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/>
  <bookViews>
    <workbookView xWindow="360" yWindow="65401" windowWidth="12390" windowHeight="8640" tabRatio="548" firstSheet="4" activeTab="5"/>
  </bookViews>
  <sheets>
    <sheet name="ППП" sheetId="12" state="hidden" r:id="rId1"/>
    <sheet name="Раздел" sheetId="10" state="hidden" r:id="rId2"/>
    <sheet name="КЦСР" sheetId="7" state="hidden" r:id="rId3"/>
    <sheet name="КВР" sheetId="9" state="hidden" r:id="rId4"/>
    <sheet name="прил.4" sheetId="1" r:id="rId5"/>
    <sheet name="прил. 5" sheetId="6" r:id="rId6"/>
    <sheet name="прил.6" sheetId="5" r:id="rId7"/>
  </sheets>
  <definedNames>
    <definedName name="sub_3870" localSheetId="3">'КВР'!$A$43</definedName>
    <definedName name="Код_КВР">'КВР'!$A$2:$A$43</definedName>
    <definedName name="Код_КЦСР">'КЦСР'!$A$2:$A$333</definedName>
    <definedName name="Код_ППП">'ППП'!$A$2:$A$14</definedName>
    <definedName name="Код_ПР">#REF!</definedName>
    <definedName name="Код_Раздел">'Раздел'!$A$2:$A$13</definedName>
    <definedName name="_xlnm.Print_Area" localSheetId="3">'КВР'!$A$1:$B$23</definedName>
    <definedName name="_xlnm.Print_Area" localSheetId="5">'прил. 5'!$A$1:$L$1519</definedName>
    <definedName name="_xlnm.Print_Area" localSheetId="4">'прил.4'!$A$1:$J$67</definedName>
    <definedName name="_xlnm.Print_Area" localSheetId="6">'прил.6'!$A$5:$M$1497</definedName>
    <definedName name="_xlnm.Print_Titles" localSheetId="4">'прил.4'!$17:$18</definedName>
    <definedName name="_xlnm.Print_Titles" localSheetId="5">'прил. 5'!$17:$17</definedName>
    <definedName name="_xlnm.Print_Titles" localSheetId="6">'прил.6'!$24:$24</definedName>
  </definedNames>
  <calcPr calcId="124519"/>
</workbook>
</file>

<file path=xl/sharedStrings.xml><?xml version="1.0" encoding="utf-8"?>
<sst xmlns="http://schemas.openxmlformats.org/spreadsheetml/2006/main" count="9154" uniqueCount="644">
  <si>
    <t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t>
  </si>
  <si>
    <t>12 0 0000</t>
  </si>
  <si>
    <t>12 0 0002</t>
  </si>
  <si>
    <t>Продвижение городского туристского продукта на российском и международном рынках</t>
  </si>
  <si>
    <t>12 0 0003</t>
  </si>
  <si>
    <t>Развитие туристской, инженерной и транспортной инфраструктур</t>
  </si>
  <si>
    <t>13 0 0000</t>
  </si>
  <si>
    <t>13 0 0001</t>
  </si>
  <si>
    <t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t>
  </si>
  <si>
    <t>13 0 0002</t>
  </si>
  <si>
    <t>13 0 9030</t>
  </si>
  <si>
    <t>Выплата ежемесячного социального пособия на оздоровление работникам учреждений здравоохранения</t>
  </si>
  <si>
    <t>13 0 9031</t>
  </si>
  <si>
    <t>13 0 9040</t>
  </si>
  <si>
    <t>13 0 9041</t>
  </si>
  <si>
    <t>13 0 9050</t>
  </si>
  <si>
    <t>Выплата вознаграждений лицам, имеющим знак «За особые заслуги перед городом Череповцом»</t>
  </si>
  <si>
    <t>13 0 9051</t>
  </si>
  <si>
    <t>13 0 9060</t>
  </si>
  <si>
    <t>Выплата вознаграждений лицам, имеющим звание «Почетный гражданин города Череповца</t>
  </si>
  <si>
    <t>13 0 9061</t>
  </si>
  <si>
    <t>13 0 0007</t>
  </si>
  <si>
    <t>13 0 0008</t>
  </si>
  <si>
    <t>Оплата услуг бани по льготным помывкам</t>
  </si>
  <si>
    <t>14 0 0000</t>
  </si>
  <si>
    <t>Муниципальная программа «Обеспечение жильем отдельных категорий граждан» на 2014-2020 годы</t>
  </si>
  <si>
    <t>14 1 0000</t>
  </si>
  <si>
    <t>Обеспечение жильем молодых семей</t>
  </si>
  <si>
    <t>14 1 0001</t>
  </si>
  <si>
    <t>Предоставление социальных выплат на приобретение (строительство) жилья молодыми семьями</t>
  </si>
  <si>
    <t>14 2 0000</t>
  </si>
  <si>
    <t>Оказание социальной помощи работникам бюджетных учреждений здравоохранения при приобретении жилья по ипотечному кредиту</t>
  </si>
  <si>
    <t>14 2 0001</t>
  </si>
  <si>
    <t>Предоставление единовременных и ежемесячных социальных выплат работникам бюджетных учреждений здравоохранения</t>
  </si>
  <si>
    <t>15 0 0000</t>
  </si>
  <si>
    <t>15 2 0000</t>
  </si>
  <si>
    <t>Энергосбережение и повышение энергетической эффективности в жилищном фонде</t>
  </si>
  <si>
    <t>15 2 0001</t>
  </si>
  <si>
    <t>Оснащение индивидуальными приборами учета коммунальных ресурсов жилых помещений, относящихся к муниципальному жилому фонду</t>
  </si>
  <si>
    <t>16 0 0000</t>
  </si>
  <si>
    <t>Муниципальная программа «Развитие городского общественного транспорта» на 2014-2016 годы</t>
  </si>
  <si>
    <t>16 0 0001</t>
  </si>
  <si>
    <t>Приобретение автобусов в муниципальную собственность</t>
  </si>
  <si>
    <t>17 0 0000</t>
  </si>
  <si>
    <t>17 0 0001</t>
  </si>
  <si>
    <t>Обеспечение подготовки градостроительной документации и нормативно-правовых актов</t>
  </si>
  <si>
    <t>17 0 0002</t>
  </si>
  <si>
    <t>18 0 0000</t>
  </si>
  <si>
    <t>18 1 0000</t>
  </si>
  <si>
    <t>Развитие благоустройства города</t>
  </si>
  <si>
    <t>18 1 0001</t>
  </si>
  <si>
    <t>Мероприятия по благоустройству и повышению внешней привлекательности города</t>
  </si>
  <si>
    <t>18 1 0002</t>
  </si>
  <si>
    <t>Мероприятия по содержанию и ремонту улично-дорожной  сети города</t>
  </si>
  <si>
    <t>18 1 0003</t>
  </si>
  <si>
    <t>Мероприятия по решению общегосударственных вопросов и вопросов в области национальной политики</t>
  </si>
  <si>
    <t>18 2 0000</t>
  </si>
  <si>
    <t>Содержание и ремонт жилищного фонда</t>
  </si>
  <si>
    <t>18 2 0001</t>
  </si>
  <si>
    <t>Капитальный ремонт жилищного фонда</t>
  </si>
  <si>
    <t>18 2 0002</t>
  </si>
  <si>
    <t>Содержание и ремонт временно незаселенных жилых помещений муниципального жилищного фонда</t>
  </si>
  <si>
    <t>19 0 0000</t>
  </si>
  <si>
    <t>Муниципальная программа «Развитие земельно-имущественного комплекса  города Череповца» на 2014-2018 годы</t>
  </si>
  <si>
    <t>19 0 0001</t>
  </si>
  <si>
    <t>Формирование и обеспечение сохранности муниципального земельно-имущественного комплекса</t>
  </si>
  <si>
    <t>19 0 0002</t>
  </si>
  <si>
    <t>Обеспечение поступлений в доход бюджета от использования и распоряжения земельно-имущественным комплексом</t>
  </si>
  <si>
    <t>19 0 0003</t>
  </si>
  <si>
    <t>Обеспечение исполнения полномочий органа местного самоуправления в области наружной рекламы</t>
  </si>
  <si>
    <t>20 0 0000</t>
  </si>
  <si>
    <t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t>
  </si>
  <si>
    <t>20 0 1000</t>
  </si>
  <si>
    <t>20 0 1001</t>
  </si>
  <si>
    <t>Строительство полигона твердых бытовых отходов (ТБО) №2</t>
  </si>
  <si>
    <t>20 0 1002</t>
  </si>
  <si>
    <t>20 0 1003</t>
  </si>
  <si>
    <t>20 0 1004</t>
  </si>
  <si>
    <t>20 0 2000</t>
  </si>
  <si>
    <t>20 0 3000</t>
  </si>
  <si>
    <t>Обеспечение создания условий для реализации муниципальной программы «Строительство, реконструкция, модернизация и капитальный ремонт объектов муниципальной собственности города Череповца» на 2014-2018 годы</t>
  </si>
  <si>
    <t>21 0 0000</t>
  </si>
  <si>
    <t>Муниципальная программа «Развитие системы комплексной безопасности жизнедеятельности населения города» на 2014-2018 годы</t>
  </si>
  <si>
    <t>21 1 0000</t>
  </si>
  <si>
    <t>Обеспечение пожарной безопасности муниципальных учреждений города</t>
  </si>
  <si>
    <t>21 1 0001</t>
  </si>
  <si>
    <t>Установка, ремонт и обслуживание установок автоматической пожарной сигнализации и систем оповещения управления эвакуации людей при пожаре</t>
  </si>
  <si>
    <t>21 1 0002</t>
  </si>
  <si>
    <t>Приобретение первичных средств пожаротушения, перезарядка огнетушителей</t>
  </si>
  <si>
    <t>21 1 0003</t>
  </si>
  <si>
    <t>Ремонт и оборудование эвакуационных путей  зданий</t>
  </si>
  <si>
    <t>21 1 0004</t>
  </si>
  <si>
    <t>Ремонт и обслуживание электрооборудования зданий</t>
  </si>
  <si>
    <t>21 1 0005</t>
  </si>
  <si>
    <t>Ремонт и испытание наружных пожарных лестниц</t>
  </si>
  <si>
    <t>21 1 0006</t>
  </si>
  <si>
    <t>Комплектование, ремонт и испытание внутреннего противопожарного водоснабжения зданий (ПК)</t>
  </si>
  <si>
    <t>21 1 0007</t>
  </si>
  <si>
    <t>Огнезащитная обработка деревянных и металлических конструкций зданий, декорации и одежды сцены. Проведение экспертизы.</t>
  </si>
  <si>
    <t>21 1 0008</t>
  </si>
  <si>
    <t>Изготовление планов эвакуации при пожаре</t>
  </si>
  <si>
    <t>21 1 0009</t>
  </si>
  <si>
    <t>Приобретение наглядной агитации по пожарной безопасности (стенды, плакаты)</t>
  </si>
  <si>
    <t>21 1 0010</t>
  </si>
  <si>
    <t>Обучение по программе пожарно-технического минимума</t>
  </si>
  <si>
    <t>21 1 0011</t>
  </si>
  <si>
    <t>Установка распашных решеток на окнах зданий</t>
  </si>
  <si>
    <t>21 2 0000</t>
  </si>
  <si>
    <t>Снижение рисков и смягчение последствий чрезвычайных ситуаций природного и техногенного характера в городе</t>
  </si>
  <si>
    <t>21 2 0001</t>
  </si>
  <si>
    <t>21 2 0002</t>
  </si>
  <si>
    <t>01 3 0003</t>
  </si>
  <si>
    <t>Оказание методической помощи муниципальным общеобразовательным учреждениям, реализующим основные общеобразовательные программы – образовательные программы начального общего, основного общего, среднего общего образования</t>
  </si>
  <si>
    <t>от 10.12.2013 № 234</t>
  </si>
  <si>
    <t>Оборудование основных помещений МБДОУ бактерицидными лампами</t>
  </si>
  <si>
    <t>Ведомственная целевая программа «Отрасль «Культура города Череповца» (2012-2014 годы) (Организация мероприятий по ремонту, реставрации и эффективному использованию  объектов культурного наследия)</t>
  </si>
  <si>
    <t>Развитие библиотечного дела</t>
  </si>
  <si>
    <t>Ведомственная целевая программа «Отрасль «Культура города Череповца» (2012-2014 годы) (Комплектование библиотечных фондов)</t>
  </si>
  <si>
    <t>Ведомственная целевая программа «Отрасль «Культура города Череповца» (2012-2014 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t>
  </si>
  <si>
    <t>Ведомственная целевая программа «Отрасль «Культура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t>
  </si>
  <si>
    <t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 и памятными датами, событиями  мировой и отечественной культуры)</t>
  </si>
  <si>
    <t>Развитие музейного дела</t>
  </si>
  <si>
    <t>Приобретение лицензионного ПО, Крипто ПРО с лицензией СЭД</t>
  </si>
  <si>
    <t>21 2 0003</t>
  </si>
  <si>
    <t>Минимизация последствий от ЧС на опасных производственных объектах экономики (ОПОЭ)</t>
  </si>
  <si>
    <t>21 2 0004</t>
  </si>
  <si>
    <t>Обеспечение создания условий для реализации подпрограммы 2 (Текущее содержание учреждения)</t>
  </si>
  <si>
    <t>22 0 0000</t>
  </si>
  <si>
    <t>22 1 0000</t>
  </si>
  <si>
    <t>Создание условий для обеспечения выполнения органами муниципальной власти своих полномочий</t>
  </si>
  <si>
    <t>22 1 0001</t>
  </si>
  <si>
    <t>Обеспечение работы СЭД «Летограф»</t>
  </si>
  <si>
    <t>22 1 0002</t>
  </si>
  <si>
    <t>Материально-техническое обеспечение деятельности работников местного самоуправления</t>
  </si>
  <si>
    <t>22 2 0000</t>
  </si>
  <si>
    <t>Развитие муниципальной службы в мэрии города Череповца</t>
  </si>
  <si>
    <t>22 2 0002</t>
  </si>
  <si>
    <t>22 2 0003</t>
  </si>
  <si>
    <t>Повышение престижа муниципальной службы в городе</t>
  </si>
  <si>
    <t>22 4 0000</t>
  </si>
  <si>
    <t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t>
  </si>
  <si>
    <t>22 4 0001</t>
  </si>
  <si>
    <t>Совершенствование предоставления муниципальных услуг</t>
  </si>
  <si>
    <t>22 4 0003</t>
  </si>
  <si>
    <t>Создание и организация деятельности многофункционального центра</t>
  </si>
  <si>
    <t>23 0 0000</t>
  </si>
  <si>
    <r>
      <t xml:space="preserve">Муниципальная программа </t>
    </r>
    <r>
      <rPr>
        <sz val="13"/>
        <rFont val="Times New Roman"/>
        <family val="1"/>
      </rPr>
      <t>«Содействие развитию институтов гражданского общества в городе Череповце» на 2014-2018 годы</t>
    </r>
  </si>
  <si>
    <t>23 0 0001</t>
  </si>
  <si>
    <t>Создание системы территориального общественного самоуправления</t>
  </si>
  <si>
    <t>23 0 0002</t>
  </si>
  <si>
    <t>Проведение мероприятий по формированию благоприятного имиджа города</t>
  </si>
  <si>
    <t>23 0 0003</t>
  </si>
  <si>
    <t>Формирование презентационных пакетов, включая папки и открытки</t>
  </si>
  <si>
    <t>23 0 0004</t>
  </si>
  <si>
    <t>Оплата членских взносов в союзы и ассоциации</t>
  </si>
  <si>
    <t>23 0 0005</t>
  </si>
  <si>
    <t>Обеспечение информирования населения о деятельности органов местного самоуправления, органов мэрии Череповца и актуальных вопросах городской жизнедеятельности</t>
  </si>
  <si>
    <t>23 0 0006</t>
  </si>
  <si>
    <t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t>
  </si>
  <si>
    <t>24 0 0000</t>
  </si>
  <si>
    <r>
      <t xml:space="preserve">Муниципальная программа </t>
    </r>
    <r>
      <rPr>
        <sz val="13"/>
        <rFont val="Times New Roman"/>
        <family val="1"/>
      </rPr>
      <t>«Обеспечение законности, правопорядка и общественной безопасности в городе Череповце» на 2014-2020 годы</t>
    </r>
  </si>
  <si>
    <t>24 1 0000</t>
  </si>
  <si>
    <t>Профилактика преступлений и иных правонарушений в городе Череповце</t>
  </si>
  <si>
    <t>24 1 0005</t>
  </si>
  <si>
    <t>Привлечение общественности к охране общественного порядка</t>
  </si>
  <si>
    <t>24 2 0000</t>
  </si>
  <si>
    <t>Повышение безопасности дорожного движения в городе Череповце</t>
  </si>
  <si>
    <t>24 2 0003</t>
  </si>
  <si>
    <t>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</t>
  </si>
  <si>
    <t>Охрана объектов растительного и животного мира и среды их обитания</t>
  </si>
  <si>
    <t>Охрана окружающей среды</t>
  </si>
  <si>
    <t>НАЦИОНАЛЬНАЯ БЕЗОПАСНОСТЬ И ПРАВООХРАНИТЕЛЬНАЯ  ДЕЯТЕЛЬНОСТЬ</t>
  </si>
  <si>
    <t xml:space="preserve">Другие вопросы в области культуры, кинематографии </t>
  </si>
  <si>
    <t>Другие вопросы в области жилищно-коммунального хозяйства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</si>
  <si>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</si>
  <si>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ВСЕГО РАСХОДОВ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</si>
  <si>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</si>
  <si>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</si>
  <si>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</si>
  <si>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</si>
  <si>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 xml:space="preserve">РАСХОДЫ                                                                                                                                                                                                                              </t>
  </si>
  <si>
    <t xml:space="preserve">РАСХОДЫ                                                                                                                                                                      </t>
  </si>
  <si>
    <t>Субсидии автономным учреждениям на иные цели</t>
  </si>
  <si>
    <t>РАСХОДЫ</t>
  </si>
  <si>
    <t>Физическая культура и спорт</t>
  </si>
  <si>
    <t>Жилищно-коммунальное хозяйство</t>
  </si>
  <si>
    <t>Образование</t>
  </si>
  <si>
    <t>Социальная политика</t>
  </si>
  <si>
    <t>Социальное обеспечение населения</t>
  </si>
  <si>
    <t>Дорожное хозяйство (дорожные фонды)</t>
  </si>
  <si>
    <t>Обслуживание государственного и муниципального долга</t>
  </si>
  <si>
    <t>УПРАВЛЕНИЕ ПО ДЕЛАМ КУЛЬТУРЫ МЭРИИ ГОРОДА</t>
  </si>
  <si>
    <t>Национальная экономика</t>
  </si>
  <si>
    <t xml:space="preserve">Культура </t>
  </si>
  <si>
    <t>Пенсионное обеспечение</t>
  </si>
  <si>
    <t>Физическая культура</t>
  </si>
  <si>
    <t>СОЦИАЛЬНАЯ ПОЛИТИКА</t>
  </si>
  <si>
    <t>10</t>
  </si>
  <si>
    <t>Другие вопросы в области социальной политики</t>
  </si>
  <si>
    <t>13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</si>
  <si>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</si>
  <si>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</si>
  <si>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</si>
  <si>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</si>
  <si>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07</t>
  </si>
  <si>
    <t>12</t>
  </si>
  <si>
    <t>ППП</t>
  </si>
  <si>
    <t>Периодическая печать и издательства</t>
  </si>
  <si>
    <t>Молодежная политика и оздоровление детей</t>
  </si>
  <si>
    <t>Резервные фонды</t>
  </si>
  <si>
    <t>Резервные фонды мэрии города</t>
  </si>
  <si>
    <t>ТЕРРИТОРИАЛЬНАЯ ИЗБИРАТЕЛЬНАЯ КОМИССИЯ ГОРОДА ЧЕРЕПОВЦА</t>
  </si>
  <si>
    <t>Общеэкономические вопросы</t>
  </si>
  <si>
    <t>Охрана семьи и детства</t>
  </si>
  <si>
    <t>КОМИТЕТ ПО КОНТРОЛЮ В СФЕРЕ БЛАГОУСТРОЙСТВА И ОХРАНЫ ОКРУЖАЮЩЕЙ СРЕДЫ ГОРОДА</t>
  </si>
  <si>
    <t>Процентные платежи по долговым обязательствам</t>
  </si>
  <si>
    <t>Процентные платежи по муниципальному долгу</t>
  </si>
  <si>
    <t/>
  </si>
  <si>
    <t>Наименование</t>
  </si>
  <si>
    <t>Раздел</t>
  </si>
  <si>
    <t>Подраздел</t>
  </si>
  <si>
    <t>ОБЩЕГОСУДАРСТВЕННЫЕ  ВОПРОСЫ</t>
  </si>
  <si>
    <t>01</t>
  </si>
  <si>
    <t>02</t>
  </si>
  <si>
    <t>03</t>
  </si>
  <si>
    <t>04</t>
  </si>
  <si>
    <t>06</t>
  </si>
  <si>
    <t>Средства массовой информации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</si>
  <si>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</si>
  <si>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</si>
  <si>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</si>
  <si>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</si>
  <si>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</si>
  <si>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</si>
  <si>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</si>
  <si>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</si>
  <si>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ПР</t>
  </si>
  <si>
    <t>ЦСР</t>
  </si>
  <si>
    <t>ВР</t>
  </si>
  <si>
    <t>Связь и информатика</t>
  </si>
  <si>
    <t>Субсидии бюджетным учреждениям на иные цели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</si>
  <si>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</si>
  <si>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</si>
  <si>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</si>
  <si>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</si>
  <si>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</si>
  <si>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Другие общегосударственные вопросы</t>
  </si>
  <si>
    <t>Выполнение других обязательств органов местного самоуправления</t>
  </si>
  <si>
    <t>МЭРИЯ ГОРОДА</t>
  </si>
  <si>
    <t>ЧЕРЕПОВЕЦКАЯ ГОРОДСКАЯ ДУМА</t>
  </si>
  <si>
    <t>ДЕПАРТАМЕНТ ЖИЛИЩНО-КОММУНАЛЬНОГО ХОЗЯЙСТВА МЭРИИ ГОРОДА</t>
  </si>
  <si>
    <t>УПРАВЛЕНИЕ АРХИТЕКТУРЫ И ГРАДОСТРОИТЕЛЬСТВА МЭРИИ ГОРОДА</t>
  </si>
  <si>
    <t>УПРАВЛЕНИЕ ОБРАЗОВАНИЯ МЭРИИ ГОРОДА</t>
  </si>
  <si>
    <t>ФИНАНСОВОЕ УПРАВЛЕНИЕ МЭРИИ ГОРОДА</t>
  </si>
  <si>
    <t>КОМИТЕТ ПО ФИЗИЧЕСКОЙ КУЛЬТУРЕ И СПОРТУ МЭРИИ ГОРОДА</t>
  </si>
  <si>
    <t>КОМИТЕТ СОЦИАЛЬНОЙ ЗАЩИТЫ НАСЕЛЕНИЯ ГОРОДА</t>
  </si>
  <si>
    <t>КОМИТЕТ ПО УПРАВЛЕНИЮ ИМУЩЕСТВОМ ГОРОДА</t>
  </si>
  <si>
    <t>Приложение 13</t>
  </si>
  <si>
    <t>Приложение 15</t>
  </si>
  <si>
    <t>Общее образование</t>
  </si>
  <si>
    <t>Другие вопросы в области образования</t>
  </si>
  <si>
    <t>Благоустройство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</si>
  <si>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</si>
  <si>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</si>
  <si>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</si>
  <si>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</si>
  <si>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городской Думы</t>
  </si>
  <si>
    <t>Дошкольное образование</t>
  </si>
  <si>
    <t>Социальное обслуживание населения</t>
  </si>
  <si>
    <t>Строительство детского сада № 35 на 330 мест в 105 мкр.</t>
  </si>
  <si>
    <t xml:space="preserve">Обслуживание государственного внутреннего и муниципального долга 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</si>
  <si>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</si>
  <si>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11</t>
  </si>
  <si>
    <t>Здравоохранение</t>
  </si>
  <si>
    <t>Санитарно-эпидемиологическое благополучие</t>
  </si>
  <si>
    <t>ЗДРАВООХРАНЕНИЕ</t>
  </si>
  <si>
    <t>Массовый спорт</t>
  </si>
  <si>
    <t xml:space="preserve">к решению Череповецкой </t>
  </si>
  <si>
    <t xml:space="preserve">  городского бюджета по разделам, подразделам функциональной классификации на 2014 год </t>
  </si>
  <si>
    <t>тыс. рублей</t>
  </si>
  <si>
    <t>01 0 0000</t>
  </si>
  <si>
    <t>Муниципальная программа «Развитие образования» на 2013-2022 годы</t>
  </si>
  <si>
    <t>01 0 0001</t>
  </si>
  <si>
    <t>01 0 0002</t>
  </si>
  <si>
    <t>Обеспечение питанием обучающихся в МОУ</t>
  </si>
  <si>
    <t>01 0 0003</t>
  </si>
  <si>
    <t>Обеспечение работы по организации и ведению бухгалтерского (бюджетного) учета и отчетности</t>
  </si>
  <si>
    <t>01 1 0000</t>
  </si>
  <si>
    <t>01 1 0002</t>
  </si>
  <si>
    <t>01 2 0000</t>
  </si>
  <si>
    <t>01 2 0001</t>
  </si>
  <si>
    <t>01 2 0002</t>
  </si>
  <si>
    <t>01 2 0003</t>
  </si>
  <si>
    <t>Формирование комплексной системы выявления, развития и поддержки одаренных детей и молодых талантов</t>
  </si>
  <si>
    <t>01 3 0000</t>
  </si>
  <si>
    <t>Дополнительное образование</t>
  </si>
  <si>
    <t>01 3 0001</t>
  </si>
  <si>
    <t xml:space="preserve">Организация предоставления дополнительного образования детям </t>
  </si>
  <si>
    <t>01 3 0002</t>
  </si>
  <si>
    <t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t>
  </si>
  <si>
    <t>01 4 0000</t>
  </si>
  <si>
    <t>Кадровое обеспечение муниципальной системы образования</t>
  </si>
  <si>
    <t>01 4 9010</t>
  </si>
  <si>
    <t xml:space="preserve">Осуществление выплат городских премий работникам муниципальных образовательных учреждений     </t>
  </si>
  <si>
    <t>01 4 9011</t>
  </si>
  <si>
    <t>01 4 9020</t>
  </si>
  <si>
    <t xml:space="preserve">Осуществление денежных выплат работникам муниципальных образовательных учреждений     </t>
  </si>
  <si>
    <t>01 4 9021</t>
  </si>
  <si>
    <t>99 0 0000</t>
  </si>
  <si>
    <t>Непрограммные направления деятельности органов местного самоуправления</t>
  </si>
  <si>
    <t>99 4 0000</t>
  </si>
  <si>
    <t>Расходы, не включенные в муниципальные программы города Череповца</t>
  </si>
  <si>
    <t>99 4 1000</t>
  </si>
  <si>
    <t>Руководство и управление в сфере установленных функций органов местного самоуправления</t>
  </si>
  <si>
    <t>99 4 1001</t>
  </si>
  <si>
    <t>99 4 1002</t>
  </si>
  <si>
    <t>99 4 1003</t>
  </si>
  <si>
    <t>99 4 1004</t>
  </si>
  <si>
    <t>99 4 2000</t>
  </si>
  <si>
    <t>Реализация функций органов местного самоуправления города, связанных с общегородским управлением</t>
  </si>
  <si>
    <t>99 4 2001</t>
  </si>
  <si>
    <t>Расходы на судебные издержки и исполнение судебных решений</t>
  </si>
  <si>
    <t>99 4 2002</t>
  </si>
  <si>
    <t>99 4 4000</t>
  </si>
  <si>
    <t>99 4 4001</t>
  </si>
  <si>
    <t>Код</t>
  </si>
  <si>
    <t>Иные закупки товаров, работ и услуг для обеспечения муниципальных нужд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</si>
  <si>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</si>
  <si>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муниципального имущества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</si>
  <si>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</si>
  <si>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</si>
  <si>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</si>
  <si>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</si>
  <si>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</si>
  <si>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</si>
  <si>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Бюджетные инвестиции в объекты капитального строительства муниципальной собственности</t>
  </si>
  <si>
    <t>Обслуживание муниципального долга</t>
  </si>
  <si>
    <t>Субсидии юридическим лицам (кроме некоммерческих организаций), индивидуальным предпринимателям, физическим лицам</t>
  </si>
  <si>
    <t>Уплата прочих налогов, сборов и иных платежей</t>
  </si>
  <si>
    <t>Расходы на выплаты персоналу казенных учреждений</t>
  </si>
  <si>
    <t>Капитальное строительство и реконструкция объектов муниципальной собственности</t>
  </si>
  <si>
    <t>Капитальный ремонт  объектов муниципальной собственности</t>
  </si>
  <si>
    <t>Общегосударственные  вопросы</t>
  </si>
  <si>
    <t>Национальная безопасность и правоохранительная  деятельность</t>
  </si>
  <si>
    <t>Культура, кинематография</t>
  </si>
  <si>
    <t>Социальная поддержка пенсионеров на условиях договора пожизненного содержания с иждивением</t>
  </si>
  <si>
    <t>99 4 5000</t>
  </si>
  <si>
    <t>Организационно-методическое обеспечение Программы</t>
  </si>
  <si>
    <t>Обеспечение развития и надежного функционирования городской сетевой инфраструктуры МСПД, базирующейся на современных технических решениях</t>
  </si>
  <si>
    <t>Муниципальная программа «Развитие жилищно-коммунального хозяйства города Череповца» на 2014-2018 годы</t>
  </si>
  <si>
    <t>Строительство объектов сметной стоимостью до 100 млн. рублей</t>
  </si>
  <si>
    <t>Строительство детского сада № 27 в 115 мкр.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</si>
  <si>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</si>
  <si>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</si>
  <si>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Закупка товаров, работ и услуг для муниципальных нужд</t>
  </si>
  <si>
    <t xml:space="preserve">Прочая закупка товаров, работ и услуг для обеспечения муниципальных нужд         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</si>
  <si>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</si>
  <si>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</si>
  <si>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</si>
  <si>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Иные выплаты населению</t>
  </si>
  <si>
    <t>Капитальные вложения в объекты недвижимого имущества муниципальной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</si>
  <si>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</si>
  <si>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</si>
  <si>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</si>
  <si>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</si>
  <si>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</si>
  <si>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</si>
  <si>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Исполнение судебных актов</t>
  </si>
  <si>
    <t>Уплата налогов, сборов и иных платежей</t>
  </si>
  <si>
    <t>Уплата налога на имущество организаций и земельного налога</t>
  </si>
  <si>
    <t>Транспорт</t>
  </si>
  <si>
    <t>Резервные средства</t>
  </si>
  <si>
    <t>Обслуживание государственного (муниципального) долга</t>
  </si>
  <si>
    <t>Создание условий для формирования комфортной городской среды</t>
  </si>
  <si>
    <t>13 0 0009</t>
  </si>
  <si>
    <t>Субсидии на 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t>
  </si>
  <si>
    <t>Обеспечение проведения выборов и референдумов</t>
  </si>
  <si>
    <t>Обеспечение мероприятий по предвыборной кампании</t>
  </si>
  <si>
    <t>Проведение выборов</t>
  </si>
  <si>
    <t>99 4 5001</t>
  </si>
  <si>
    <t>99 4 6000</t>
  </si>
  <si>
    <r>
      <t xml:space="preserve">Муниципальная программа </t>
    </r>
    <r>
      <rPr>
        <sz val="13"/>
        <rFont val="Times New Roman"/>
        <family val="1"/>
      </rPr>
      <t>«Совершенствование муниципального управления в городе Череповце» на 2014-2018 годы</t>
    </r>
  </si>
  <si>
    <t>Кредиторская задолженность, сложившаяся по итогам 2013 года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</si>
  <si>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t>
  </si>
  <si>
    <t>Судебная система</t>
  </si>
  <si>
    <t>99 4 7214</t>
  </si>
  <si>
    <t>99 4 7215</t>
  </si>
  <si>
    <t>99 4 7216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</si>
  <si>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«Об административных правонарушениях в Вологодской области»,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t>
  </si>
  <si>
    <t>99 4 7220</t>
  </si>
  <si>
    <t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t>
  </si>
  <si>
    <t>99 4 5002</t>
  </si>
  <si>
    <t>99 4 5120</t>
  </si>
  <si>
    <t>04 0 7219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</si>
  <si>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t>
  </si>
  <si>
    <t>24 1 0003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</si>
  <si>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</t>
  </si>
  <si>
    <t>24 1 7106</t>
  </si>
  <si>
    <r>
      <t xml:space="preserve">Внедрение и (или) эксплуатация аппаратно-программного комплекса «Безопасный город» </t>
    </r>
    <r>
      <rPr>
        <sz val="13"/>
        <rFont val="Times New Roman"/>
        <family val="1"/>
      </rPr>
      <t>за счет субсидий из областного бюджета</t>
    </r>
  </si>
  <si>
    <t>99 4 7207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</si>
  <si>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t>
  </si>
  <si>
    <t>99 4 7221</t>
  </si>
  <si>
    <t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t>
  </si>
  <si>
    <t>99 4 7213</t>
  </si>
  <si>
    <t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t>
  </si>
  <si>
    <t xml:space="preserve">городского бюджета по целевым статьям (муниципальным программам и непрограммным направлениям деятельности), разделам, подразделам, группам и подгруппам видов расходов классификации расходов бюджетов на 2014 год </t>
  </si>
  <si>
    <t>городского бюджета по разделам, подразделам, целевым статьям, группам и подгруппам видов расходов в ведомственной структуре расходов на 2014 год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</si>
  <si>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t>
  </si>
  <si>
    <t>99 4 7212</t>
  </si>
  <si>
    <t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t>
  </si>
  <si>
    <t>99 4 5250</t>
  </si>
  <si>
    <t>Оплата жилищно-коммунальных услуг отдельным категориям граждан за счет субвенций из федерального бюджета</t>
  </si>
  <si>
    <t>99 4 7217</t>
  </si>
  <si>
    <t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городского округа «город Череповец» отдельными государственными полномочиями в сфере труда» за счет субвенций из областного бюджета</t>
  </si>
  <si>
    <t>13 0 7213</t>
  </si>
  <si>
    <t>13 0 7212</t>
  </si>
  <si>
    <t>99 4 7218</t>
  </si>
  <si>
    <t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t>
  </si>
  <si>
    <t>13 0 7103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</si>
  <si>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t>
  </si>
  <si>
    <t>13 0 5250</t>
  </si>
  <si>
    <t>01 7 0000</t>
  </si>
  <si>
    <t>Социально-педагогическая поддержка детей-сирот и детей, оставшихся без попечения родителей</t>
  </si>
  <si>
    <t>01 7 7206</t>
  </si>
  <si>
    <t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t>
  </si>
  <si>
    <t>18 1 7223</t>
  </si>
  <si>
    <t>Субвенции на 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</si>
  <si>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t>
  </si>
  <si>
    <t>14 1 7121</t>
  </si>
  <si>
    <t>Предоставление социальных выплат молодым семьям – участникам подпрограммы «Обеспечение жильем молодых семей» федеральной целевой программы «Жилище» на 2011-2015 годы и государственной программы «Обеспечение населения Вологодской области доступным жильем и формирование комфортной среды проживания на 2014-2020 годы» подпрограммы «Обеспечение жильем отдельных категорий граждан» за счет субсидий из областного бюджета</t>
  </si>
  <si>
    <t>99 4 7224</t>
  </si>
  <si>
    <t>Осуществление отдельных государственных полномочий по защите прав граждан-участников долевого строительства в соответствии с законом области от 6 мая 2013 года № 3033-ОЗ «О наделении органов местного самоуправления отдельными государственными полномочиями по защите прав граждан-участников долевого строительства  многоквартирных домов, перед которыми застройщиками не исполнены обязательства по передаче им жилых помещений, на территории Вологодской области» за счет субвенций из областного бюджета</t>
  </si>
  <si>
    <t>13 0 5065</t>
  </si>
  <si>
    <t>Мероприятия по проведению оздоровительной кампании детей за счет субвенций из федерального бюджета</t>
  </si>
  <si>
    <t>01 0 7204</t>
  </si>
  <si>
    <t>Обеспечение питанием обучающихся в МОУ за счет субвенций из областного бюджета</t>
  </si>
  <si>
    <t>01 1 7209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</si>
  <si>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t>
  </si>
  <si>
    <t>01 1 7210</t>
  </si>
  <si>
    <t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t>
  </si>
  <si>
    <t>18 1 7135</t>
  </si>
  <si>
    <t>Осуществление дорожной деятельности в отношении автомобильных дорог общего пользования местного значения за счет субсидий из областного бюджета</t>
  </si>
  <si>
    <t>01 7 7208</t>
  </si>
  <si>
    <t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 за счет субвенций из областного бюджета</t>
  </si>
  <si>
    <t>01 2 7202</t>
  </si>
  <si>
    <t>Социальная поддержка детей, обучающихся в муниципальных общеобразовательных учреждениях,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 и на приобретение комплекта одежды для посещения школьных занятий, спортивной формы для занятий физической культурой за счет субвенций из областного бюджета</t>
  </si>
  <si>
    <t>01 2 7203</t>
  </si>
  <si>
    <t>01 2 7201</t>
  </si>
  <si>
    <t>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t>
  </si>
  <si>
    <t>Осуществление отдельных государственных полномочий по созданию в муниципальных районах и городских округах области административных комиссий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t>
  </si>
  <si>
    <t>14 0 5135</t>
  </si>
  <si>
    <t>99 4 8000</t>
  </si>
  <si>
    <t>99 4 8001</t>
  </si>
  <si>
    <t>99 4 9000</t>
  </si>
  <si>
    <t>Возмещение затрат по организации работ, связанных с уборкой улично-дорожной сети предприятиями жилищно-коммунального хозяйства города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</si>
  <si>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</si>
  <si>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</si>
  <si>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Создание условий для осуществления присмотра и ухода за детьми в муниципальных дошкольных образовательных учреждениях, реализующих основную образовательную программу дошкольного образования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</si>
  <si>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</si>
  <si>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</si>
  <si>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</si>
  <si>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 за счет субвенций из областного бюджета</t>
  </si>
  <si>
    <t xml:space="preserve"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</si>
  <si>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</si>
  <si>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01 4 9022</t>
  </si>
  <si>
    <t>01 4 9023</t>
  </si>
  <si>
    <t>01 4 9030</t>
  </si>
  <si>
    <t>Представление лучших педагогов сферы образования к поощрению  наградами всех уровней</t>
  </si>
  <si>
    <t>01 4 9031</t>
  </si>
  <si>
    <t>01 5 0000</t>
  </si>
  <si>
    <t>Одаренные дети</t>
  </si>
  <si>
    <t>01 6 0000</t>
  </si>
  <si>
    <t>Укрепление материально-технической базы образовательных учреждений города и обеспечение их безопасности</t>
  </si>
  <si>
    <t>02 0 0000</t>
  </si>
  <si>
    <t>Муниципальная программа «Культура, традиции и народное творчество в городе Череповце» на 2013-2018 годы</t>
  </si>
  <si>
    <t>02 1 0000</t>
  </si>
  <si>
    <t>Сохранение, эффективное использование  и популяризация объектов культурного наследия</t>
  </si>
  <si>
    <t>02 1 0001</t>
  </si>
  <si>
    <t>Сохранение, ремонт и  реставрация объектов культурного наследия</t>
  </si>
  <si>
    <t>02 1 0002</t>
  </si>
  <si>
    <t>02 2 0000</t>
  </si>
  <si>
    <t>02 2 0001</t>
  </si>
  <si>
    <t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 и памятными датами, событиями  мировой и отечественной культуры)</t>
  </si>
  <si>
    <t>02 2 0002</t>
  </si>
  <si>
    <t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t>
  </si>
  <si>
    <t>02 2 0003</t>
  </si>
  <si>
    <t xml:space="preserve">Оказание муниципальных услуг </t>
  </si>
  <si>
    <t>02 2 0004</t>
  </si>
  <si>
    <t xml:space="preserve">Хранение, изучение и обеспечение сохранности музейных предметов </t>
  </si>
  <si>
    <t>02 2 0005</t>
  </si>
  <si>
    <t>Формирование и учет музейного фонда</t>
  </si>
  <si>
    <t>02 3 0000</t>
  </si>
  <si>
    <t>02 3 0001</t>
  </si>
  <si>
    <t>02 3 0002</t>
  </si>
  <si>
    <t>02 3 0004</t>
  </si>
  <si>
    <t>Оказание муниципальных услуг</t>
  </si>
  <si>
    <t>02 3 0005</t>
  </si>
  <si>
    <t>Формирование и учет фондов библиотеки</t>
  </si>
  <si>
    <t>02 3 0006</t>
  </si>
  <si>
    <t>Обеспечение физической сохранности  и безопасности фонда библиотеки</t>
  </si>
  <si>
    <t>02 3 0007</t>
  </si>
  <si>
    <t>Библиографическая обработка документов и организация  каталогов</t>
  </si>
  <si>
    <t>02 4 0000</t>
  </si>
  <si>
    <t>Совершенствование культурно-досуговой деятельности</t>
  </si>
  <si>
    <t>02 4 0001</t>
  </si>
  <si>
    <t>Ведомственная целевая программа «Отрасль 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t>
  </si>
  <si>
    <t>02 4 0002</t>
  </si>
  <si>
    <t>Ведомственная целевая программа «Отрасль Культура города Череповца» (2012-2014 годы) (Укрепление материально-технической базы  муниципальных учреждений)</t>
  </si>
  <si>
    <t>02 4 0003</t>
  </si>
  <si>
    <t>02 4 0004</t>
  </si>
  <si>
    <t>02 4 0005</t>
  </si>
  <si>
    <t>Сохранение нематериального культурного наследия народов традиционной народной культуры</t>
  </si>
  <si>
    <t>02 5 0000</t>
  </si>
  <si>
    <t>Развитие исполнительских искусств</t>
  </si>
  <si>
    <t>02 5 0001</t>
  </si>
  <si>
    <t>02 5 0002</t>
  </si>
  <si>
    <t>02 5 0003</t>
  </si>
  <si>
    <t>02 6 0000</t>
  </si>
  <si>
    <t>Формирование постиндустриального образа города Череповца</t>
  </si>
  <si>
    <t>02 6 0001</t>
  </si>
  <si>
    <t>02 6 0002</t>
  </si>
  <si>
    <t>02 6 0003</t>
  </si>
  <si>
    <t xml:space="preserve">Организация и проведение городских культурно- массовых мероприятий </t>
  </si>
  <si>
    <t>02 8 0000</t>
  </si>
  <si>
    <t xml:space="preserve">Индустрия отдыха на территориях парков культуры и отдыха </t>
  </si>
  <si>
    <t>02 8 0001</t>
  </si>
  <si>
    <t>Работа по организации досуга населения на базе парков культуры и отдыха</t>
  </si>
  <si>
    <t>02 9 0000</t>
  </si>
  <si>
    <t>Дополнительное образование в сфере культуры и искусства, поддержка юных дарований</t>
  </si>
  <si>
    <t>02 9 0001</t>
  </si>
  <si>
    <t>02 9 0002</t>
  </si>
  <si>
    <t>02 0 0010</t>
  </si>
  <si>
    <t>Работа по организации и ведению бухгалтерского (бюджетного) учета и отчетности</t>
  </si>
  <si>
    <t>03 0 0000</t>
  </si>
  <si>
    <t>Муниципальная программа «Создание условий для развития физической культуры и спорта в городе Череповце» на 2013-2022 годы</t>
  </si>
  <si>
    <t>03 0 0001</t>
  </si>
  <si>
    <t>Обеспечение доступа к спортивным объектам</t>
  </si>
  <si>
    <t>03 0 0002</t>
  </si>
  <si>
    <t>Обеспечение участия в физкультурных и спортивных мероприятиях различного уровня (региональных и выше)</t>
  </si>
  <si>
    <t>03 0 0003</t>
  </si>
  <si>
    <t>Услуга по реализации образовательных программ дополнительного образования детей</t>
  </si>
  <si>
    <t>03 0 0004</t>
  </si>
  <si>
    <t>Организация и ведение бухгалтерского (бюджетного) учета</t>
  </si>
  <si>
    <t>03 0 0005</t>
  </si>
  <si>
    <t>Популяризация физической культуры и спорта</t>
  </si>
  <si>
    <t>03 1 0000</t>
  </si>
  <si>
    <t>Спортивный город</t>
  </si>
  <si>
    <t>04 0 0000</t>
  </si>
  <si>
    <t>Муниципальная программа «Развитие архивного дела» на 2013-2018 годы</t>
  </si>
  <si>
    <t>04 0 0002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</si>
  <si>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</t>
  </si>
  <si>
    <t>05 0 0000</t>
  </si>
  <si>
    <t>Муниципальная программа «Охрана окружающей среды» на 2013-2022 годы</t>
  </si>
  <si>
    <t>05 0 0001</t>
  </si>
  <si>
    <t>Сбор и анализ информации о факторах окружающей среды и оценка их влияния на здоровье населения</t>
  </si>
  <si>
    <t>05 0 0002</t>
  </si>
  <si>
    <t>Организация мероприятий по экологическому образованию и воспитанию населения</t>
  </si>
  <si>
    <t>05 0 0004</t>
  </si>
  <si>
    <t>05 0 0006</t>
  </si>
  <si>
    <t>06 0 0000</t>
  </si>
  <si>
    <t>Муниципальная программа «Содействие развитию потребительского рынка в городе Череповце на 2013-2017 годы»</t>
  </si>
  <si>
    <t>06 0 0001</t>
  </si>
  <si>
    <t>Проведение конкурсов среди предприятий сферы потребительского рынка, организация участия предприятий потребительского рынка в областных конкурсах</t>
  </si>
  <si>
    <t>07 0 0000</t>
  </si>
  <si>
    <t>Муниципальная программа «Поддержка и развитие малого и среднего предпринимательства в городе Череповце на 2013-2017 годы»</t>
  </si>
  <si>
    <t>07 0 0001</t>
  </si>
  <si>
    <t>Субсидии организациям, образующим инфраструктуру поддержки МСП: НП «Агентство Городского Развития»</t>
  </si>
  <si>
    <t>07 0 0002</t>
  </si>
  <si>
    <t>Субсидии организациям, образующим инфраструктуру поддержки МСП: Вологодская торгово-промышленная палата (членский взнос)</t>
  </si>
  <si>
    <t>08 0 0000</t>
  </si>
  <si>
    <t>Муниципальная программа «Повышение инвестиционной привлекательности города Череповца» на 2014-2018 годы</t>
  </si>
  <si>
    <t>08 0 0001</t>
  </si>
  <si>
    <t>Стимулирование экономического роста путем привлечения инвесторов</t>
  </si>
  <si>
    <t>08 0 0002</t>
  </si>
  <si>
    <t>Информационное и нормативно-правовое сопровождение инвестиционной деятельности</t>
  </si>
  <si>
    <t>08 0 0003</t>
  </si>
  <si>
    <t>Комплексное сопровождение инвестиционных проектов</t>
  </si>
  <si>
    <t>09 0 0000</t>
  </si>
  <si>
    <t>Муниципальная программа «Развитие молодежной политики» на 2013-2018 годы</t>
  </si>
  <si>
    <t>09 0 0001</t>
  </si>
  <si>
    <t>Организация временного трудоустройства несовершеннолетних в возрасте от 14 до 18 лет</t>
  </si>
  <si>
    <t>09 0 0002</t>
  </si>
  <si>
    <t>09 0 0003</t>
  </si>
  <si>
    <t>10 0 0000</t>
  </si>
  <si>
    <t>Муниципальная программа «Здоровый город» на 2014-2022 годы</t>
  </si>
  <si>
    <t>10 0 0001</t>
  </si>
  <si>
    <t>10 0 0002</t>
  </si>
  <si>
    <t>Сохранение и укрепление здоровья детей и подростков</t>
  </si>
  <si>
    <t>10 0 0003</t>
  </si>
  <si>
    <t>Пропаганда здорового образа жизни</t>
  </si>
  <si>
    <t>10 0 0004</t>
  </si>
  <si>
    <t>Адаптация горожан с ограниченными возможностями</t>
  </si>
  <si>
    <t>10 0 0005</t>
  </si>
  <si>
    <t>Здоровье на рабочем месте</t>
  </si>
  <si>
    <t>10 0 0006</t>
  </si>
  <si>
    <t>Активное долголетие</t>
  </si>
  <si>
    <t>11 0 0000</t>
  </si>
  <si>
    <t>Муниципальная программа «iCity – Современные информационные технологии г. Череповца»  на 2014-2020 годы</t>
  </si>
  <si>
    <t>11 0 0001</t>
  </si>
  <si>
    <t>11 0 0002</t>
  </si>
  <si>
    <t>Изменения</t>
  </si>
  <si>
    <t>Решение Череповецкой городской Думы от 10.12.2013 № 234</t>
  </si>
  <si>
    <t>Решение ЧГД от 25.02.2014 № 19</t>
  </si>
  <si>
    <t>99 4 1005</t>
  </si>
  <si>
    <t xml:space="preserve">Руководитель контрольно-счетной палаты муниципального образования и его заместители
</t>
  </si>
  <si>
    <t>Приложение 5</t>
  </si>
  <si>
    <t>20 0 1005</t>
  </si>
  <si>
    <t>Строительство детского сада № 20 в 112 мкр.</t>
  </si>
  <si>
    <t>Сумма</t>
  </si>
  <si>
    <t>Проведение мероприятий управлением образования мэрии (августовское совещание, Учитель года, День учителя, прием молодых специалистов)</t>
  </si>
  <si>
    <t>Городские премии имени И.А. Милютина в области образования в соответствии с постановлением Череповецкой городской Думы от 23.09.2003 № 120</t>
  </si>
  <si>
    <t>Денежная компенсация на оплату расходов по найму (поднайму) жилых помещений лицам, работающим в должности «воспитатель» в муниципальных дошкольных образовательных учреждениях в соответствии с решением Череповецкой городской Думы от 29.05.2012 № 97</t>
  </si>
  <si>
    <t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Череповецкой городской Думы от 29.05.2012 № 94</t>
  </si>
  <si>
    <t>Компенсация части родительской платы за содержание ребенка в детском саду (присмотр и уход за детьми) штатным работникам муниципальных дошкольных образовательных учреждений в соответствии с решением Череповецкой городской Думы от 30.10.2012 № 203</t>
  </si>
  <si>
    <t>Премии победителям конкурса профессионального мастерства «Учитель года» в соответствии с решением Череповецкой городской Думы от 29.06.2010 № 128</t>
  </si>
  <si>
    <t>02 4 0006</t>
  </si>
  <si>
    <t>Содержание и благоустройство территории парка имени Ленинского комсомола</t>
  </si>
  <si>
    <t>Ведомственная целевая программа «Отрасль «Культура города Череповца» (2012-2014 годы) (Участие творческих коллективов города в международных, всероссийских, региональных мероприятиях, фестивалях, конкурсах в целях поднятия имиджа города как культурного центра и развитие культурных связей)</t>
  </si>
  <si>
    <t>02 8 0002</t>
  </si>
  <si>
    <t>Ведомственная целевая программа «Отрасль «Культура города Череповца» (2012-2014 годы) (Укрепление материально-технической базы муниципальных учреждений)</t>
  </si>
  <si>
    <t>Осуществление сбора, транспортирования и утилизации ртутьсодержащих отходов от физических лиц (кроме потребителей ртутьсодержащих ламп, являющихся собственниками, нанимателями, пользователями помещений 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услуги и (или) выполнения работ по содержанию и ремонту общего имущества в таких домах)</t>
  </si>
  <si>
    <t>Организация и проведение мероприятий с детьми и молодежью, организация поддержки детских и молодежных общественных объединений в рамках текущей деятельности муниципального бюджетного учреждения «Череповецкий молодежный центр»</t>
  </si>
  <si>
    <t>Муниципальная программа «Развитие внутреннего и въездного туризма в г. Череповце» на 2014-2022 годы</t>
  </si>
  <si>
    <t>Муниципальная программа «Социальная поддержка граждан» на 2014-2018 годы</t>
  </si>
  <si>
    <t>Ежемесячное социальное пособие на оздоровление отдельным категориям работников учреждений здравоохранения в соответствии с решением Череповецкой городской Думы от 29.05.2012 № 93</t>
  </si>
  <si>
    <t>Выплата ежемесячного социального пособия за найм (поднайм) жилых помещений специалистам учреждений здравоохранения</t>
  </si>
  <si>
    <t>Ежемесячное социальное пособие за найм (поднайм) жилых помещений специалистам учреждений здравоохранения в соответствии с решением Череповецкой городской Думы от 29.05.2012 № 98</t>
  </si>
  <si>
    <t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№ 88</t>
  </si>
  <si>
    <t>Выплата вознаграждений лицам, имеющим звание «Почетный гражданин города Череповца» в соответствии с постановлением Череповецкой городской Думы от 27.09.2005 № 87</t>
  </si>
  <si>
    <t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</t>
  </si>
  <si>
    <t>Муниципальная программа «Реализация градостроительной политики города Череповца» на 2014-2022 годы</t>
  </si>
  <si>
    <t>Совершенствование организационных и правовых механизмов профессиональной служебной деятельности муниципальных служащих</t>
  </si>
  <si>
    <t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</t>
  </si>
  <si>
    <t>Ведомственная целевая программа «Отрасль «Культура города Череповца» (2012-2014 годы) (Предоставление пользователям информационных продуктов, подписка на печатные периодические издания)</t>
  </si>
  <si>
    <t xml:space="preserve">КОНТРОЛЬНО-СЧЕТНАЯ ПАЛАТА ГОРОДА ЧЕРЕПОВЦА </t>
  </si>
  <si>
    <t>изменения</t>
  </si>
  <si>
    <t>Решение ЧГД от 25.03.2014 № 54</t>
  </si>
  <si>
    <t>20 0 1006</t>
  </si>
  <si>
    <t>Научно-исследовательские и опытно-конструкторские работы</t>
  </si>
  <si>
    <t>Приложение 4</t>
  </si>
  <si>
    <t>Приложение 6</t>
  </si>
  <si>
    <t>Строительство центральной городской набережной</t>
  </si>
  <si>
    <t>Оснащение аварийно-спасательных подразделений МБУ «Спасательная служба» современными аварийно-спасательными средствами и инструментом</t>
  </si>
  <si>
    <t>от 28.04.2014 № 78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</si>
</sst>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0"/>
  </numFmts>
  <fonts count="10">
    <font>
      <sz val="10"/>
      <name val="Arial Cyr"/>
      <family val="2"/>
    </font>
    <font>
      <sz val="10"/>
      <name val="Arial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name val="Arial Cyr"/>
      <family val="2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27">
    <xf numFmtId="0" fontId="0" fillId="0" borderId="0" xfId="0"/>
    <xf numFmtId="49" fontId="2" fillId="0" borderId="1" xfId="0" applyNumberFormat="1" applyFont="1" applyFill="1" applyBorder="1" applyAlignment="1" applyProtection="1">
      <alignment horizontal="center" vertical="center"/>
      <protection/>
    </xf>
    <xf numFmtId="164" fontId="2" fillId="0" borderId="1" xfId="0" applyNumberFormat="1" applyFont="1" applyFill="1" applyBorder="1" applyAlignment="1" applyProtection="1">
      <alignment vertical="center"/>
      <protection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 applyProtection="1">
      <alignment horizontal="right" vertical="center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justify" vertical="center" wrapText="1"/>
      <protection/>
    </xf>
    <xf numFmtId="164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horizontal="right" vertical="center" wrapText="1"/>
      <protection/>
    </xf>
    <xf numFmtId="164" fontId="2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164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0" xfId="0" applyNumberFormat="1" applyFill="1"/>
    <xf numFmtId="0" fontId="2" fillId="0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49" fontId="2" fillId="0" borderId="3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4" fontId="2" fillId="0" borderId="1" xfId="0" applyNumberFormat="1" applyFont="1" applyFill="1" applyBorder="1" applyAlignment="1" applyProtection="1">
      <alignment vertical="center" wrapText="1"/>
      <protection/>
    </xf>
    <xf numFmtId="164" fontId="6" fillId="0" borderId="0" xfId="38" applyNumberFormat="1" applyFont="1" applyFill="1" applyBorder="1" applyAlignment="1">
      <alignment vertical="center" wrapText="1"/>
      <protection/>
    </xf>
    <xf numFmtId="164" fontId="8" fillId="0" borderId="0" xfId="0" applyNumberFormat="1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justify" vertical="center" wrapText="1"/>
      <protection/>
    </xf>
    <xf numFmtId="1" fontId="2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2" fillId="0" borderId="1" xfId="26" applyNumberFormat="1" applyFont="1" applyFill="1" applyBorder="1" applyAlignment="1" applyProtection="1">
      <alignment horizontal="justify" vertical="center" wrapText="1"/>
      <protection hidden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0" xfId="43" applyNumberFormat="1" applyFont="1" applyFill="1" applyBorder="1" applyAlignment="1" applyProtection="1">
      <alignment horizontal="justify" vertical="center" wrapText="1"/>
      <protection hidden="1"/>
    </xf>
    <xf numFmtId="0" fontId="3" fillId="0" borderId="0" xfId="0" applyFont="1" applyFill="1" applyBorder="1" applyAlignment="1">
      <alignment horizontal="justify" vertical="center" wrapText="1"/>
    </xf>
    <xf numFmtId="0" fontId="2" fillId="0" borderId="0" xfId="26" applyNumberFormat="1" applyFont="1" applyFill="1" applyBorder="1" applyAlignment="1" applyProtection="1">
      <alignment horizontal="justify" vertical="center" wrapText="1"/>
      <protection hidden="1"/>
    </xf>
    <xf numFmtId="0" fontId="2" fillId="0" borderId="0" xfId="30" applyNumberFormat="1" applyFont="1" applyFill="1" applyBorder="1" applyAlignment="1" applyProtection="1">
      <alignment horizontal="justify" vertical="center" wrapText="1"/>
      <protection hidden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 applyProtection="1">
      <alignment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4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right" vertical="center"/>
      <protection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Normal 1" xfId="21"/>
    <cellStyle name="Excel Built-in Normal 2" xfId="22"/>
    <cellStyle name="Excel Built-in Normal 3" xfId="23"/>
    <cellStyle name="Обычный 10" xfId="24"/>
    <cellStyle name="Обычный 11" xfId="25"/>
    <cellStyle name="Обычный 2" xfId="26"/>
    <cellStyle name="Обычный 2 2" xfId="27"/>
    <cellStyle name="Обычный 2 2 2" xfId="28"/>
    <cellStyle name="Обычный 2 2 3" xfId="29"/>
    <cellStyle name="Обычный 2 3" xfId="30"/>
    <cellStyle name="Обычный 2 4" xfId="31"/>
    <cellStyle name="Обычный 2 5" xfId="32"/>
    <cellStyle name="Обычный 3" xfId="33"/>
    <cellStyle name="Обычный 4" xfId="34"/>
    <cellStyle name="Обычный 5" xfId="35"/>
    <cellStyle name="Обычный 6" xfId="36"/>
    <cellStyle name="Обычный 7" xfId="37"/>
    <cellStyle name="Обычный 8" xfId="38"/>
    <cellStyle name="Обычный 8 2" xfId="39"/>
    <cellStyle name="Обычный 8 2 2" xfId="40"/>
    <cellStyle name="Обычный 8 3" xfId="41"/>
    <cellStyle name="Обычный 9" xfId="42"/>
    <cellStyle name="Обычный_tmp" xfId="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4</xdr:row>
      <xdr:rowOff>0</xdr:rowOff>
    </xdr:from>
    <xdr:to>
      <xdr:col>12</xdr:col>
      <xdr:colOff>800100</xdr:colOff>
      <xdr:row>4</xdr:row>
      <xdr:rowOff>0</xdr:rowOff>
    </xdr:to>
    <xdr:pic>
      <xdr:nvPicPr>
        <xdr:cNvPr id="1025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12</xdr:col>
      <xdr:colOff>819150</xdr:colOff>
      <xdr:row>4</xdr:row>
      <xdr:rowOff>0</xdr:rowOff>
    </xdr:to>
    <xdr:pic>
      <xdr:nvPicPr>
        <xdr:cNvPr id="1026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12</xdr:col>
      <xdr:colOff>800100</xdr:colOff>
      <xdr:row>4</xdr:row>
      <xdr:rowOff>0</xdr:rowOff>
    </xdr:to>
    <xdr:pic>
      <xdr:nvPicPr>
        <xdr:cNvPr id="1027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12</xdr:col>
      <xdr:colOff>819150</xdr:colOff>
      <xdr:row>4</xdr:row>
      <xdr:rowOff>0</xdr:rowOff>
    </xdr:to>
    <xdr:pic>
      <xdr:nvPicPr>
        <xdr:cNvPr id="1028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12</xdr:col>
      <xdr:colOff>800100</xdr:colOff>
      <xdr:row>4</xdr:row>
      <xdr:rowOff>0</xdr:rowOff>
    </xdr:to>
    <xdr:pic>
      <xdr:nvPicPr>
        <xdr:cNvPr id="1029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12</xdr:col>
      <xdr:colOff>819150</xdr:colOff>
      <xdr:row>4</xdr:row>
      <xdr:rowOff>0</xdr:rowOff>
    </xdr:to>
    <xdr:pic>
      <xdr:nvPicPr>
        <xdr:cNvPr id="1030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12</xdr:col>
      <xdr:colOff>800100</xdr:colOff>
      <xdr:row>4</xdr:row>
      <xdr:rowOff>0</xdr:rowOff>
    </xdr:to>
    <xdr:pic>
      <xdr:nvPicPr>
        <xdr:cNvPr id="1031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12</xdr:col>
      <xdr:colOff>819150</xdr:colOff>
      <xdr:row>4</xdr:row>
      <xdr:rowOff>0</xdr:rowOff>
    </xdr:to>
    <xdr:pic>
      <xdr:nvPicPr>
        <xdr:cNvPr id="1032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12</xdr:col>
      <xdr:colOff>800100</xdr:colOff>
      <xdr:row>4</xdr:row>
      <xdr:rowOff>0</xdr:rowOff>
    </xdr:to>
    <xdr:pic>
      <xdr:nvPicPr>
        <xdr:cNvPr id="1033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12</xdr:col>
      <xdr:colOff>819150</xdr:colOff>
      <xdr:row>4</xdr:row>
      <xdr:rowOff>0</xdr:rowOff>
    </xdr:to>
    <xdr:pic>
      <xdr:nvPicPr>
        <xdr:cNvPr id="1034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12</xdr:col>
      <xdr:colOff>800100</xdr:colOff>
      <xdr:row>4</xdr:row>
      <xdr:rowOff>0</xdr:rowOff>
    </xdr:to>
    <xdr:pic>
      <xdr:nvPicPr>
        <xdr:cNvPr id="1035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12</xdr:col>
      <xdr:colOff>819150</xdr:colOff>
      <xdr:row>4</xdr:row>
      <xdr:rowOff>0</xdr:rowOff>
    </xdr:to>
    <xdr:pic>
      <xdr:nvPicPr>
        <xdr:cNvPr id="1036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12</xdr:col>
      <xdr:colOff>800100</xdr:colOff>
      <xdr:row>4</xdr:row>
      <xdr:rowOff>0</xdr:rowOff>
    </xdr:to>
    <xdr:pic>
      <xdr:nvPicPr>
        <xdr:cNvPr id="1037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12</xdr:col>
      <xdr:colOff>819150</xdr:colOff>
      <xdr:row>4</xdr:row>
      <xdr:rowOff>0</xdr:rowOff>
    </xdr:to>
    <xdr:pic>
      <xdr:nvPicPr>
        <xdr:cNvPr id="1038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12</xdr:col>
      <xdr:colOff>800100</xdr:colOff>
      <xdr:row>4</xdr:row>
      <xdr:rowOff>0</xdr:rowOff>
    </xdr:to>
    <xdr:pic>
      <xdr:nvPicPr>
        <xdr:cNvPr id="1039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12</xdr:col>
      <xdr:colOff>819150</xdr:colOff>
      <xdr:row>4</xdr:row>
      <xdr:rowOff>0</xdr:rowOff>
    </xdr:to>
    <xdr:pic>
      <xdr:nvPicPr>
        <xdr:cNvPr id="1040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12</xdr:col>
      <xdr:colOff>800100</xdr:colOff>
      <xdr:row>4</xdr:row>
      <xdr:rowOff>0</xdr:rowOff>
    </xdr:to>
    <xdr:pic>
      <xdr:nvPicPr>
        <xdr:cNvPr id="1041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12</xdr:col>
      <xdr:colOff>819150</xdr:colOff>
      <xdr:row>4</xdr:row>
      <xdr:rowOff>0</xdr:rowOff>
    </xdr:to>
    <xdr:pic>
      <xdr:nvPicPr>
        <xdr:cNvPr id="1042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12</xdr:col>
      <xdr:colOff>800100</xdr:colOff>
      <xdr:row>4</xdr:row>
      <xdr:rowOff>0</xdr:rowOff>
    </xdr:to>
    <xdr:pic>
      <xdr:nvPicPr>
        <xdr:cNvPr id="1043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12</xdr:col>
      <xdr:colOff>819150</xdr:colOff>
      <xdr:row>4</xdr:row>
      <xdr:rowOff>0</xdr:rowOff>
    </xdr:to>
    <xdr:pic>
      <xdr:nvPicPr>
        <xdr:cNvPr id="1044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12</xdr:col>
      <xdr:colOff>800100</xdr:colOff>
      <xdr:row>4</xdr:row>
      <xdr:rowOff>0</xdr:rowOff>
    </xdr:to>
    <xdr:pic>
      <xdr:nvPicPr>
        <xdr:cNvPr id="1045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12</xdr:col>
      <xdr:colOff>819150</xdr:colOff>
      <xdr:row>4</xdr:row>
      <xdr:rowOff>0</xdr:rowOff>
    </xdr:to>
    <xdr:pic>
      <xdr:nvPicPr>
        <xdr:cNvPr id="1046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12</xdr:col>
      <xdr:colOff>800100</xdr:colOff>
      <xdr:row>4</xdr:row>
      <xdr:rowOff>0</xdr:rowOff>
    </xdr:to>
    <xdr:pic>
      <xdr:nvPicPr>
        <xdr:cNvPr id="1047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12</xdr:col>
      <xdr:colOff>819150</xdr:colOff>
      <xdr:row>4</xdr:row>
      <xdr:rowOff>0</xdr:rowOff>
    </xdr:to>
    <xdr:pic>
      <xdr:nvPicPr>
        <xdr:cNvPr id="1048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12</xdr:col>
      <xdr:colOff>800100</xdr:colOff>
      <xdr:row>4</xdr:row>
      <xdr:rowOff>0</xdr:rowOff>
    </xdr:to>
    <xdr:pic>
      <xdr:nvPicPr>
        <xdr:cNvPr id="1049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12</xdr:col>
      <xdr:colOff>819150</xdr:colOff>
      <xdr:row>4</xdr:row>
      <xdr:rowOff>0</xdr:rowOff>
    </xdr:to>
    <xdr:pic>
      <xdr:nvPicPr>
        <xdr:cNvPr id="1050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12</xdr:col>
      <xdr:colOff>800100</xdr:colOff>
      <xdr:row>4</xdr:row>
      <xdr:rowOff>0</xdr:rowOff>
    </xdr:to>
    <xdr:pic>
      <xdr:nvPicPr>
        <xdr:cNvPr id="1051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12</xdr:col>
      <xdr:colOff>819150</xdr:colOff>
      <xdr:row>4</xdr:row>
      <xdr:rowOff>0</xdr:rowOff>
    </xdr:to>
    <xdr:pic>
      <xdr:nvPicPr>
        <xdr:cNvPr id="1052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12</xdr:col>
      <xdr:colOff>800100</xdr:colOff>
      <xdr:row>4</xdr:row>
      <xdr:rowOff>0</xdr:rowOff>
    </xdr:to>
    <xdr:pic>
      <xdr:nvPicPr>
        <xdr:cNvPr id="1053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12</xdr:col>
      <xdr:colOff>819150</xdr:colOff>
      <xdr:row>4</xdr:row>
      <xdr:rowOff>0</xdr:rowOff>
    </xdr:to>
    <xdr:pic>
      <xdr:nvPicPr>
        <xdr:cNvPr id="1054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12</xdr:col>
      <xdr:colOff>800100</xdr:colOff>
      <xdr:row>4</xdr:row>
      <xdr:rowOff>0</xdr:rowOff>
    </xdr:to>
    <xdr:pic>
      <xdr:nvPicPr>
        <xdr:cNvPr id="1055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12</xdr:col>
      <xdr:colOff>819150</xdr:colOff>
      <xdr:row>4</xdr:row>
      <xdr:rowOff>0</xdr:rowOff>
    </xdr:to>
    <xdr:pic>
      <xdr:nvPicPr>
        <xdr:cNvPr id="1056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13" sqref="B13"/>
    </sheetView>
  </sheetViews>
  <sheetFormatPr defaultColWidth="9.125" defaultRowHeight="12.75"/>
  <cols>
    <col min="1" max="1" width="9.125" style="35" customWidth="1"/>
    <col min="2" max="2" width="50.75390625" style="35" customWidth="1"/>
    <col min="3" max="16384" width="9.125" style="35" customWidth="1"/>
  </cols>
  <sheetData>
    <row r="1" spans="1:2" ht="16.5">
      <c r="A1" s="27" t="s">
        <v>325</v>
      </c>
      <c r="B1" s="34" t="s">
        <v>218</v>
      </c>
    </row>
    <row r="2" spans="1:2" ht="16.5">
      <c r="A2" s="6">
        <v>801</v>
      </c>
      <c r="B2" s="17" t="s">
        <v>248</v>
      </c>
    </row>
    <row r="3" spans="1:2" ht="16.5">
      <c r="A3" s="6">
        <v>802</v>
      </c>
      <c r="B3" s="11" t="s">
        <v>249</v>
      </c>
    </row>
    <row r="4" spans="1:2" ht="49.5">
      <c r="A4" s="6">
        <v>803</v>
      </c>
      <c r="B4" s="18" t="s">
        <v>250</v>
      </c>
    </row>
    <row r="5" spans="1:2" ht="33">
      <c r="A5" s="6">
        <v>804</v>
      </c>
      <c r="B5" s="18" t="s">
        <v>251</v>
      </c>
    </row>
    <row r="6" spans="1:2" ht="33">
      <c r="A6" s="6">
        <v>805</v>
      </c>
      <c r="B6" s="18" t="s">
        <v>252</v>
      </c>
    </row>
    <row r="7" spans="1:2" ht="33">
      <c r="A7" s="6">
        <v>807</v>
      </c>
      <c r="B7" s="18" t="s">
        <v>253</v>
      </c>
    </row>
    <row r="8" spans="1:2" ht="33">
      <c r="A8" s="6">
        <v>808</v>
      </c>
      <c r="B8" s="18" t="s">
        <v>191</v>
      </c>
    </row>
    <row r="9" spans="1:2" ht="33">
      <c r="A9" s="6">
        <v>809</v>
      </c>
      <c r="B9" s="18" t="s">
        <v>254</v>
      </c>
    </row>
    <row r="10" spans="1:2" ht="33">
      <c r="A10" s="6">
        <v>810</v>
      </c>
      <c r="B10" s="18" t="s">
        <v>255</v>
      </c>
    </row>
    <row r="11" spans="1:2" ht="33">
      <c r="A11" s="6">
        <v>811</v>
      </c>
      <c r="B11" s="18" t="s">
        <v>256</v>
      </c>
    </row>
    <row r="12" spans="1:2" ht="33">
      <c r="A12" s="68">
        <v>812</v>
      </c>
      <c r="B12" s="18" t="s">
        <v>634</v>
      </c>
    </row>
    <row r="13" spans="1:2" ht="49.5">
      <c r="A13" s="6">
        <v>840</v>
      </c>
      <c r="B13" s="18" t="s">
        <v>214</v>
      </c>
    </row>
    <row r="14" spans="1:2" ht="33">
      <c r="A14" s="6">
        <v>842</v>
      </c>
      <c r="B14" s="10" t="s">
        <v>211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2" sqref="A2:B13"/>
    </sheetView>
  </sheetViews>
  <sheetFormatPr defaultColWidth="9.125" defaultRowHeight="12.75"/>
  <cols>
    <col min="1" max="1" width="13.125" style="38" customWidth="1"/>
    <col min="2" max="2" width="55.625" style="35" customWidth="1"/>
    <col min="3" max="16384" width="9.125" style="35" customWidth="1"/>
  </cols>
  <sheetData>
    <row r="1" spans="1:2" ht="16.5">
      <c r="A1" s="41" t="s">
        <v>325</v>
      </c>
      <c r="B1" s="39" t="s">
        <v>218</v>
      </c>
    </row>
    <row r="2" spans="1:2" ht="16.5">
      <c r="A2" s="9" t="s">
        <v>222</v>
      </c>
      <c r="B2" s="40" t="s">
        <v>342</v>
      </c>
    </row>
    <row r="3" spans="1:2" ht="33">
      <c r="A3" s="9" t="s">
        <v>224</v>
      </c>
      <c r="B3" s="40" t="s">
        <v>343</v>
      </c>
    </row>
    <row r="4" spans="1:2" ht="16.5">
      <c r="A4" s="9" t="s">
        <v>225</v>
      </c>
      <c r="B4" s="40" t="s">
        <v>192</v>
      </c>
    </row>
    <row r="5" spans="1:2" ht="16.5">
      <c r="A5" s="9" t="s">
        <v>230</v>
      </c>
      <c r="B5" s="40" t="s">
        <v>185</v>
      </c>
    </row>
    <row r="6" spans="1:2" ht="16.5">
      <c r="A6" s="9" t="s">
        <v>226</v>
      </c>
      <c r="B6" s="40" t="s">
        <v>170</v>
      </c>
    </row>
    <row r="7" spans="1:2" ht="16.5">
      <c r="A7" s="9" t="s">
        <v>204</v>
      </c>
      <c r="B7" s="40" t="s">
        <v>186</v>
      </c>
    </row>
    <row r="8" spans="1:2" ht="16.5">
      <c r="A8" s="9" t="s">
        <v>231</v>
      </c>
      <c r="B8" s="40" t="s">
        <v>344</v>
      </c>
    </row>
    <row r="9" spans="1:2" ht="16.5">
      <c r="A9" s="9" t="s">
        <v>228</v>
      </c>
      <c r="B9" s="40" t="s">
        <v>273</v>
      </c>
    </row>
    <row r="10" spans="1:2" ht="16.5">
      <c r="A10" s="9" t="s">
        <v>197</v>
      </c>
      <c r="B10" s="40" t="s">
        <v>187</v>
      </c>
    </row>
    <row r="11" spans="1:2" ht="16.5">
      <c r="A11" s="9" t="s">
        <v>233</v>
      </c>
      <c r="B11" s="40" t="s">
        <v>184</v>
      </c>
    </row>
    <row r="12" spans="1:2" ht="16.5">
      <c r="A12" s="9" t="s">
        <v>205</v>
      </c>
      <c r="B12" s="40" t="s">
        <v>227</v>
      </c>
    </row>
    <row r="13" spans="1:2" ht="33">
      <c r="A13" s="9" t="s">
        <v>199</v>
      </c>
      <c r="B13" s="40" t="s">
        <v>190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8"/>
  <sheetViews>
    <sheetView zoomScale="80" zoomScaleNormal="80" workbookViewId="0" topLeftCell="A173">
      <selection activeCell="B189" sqref="B189"/>
    </sheetView>
  </sheetViews>
  <sheetFormatPr defaultColWidth="9.125" defaultRowHeight="12.75"/>
  <cols>
    <col min="1" max="1" width="13.75390625" style="28" customWidth="1"/>
    <col min="2" max="2" width="89.00390625" style="4" customWidth="1"/>
    <col min="3" max="16384" width="9.125" style="4" customWidth="1"/>
  </cols>
  <sheetData>
    <row r="1" spans="1:2" ht="12.75">
      <c r="A1" s="27" t="s">
        <v>325</v>
      </c>
      <c r="B1" s="25" t="s">
        <v>218</v>
      </c>
    </row>
    <row r="2" spans="1:2" ht="12.75">
      <c r="A2" s="26" t="s">
        <v>280</v>
      </c>
      <c r="B2" s="25" t="s">
        <v>281</v>
      </c>
    </row>
    <row r="3" spans="1:2" ht="39.95" customHeight="1">
      <c r="A3" s="26" t="s">
        <v>282</v>
      </c>
      <c r="B3" s="25" t="s">
        <v>609</v>
      </c>
    </row>
    <row r="4" spans="1:2" ht="12.75">
      <c r="A4" s="26" t="s">
        <v>283</v>
      </c>
      <c r="B4" s="25" t="s">
        <v>284</v>
      </c>
    </row>
    <row r="5" spans="1:2" ht="33">
      <c r="A5" s="26" t="s">
        <v>285</v>
      </c>
      <c r="B5" s="25" t="s">
        <v>286</v>
      </c>
    </row>
    <row r="6" spans="1:2" ht="33">
      <c r="A6" s="26" t="s">
        <v>434</v>
      </c>
      <c r="B6" s="25" t="s">
        <v>435</v>
      </c>
    </row>
    <row r="7" spans="1:2" ht="12.75">
      <c r="A7" s="26" t="s">
        <v>287</v>
      </c>
      <c r="B7" s="25" t="s">
        <v>267</v>
      </c>
    </row>
    <row r="8" spans="1:2" ht="49.5">
      <c r="A8" s="26" t="s">
        <v>288</v>
      </c>
      <c r="B8" s="25" t="s">
        <v>457</v>
      </c>
    </row>
    <row r="9" spans="1:2" ht="49.5">
      <c r="A9" s="26" t="s">
        <v>436</v>
      </c>
      <c r="B9" s="25" t="s">
        <v>437</v>
      </c>
    </row>
    <row r="10" spans="1:2" ht="66">
      <c r="A10" s="26" t="s">
        <v>438</v>
      </c>
      <c r="B10" s="25" t="s">
        <v>439</v>
      </c>
    </row>
    <row r="11" spans="1:2" ht="12.75">
      <c r="A11" s="26" t="s">
        <v>289</v>
      </c>
      <c r="B11" s="25" t="s">
        <v>259</v>
      </c>
    </row>
    <row r="12" spans="1:2" ht="53.25" customHeight="1">
      <c r="A12" s="26" t="s">
        <v>290</v>
      </c>
      <c r="B12" s="25" t="s">
        <v>458</v>
      </c>
    </row>
    <row r="13" spans="1:2" ht="75.95" customHeight="1">
      <c r="A13" s="26" t="s">
        <v>291</v>
      </c>
      <c r="B13" s="25" t="s">
        <v>459</v>
      </c>
    </row>
    <row r="14" spans="1:2" ht="33">
      <c r="A14" s="26" t="s">
        <v>292</v>
      </c>
      <c r="B14" s="25" t="s">
        <v>293</v>
      </c>
    </row>
    <row r="15" spans="1:2" ht="53.25" customHeight="1">
      <c r="A15" s="26" t="s">
        <v>447</v>
      </c>
      <c r="B15" s="25" t="s">
        <v>460</v>
      </c>
    </row>
    <row r="16" spans="1:2" ht="121.5" customHeight="1">
      <c r="A16" s="26" t="s">
        <v>444</v>
      </c>
      <c r="B16" s="25" t="s">
        <v>445</v>
      </c>
    </row>
    <row r="17" spans="1:2" ht="84.75" customHeight="1">
      <c r="A17" s="26" t="s">
        <v>446</v>
      </c>
      <c r="B17" s="25" t="s">
        <v>461</v>
      </c>
    </row>
    <row r="18" spans="1:2" ht="12.75">
      <c r="A18" s="26" t="s">
        <v>294</v>
      </c>
      <c r="B18" s="25" t="s">
        <v>295</v>
      </c>
    </row>
    <row r="19" spans="1:2" ht="12.75">
      <c r="A19" s="26" t="s">
        <v>296</v>
      </c>
      <c r="B19" s="25" t="s">
        <v>297</v>
      </c>
    </row>
    <row r="20" spans="1:2" ht="49.5">
      <c r="A20" s="26" t="s">
        <v>298</v>
      </c>
      <c r="B20" s="46" t="s">
        <v>299</v>
      </c>
    </row>
    <row r="21" spans="1:2" ht="66.75" customHeight="1">
      <c r="A21" s="26" t="s">
        <v>111</v>
      </c>
      <c r="B21" s="25" t="s">
        <v>112</v>
      </c>
    </row>
    <row r="22" spans="1:2" ht="12.75">
      <c r="A22" s="26" t="s">
        <v>300</v>
      </c>
      <c r="B22" s="25" t="s">
        <v>301</v>
      </c>
    </row>
    <row r="23" spans="1:2" ht="33">
      <c r="A23" s="26" t="s">
        <v>302</v>
      </c>
      <c r="B23" s="25" t="s">
        <v>303</v>
      </c>
    </row>
    <row r="24" spans="1:2" ht="38.25" customHeight="1">
      <c r="A24" s="26" t="s">
        <v>304</v>
      </c>
      <c r="B24" s="11" t="s">
        <v>610</v>
      </c>
    </row>
    <row r="25" spans="1:2" ht="33">
      <c r="A25" s="26" t="s">
        <v>305</v>
      </c>
      <c r="B25" s="25" t="s">
        <v>306</v>
      </c>
    </row>
    <row r="26" spans="1:2" ht="76.5" customHeight="1">
      <c r="A26" s="26" t="s">
        <v>307</v>
      </c>
      <c r="B26" s="46" t="s">
        <v>611</v>
      </c>
    </row>
    <row r="27" spans="1:2" ht="61.5" customHeight="1">
      <c r="A27" s="26" t="s">
        <v>464</v>
      </c>
      <c r="B27" s="46" t="s">
        <v>612</v>
      </c>
    </row>
    <row r="28" spans="1:2" ht="78" customHeight="1">
      <c r="A28" s="26" t="s">
        <v>465</v>
      </c>
      <c r="B28" s="25" t="s">
        <v>613</v>
      </c>
    </row>
    <row r="29" spans="1:2" ht="33">
      <c r="A29" s="26" t="s">
        <v>466</v>
      </c>
      <c r="B29" s="25" t="s">
        <v>467</v>
      </c>
    </row>
    <row r="30" spans="1:2" ht="37.5" customHeight="1">
      <c r="A30" s="26" t="s">
        <v>468</v>
      </c>
      <c r="B30" s="25" t="s">
        <v>614</v>
      </c>
    </row>
    <row r="31" spans="1:2" ht="12.75">
      <c r="A31" s="26" t="s">
        <v>469</v>
      </c>
      <c r="B31" s="25" t="s">
        <v>470</v>
      </c>
    </row>
    <row r="32" spans="1:2" ht="33">
      <c r="A32" s="26" t="s">
        <v>471</v>
      </c>
      <c r="B32" s="25" t="s">
        <v>472</v>
      </c>
    </row>
    <row r="33" spans="1:2" ht="33">
      <c r="A33" s="26" t="s">
        <v>421</v>
      </c>
      <c r="B33" s="25" t="s">
        <v>422</v>
      </c>
    </row>
    <row r="34" spans="1:2" ht="70.7" customHeight="1">
      <c r="A34" s="26" t="s">
        <v>423</v>
      </c>
      <c r="B34" s="25" t="s">
        <v>424</v>
      </c>
    </row>
    <row r="35" spans="1:2" ht="143.25" customHeight="1">
      <c r="A35" s="26" t="s">
        <v>442</v>
      </c>
      <c r="B35" s="25" t="s">
        <v>443</v>
      </c>
    </row>
    <row r="36" spans="1:2" ht="33">
      <c r="A36" s="26" t="s">
        <v>473</v>
      </c>
      <c r="B36" s="25" t="s">
        <v>474</v>
      </c>
    </row>
    <row r="37" spans="1:2" ht="33">
      <c r="A37" s="26" t="s">
        <v>475</v>
      </c>
      <c r="B37" s="25" t="s">
        <v>476</v>
      </c>
    </row>
    <row r="38" spans="1:2" ht="12.75">
      <c r="A38" s="26" t="s">
        <v>477</v>
      </c>
      <c r="B38" s="25" t="s">
        <v>478</v>
      </c>
    </row>
    <row r="39" spans="1:2" ht="49.5">
      <c r="A39" s="26" t="s">
        <v>479</v>
      </c>
      <c r="B39" s="25" t="s">
        <v>115</v>
      </c>
    </row>
    <row r="40" spans="1:2" ht="12.75">
      <c r="A40" s="26" t="s">
        <v>480</v>
      </c>
      <c r="B40" s="25" t="s">
        <v>121</v>
      </c>
    </row>
    <row r="41" spans="1:2" ht="66">
      <c r="A41" s="26" t="s">
        <v>481</v>
      </c>
      <c r="B41" s="25" t="s">
        <v>482</v>
      </c>
    </row>
    <row r="42" spans="1:2" ht="49.5">
      <c r="A42" s="26" t="s">
        <v>483</v>
      </c>
      <c r="B42" s="25" t="s">
        <v>484</v>
      </c>
    </row>
    <row r="43" spans="1:2" ht="12.75">
      <c r="A43" s="26" t="s">
        <v>485</v>
      </c>
      <c r="B43" s="25" t="s">
        <v>486</v>
      </c>
    </row>
    <row r="44" spans="1:2" ht="12.75">
      <c r="A44" s="26" t="s">
        <v>487</v>
      </c>
      <c r="B44" s="25" t="s">
        <v>488</v>
      </c>
    </row>
    <row r="45" spans="1:2" ht="12.75">
      <c r="A45" s="26" t="s">
        <v>489</v>
      </c>
      <c r="B45" s="25" t="s">
        <v>490</v>
      </c>
    </row>
    <row r="46" spans="1:2" ht="12.75">
      <c r="A46" s="26" t="s">
        <v>491</v>
      </c>
      <c r="B46" s="25" t="s">
        <v>116</v>
      </c>
    </row>
    <row r="47" spans="1:2" ht="33">
      <c r="A47" s="26" t="s">
        <v>492</v>
      </c>
      <c r="B47" s="25" t="s">
        <v>117</v>
      </c>
    </row>
    <row r="48" spans="1:2" ht="49.5">
      <c r="A48" s="26" t="s">
        <v>493</v>
      </c>
      <c r="B48" s="25" t="s">
        <v>633</v>
      </c>
    </row>
    <row r="49" spans="1:2" ht="12.75">
      <c r="A49" s="26" t="s">
        <v>494</v>
      </c>
      <c r="B49" s="25" t="s">
        <v>495</v>
      </c>
    </row>
    <row r="50" spans="1:2" ht="12.75">
      <c r="A50" s="26" t="s">
        <v>496</v>
      </c>
      <c r="B50" s="25" t="s">
        <v>497</v>
      </c>
    </row>
    <row r="51" spans="1:2" ht="12.75">
      <c r="A51" s="26" t="s">
        <v>498</v>
      </c>
      <c r="B51" s="25" t="s">
        <v>499</v>
      </c>
    </row>
    <row r="52" spans="1:2" ht="12.75">
      <c r="A52" s="26" t="s">
        <v>500</v>
      </c>
      <c r="B52" s="25" t="s">
        <v>501</v>
      </c>
    </row>
    <row r="53" spans="1:2" ht="12.75">
      <c r="A53" s="26" t="s">
        <v>502</v>
      </c>
      <c r="B53" s="25" t="s">
        <v>503</v>
      </c>
    </row>
    <row r="54" spans="1:2" ht="49.5">
      <c r="A54" s="26" t="s">
        <v>504</v>
      </c>
      <c r="B54" s="25" t="s">
        <v>505</v>
      </c>
    </row>
    <row r="55" spans="1:2" ht="49.5">
      <c r="A55" s="26" t="s">
        <v>506</v>
      </c>
      <c r="B55" s="25" t="s">
        <v>507</v>
      </c>
    </row>
    <row r="56" spans="1:2" ht="66">
      <c r="A56" s="26" t="s">
        <v>508</v>
      </c>
      <c r="B56" s="25" t="s">
        <v>118</v>
      </c>
    </row>
    <row r="57" spans="1:2" ht="12.75">
      <c r="A57" s="26" t="s">
        <v>509</v>
      </c>
      <c r="B57" s="25" t="s">
        <v>495</v>
      </c>
    </row>
    <row r="58" spans="1:2" ht="33">
      <c r="A58" s="26" t="s">
        <v>510</v>
      </c>
      <c r="B58" s="25" t="s">
        <v>511</v>
      </c>
    </row>
    <row r="59" spans="1:2" ht="21" customHeight="1">
      <c r="A59" s="45" t="s">
        <v>615</v>
      </c>
      <c r="B59" s="34" t="s">
        <v>616</v>
      </c>
    </row>
    <row r="60" spans="1:2" ht="12.75">
      <c r="A60" s="26" t="s">
        <v>512</v>
      </c>
      <c r="B60" s="25" t="s">
        <v>513</v>
      </c>
    </row>
    <row r="61" spans="1:2" ht="49.5">
      <c r="A61" s="26" t="s">
        <v>514</v>
      </c>
      <c r="B61" s="25" t="s">
        <v>119</v>
      </c>
    </row>
    <row r="62" spans="1:2" ht="49.5">
      <c r="A62" s="26" t="s">
        <v>515</v>
      </c>
      <c r="B62" s="25" t="s">
        <v>484</v>
      </c>
    </row>
    <row r="63" spans="1:2" ht="12.75">
      <c r="A63" s="26" t="s">
        <v>516</v>
      </c>
      <c r="B63" s="25" t="s">
        <v>495</v>
      </c>
    </row>
    <row r="64" spans="1:2" ht="12.75">
      <c r="A64" s="26" t="s">
        <v>517</v>
      </c>
      <c r="B64" s="25" t="s">
        <v>518</v>
      </c>
    </row>
    <row r="65" spans="1:2" ht="69.75" customHeight="1">
      <c r="A65" s="26" t="s">
        <v>519</v>
      </c>
      <c r="B65" s="25" t="s">
        <v>120</v>
      </c>
    </row>
    <row r="66" spans="1:2" ht="73.5" customHeight="1">
      <c r="A66" s="26" t="s">
        <v>520</v>
      </c>
      <c r="B66" s="25" t="s">
        <v>617</v>
      </c>
    </row>
    <row r="67" spans="1:2" ht="12.75">
      <c r="A67" s="26" t="s">
        <v>521</v>
      </c>
      <c r="B67" s="25" t="s">
        <v>522</v>
      </c>
    </row>
    <row r="68" spans="1:2" ht="12.75">
      <c r="A68" s="26" t="s">
        <v>523</v>
      </c>
      <c r="B68" s="25" t="s">
        <v>524</v>
      </c>
    </row>
    <row r="69" spans="1:2" ht="12.75">
      <c r="A69" s="26" t="s">
        <v>525</v>
      </c>
      <c r="B69" s="25" t="s">
        <v>526</v>
      </c>
    </row>
    <row r="70" spans="1:2" ht="53.25" customHeight="1">
      <c r="A70" s="26" t="s">
        <v>618</v>
      </c>
      <c r="B70" s="25" t="s">
        <v>619</v>
      </c>
    </row>
    <row r="71" spans="1:2" ht="33">
      <c r="A71" s="26" t="s">
        <v>527</v>
      </c>
      <c r="B71" s="25" t="s">
        <v>528</v>
      </c>
    </row>
    <row r="72" spans="1:2" ht="49.5">
      <c r="A72" s="26" t="s">
        <v>529</v>
      </c>
      <c r="B72" s="25" t="s">
        <v>484</v>
      </c>
    </row>
    <row r="73" spans="1:2" ht="12.75">
      <c r="A73" s="26" t="s">
        <v>530</v>
      </c>
      <c r="B73" s="25" t="s">
        <v>495</v>
      </c>
    </row>
    <row r="74" spans="1:2" ht="33">
      <c r="A74" s="26" t="s">
        <v>531</v>
      </c>
      <c r="B74" s="25" t="s">
        <v>532</v>
      </c>
    </row>
    <row r="75" spans="1:2" ht="33">
      <c r="A75" s="26" t="s">
        <v>533</v>
      </c>
      <c r="B75" s="25" t="s">
        <v>534</v>
      </c>
    </row>
    <row r="76" spans="1:2" ht="12.75">
      <c r="A76" s="26" t="s">
        <v>535</v>
      </c>
      <c r="B76" s="25" t="s">
        <v>536</v>
      </c>
    </row>
    <row r="77" spans="1:2" ht="33">
      <c r="A77" s="26" t="s">
        <v>537</v>
      </c>
      <c r="B77" s="25" t="s">
        <v>538</v>
      </c>
    </row>
    <row r="78" spans="1:2" ht="33">
      <c r="A78" s="26" t="s">
        <v>539</v>
      </c>
      <c r="B78" s="25" t="s">
        <v>540</v>
      </c>
    </row>
    <row r="79" spans="1:2" ht="12.75">
      <c r="A79" s="26" t="s">
        <v>541</v>
      </c>
      <c r="B79" s="25" t="s">
        <v>542</v>
      </c>
    </row>
    <row r="80" spans="1:2" ht="12.75">
      <c r="A80" s="26" t="s">
        <v>543</v>
      </c>
      <c r="B80" s="25" t="s">
        <v>544</v>
      </c>
    </row>
    <row r="81" spans="1:2" ht="12.75">
      <c r="A81" s="26" t="s">
        <v>545</v>
      </c>
      <c r="B81" s="25" t="s">
        <v>546</v>
      </c>
    </row>
    <row r="82" spans="1:2" ht="12.75">
      <c r="A82" s="26" t="s">
        <v>547</v>
      </c>
      <c r="B82" s="25" t="s">
        <v>548</v>
      </c>
    </row>
    <row r="83" spans="1:2" ht="33">
      <c r="A83" s="26" t="s">
        <v>549</v>
      </c>
      <c r="B83" s="25" t="s">
        <v>550</v>
      </c>
    </row>
    <row r="84" spans="1:2" ht="83.45" customHeight="1">
      <c r="A84" s="26" t="s">
        <v>393</v>
      </c>
      <c r="B84" s="25" t="s">
        <v>394</v>
      </c>
    </row>
    <row r="85" spans="1:2" ht="12.75">
      <c r="A85" s="44" t="s">
        <v>551</v>
      </c>
      <c r="B85" s="25" t="s">
        <v>552</v>
      </c>
    </row>
    <row r="86" spans="1:2" ht="33">
      <c r="A86" s="44" t="s">
        <v>553</v>
      </c>
      <c r="B86" s="46" t="s">
        <v>554</v>
      </c>
    </row>
    <row r="87" spans="1:2" ht="33">
      <c r="A87" s="44" t="s">
        <v>555</v>
      </c>
      <c r="B87" s="46" t="s">
        <v>556</v>
      </c>
    </row>
    <row r="88" spans="1:2" ht="12.75">
      <c r="A88" s="44" t="s">
        <v>557</v>
      </c>
      <c r="B88" s="46" t="s">
        <v>114</v>
      </c>
    </row>
    <row r="89" spans="1:2" ht="103.5" customHeight="1">
      <c r="A89" s="44" t="s">
        <v>558</v>
      </c>
      <c r="B89" s="46" t="s">
        <v>620</v>
      </c>
    </row>
    <row r="90" spans="1:2" ht="33">
      <c r="A90" s="44" t="s">
        <v>559</v>
      </c>
      <c r="B90" s="25" t="s">
        <v>560</v>
      </c>
    </row>
    <row r="91" spans="1:2" ht="33">
      <c r="A91" s="44" t="s">
        <v>561</v>
      </c>
      <c r="B91" s="25" t="s">
        <v>562</v>
      </c>
    </row>
    <row r="92" spans="1:2" ht="33">
      <c r="A92" s="44" t="s">
        <v>563</v>
      </c>
      <c r="B92" s="46" t="s">
        <v>564</v>
      </c>
    </row>
    <row r="93" spans="1:2" ht="33">
      <c r="A93" s="44" t="s">
        <v>565</v>
      </c>
      <c r="B93" s="46" t="s">
        <v>566</v>
      </c>
    </row>
    <row r="94" spans="1:2" ht="33">
      <c r="A94" s="44" t="s">
        <v>567</v>
      </c>
      <c r="B94" s="46" t="s">
        <v>568</v>
      </c>
    </row>
    <row r="95" spans="1:2" ht="33">
      <c r="A95" s="44" t="s">
        <v>569</v>
      </c>
      <c r="B95" s="46" t="s">
        <v>570</v>
      </c>
    </row>
    <row r="96" spans="1:2" ht="12.75">
      <c r="A96" s="44" t="s">
        <v>571</v>
      </c>
      <c r="B96" s="25" t="s">
        <v>572</v>
      </c>
    </row>
    <row r="97" spans="1:2" ht="33">
      <c r="A97" s="44" t="s">
        <v>573</v>
      </c>
      <c r="B97" s="25" t="s">
        <v>574</v>
      </c>
    </row>
    <row r="98" spans="1:2" ht="12.75">
      <c r="A98" s="44" t="s">
        <v>575</v>
      </c>
      <c r="B98" s="25" t="s">
        <v>576</v>
      </c>
    </row>
    <row r="99" spans="1:2" ht="12.75">
      <c r="A99" s="26" t="s">
        <v>577</v>
      </c>
      <c r="B99" s="25" t="s">
        <v>578</v>
      </c>
    </row>
    <row r="100" spans="1:2" ht="33">
      <c r="A100" s="26" t="s">
        <v>579</v>
      </c>
      <c r="B100" s="25" t="s">
        <v>580</v>
      </c>
    </row>
    <row r="101" spans="1:2" ht="49.5">
      <c r="A101" s="26" t="s">
        <v>581</v>
      </c>
      <c r="B101" s="25" t="s">
        <v>632</v>
      </c>
    </row>
    <row r="102" spans="1:2" ht="72" customHeight="1">
      <c r="A102" s="26" t="s">
        <v>582</v>
      </c>
      <c r="B102" s="25" t="s">
        <v>621</v>
      </c>
    </row>
    <row r="103" spans="1:2" ht="12.75">
      <c r="A103" s="26" t="s">
        <v>583</v>
      </c>
      <c r="B103" s="25" t="s">
        <v>584</v>
      </c>
    </row>
    <row r="104" spans="1:2" ht="12.75">
      <c r="A104" s="26" t="s">
        <v>585</v>
      </c>
      <c r="B104" s="60" t="s">
        <v>347</v>
      </c>
    </row>
    <row r="105" spans="1:2" ht="12.75">
      <c r="A105" s="26" t="s">
        <v>586</v>
      </c>
      <c r="B105" s="46" t="s">
        <v>587</v>
      </c>
    </row>
    <row r="106" spans="1:2" ht="12.75">
      <c r="A106" s="26" t="s">
        <v>588</v>
      </c>
      <c r="B106" s="46" t="s">
        <v>589</v>
      </c>
    </row>
    <row r="107" spans="1:2" ht="12.75">
      <c r="A107" s="26" t="s">
        <v>590</v>
      </c>
      <c r="B107" s="46" t="s">
        <v>591</v>
      </c>
    </row>
    <row r="108" spans="1:2" ht="12.75">
      <c r="A108" s="26" t="s">
        <v>592</v>
      </c>
      <c r="B108" s="46" t="s">
        <v>593</v>
      </c>
    </row>
    <row r="109" spans="1:2" ht="12.75">
      <c r="A109" s="26" t="s">
        <v>594</v>
      </c>
      <c r="B109" s="46" t="s">
        <v>595</v>
      </c>
    </row>
    <row r="110" spans="1:2" ht="33">
      <c r="A110" s="26" t="s">
        <v>596</v>
      </c>
      <c r="B110" s="25" t="s">
        <v>597</v>
      </c>
    </row>
    <row r="111" spans="1:2" ht="33">
      <c r="A111" s="26" t="s">
        <v>598</v>
      </c>
      <c r="B111" s="25" t="s">
        <v>348</v>
      </c>
    </row>
    <row r="112" spans="1:2" ht="75.95" customHeight="1">
      <c r="A112" s="26" t="s">
        <v>599</v>
      </c>
      <c r="B112" s="25" t="s">
        <v>0</v>
      </c>
    </row>
    <row r="113" spans="1:2" ht="38.25" customHeight="1">
      <c r="A113" s="44" t="s">
        <v>1</v>
      </c>
      <c r="B113" s="25" t="s">
        <v>622</v>
      </c>
    </row>
    <row r="114" spans="1:2" ht="33">
      <c r="A114" s="44" t="s">
        <v>2</v>
      </c>
      <c r="B114" s="25" t="s">
        <v>3</v>
      </c>
    </row>
    <row r="115" spans="1:2" ht="12.75">
      <c r="A115" s="44" t="s">
        <v>4</v>
      </c>
      <c r="B115" s="25" t="s">
        <v>5</v>
      </c>
    </row>
    <row r="116" spans="1:2" ht="21.95" customHeight="1">
      <c r="A116" s="44" t="s">
        <v>6</v>
      </c>
      <c r="B116" s="25" t="s">
        <v>623</v>
      </c>
    </row>
    <row r="117" spans="1:2" ht="49.5">
      <c r="A117" s="44" t="s">
        <v>7</v>
      </c>
      <c r="B117" s="25" t="s">
        <v>8</v>
      </c>
    </row>
    <row r="118" spans="1:2" ht="56.25" customHeight="1">
      <c r="A118" s="44" t="s">
        <v>9</v>
      </c>
      <c r="B118" s="25" t="s">
        <v>462</v>
      </c>
    </row>
    <row r="119" spans="1:2" ht="33">
      <c r="A119" s="44" t="s">
        <v>10</v>
      </c>
      <c r="B119" s="25" t="s">
        <v>11</v>
      </c>
    </row>
    <row r="120" spans="1:2" ht="49.5">
      <c r="A120" s="44" t="s">
        <v>12</v>
      </c>
      <c r="B120" s="25" t="s">
        <v>624</v>
      </c>
    </row>
    <row r="121" spans="1:2" ht="33">
      <c r="A121" s="44" t="s">
        <v>13</v>
      </c>
      <c r="B121" s="25" t="s">
        <v>625</v>
      </c>
    </row>
    <row r="122" spans="1:2" ht="49.5">
      <c r="A122" s="44" t="s">
        <v>14</v>
      </c>
      <c r="B122" s="25" t="s">
        <v>626</v>
      </c>
    </row>
    <row r="123" spans="1:2" ht="33">
      <c r="A123" s="44" t="s">
        <v>15</v>
      </c>
      <c r="B123" s="25" t="s">
        <v>16</v>
      </c>
    </row>
    <row r="124" spans="1:2" ht="53.25" customHeight="1">
      <c r="A124" s="44" t="s">
        <v>17</v>
      </c>
      <c r="B124" s="25" t="s">
        <v>627</v>
      </c>
    </row>
    <row r="125" spans="1:2" ht="39" customHeight="1">
      <c r="A125" s="44" t="s">
        <v>18</v>
      </c>
      <c r="B125" s="25" t="s">
        <v>19</v>
      </c>
    </row>
    <row r="126" spans="1:2" ht="52.7" customHeight="1">
      <c r="A126" s="44" t="s">
        <v>20</v>
      </c>
      <c r="B126" s="25" t="s">
        <v>628</v>
      </c>
    </row>
    <row r="127" spans="1:2" ht="33">
      <c r="A127" s="44" t="s">
        <v>21</v>
      </c>
      <c r="B127" s="25" t="s">
        <v>345</v>
      </c>
    </row>
    <row r="128" spans="1:2" ht="12.75">
      <c r="A128" s="44" t="s">
        <v>22</v>
      </c>
      <c r="B128" s="25" t="s">
        <v>23</v>
      </c>
    </row>
    <row r="129" spans="1:2" ht="49.5">
      <c r="A129" s="44" t="s">
        <v>374</v>
      </c>
      <c r="B129" s="25" t="s">
        <v>375</v>
      </c>
    </row>
    <row r="130" spans="1:2" ht="33">
      <c r="A130" s="44" t="s">
        <v>432</v>
      </c>
      <c r="B130" s="25" t="s">
        <v>433</v>
      </c>
    </row>
    <row r="131" spans="1:2" ht="39.95" customHeight="1">
      <c r="A131" s="44" t="s">
        <v>420</v>
      </c>
      <c r="B131" s="25" t="s">
        <v>411</v>
      </c>
    </row>
    <row r="132" spans="1:2" ht="69" customHeight="1">
      <c r="A132" s="44" t="s">
        <v>418</v>
      </c>
      <c r="B132" s="25" t="s">
        <v>419</v>
      </c>
    </row>
    <row r="133" spans="1:2" ht="76.5" customHeight="1">
      <c r="A133" s="44" t="s">
        <v>415</v>
      </c>
      <c r="B133" s="25" t="s">
        <v>409</v>
      </c>
    </row>
    <row r="134" spans="1:2" ht="125.25" customHeight="1">
      <c r="A134" s="44" t="s">
        <v>414</v>
      </c>
      <c r="B134" s="25" t="s">
        <v>404</v>
      </c>
    </row>
    <row r="135" spans="1:2" ht="33">
      <c r="A135" s="44" t="s">
        <v>24</v>
      </c>
      <c r="B135" s="25" t="s">
        <v>25</v>
      </c>
    </row>
    <row r="136" spans="1:2" ht="73.5" customHeight="1">
      <c r="A136" s="44" t="s">
        <v>450</v>
      </c>
      <c r="B136" s="25" t="s">
        <v>427</v>
      </c>
    </row>
    <row r="137" spans="1:2" ht="12.75">
      <c r="A137" s="44" t="s">
        <v>26</v>
      </c>
      <c r="B137" s="25" t="s">
        <v>27</v>
      </c>
    </row>
    <row r="138" spans="1:2" ht="33">
      <c r="A138" s="44" t="s">
        <v>28</v>
      </c>
      <c r="B138" s="25" t="s">
        <v>29</v>
      </c>
    </row>
    <row r="139" spans="1:2" ht="121.5" customHeight="1">
      <c r="A139" s="44" t="s">
        <v>428</v>
      </c>
      <c r="B139" s="25" t="s">
        <v>429</v>
      </c>
    </row>
    <row r="140" spans="1:2" ht="33">
      <c r="A140" s="49" t="s">
        <v>30</v>
      </c>
      <c r="B140" s="34" t="s">
        <v>31</v>
      </c>
    </row>
    <row r="141" spans="1:2" ht="33">
      <c r="A141" s="44" t="s">
        <v>32</v>
      </c>
      <c r="B141" s="25" t="s">
        <v>33</v>
      </c>
    </row>
    <row r="142" spans="1:2" ht="49.5">
      <c r="A142" s="44" t="s">
        <v>34</v>
      </c>
      <c r="B142" s="25" t="s">
        <v>629</v>
      </c>
    </row>
    <row r="143" spans="1:2" ht="33">
      <c r="A143" s="44" t="s">
        <v>35</v>
      </c>
      <c r="B143" s="25" t="s">
        <v>36</v>
      </c>
    </row>
    <row r="144" spans="1:2" ht="33">
      <c r="A144" s="44" t="s">
        <v>37</v>
      </c>
      <c r="B144" s="25" t="s">
        <v>38</v>
      </c>
    </row>
    <row r="145" spans="1:2" ht="33">
      <c r="A145" s="44" t="s">
        <v>39</v>
      </c>
      <c r="B145" s="46" t="s">
        <v>40</v>
      </c>
    </row>
    <row r="146" spans="1:2" ht="12.75">
      <c r="A146" s="44" t="s">
        <v>41</v>
      </c>
      <c r="B146" s="46" t="s">
        <v>42</v>
      </c>
    </row>
    <row r="147" spans="1:2" ht="37.5" customHeight="1">
      <c r="A147" s="44" t="s">
        <v>43</v>
      </c>
      <c r="B147" s="46" t="s">
        <v>630</v>
      </c>
    </row>
    <row r="148" spans="1:2" ht="33">
      <c r="A148" s="44" t="s">
        <v>44</v>
      </c>
      <c r="B148" s="46" t="s">
        <v>45</v>
      </c>
    </row>
    <row r="149" spans="1:2" ht="12.75">
      <c r="A149" s="44" t="s">
        <v>46</v>
      </c>
      <c r="B149" s="46" t="s">
        <v>373</v>
      </c>
    </row>
    <row r="150" spans="1:2" ht="33">
      <c r="A150" s="44" t="s">
        <v>47</v>
      </c>
      <c r="B150" s="46" t="s">
        <v>349</v>
      </c>
    </row>
    <row r="151" spans="1:2" ht="12.75">
      <c r="A151" s="44" t="s">
        <v>48</v>
      </c>
      <c r="B151" s="46" t="s">
        <v>49</v>
      </c>
    </row>
    <row r="152" spans="1:2" ht="33">
      <c r="A152" s="44" t="s">
        <v>50</v>
      </c>
      <c r="B152" s="46" t="s">
        <v>51</v>
      </c>
    </row>
    <row r="153" spans="1:2" ht="12.75">
      <c r="A153" s="44" t="s">
        <v>52</v>
      </c>
      <c r="B153" s="46" t="s">
        <v>53</v>
      </c>
    </row>
    <row r="154" spans="1:2" ht="33">
      <c r="A154" s="44" t="s">
        <v>54</v>
      </c>
      <c r="B154" s="46" t="s">
        <v>55</v>
      </c>
    </row>
    <row r="155" spans="1:2" ht="42.75" customHeight="1">
      <c r="A155" s="44" t="s">
        <v>440</v>
      </c>
      <c r="B155" s="46" t="s">
        <v>441</v>
      </c>
    </row>
    <row r="156" spans="1:2" ht="87" customHeight="1">
      <c r="A156" s="44" t="s">
        <v>425</v>
      </c>
      <c r="B156" s="46" t="s">
        <v>426</v>
      </c>
    </row>
    <row r="157" spans="1:2" ht="12.75">
      <c r="A157" s="44" t="s">
        <v>56</v>
      </c>
      <c r="B157" s="46" t="s">
        <v>57</v>
      </c>
    </row>
    <row r="158" spans="1:2" ht="12.75">
      <c r="A158" s="44" t="s">
        <v>58</v>
      </c>
      <c r="B158" s="46" t="s">
        <v>59</v>
      </c>
    </row>
    <row r="159" spans="1:2" ht="33">
      <c r="A159" s="44" t="s">
        <v>60</v>
      </c>
      <c r="B159" s="46" t="s">
        <v>61</v>
      </c>
    </row>
    <row r="160" spans="1:2" ht="33">
      <c r="A160" s="44" t="s">
        <v>62</v>
      </c>
      <c r="B160" s="52" t="s">
        <v>63</v>
      </c>
    </row>
    <row r="161" spans="1:2" ht="33">
      <c r="A161" s="44" t="s">
        <v>64</v>
      </c>
      <c r="B161" s="52" t="s">
        <v>65</v>
      </c>
    </row>
    <row r="162" spans="1:2" ht="33">
      <c r="A162" s="44" t="s">
        <v>66</v>
      </c>
      <c r="B162" s="52" t="s">
        <v>67</v>
      </c>
    </row>
    <row r="163" spans="1:2" ht="33">
      <c r="A163" s="44" t="s">
        <v>68</v>
      </c>
      <c r="B163" s="52" t="s">
        <v>69</v>
      </c>
    </row>
    <row r="164" spans="1:2" ht="49.5">
      <c r="A164" s="51" t="s">
        <v>70</v>
      </c>
      <c r="B164" s="61" t="s">
        <v>71</v>
      </c>
    </row>
    <row r="165" spans="1:2" ht="33">
      <c r="A165" s="51" t="s">
        <v>72</v>
      </c>
      <c r="B165" s="61" t="s">
        <v>340</v>
      </c>
    </row>
    <row r="166" spans="1:2" ht="12.75">
      <c r="A166" s="51" t="s">
        <v>73</v>
      </c>
      <c r="B166" s="61" t="s">
        <v>350</v>
      </c>
    </row>
    <row r="167" spans="1:2" ht="12.75">
      <c r="A167" s="51" t="s">
        <v>75</v>
      </c>
      <c r="B167" s="61" t="s">
        <v>269</v>
      </c>
    </row>
    <row r="168" spans="1:2" ht="12.75">
      <c r="A168" s="51" t="s">
        <v>76</v>
      </c>
      <c r="B168" s="61" t="s">
        <v>351</v>
      </c>
    </row>
    <row r="169" spans="1:2" ht="12.75">
      <c r="A169" s="51" t="s">
        <v>77</v>
      </c>
      <c r="B169" s="61" t="s">
        <v>74</v>
      </c>
    </row>
    <row r="170" spans="1:2" ht="12.75">
      <c r="A170" s="51" t="s">
        <v>606</v>
      </c>
      <c r="B170" s="61" t="s">
        <v>607</v>
      </c>
    </row>
    <row r="171" spans="1:2" ht="12.75">
      <c r="A171" s="51" t="s">
        <v>637</v>
      </c>
      <c r="B171" s="61" t="s">
        <v>641</v>
      </c>
    </row>
    <row r="172" spans="1:2" ht="12.75">
      <c r="A172" s="51" t="s">
        <v>78</v>
      </c>
      <c r="B172" s="61" t="s">
        <v>341</v>
      </c>
    </row>
    <row r="173" spans="1:2" ht="49.5">
      <c r="A173" s="44" t="s">
        <v>79</v>
      </c>
      <c r="B173" s="3" t="s">
        <v>80</v>
      </c>
    </row>
    <row r="174" spans="1:2" ht="33">
      <c r="A174" s="44" t="s">
        <v>81</v>
      </c>
      <c r="B174" s="52" t="s">
        <v>82</v>
      </c>
    </row>
    <row r="175" spans="1:2" ht="12.75">
      <c r="A175" s="44" t="s">
        <v>83</v>
      </c>
      <c r="B175" s="52" t="s">
        <v>84</v>
      </c>
    </row>
    <row r="176" spans="1:2" ht="33">
      <c r="A176" s="44" t="s">
        <v>85</v>
      </c>
      <c r="B176" s="46" t="s">
        <v>86</v>
      </c>
    </row>
    <row r="177" spans="1:2" ht="12.75">
      <c r="A177" s="44" t="s">
        <v>87</v>
      </c>
      <c r="B177" s="46" t="s">
        <v>88</v>
      </c>
    </row>
    <row r="178" spans="1:2" ht="12.75">
      <c r="A178" s="44" t="s">
        <v>89</v>
      </c>
      <c r="B178" s="46" t="s">
        <v>90</v>
      </c>
    </row>
    <row r="179" spans="1:2" ht="12.75">
      <c r="A179" s="44" t="s">
        <v>91</v>
      </c>
      <c r="B179" s="46" t="s">
        <v>92</v>
      </c>
    </row>
    <row r="180" spans="1:2" ht="12.75">
      <c r="A180" s="44" t="s">
        <v>93</v>
      </c>
      <c r="B180" s="46" t="s">
        <v>94</v>
      </c>
    </row>
    <row r="181" spans="1:2" ht="33">
      <c r="A181" s="44" t="s">
        <v>95</v>
      </c>
      <c r="B181" s="46" t="s">
        <v>96</v>
      </c>
    </row>
    <row r="182" spans="1:2" ht="33">
      <c r="A182" s="44" t="s">
        <v>97</v>
      </c>
      <c r="B182" s="46" t="s">
        <v>98</v>
      </c>
    </row>
    <row r="183" spans="1:2" ht="12.75">
      <c r="A183" s="44" t="s">
        <v>99</v>
      </c>
      <c r="B183" s="46" t="s">
        <v>100</v>
      </c>
    </row>
    <row r="184" spans="1:2" ht="12.75">
      <c r="A184" s="44" t="s">
        <v>101</v>
      </c>
      <c r="B184" s="46" t="s">
        <v>102</v>
      </c>
    </row>
    <row r="185" spans="1:2" ht="12.75">
      <c r="A185" s="44" t="s">
        <v>103</v>
      </c>
      <c r="B185" s="46" t="s">
        <v>104</v>
      </c>
    </row>
    <row r="186" spans="1:2" ht="12.75">
      <c r="A186" s="44" t="s">
        <v>105</v>
      </c>
      <c r="B186" s="46" t="s">
        <v>106</v>
      </c>
    </row>
    <row r="187" spans="1:2" ht="33">
      <c r="A187" s="44" t="s">
        <v>107</v>
      </c>
      <c r="B187" s="46" t="s">
        <v>108</v>
      </c>
    </row>
    <row r="188" spans="1:2" ht="39" customHeight="1">
      <c r="A188" s="49" t="s">
        <v>109</v>
      </c>
      <c r="B188" s="58" t="s">
        <v>642</v>
      </c>
    </row>
    <row r="189" spans="1:2" ht="12.75">
      <c r="A189" s="44" t="s">
        <v>110</v>
      </c>
      <c r="B189" s="46" t="s">
        <v>122</v>
      </c>
    </row>
    <row r="190" spans="1:2" ht="33">
      <c r="A190" s="44" t="s">
        <v>123</v>
      </c>
      <c r="B190" s="46" t="s">
        <v>124</v>
      </c>
    </row>
    <row r="191" spans="1:2" ht="33">
      <c r="A191" s="44" t="s">
        <v>125</v>
      </c>
      <c r="B191" s="46" t="s">
        <v>126</v>
      </c>
    </row>
    <row r="192" spans="1:2" ht="33">
      <c r="A192" s="44" t="s">
        <v>127</v>
      </c>
      <c r="B192" s="46" t="s">
        <v>381</v>
      </c>
    </row>
    <row r="193" spans="1:2" ht="33">
      <c r="A193" s="44" t="s">
        <v>128</v>
      </c>
      <c r="B193" s="46" t="s">
        <v>129</v>
      </c>
    </row>
    <row r="194" spans="1:2" ht="12.75">
      <c r="A194" s="44" t="s">
        <v>130</v>
      </c>
      <c r="B194" s="46" t="s">
        <v>131</v>
      </c>
    </row>
    <row r="195" spans="1:2" ht="33">
      <c r="A195" s="44" t="s">
        <v>132</v>
      </c>
      <c r="B195" s="46" t="s">
        <v>133</v>
      </c>
    </row>
    <row r="196" spans="1:2" ht="12.75">
      <c r="A196" s="44" t="s">
        <v>134</v>
      </c>
      <c r="B196" s="46" t="s">
        <v>135</v>
      </c>
    </row>
    <row r="197" spans="1:2" ht="33">
      <c r="A197" s="44" t="s">
        <v>136</v>
      </c>
      <c r="B197" s="46" t="s">
        <v>631</v>
      </c>
    </row>
    <row r="198" spans="1:2" ht="12.75">
      <c r="A198" s="44" t="s">
        <v>137</v>
      </c>
      <c r="B198" s="46" t="s">
        <v>138</v>
      </c>
    </row>
    <row r="199" spans="1:2" ht="49.5">
      <c r="A199" s="44" t="s">
        <v>139</v>
      </c>
      <c r="B199" s="46" t="s">
        <v>140</v>
      </c>
    </row>
    <row r="200" spans="1:2" ht="12.75">
      <c r="A200" s="44" t="s">
        <v>141</v>
      </c>
      <c r="B200" s="46" t="s">
        <v>142</v>
      </c>
    </row>
    <row r="201" spans="1:2" ht="12.75">
      <c r="A201" s="44" t="s">
        <v>143</v>
      </c>
      <c r="B201" s="46" t="s">
        <v>144</v>
      </c>
    </row>
    <row r="202" spans="1:2" ht="33">
      <c r="A202" s="44" t="s">
        <v>145</v>
      </c>
      <c r="B202" s="46" t="s">
        <v>146</v>
      </c>
    </row>
    <row r="203" spans="1:2" ht="12.75">
      <c r="A203" s="44" t="s">
        <v>147</v>
      </c>
      <c r="B203" s="46" t="s">
        <v>148</v>
      </c>
    </row>
    <row r="204" spans="1:2" ht="12.75">
      <c r="A204" s="44" t="s">
        <v>149</v>
      </c>
      <c r="B204" s="46" t="s">
        <v>150</v>
      </c>
    </row>
    <row r="205" spans="1:2" ht="12.75">
      <c r="A205" s="44" t="s">
        <v>151</v>
      </c>
      <c r="B205" s="46" t="s">
        <v>152</v>
      </c>
    </row>
    <row r="206" spans="1:2" ht="12.75">
      <c r="A206" s="44" t="s">
        <v>153</v>
      </c>
      <c r="B206" s="46" t="s">
        <v>154</v>
      </c>
    </row>
    <row r="207" spans="1:2" ht="49.5">
      <c r="A207" s="44" t="s">
        <v>155</v>
      </c>
      <c r="B207" s="46" t="s">
        <v>156</v>
      </c>
    </row>
    <row r="208" spans="1:2" ht="49.5">
      <c r="A208" s="44" t="s">
        <v>157</v>
      </c>
      <c r="B208" s="46" t="s">
        <v>158</v>
      </c>
    </row>
    <row r="209" spans="1:2" ht="33">
      <c r="A209" s="44" t="s">
        <v>159</v>
      </c>
      <c r="B209" s="46" t="s">
        <v>160</v>
      </c>
    </row>
    <row r="210" spans="1:2" ht="12.75">
      <c r="A210" s="44" t="s">
        <v>161</v>
      </c>
      <c r="B210" s="25" t="s">
        <v>162</v>
      </c>
    </row>
    <row r="211" spans="1:2" ht="33">
      <c r="A211" s="49" t="s">
        <v>395</v>
      </c>
      <c r="B211" s="34" t="s">
        <v>396</v>
      </c>
    </row>
    <row r="212" spans="1:2" ht="12.75">
      <c r="A212" s="44" t="s">
        <v>163</v>
      </c>
      <c r="B212" s="25" t="s">
        <v>164</v>
      </c>
    </row>
    <row r="213" spans="1:2" ht="33">
      <c r="A213" s="26" t="s">
        <v>397</v>
      </c>
      <c r="B213" s="25" t="s">
        <v>398</v>
      </c>
    </row>
    <row r="214" spans="1:2" ht="12.75">
      <c r="A214" s="26" t="s">
        <v>165</v>
      </c>
      <c r="B214" s="25" t="s">
        <v>166</v>
      </c>
    </row>
    <row r="215" spans="1:2" ht="49.5">
      <c r="A215" s="26" t="s">
        <v>167</v>
      </c>
      <c r="B215" s="25" t="s">
        <v>168</v>
      </c>
    </row>
    <row r="216" spans="1:2" ht="12.75">
      <c r="A216" s="26" t="s">
        <v>308</v>
      </c>
      <c r="B216" s="25" t="s">
        <v>309</v>
      </c>
    </row>
    <row r="217" spans="1:2" ht="12.75">
      <c r="A217" s="26" t="s">
        <v>310</v>
      </c>
      <c r="B217" s="25" t="s">
        <v>311</v>
      </c>
    </row>
    <row r="218" spans="1:2" ht="33">
      <c r="A218" s="26" t="s">
        <v>312</v>
      </c>
      <c r="B218" s="25" t="s">
        <v>313</v>
      </c>
    </row>
    <row r="219" spans="1:2" ht="12.75">
      <c r="A219" s="26" t="s">
        <v>314</v>
      </c>
      <c r="B219" s="25" t="s">
        <v>243</v>
      </c>
    </row>
    <row r="220" spans="1:2" ht="12.75">
      <c r="A220" s="26" t="s">
        <v>315</v>
      </c>
      <c r="B220" s="25" t="s">
        <v>245</v>
      </c>
    </row>
    <row r="221" spans="1:2" ht="12.75">
      <c r="A221" s="26" t="s">
        <v>316</v>
      </c>
      <c r="B221" s="25" t="s">
        <v>178</v>
      </c>
    </row>
    <row r="222" spans="1:2" ht="12.75">
      <c r="A222" s="26" t="s">
        <v>317</v>
      </c>
      <c r="B222" s="25" t="s">
        <v>179</v>
      </c>
    </row>
    <row r="223" spans="1:2" ht="38.25" customHeight="1">
      <c r="A223" s="26" t="s">
        <v>603</v>
      </c>
      <c r="B223" s="25" t="s">
        <v>604</v>
      </c>
    </row>
    <row r="224" spans="1:2" ht="33">
      <c r="A224" s="26" t="s">
        <v>318</v>
      </c>
      <c r="B224" s="25" t="s">
        <v>319</v>
      </c>
    </row>
    <row r="225" spans="1:2" ht="12.75">
      <c r="A225" s="26" t="s">
        <v>320</v>
      </c>
      <c r="B225" s="25" t="s">
        <v>321</v>
      </c>
    </row>
    <row r="226" spans="1:2" ht="12.75">
      <c r="A226" s="26" t="s">
        <v>322</v>
      </c>
      <c r="B226" s="25" t="s">
        <v>247</v>
      </c>
    </row>
    <row r="227" spans="1:2" ht="12.75">
      <c r="A227" s="23" t="s">
        <v>451</v>
      </c>
      <c r="B227" s="61" t="s">
        <v>209</v>
      </c>
    </row>
    <row r="228" spans="1:2" ht="12.75">
      <c r="A228" s="23" t="s">
        <v>452</v>
      </c>
      <c r="B228" s="61" t="s">
        <v>210</v>
      </c>
    </row>
    <row r="229" spans="1:2" ht="12.75">
      <c r="A229" s="23" t="s">
        <v>323</v>
      </c>
      <c r="B229" s="61" t="s">
        <v>215</v>
      </c>
    </row>
    <row r="230" spans="1:2" ht="12.75">
      <c r="A230" s="23" t="s">
        <v>324</v>
      </c>
      <c r="B230" s="62" t="s">
        <v>216</v>
      </c>
    </row>
    <row r="231" spans="1:2" ht="12.75">
      <c r="A231" s="23" t="s">
        <v>346</v>
      </c>
      <c r="B231" s="61" t="s">
        <v>376</v>
      </c>
    </row>
    <row r="232" spans="1:2" ht="12.75">
      <c r="A232" s="23" t="s">
        <v>379</v>
      </c>
      <c r="B232" s="62" t="s">
        <v>377</v>
      </c>
    </row>
    <row r="233" spans="1:2" ht="12.75">
      <c r="A233" s="23" t="s">
        <v>391</v>
      </c>
      <c r="B233" s="61" t="s">
        <v>378</v>
      </c>
    </row>
    <row r="234" spans="1:2" ht="12.75">
      <c r="A234" s="26" t="s">
        <v>380</v>
      </c>
      <c r="B234" s="61" t="s">
        <v>382</v>
      </c>
    </row>
    <row r="235" spans="1:2" ht="55.5" customHeight="1">
      <c r="A235" s="23" t="s">
        <v>392</v>
      </c>
      <c r="B235" s="61" t="s">
        <v>407</v>
      </c>
    </row>
    <row r="236" spans="1:2" ht="40.5" customHeight="1">
      <c r="A236" s="23" t="s">
        <v>410</v>
      </c>
      <c r="B236" s="61" t="s">
        <v>411</v>
      </c>
    </row>
    <row r="237" spans="1:2" ht="111" customHeight="1">
      <c r="A237" s="23" t="s">
        <v>399</v>
      </c>
      <c r="B237" s="61" t="s">
        <v>400</v>
      </c>
    </row>
    <row r="238" spans="1:2" ht="78" customHeight="1">
      <c r="A238" s="23" t="s">
        <v>408</v>
      </c>
      <c r="B238" s="61" t="s">
        <v>409</v>
      </c>
    </row>
    <row r="239" spans="1:2" ht="133.5" customHeight="1">
      <c r="A239" s="23" t="s">
        <v>403</v>
      </c>
      <c r="B239" s="61" t="s">
        <v>404</v>
      </c>
    </row>
    <row r="240" spans="1:2" ht="102.75" customHeight="1">
      <c r="A240" s="23" t="s">
        <v>385</v>
      </c>
      <c r="B240" s="61" t="s">
        <v>448</v>
      </c>
    </row>
    <row r="241" spans="1:2" ht="114.75" customHeight="1">
      <c r="A241" s="48" t="s">
        <v>386</v>
      </c>
      <c r="B241" s="63" t="s">
        <v>449</v>
      </c>
    </row>
    <row r="242" spans="1:2" ht="141.75" customHeight="1">
      <c r="A242" s="48" t="s">
        <v>387</v>
      </c>
      <c r="B242" s="63" t="s">
        <v>388</v>
      </c>
    </row>
    <row r="243" spans="1:2" ht="90" customHeight="1">
      <c r="A243" s="23" t="s">
        <v>412</v>
      </c>
      <c r="B243" s="61" t="s">
        <v>413</v>
      </c>
    </row>
    <row r="244" spans="1:2" ht="72" customHeight="1">
      <c r="A244" s="23" t="s">
        <v>416</v>
      </c>
      <c r="B244" s="61" t="s">
        <v>417</v>
      </c>
    </row>
    <row r="245" spans="1:2" ht="88.7" customHeight="1">
      <c r="A245" s="23" t="s">
        <v>389</v>
      </c>
      <c r="B245" s="61" t="s">
        <v>390</v>
      </c>
    </row>
    <row r="246" spans="1:2" ht="87" customHeight="1">
      <c r="A246" s="23" t="s">
        <v>401</v>
      </c>
      <c r="B246" s="61" t="s">
        <v>402</v>
      </c>
    </row>
    <row r="247" spans="1:2" ht="126.75" customHeight="1">
      <c r="A247" s="23" t="s">
        <v>430</v>
      </c>
      <c r="B247" s="61" t="s">
        <v>431</v>
      </c>
    </row>
    <row r="248" spans="1:2" ht="33">
      <c r="A248" s="23" t="s">
        <v>453</v>
      </c>
      <c r="B248" s="61" t="s">
        <v>454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3"/>
  <sheetViews>
    <sheetView workbookViewId="0" topLeftCell="A2">
      <selection activeCell="A7" sqref="A7:B7"/>
    </sheetView>
  </sheetViews>
  <sheetFormatPr defaultColWidth="9.125" defaultRowHeight="12.75"/>
  <cols>
    <col min="1" max="1" width="9.75390625" style="50" customWidth="1"/>
    <col min="2" max="2" width="101.125" style="50" customWidth="1"/>
    <col min="3" max="16384" width="9.125" style="50" customWidth="1"/>
  </cols>
  <sheetData>
    <row r="1" spans="1:2" ht="12.75">
      <c r="A1" s="27" t="s">
        <v>325</v>
      </c>
      <c r="B1" s="23" t="s">
        <v>218</v>
      </c>
    </row>
    <row r="2" spans="1:2" ht="33">
      <c r="A2" s="51">
        <v>100</v>
      </c>
      <c r="B2" s="46" t="s">
        <v>352</v>
      </c>
    </row>
    <row r="3" spans="1:2" ht="12.75">
      <c r="A3" s="51">
        <v>110</v>
      </c>
      <c r="B3" s="52" t="s">
        <v>339</v>
      </c>
    </row>
    <row r="4" spans="1:2" ht="12.75">
      <c r="A4" s="51">
        <v>120</v>
      </c>
      <c r="B4" s="46" t="s">
        <v>353</v>
      </c>
    </row>
    <row r="5" spans="1:2" ht="12.75">
      <c r="A5" s="51">
        <v>200</v>
      </c>
      <c r="B5" s="46" t="s">
        <v>354</v>
      </c>
    </row>
    <row r="6" spans="1:2" ht="12.75">
      <c r="A6" s="51">
        <v>240</v>
      </c>
      <c r="B6" s="46" t="s">
        <v>326</v>
      </c>
    </row>
    <row r="7" spans="1:2" ht="12.75">
      <c r="A7" s="51">
        <v>241</v>
      </c>
      <c r="B7" s="46" t="s">
        <v>638</v>
      </c>
    </row>
    <row r="8" spans="1:2" ht="12.75">
      <c r="A8" s="51">
        <v>242</v>
      </c>
      <c r="B8" s="46" t="s">
        <v>327</v>
      </c>
    </row>
    <row r="9" spans="1:2" ht="12.75">
      <c r="A9" s="51">
        <v>243</v>
      </c>
      <c r="B9" s="46" t="s">
        <v>328</v>
      </c>
    </row>
    <row r="10" spans="1:2" ht="12.75">
      <c r="A10" s="51">
        <v>244</v>
      </c>
      <c r="B10" s="46" t="s">
        <v>355</v>
      </c>
    </row>
    <row r="11" spans="1:2" ht="12.75">
      <c r="A11" s="51">
        <v>300</v>
      </c>
      <c r="B11" s="46" t="s">
        <v>356</v>
      </c>
    </row>
    <row r="12" spans="1:2" ht="12.75">
      <c r="A12" s="51">
        <v>310</v>
      </c>
      <c r="B12" s="46" t="s">
        <v>357</v>
      </c>
    </row>
    <row r="13" spans="1:2" ht="33">
      <c r="A13" s="53">
        <v>313</v>
      </c>
      <c r="B13" s="46" t="s">
        <v>329</v>
      </c>
    </row>
    <row r="14" spans="1:2" ht="12.75">
      <c r="A14" s="51">
        <v>320</v>
      </c>
      <c r="B14" s="46" t="s">
        <v>358</v>
      </c>
    </row>
    <row r="15" spans="1:2" ht="33">
      <c r="A15" s="51">
        <v>321</v>
      </c>
      <c r="B15" s="54" t="s">
        <v>330</v>
      </c>
    </row>
    <row r="16" spans="1:2" ht="12.75">
      <c r="A16" s="51">
        <v>322</v>
      </c>
      <c r="B16" s="46" t="s">
        <v>331</v>
      </c>
    </row>
    <row r="17" spans="1:2" ht="12.75">
      <c r="A17" s="51">
        <v>323</v>
      </c>
      <c r="B17" s="46" t="s">
        <v>332</v>
      </c>
    </row>
    <row r="18" spans="1:2" ht="12.75">
      <c r="A18" s="55">
        <v>340</v>
      </c>
      <c r="B18" s="56" t="s">
        <v>333</v>
      </c>
    </row>
    <row r="19" spans="1:2" ht="12.75">
      <c r="A19" s="55">
        <v>350</v>
      </c>
      <c r="B19" s="56" t="s">
        <v>334</v>
      </c>
    </row>
    <row r="20" spans="1:2" ht="12.75">
      <c r="A20" s="51">
        <v>360</v>
      </c>
      <c r="B20" s="46" t="s">
        <v>359</v>
      </c>
    </row>
    <row r="21" spans="1:2" ht="12.75">
      <c r="A21" s="51">
        <v>400</v>
      </c>
      <c r="B21" s="46" t="s">
        <v>360</v>
      </c>
    </row>
    <row r="22" spans="1:2" ht="12.75">
      <c r="A22" s="51">
        <v>410</v>
      </c>
      <c r="B22" s="46" t="s">
        <v>361</v>
      </c>
    </row>
    <row r="23" spans="1:2" ht="12.75">
      <c r="A23" s="51">
        <v>414</v>
      </c>
      <c r="B23" s="46" t="s">
        <v>335</v>
      </c>
    </row>
    <row r="24" spans="1:2" ht="33">
      <c r="A24" s="57">
        <v>600</v>
      </c>
      <c r="B24" s="58" t="s">
        <v>362</v>
      </c>
    </row>
    <row r="25" spans="1:2" ht="12.75">
      <c r="A25" s="57">
        <v>610</v>
      </c>
      <c r="B25" s="34" t="s">
        <v>363</v>
      </c>
    </row>
    <row r="26" spans="1:2" ht="33">
      <c r="A26" s="51">
        <v>611</v>
      </c>
      <c r="B26" s="46" t="s">
        <v>241</v>
      </c>
    </row>
    <row r="27" spans="1:2" ht="12.75">
      <c r="A27" s="51">
        <v>612</v>
      </c>
      <c r="B27" s="46" t="s">
        <v>240</v>
      </c>
    </row>
    <row r="28" spans="1:2" ht="12.75">
      <c r="A28" s="51">
        <v>620</v>
      </c>
      <c r="B28" s="46" t="s">
        <v>364</v>
      </c>
    </row>
    <row r="29" spans="1:2" ht="33">
      <c r="A29" s="51">
        <v>621</v>
      </c>
      <c r="B29" s="46" t="s">
        <v>463</v>
      </c>
    </row>
    <row r="30" spans="1:2" ht="12.75">
      <c r="A30" s="51">
        <v>622</v>
      </c>
      <c r="B30" s="46" t="s">
        <v>182</v>
      </c>
    </row>
    <row r="31" spans="1:2" ht="33">
      <c r="A31" s="51">
        <v>630</v>
      </c>
      <c r="B31" s="46" t="s">
        <v>365</v>
      </c>
    </row>
    <row r="32" spans="1:2" ht="12.75">
      <c r="A32" s="51">
        <v>700</v>
      </c>
      <c r="B32" s="46" t="s">
        <v>372</v>
      </c>
    </row>
    <row r="33" spans="1:2" ht="12.75">
      <c r="A33" s="51">
        <v>730</v>
      </c>
      <c r="B33" s="46" t="s">
        <v>336</v>
      </c>
    </row>
    <row r="34" spans="1:2" ht="12.75">
      <c r="A34" s="51">
        <v>800</v>
      </c>
      <c r="B34" s="46" t="s">
        <v>366</v>
      </c>
    </row>
    <row r="35" spans="1:2" ht="33">
      <c r="A35" s="51">
        <v>810</v>
      </c>
      <c r="B35" s="46" t="s">
        <v>337</v>
      </c>
    </row>
    <row r="36" spans="1:2" ht="12.75">
      <c r="A36" s="51">
        <v>830</v>
      </c>
      <c r="B36" s="46" t="s">
        <v>367</v>
      </c>
    </row>
    <row r="37" spans="1:2" ht="66">
      <c r="A37" s="51">
        <v>831</v>
      </c>
      <c r="B37" s="46" t="s">
        <v>383</v>
      </c>
    </row>
    <row r="38" spans="1:2" ht="12.75">
      <c r="A38" s="51">
        <v>850</v>
      </c>
      <c r="B38" s="46" t="s">
        <v>368</v>
      </c>
    </row>
    <row r="39" spans="1:2" ht="12.75">
      <c r="A39" s="23">
        <v>851</v>
      </c>
      <c r="B39" s="25" t="s">
        <v>369</v>
      </c>
    </row>
    <row r="40" spans="1:2" ht="12.75">
      <c r="A40" s="55">
        <v>852</v>
      </c>
      <c r="B40" s="56" t="s">
        <v>338</v>
      </c>
    </row>
    <row r="41" spans="1:2" ht="33">
      <c r="A41" s="55">
        <v>860</v>
      </c>
      <c r="B41" s="40" t="s">
        <v>455</v>
      </c>
    </row>
    <row r="42" spans="1:2" ht="12.75">
      <c r="A42" s="55">
        <v>862</v>
      </c>
      <c r="B42" s="40" t="s">
        <v>456</v>
      </c>
    </row>
    <row r="43" spans="1:2" ht="12.75">
      <c r="A43" s="23">
        <v>870</v>
      </c>
      <c r="B43" s="25" t="s">
        <v>371</v>
      </c>
    </row>
  </sheetData>
  <dataValidations count="1">
    <dataValidation type="list" allowBlank="1" showInputMessage="1" showErrorMessage="1" sqref="B44:B65537">
      <formula1>$A$2:$A$40</formula1>
    </dataValidation>
  </dataValidations>
  <printOptions/>
  <pageMargins left="0.7086614173228347" right="0.43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showZeros="0" view="pageBreakPreview" zoomScale="55" zoomScaleSheetLayoutView="55" workbookViewId="0" topLeftCell="A1">
      <selection activeCell="J67" sqref="J67"/>
    </sheetView>
  </sheetViews>
  <sheetFormatPr defaultColWidth="9.125" defaultRowHeight="12.75"/>
  <cols>
    <col min="1" max="1" width="81.875" style="87" customWidth="1"/>
    <col min="2" max="2" width="14.125" style="79" customWidth="1"/>
    <col min="3" max="3" width="13.625" style="79" customWidth="1"/>
    <col min="4" max="4" width="22.00390625" style="79" hidden="1" customWidth="1"/>
    <col min="5" max="5" width="16.00390625" style="79" hidden="1" customWidth="1"/>
    <col min="6" max="6" width="18.00390625" style="79" hidden="1" customWidth="1"/>
    <col min="7" max="7" width="20.875" style="79" hidden="1" customWidth="1"/>
    <col min="8" max="8" width="21.75390625" style="79" hidden="1" customWidth="1"/>
    <col min="9" max="9" width="17.75390625" style="79" hidden="1" customWidth="1"/>
    <col min="10" max="10" width="24.00390625" style="79" customWidth="1"/>
    <col min="11" max="16384" width="9.125" style="79" customWidth="1"/>
  </cols>
  <sheetData>
    <row r="1" spans="3:6" ht="12.75">
      <c r="C1" s="76" t="s">
        <v>639</v>
      </c>
      <c r="D1" s="76"/>
      <c r="E1" s="76"/>
      <c r="F1" s="76"/>
    </row>
    <row r="2" ht="12.75">
      <c r="C2" s="79" t="s">
        <v>277</v>
      </c>
    </row>
    <row r="3" ht="12.75">
      <c r="C3" s="79" t="s">
        <v>266</v>
      </c>
    </row>
    <row r="4" spans="2:3" ht="12.75">
      <c r="B4" s="21"/>
      <c r="C4" s="79" t="s">
        <v>643</v>
      </c>
    </row>
    <row r="5" spans="2:6" ht="12.75">
      <c r="B5" s="21"/>
      <c r="C5" s="67"/>
      <c r="D5" s="67"/>
      <c r="E5" s="67"/>
      <c r="F5" s="67"/>
    </row>
    <row r="6" spans="2:6" ht="12.75">
      <c r="B6" s="21"/>
      <c r="C6" s="67"/>
      <c r="D6" s="67"/>
      <c r="E6" s="67"/>
      <c r="F6" s="67"/>
    </row>
    <row r="7" spans="2:6" ht="12.75">
      <c r="B7" s="21"/>
      <c r="C7" s="76" t="s">
        <v>272</v>
      </c>
      <c r="D7" s="76"/>
      <c r="E7" s="76"/>
      <c r="F7" s="76"/>
    </row>
    <row r="8" spans="2:3" ht="12.75">
      <c r="B8" s="21"/>
      <c r="C8" s="79" t="s">
        <v>277</v>
      </c>
    </row>
    <row r="9" spans="2:3" ht="12.75">
      <c r="B9" s="21"/>
      <c r="C9" s="79" t="s">
        <v>266</v>
      </c>
    </row>
    <row r="10" spans="2:3" ht="12.75">
      <c r="B10" s="21"/>
      <c r="C10" s="79" t="s">
        <v>113</v>
      </c>
    </row>
    <row r="11" spans="3:4" ht="12.75">
      <c r="C11" s="80"/>
      <c r="D11" s="80"/>
    </row>
    <row r="12" ht="12.75">
      <c r="C12" s="15"/>
    </row>
    <row r="13" spans="1:4" ht="12.75">
      <c r="A13" s="109" t="s">
        <v>181</v>
      </c>
      <c r="B13" s="110"/>
      <c r="C13" s="110"/>
      <c r="D13" s="110"/>
    </row>
    <row r="14" spans="1:4" ht="12.75">
      <c r="A14" s="115" t="s">
        <v>278</v>
      </c>
      <c r="B14" s="116"/>
      <c r="C14" s="116"/>
      <c r="D14" s="116"/>
    </row>
    <row r="15" spans="1:3" ht="12.75">
      <c r="A15" s="14"/>
      <c r="B15" s="5"/>
      <c r="C15" s="5"/>
    </row>
    <row r="16" spans="1:10" ht="12.75">
      <c r="A16" s="14"/>
      <c r="B16" s="5"/>
      <c r="C16" s="117" t="s">
        <v>279</v>
      </c>
      <c r="D16" s="117"/>
      <c r="E16" s="117"/>
      <c r="F16" s="117"/>
      <c r="G16" s="117"/>
      <c r="H16" s="117"/>
      <c r="I16" s="117"/>
      <c r="J16" s="117"/>
    </row>
    <row r="17" spans="1:10" ht="21" customHeight="1">
      <c r="A17" s="111" t="s">
        <v>218</v>
      </c>
      <c r="B17" s="111" t="s">
        <v>219</v>
      </c>
      <c r="C17" s="111" t="s">
        <v>220</v>
      </c>
      <c r="D17" s="113" t="s">
        <v>601</v>
      </c>
      <c r="E17" s="112" t="s">
        <v>600</v>
      </c>
      <c r="F17" s="112" t="s">
        <v>602</v>
      </c>
      <c r="G17" s="112" t="s">
        <v>600</v>
      </c>
      <c r="H17" s="118" t="s">
        <v>636</v>
      </c>
      <c r="I17" s="118" t="s">
        <v>635</v>
      </c>
      <c r="J17" s="120" t="s">
        <v>608</v>
      </c>
    </row>
    <row r="18" spans="1:10" ht="19.5" customHeight="1">
      <c r="A18" s="112"/>
      <c r="B18" s="112"/>
      <c r="C18" s="111"/>
      <c r="D18" s="114"/>
      <c r="E18" s="114"/>
      <c r="F18" s="114"/>
      <c r="G18" s="114"/>
      <c r="H18" s="119"/>
      <c r="I18" s="119"/>
      <c r="J18" s="119"/>
    </row>
    <row r="19" spans="1:10" ht="12.75">
      <c r="A19" s="12" t="s">
        <v>221</v>
      </c>
      <c r="B19" s="1" t="s">
        <v>222</v>
      </c>
      <c r="C19" s="1"/>
      <c r="D19" s="2">
        <f>SUM(D20:D26)</f>
        <v>406688.20000000007</v>
      </c>
      <c r="E19" s="2">
        <f>SUM(E20:E26)</f>
        <v>-9691.9</v>
      </c>
      <c r="F19" s="36">
        <f>D19+E19</f>
        <v>396996.30000000005</v>
      </c>
      <c r="G19" s="2">
        <f>SUM(G20:G26)</f>
        <v>320.20000000000107</v>
      </c>
      <c r="H19" s="36">
        <f>F19+G19</f>
        <v>397316.50000000006</v>
      </c>
      <c r="I19" s="2">
        <f>SUM(I20:I26)</f>
        <v>-42730.6</v>
      </c>
      <c r="J19" s="36">
        <f>H19+I19</f>
        <v>354585.9000000001</v>
      </c>
    </row>
    <row r="20" spans="1:10" ht="33">
      <c r="A20" s="83" t="s">
        <v>242</v>
      </c>
      <c r="B20" s="1" t="s">
        <v>222</v>
      </c>
      <c r="C20" s="1" t="s">
        <v>223</v>
      </c>
      <c r="D20" s="2">
        <f>'прил.6'!G27</f>
        <v>2998</v>
      </c>
      <c r="E20" s="2">
        <f>'прил.6'!H27</f>
        <v>0</v>
      </c>
      <c r="F20" s="36">
        <f aca="true" t="shared" si="0" ref="F20:F67">D20+E20</f>
        <v>2998</v>
      </c>
      <c r="G20" s="2">
        <f>'прил.6'!J27</f>
        <v>0</v>
      </c>
      <c r="H20" s="36">
        <f aca="true" t="shared" si="1" ref="H20:H67">F20+G20</f>
        <v>2998</v>
      </c>
      <c r="I20" s="2">
        <f>'прил.6'!L27</f>
        <v>0</v>
      </c>
      <c r="J20" s="36">
        <f aca="true" t="shared" si="2" ref="J20:J67">H20+I20</f>
        <v>2998</v>
      </c>
    </row>
    <row r="21" spans="1:10" ht="49.5">
      <c r="A21" s="12" t="s">
        <v>177</v>
      </c>
      <c r="B21" s="1" t="s">
        <v>222</v>
      </c>
      <c r="C21" s="1" t="s">
        <v>224</v>
      </c>
      <c r="D21" s="36">
        <f>'прил.6'!G370</f>
        <v>28887.4</v>
      </c>
      <c r="E21" s="36">
        <f>'прил.6'!H370</f>
        <v>0</v>
      </c>
      <c r="F21" s="36">
        <f t="shared" si="0"/>
        <v>28887.4</v>
      </c>
      <c r="G21" s="36">
        <f>'прил.6'!J370</f>
        <v>-8530.4</v>
      </c>
      <c r="H21" s="36">
        <f t="shared" si="1"/>
        <v>20357</v>
      </c>
      <c r="I21" s="36">
        <f>'прил.6'!L370</f>
        <v>0</v>
      </c>
      <c r="J21" s="36">
        <f t="shared" si="2"/>
        <v>20357</v>
      </c>
    </row>
    <row r="22" spans="1:10" ht="49.5">
      <c r="A22" s="84" t="s">
        <v>244</v>
      </c>
      <c r="B22" s="1" t="s">
        <v>222</v>
      </c>
      <c r="C22" s="1" t="s">
        <v>225</v>
      </c>
      <c r="D22" s="2">
        <f>'прил.6'!G34</f>
        <v>126109.40000000001</v>
      </c>
      <c r="E22" s="2">
        <f>'прил.6'!H34</f>
        <v>0</v>
      </c>
      <c r="F22" s="36">
        <f t="shared" si="0"/>
        <v>126109.40000000001</v>
      </c>
      <c r="G22" s="2">
        <f>'прил.6'!J34</f>
        <v>0</v>
      </c>
      <c r="H22" s="36">
        <f t="shared" si="1"/>
        <v>126109.40000000001</v>
      </c>
      <c r="I22" s="2">
        <f>'прил.6'!L34</f>
        <v>0</v>
      </c>
      <c r="J22" s="36">
        <f t="shared" si="2"/>
        <v>126109.40000000001</v>
      </c>
    </row>
    <row r="23" spans="1:10" ht="12.75" hidden="1">
      <c r="A23" s="84" t="s">
        <v>384</v>
      </c>
      <c r="B23" s="1" t="s">
        <v>222</v>
      </c>
      <c r="C23" s="1" t="s">
        <v>230</v>
      </c>
      <c r="D23" s="2">
        <f>'прил.6'!G63</f>
        <v>0</v>
      </c>
      <c r="E23" s="2">
        <f>'прил.6'!H63</f>
        <v>0</v>
      </c>
      <c r="F23" s="36">
        <f t="shared" si="0"/>
        <v>0</v>
      </c>
      <c r="G23" s="2">
        <f>'прил.6'!J63</f>
        <v>0</v>
      </c>
      <c r="H23" s="36">
        <f t="shared" si="1"/>
        <v>0</v>
      </c>
      <c r="I23" s="2">
        <f>'прил.6'!L63</f>
        <v>0</v>
      </c>
      <c r="J23" s="36">
        <f t="shared" si="2"/>
        <v>0</v>
      </c>
    </row>
    <row r="24" spans="1:10" ht="33">
      <c r="A24" s="12" t="s">
        <v>174</v>
      </c>
      <c r="B24" s="1" t="s">
        <v>222</v>
      </c>
      <c r="C24" s="1" t="s">
        <v>226</v>
      </c>
      <c r="D24" s="2">
        <f>'прил.6'!G787</f>
        <v>34284.99999999999</v>
      </c>
      <c r="E24" s="2">
        <f>'прил.6'!H787</f>
        <v>0</v>
      </c>
      <c r="F24" s="36">
        <f t="shared" si="0"/>
        <v>34284.99999999999</v>
      </c>
      <c r="G24" s="2">
        <f>'прил.6'!J787+'прил.6'!J1455</f>
        <v>8199.9</v>
      </c>
      <c r="H24" s="36">
        <f t="shared" si="1"/>
        <v>42484.899999999994</v>
      </c>
      <c r="I24" s="2">
        <f>'прил.6'!L787+'прил.6'!L1455</f>
        <v>0</v>
      </c>
      <c r="J24" s="36">
        <f t="shared" si="2"/>
        <v>42484.899999999994</v>
      </c>
    </row>
    <row r="25" spans="1:10" ht="12.75">
      <c r="A25" s="12" t="s">
        <v>209</v>
      </c>
      <c r="B25" s="1" t="s">
        <v>222</v>
      </c>
      <c r="C25" s="1" t="s">
        <v>233</v>
      </c>
      <c r="D25" s="2">
        <f>'прил.6'!G803</f>
        <v>69251.3</v>
      </c>
      <c r="E25" s="2">
        <f>'прил.6'!H803</f>
        <v>-9691.9</v>
      </c>
      <c r="F25" s="36">
        <f t="shared" si="0"/>
        <v>59559.4</v>
      </c>
      <c r="G25" s="2">
        <f>'прил.6'!J803</f>
        <v>-630.1</v>
      </c>
      <c r="H25" s="36">
        <f t="shared" si="1"/>
        <v>58929.3</v>
      </c>
      <c r="I25" s="2">
        <f>'прил.6'!L803</f>
        <v>-42706.7</v>
      </c>
      <c r="J25" s="36">
        <f t="shared" si="2"/>
        <v>16222.600000000006</v>
      </c>
    </row>
    <row r="26" spans="1:10" ht="12.75">
      <c r="A26" s="12" t="s">
        <v>246</v>
      </c>
      <c r="B26" s="1" t="s">
        <v>222</v>
      </c>
      <c r="C26" s="1" t="s">
        <v>199</v>
      </c>
      <c r="D26" s="2">
        <f>'прил.6'!G68+'прил.6'!G392+'прил.6'!G810+'прил.6'!G1288</f>
        <v>145157.1</v>
      </c>
      <c r="E26" s="2">
        <f>'прил.6'!H68+'прил.6'!H392+'прил.6'!H810+'прил.6'!H1288</f>
        <v>0</v>
      </c>
      <c r="F26" s="36">
        <f t="shared" si="0"/>
        <v>145157.1</v>
      </c>
      <c r="G26" s="2">
        <f>'прил.6'!J68+'прил.6'!J392+'прил.6'!J810+'прил.6'!J1288</f>
        <v>1280.800000000001</v>
      </c>
      <c r="H26" s="36">
        <f t="shared" si="1"/>
        <v>146437.9</v>
      </c>
      <c r="I26" s="2">
        <f>'прил.6'!L68+'прил.6'!L392+'прил.6'!L810+'прил.6'!L1288</f>
        <v>-23.90000000000009</v>
      </c>
      <c r="J26" s="36">
        <f t="shared" si="2"/>
        <v>146414</v>
      </c>
    </row>
    <row r="27" spans="1:10" ht="33">
      <c r="A27" s="12" t="s">
        <v>171</v>
      </c>
      <c r="B27" s="1" t="s">
        <v>224</v>
      </c>
      <c r="C27" s="1"/>
      <c r="D27" s="2">
        <f>SUM(D28)</f>
        <v>59148.7</v>
      </c>
      <c r="E27" s="2">
        <f>SUM(E28)</f>
        <v>0</v>
      </c>
      <c r="F27" s="36">
        <f t="shared" si="0"/>
        <v>59148.7</v>
      </c>
      <c r="G27" s="2">
        <f>SUM(G28)</f>
        <v>0</v>
      </c>
      <c r="H27" s="36">
        <f t="shared" si="1"/>
        <v>59148.7</v>
      </c>
      <c r="I27" s="2">
        <f>SUM(I28)</f>
        <v>-3441.5</v>
      </c>
      <c r="J27" s="36">
        <f t="shared" si="2"/>
        <v>55707.2</v>
      </c>
    </row>
    <row r="28" spans="1:10" ht="33">
      <c r="A28" s="12" t="s">
        <v>271</v>
      </c>
      <c r="B28" s="1" t="s">
        <v>224</v>
      </c>
      <c r="C28" s="1" t="s">
        <v>228</v>
      </c>
      <c r="D28" s="2">
        <f>'прил.6'!G164</f>
        <v>59148.7</v>
      </c>
      <c r="E28" s="2">
        <f>'прил.6'!H164</f>
        <v>0</v>
      </c>
      <c r="F28" s="36">
        <f t="shared" si="0"/>
        <v>59148.7</v>
      </c>
      <c r="G28" s="2">
        <f>'прил.6'!J164</f>
        <v>0</v>
      </c>
      <c r="H28" s="36">
        <f t="shared" si="1"/>
        <v>59148.7</v>
      </c>
      <c r="I28" s="2">
        <f>'прил.6'!L164</f>
        <v>-3441.5</v>
      </c>
      <c r="J28" s="36">
        <f t="shared" si="2"/>
        <v>55707.2</v>
      </c>
    </row>
    <row r="29" spans="1:10" ht="12.75">
      <c r="A29" s="12" t="s">
        <v>229</v>
      </c>
      <c r="B29" s="1" t="s">
        <v>225</v>
      </c>
      <c r="C29" s="1"/>
      <c r="D29" s="2">
        <f>SUM(D30:D34)</f>
        <v>1014715.5999999999</v>
      </c>
      <c r="E29" s="2">
        <f>SUM(E30:E34)</f>
        <v>-12616.400000000001</v>
      </c>
      <c r="F29" s="36">
        <f t="shared" si="0"/>
        <v>1002099.1999999998</v>
      </c>
      <c r="G29" s="2">
        <f>SUM(G30:G34)</f>
        <v>-48495.5</v>
      </c>
      <c r="H29" s="36">
        <f t="shared" si="1"/>
        <v>953603.6999999998</v>
      </c>
      <c r="I29" s="2">
        <f>SUM(I30:I34)</f>
        <v>-8338.8</v>
      </c>
      <c r="J29" s="36">
        <f t="shared" si="2"/>
        <v>945264.8999999998</v>
      </c>
    </row>
    <row r="30" spans="1:10" ht="12.75">
      <c r="A30" s="84" t="s">
        <v>212</v>
      </c>
      <c r="B30" s="1" t="s">
        <v>225</v>
      </c>
      <c r="C30" s="1" t="s">
        <v>222</v>
      </c>
      <c r="D30" s="2">
        <f>'прил.6'!G222</f>
        <v>1338.9</v>
      </c>
      <c r="E30" s="2">
        <f>'прил.6'!H222</f>
        <v>0</v>
      </c>
      <c r="F30" s="36">
        <f t="shared" si="0"/>
        <v>1338.9</v>
      </c>
      <c r="G30" s="2">
        <f>'прил.6'!J222</f>
        <v>0</v>
      </c>
      <c r="H30" s="36">
        <f t="shared" si="1"/>
        <v>1338.9</v>
      </c>
      <c r="I30" s="2">
        <f>'прил.6'!L222</f>
        <v>0</v>
      </c>
      <c r="J30" s="36">
        <f t="shared" si="2"/>
        <v>1338.9</v>
      </c>
    </row>
    <row r="31" spans="1:10" ht="12.75">
      <c r="A31" s="85" t="s">
        <v>370</v>
      </c>
      <c r="B31" s="1" t="s">
        <v>225</v>
      </c>
      <c r="C31" s="1" t="s">
        <v>231</v>
      </c>
      <c r="D31" s="2">
        <f>'прил.6'!G1304</f>
        <v>82953.9</v>
      </c>
      <c r="E31" s="2">
        <f>'прил.6'!H1304+'прил.6'!H400</f>
        <v>0</v>
      </c>
      <c r="F31" s="36">
        <f t="shared" si="0"/>
        <v>82953.9</v>
      </c>
      <c r="G31" s="2">
        <f>'прил.6'!J1304+'прил.6'!J400</f>
        <v>0</v>
      </c>
      <c r="H31" s="36">
        <f t="shared" si="1"/>
        <v>82953.9</v>
      </c>
      <c r="I31" s="2">
        <f>'прил.6'!L1304+'прил.6'!L400</f>
        <v>0</v>
      </c>
      <c r="J31" s="36">
        <f t="shared" si="2"/>
        <v>82953.9</v>
      </c>
    </row>
    <row r="32" spans="1:10" ht="12.75">
      <c r="A32" s="85" t="s">
        <v>189</v>
      </c>
      <c r="B32" s="1" t="s">
        <v>225</v>
      </c>
      <c r="C32" s="1" t="s">
        <v>228</v>
      </c>
      <c r="D32" s="2">
        <f>'прил.6'!G406+'прил.6'!G1315</f>
        <v>617007.6</v>
      </c>
      <c r="E32" s="2">
        <f>'прил.6'!H406+'прил.6'!H1315</f>
        <v>51383.6</v>
      </c>
      <c r="F32" s="36">
        <f t="shared" si="0"/>
        <v>668391.2</v>
      </c>
      <c r="G32" s="2">
        <f>'прил.6'!J406+'прил.6'!J1315</f>
        <v>-594.6</v>
      </c>
      <c r="H32" s="36">
        <f t="shared" si="1"/>
        <v>667796.6</v>
      </c>
      <c r="I32" s="2">
        <f>'прил.6'!L406+'прил.6'!L1315</f>
        <v>-1754.1000000000004</v>
      </c>
      <c r="J32" s="36">
        <f t="shared" si="2"/>
        <v>666042.5</v>
      </c>
    </row>
    <row r="33" spans="1:10" ht="12.75">
      <c r="A33" s="12" t="s">
        <v>239</v>
      </c>
      <c r="B33" s="1" t="s">
        <v>225</v>
      </c>
      <c r="C33" s="1" t="s">
        <v>197</v>
      </c>
      <c r="D33" s="2">
        <f>'прил.6'!G228</f>
        <v>53815.5</v>
      </c>
      <c r="E33" s="2">
        <f>'прил.6'!H228</f>
        <v>0</v>
      </c>
      <c r="F33" s="36">
        <f t="shared" si="0"/>
        <v>53815.5</v>
      </c>
      <c r="G33" s="2">
        <f>'прил.6'!J228</f>
        <v>1675.6999999999998</v>
      </c>
      <c r="H33" s="36">
        <f t="shared" si="1"/>
        <v>55491.2</v>
      </c>
      <c r="I33" s="2">
        <f>'прил.6'!L228+'прил.6'!L1322</f>
        <v>507.5</v>
      </c>
      <c r="J33" s="36">
        <f t="shared" si="2"/>
        <v>55998.7</v>
      </c>
    </row>
    <row r="34" spans="1:10" ht="12.75">
      <c r="A34" s="12" t="s">
        <v>232</v>
      </c>
      <c r="B34" s="1" t="s">
        <v>225</v>
      </c>
      <c r="C34" s="1" t="s">
        <v>205</v>
      </c>
      <c r="D34" s="2">
        <f>'прил.6'!G260+'прил.6'!G428+'прил.6'!G512+'прил.6'!G825+'прил.6'!G836+'прил.6'!G1329</f>
        <v>259599.69999999998</v>
      </c>
      <c r="E34" s="2">
        <f>'прил.6'!H260+'прил.6'!H428+'прил.6'!H512+'прил.6'!H825+'прил.6'!H836+'прил.6'!H1329</f>
        <v>-64000</v>
      </c>
      <c r="F34" s="36">
        <f t="shared" si="0"/>
        <v>195599.69999999998</v>
      </c>
      <c r="G34" s="2">
        <f>'прил.6'!J260+'прил.6'!J428+'прил.6'!J512+'прил.6'!J825+'прил.6'!J836+'прил.6'!J1329</f>
        <v>-49576.6</v>
      </c>
      <c r="H34" s="36">
        <f t="shared" si="1"/>
        <v>146023.09999999998</v>
      </c>
      <c r="I34" s="2">
        <f>'прил.6'!L260+'прил.6'!L428+'прил.6'!L512+'прил.6'!L825+'прил.6'!L836+'прил.6'!L1329</f>
        <v>-7092.2</v>
      </c>
      <c r="J34" s="36">
        <f t="shared" si="2"/>
        <v>138930.89999999997</v>
      </c>
    </row>
    <row r="35" spans="1:10" ht="12.75">
      <c r="A35" s="12" t="s">
        <v>234</v>
      </c>
      <c r="B35" s="1" t="s">
        <v>230</v>
      </c>
      <c r="C35" s="1"/>
      <c r="D35" s="2">
        <f>SUM(D36:D39)</f>
        <v>177342.5</v>
      </c>
      <c r="E35" s="2">
        <f>SUM(E36:E39)</f>
        <v>0</v>
      </c>
      <c r="F35" s="36">
        <f t="shared" si="0"/>
        <v>177342.5</v>
      </c>
      <c r="G35" s="2">
        <f>SUM(G36:G39)</f>
        <v>-898.9000000000001</v>
      </c>
      <c r="H35" s="36">
        <f t="shared" si="1"/>
        <v>176443.6</v>
      </c>
      <c r="I35" s="2">
        <f>SUM(I36:I39)</f>
        <v>-2268.8999999999996</v>
      </c>
      <c r="J35" s="36">
        <f t="shared" si="2"/>
        <v>174174.7</v>
      </c>
    </row>
    <row r="36" spans="1:10" ht="12.75">
      <c r="A36" s="12" t="s">
        <v>235</v>
      </c>
      <c r="B36" s="1" t="s">
        <v>230</v>
      </c>
      <c r="C36" s="1" t="s">
        <v>222</v>
      </c>
      <c r="D36" s="2">
        <f>'прил.6'!G445</f>
        <v>9180.8</v>
      </c>
      <c r="E36" s="2">
        <f>'прил.6'!H445</f>
        <v>0</v>
      </c>
      <c r="F36" s="36">
        <f t="shared" si="0"/>
        <v>9180.8</v>
      </c>
      <c r="G36" s="2">
        <f>'прил.6'!J445</f>
        <v>0</v>
      </c>
      <c r="H36" s="36">
        <f t="shared" si="1"/>
        <v>9180.8</v>
      </c>
      <c r="I36" s="2">
        <f>'прил.6'!L445</f>
        <v>-508.5</v>
      </c>
      <c r="J36" s="36">
        <f t="shared" si="2"/>
        <v>8672.3</v>
      </c>
    </row>
    <row r="37" spans="1:10" ht="12.75">
      <c r="A37" s="12" t="s">
        <v>262</v>
      </c>
      <c r="B37" s="1" t="s">
        <v>230</v>
      </c>
      <c r="C37" s="1" t="s">
        <v>223</v>
      </c>
      <c r="D37" s="2">
        <f>'прил.6'!G1371</f>
        <v>4522</v>
      </c>
      <c r="E37" s="2">
        <f>'прил.6'!H1371</f>
        <v>0</v>
      </c>
      <c r="F37" s="36">
        <f t="shared" si="0"/>
        <v>4522</v>
      </c>
      <c r="G37" s="2">
        <f>'прил.6'!J1371</f>
        <v>0</v>
      </c>
      <c r="H37" s="36">
        <f t="shared" si="1"/>
        <v>4522</v>
      </c>
      <c r="I37" s="2">
        <f>'прил.6'!L1371</f>
        <v>412.8000000000002</v>
      </c>
      <c r="J37" s="36">
        <f t="shared" si="2"/>
        <v>4934.8</v>
      </c>
    </row>
    <row r="38" spans="1:10" ht="12.75">
      <c r="A38" s="63" t="s">
        <v>261</v>
      </c>
      <c r="B38" s="1" t="s">
        <v>230</v>
      </c>
      <c r="C38" s="1" t="s">
        <v>224</v>
      </c>
      <c r="D38" s="2">
        <f>'прил.6'!G462+'прил.6'!G1382</f>
        <v>141710.40000000002</v>
      </c>
      <c r="E38" s="2">
        <f>'прил.6'!H462+'прил.6'!H1382</f>
        <v>0</v>
      </c>
      <c r="F38" s="36">
        <f t="shared" si="0"/>
        <v>141710.40000000002</v>
      </c>
      <c r="G38" s="2">
        <f>'прил.6'!J462+'прил.6'!J1382</f>
        <v>-898.9000000000001</v>
      </c>
      <c r="H38" s="36">
        <f t="shared" si="1"/>
        <v>140811.50000000003</v>
      </c>
      <c r="I38" s="2">
        <f>'прил.6'!L462+'прил.6'!L1382</f>
        <v>-2173.2</v>
      </c>
      <c r="J38" s="36">
        <f t="shared" si="2"/>
        <v>138638.30000000002</v>
      </c>
    </row>
    <row r="39" spans="1:10" ht="12.75">
      <c r="A39" s="12" t="s">
        <v>173</v>
      </c>
      <c r="B39" s="1" t="s">
        <v>230</v>
      </c>
      <c r="C39" s="1" t="s">
        <v>230</v>
      </c>
      <c r="D39" s="2">
        <f>'прил.6'!G476</f>
        <v>21929.300000000003</v>
      </c>
      <c r="E39" s="2">
        <f>'прил.6'!H476</f>
        <v>0</v>
      </c>
      <c r="F39" s="36">
        <f t="shared" si="0"/>
        <v>21929.300000000003</v>
      </c>
      <c r="G39" s="2">
        <f>'прил.6'!J476</f>
        <v>0</v>
      </c>
      <c r="H39" s="36">
        <f t="shared" si="1"/>
        <v>21929.300000000003</v>
      </c>
      <c r="I39" s="2">
        <f>'прил.6'!L476</f>
        <v>0</v>
      </c>
      <c r="J39" s="36">
        <f t="shared" si="2"/>
        <v>21929.300000000003</v>
      </c>
    </row>
    <row r="40" spans="1:10" ht="12.75">
      <c r="A40" s="12" t="s">
        <v>263</v>
      </c>
      <c r="B40" s="1" t="s">
        <v>226</v>
      </c>
      <c r="C40" s="1"/>
      <c r="D40" s="2">
        <f>SUM(D41:D42)</f>
        <v>17871.6</v>
      </c>
      <c r="E40" s="2">
        <f>SUM(E41:E42)</f>
        <v>0</v>
      </c>
      <c r="F40" s="36">
        <f t="shared" si="0"/>
        <v>17871.6</v>
      </c>
      <c r="G40" s="2">
        <f>SUM(G41:G42)</f>
        <v>0</v>
      </c>
      <c r="H40" s="36">
        <f t="shared" si="1"/>
        <v>17871.6</v>
      </c>
      <c r="I40" s="2">
        <f>SUM(I41:I42)</f>
        <v>-0.6</v>
      </c>
      <c r="J40" s="36">
        <f t="shared" si="2"/>
        <v>17871</v>
      </c>
    </row>
    <row r="41" spans="1:10" ht="12.75">
      <c r="A41" s="86" t="s">
        <v>169</v>
      </c>
      <c r="B41" s="1" t="s">
        <v>226</v>
      </c>
      <c r="C41" s="1" t="s">
        <v>224</v>
      </c>
      <c r="D41" s="2">
        <f>'прил.6'!G1470</f>
        <v>1703.5</v>
      </c>
      <c r="E41" s="2">
        <f>'прил.6'!H1470</f>
        <v>0</v>
      </c>
      <c r="F41" s="36">
        <f t="shared" si="0"/>
        <v>1703.5</v>
      </c>
      <c r="G41" s="2">
        <f>'прил.6'!J1470</f>
        <v>0</v>
      </c>
      <c r="H41" s="36">
        <f t="shared" si="1"/>
        <v>1703.5</v>
      </c>
      <c r="I41" s="2">
        <f>'прил.6'!L1470</f>
        <v>0</v>
      </c>
      <c r="J41" s="36">
        <f t="shared" si="2"/>
        <v>1703.5</v>
      </c>
    </row>
    <row r="42" spans="1:10" ht="12.75">
      <c r="A42" s="12" t="s">
        <v>264</v>
      </c>
      <c r="B42" s="1" t="s">
        <v>226</v>
      </c>
      <c r="C42" s="1" t="s">
        <v>230</v>
      </c>
      <c r="D42" s="2">
        <f>'прил.6'!G490+'прил.6'!G1479</f>
        <v>16168.1</v>
      </c>
      <c r="E42" s="2">
        <f>'прил.6'!H490+'прил.6'!H1479</f>
        <v>0</v>
      </c>
      <c r="F42" s="36">
        <f t="shared" si="0"/>
        <v>16168.1</v>
      </c>
      <c r="G42" s="2">
        <f>'прил.6'!J490+'прил.6'!J1479</f>
        <v>0</v>
      </c>
      <c r="H42" s="36">
        <f t="shared" si="1"/>
        <v>16168.1</v>
      </c>
      <c r="I42" s="2">
        <f>'прил.6'!L490+'прил.6'!L1479</f>
        <v>-0.6</v>
      </c>
      <c r="J42" s="36">
        <f t="shared" si="2"/>
        <v>16167.5</v>
      </c>
    </row>
    <row r="43" spans="1:10" ht="12.75">
      <c r="A43" s="12" t="s">
        <v>265</v>
      </c>
      <c r="B43" s="1" t="s">
        <v>204</v>
      </c>
      <c r="C43" s="1"/>
      <c r="D43" s="2">
        <f>SUM(D44:D47)</f>
        <v>3396213.5</v>
      </c>
      <c r="E43" s="2">
        <f>SUM(E44:E47)</f>
        <v>908.8</v>
      </c>
      <c r="F43" s="36">
        <f t="shared" si="0"/>
        <v>3397122.3</v>
      </c>
      <c r="G43" s="2">
        <f>SUM(G44:G47)</f>
        <v>45778.399999999994</v>
      </c>
      <c r="H43" s="36">
        <f t="shared" si="1"/>
        <v>3442900.6999999997</v>
      </c>
      <c r="I43" s="2">
        <f>SUM(I44:I47)</f>
        <v>-8859.4</v>
      </c>
      <c r="J43" s="36">
        <f t="shared" si="2"/>
        <v>3434041.3</v>
      </c>
    </row>
    <row r="44" spans="1:10" ht="12.75">
      <c r="A44" s="12" t="s">
        <v>267</v>
      </c>
      <c r="B44" s="1" t="s">
        <v>204</v>
      </c>
      <c r="C44" s="1" t="s">
        <v>222</v>
      </c>
      <c r="D44" s="2">
        <f>'прил.6'!G536</f>
        <v>1310375.8</v>
      </c>
      <c r="E44" s="2">
        <f>'прил.6'!H536</f>
        <v>0</v>
      </c>
      <c r="F44" s="36">
        <f t="shared" si="0"/>
        <v>1310375.8</v>
      </c>
      <c r="G44" s="2">
        <f>'прил.6'!J536</f>
        <v>44229.299999999996</v>
      </c>
      <c r="H44" s="36">
        <f t="shared" si="1"/>
        <v>1354605.1</v>
      </c>
      <c r="I44" s="2">
        <f>'прил.6'!L536</f>
        <v>-167.8</v>
      </c>
      <c r="J44" s="36">
        <f t="shared" si="2"/>
        <v>1354437.3</v>
      </c>
    </row>
    <row r="45" spans="1:10" ht="12.75">
      <c r="A45" s="12" t="s">
        <v>259</v>
      </c>
      <c r="B45" s="1" t="s">
        <v>204</v>
      </c>
      <c r="C45" s="1" t="s">
        <v>223</v>
      </c>
      <c r="D45" s="2">
        <f>'прил.6'!G570+'прил.6'!G845+'прил.6'!G1064+'прил.6'!G1390</f>
        <v>1757386.2</v>
      </c>
      <c r="E45" s="2">
        <f>'прил.6'!H570+'прил.6'!H845+'прил.6'!H1064+'прил.6'!H1390</f>
        <v>908.8</v>
      </c>
      <c r="F45" s="36">
        <f t="shared" si="0"/>
        <v>1758295</v>
      </c>
      <c r="G45" s="2">
        <f>'прил.6'!J570+'прил.6'!J845+'прил.6'!J1064+'прил.6'!J1390</f>
        <v>-7173</v>
      </c>
      <c r="H45" s="36">
        <f t="shared" si="1"/>
        <v>1751122</v>
      </c>
      <c r="I45" s="2">
        <f>'прил.6'!L570+'прил.6'!L845+'прил.6'!L1064+'прил.6'!L1390</f>
        <v>-208.60000000000002</v>
      </c>
      <c r="J45" s="36">
        <f t="shared" si="2"/>
        <v>1750913.4</v>
      </c>
    </row>
    <row r="46" spans="1:10" ht="12.75">
      <c r="A46" s="12" t="s">
        <v>208</v>
      </c>
      <c r="B46" s="1" t="s">
        <v>204</v>
      </c>
      <c r="C46" s="1" t="s">
        <v>204</v>
      </c>
      <c r="D46" s="2">
        <f>'прил.6'!G284+'прил.6'!G625+'прил.6'!G1158+'прил.6'!G1396</f>
        <v>86246.6</v>
      </c>
      <c r="E46" s="2">
        <f>'прил.6'!H284+'прил.6'!H625+'прил.6'!H1158+'прил.6'!H1396</f>
        <v>0</v>
      </c>
      <c r="F46" s="36">
        <f t="shared" si="0"/>
        <v>86246.6</v>
      </c>
      <c r="G46" s="2">
        <f>'прил.6'!J284+'прил.6'!J625+'прил.6'!J852+'прил.6'!J1072+'прил.6'!J1158+'прил.6'!J1396</f>
        <v>0.6999999999998181</v>
      </c>
      <c r="H46" s="36">
        <f t="shared" si="1"/>
        <v>86247.3</v>
      </c>
      <c r="I46" s="2">
        <f>'прил.6'!L284+'прил.6'!L625+'прил.6'!L852+'прил.6'!L1072+'прил.6'!L1158+'прил.6'!L1396</f>
        <v>-3065.7999999999997</v>
      </c>
      <c r="J46" s="36">
        <f t="shared" si="2"/>
        <v>83181.5</v>
      </c>
    </row>
    <row r="47" spans="1:10" ht="12.75">
      <c r="A47" s="12" t="s">
        <v>260</v>
      </c>
      <c r="B47" s="1" t="s">
        <v>204</v>
      </c>
      <c r="C47" s="1" t="s">
        <v>228</v>
      </c>
      <c r="D47" s="2">
        <f>'прил.6'!G637+'прил.6'!G858+'прил.6'!G1077+'прил.6'!G1409</f>
        <v>242204.90000000002</v>
      </c>
      <c r="E47" s="2">
        <f>'прил.6'!H637+'прил.6'!H858+'прил.6'!H1077+'прил.6'!H1409</f>
        <v>0</v>
      </c>
      <c r="F47" s="36">
        <f t="shared" si="0"/>
        <v>242204.90000000002</v>
      </c>
      <c r="G47" s="2">
        <f>'прил.6'!J637+'прил.6'!J858+'прил.6'!J1077+'прил.6'!J1409</f>
        <v>8721.4</v>
      </c>
      <c r="H47" s="36">
        <f t="shared" si="1"/>
        <v>250926.30000000002</v>
      </c>
      <c r="I47" s="2">
        <f>'прил.6'!L637+'прил.6'!L858+'прил.6'!L1077+'прил.6'!L1409</f>
        <v>-5417.2</v>
      </c>
      <c r="J47" s="36">
        <f t="shared" si="2"/>
        <v>245509.1</v>
      </c>
    </row>
    <row r="48" spans="1:10" ht="12.75">
      <c r="A48" s="12" t="s">
        <v>176</v>
      </c>
      <c r="B48" s="1" t="s">
        <v>231</v>
      </c>
      <c r="C48" s="1"/>
      <c r="D48" s="2">
        <f>SUM(D49:D50)</f>
        <v>260483</v>
      </c>
      <c r="E48" s="2">
        <f>SUM(E49:E50)</f>
        <v>0</v>
      </c>
      <c r="F48" s="36">
        <f t="shared" si="0"/>
        <v>260483</v>
      </c>
      <c r="G48" s="2">
        <f>SUM(G49:G50)</f>
        <v>-443.79999999999995</v>
      </c>
      <c r="H48" s="36">
        <f t="shared" si="1"/>
        <v>260039.2</v>
      </c>
      <c r="I48" s="2">
        <f>SUM(I49:I50)</f>
        <v>1526.7</v>
      </c>
      <c r="J48" s="36">
        <f t="shared" si="2"/>
        <v>261565.90000000002</v>
      </c>
    </row>
    <row r="49" spans="1:10" ht="12.75">
      <c r="A49" s="12" t="s">
        <v>193</v>
      </c>
      <c r="B49" s="1" t="s">
        <v>231</v>
      </c>
      <c r="C49" s="1" t="s">
        <v>222</v>
      </c>
      <c r="D49" s="2">
        <f>'прил.6'!G876</f>
        <v>233756</v>
      </c>
      <c r="E49" s="2">
        <f>'прил.6'!H876</f>
        <v>0</v>
      </c>
      <c r="F49" s="36">
        <f t="shared" si="0"/>
        <v>233756</v>
      </c>
      <c r="G49" s="2">
        <f>'прил.6'!J876</f>
        <v>-479.79999999999995</v>
      </c>
      <c r="H49" s="36">
        <f t="shared" si="1"/>
        <v>233276.2</v>
      </c>
      <c r="I49" s="2">
        <f>'прил.6'!L876+'прил.6'!L1433</f>
        <v>1528.5</v>
      </c>
      <c r="J49" s="36">
        <f t="shared" si="2"/>
        <v>234804.7</v>
      </c>
    </row>
    <row r="50" spans="1:10" s="37" customFormat="1" ht="12.75">
      <c r="A50" s="12" t="s">
        <v>172</v>
      </c>
      <c r="B50" s="1" t="s">
        <v>231</v>
      </c>
      <c r="C50" s="1" t="s">
        <v>225</v>
      </c>
      <c r="D50" s="2">
        <f>'прил.6'!G948</f>
        <v>26727</v>
      </c>
      <c r="E50" s="2">
        <f>'прил.6'!H948</f>
        <v>0</v>
      </c>
      <c r="F50" s="36">
        <f t="shared" si="0"/>
        <v>26727</v>
      </c>
      <c r="G50" s="2">
        <f>'прил.6'!J948</f>
        <v>36</v>
      </c>
      <c r="H50" s="36">
        <f t="shared" si="1"/>
        <v>26763</v>
      </c>
      <c r="I50" s="2">
        <f>'прил.6'!L948</f>
        <v>-1.8</v>
      </c>
      <c r="J50" s="36">
        <f t="shared" si="2"/>
        <v>26761.2</v>
      </c>
    </row>
    <row r="51" spans="1:10" s="21" customFormat="1" ht="12.75">
      <c r="A51" s="63" t="s">
        <v>275</v>
      </c>
      <c r="B51" s="1" t="s">
        <v>228</v>
      </c>
      <c r="C51" s="1"/>
      <c r="D51" s="2">
        <f>SUM(D52)</f>
        <v>1957.5</v>
      </c>
      <c r="E51" s="2">
        <f>SUM(E52)</f>
        <v>0</v>
      </c>
      <c r="F51" s="36">
        <f t="shared" si="0"/>
        <v>1957.5</v>
      </c>
      <c r="G51" s="2">
        <f>SUM(G52)</f>
        <v>0</v>
      </c>
      <c r="H51" s="36">
        <f t="shared" si="1"/>
        <v>1957.5</v>
      </c>
      <c r="I51" s="2">
        <f>SUM(I52)</f>
        <v>0</v>
      </c>
      <c r="J51" s="36">
        <f t="shared" si="2"/>
        <v>1957.5</v>
      </c>
    </row>
    <row r="52" spans="1:10" s="21" customFormat="1" ht="12.75">
      <c r="A52" s="85" t="s">
        <v>274</v>
      </c>
      <c r="B52" s="1" t="s">
        <v>228</v>
      </c>
      <c r="C52" s="1" t="s">
        <v>204</v>
      </c>
      <c r="D52" s="2">
        <f>'прил.6'!G496</f>
        <v>1957.5</v>
      </c>
      <c r="E52" s="2">
        <f>'прил.6'!H496</f>
        <v>0</v>
      </c>
      <c r="F52" s="36">
        <f t="shared" si="0"/>
        <v>1957.5</v>
      </c>
      <c r="G52" s="2">
        <f>'прил.6'!J496</f>
        <v>0</v>
      </c>
      <c r="H52" s="36">
        <f t="shared" si="1"/>
        <v>1957.5</v>
      </c>
      <c r="I52" s="2">
        <f>'прил.6'!L496</f>
        <v>0</v>
      </c>
      <c r="J52" s="36">
        <f t="shared" si="2"/>
        <v>1957.5</v>
      </c>
    </row>
    <row r="53" spans="1:10" ht="12.75">
      <c r="A53" s="12" t="s">
        <v>196</v>
      </c>
      <c r="B53" s="1" t="s">
        <v>197</v>
      </c>
      <c r="C53" s="1"/>
      <c r="D53" s="2">
        <f>SUM(D54:D58)</f>
        <v>1019928.1000000001</v>
      </c>
      <c r="E53" s="2">
        <f>SUM(E54:E58)</f>
        <v>0</v>
      </c>
      <c r="F53" s="36">
        <f t="shared" si="0"/>
        <v>1019928.1000000001</v>
      </c>
      <c r="G53" s="2">
        <f>SUM(G54:G58)</f>
        <v>-718.2</v>
      </c>
      <c r="H53" s="36">
        <f t="shared" si="1"/>
        <v>1019209.9000000001</v>
      </c>
      <c r="I53" s="2">
        <f>SUM(I54:I58)</f>
        <v>-825</v>
      </c>
      <c r="J53" s="36">
        <f t="shared" si="2"/>
        <v>1018384.9000000001</v>
      </c>
    </row>
    <row r="54" spans="1:10" ht="12.75">
      <c r="A54" s="12" t="s">
        <v>194</v>
      </c>
      <c r="B54" s="1" t="s">
        <v>197</v>
      </c>
      <c r="C54" s="1" t="s">
        <v>222</v>
      </c>
      <c r="D54" s="2">
        <f>'прил.6'!G314</f>
        <v>13440</v>
      </c>
      <c r="E54" s="2">
        <f>'прил.6'!H314</f>
        <v>0</v>
      </c>
      <c r="F54" s="36">
        <f t="shared" si="0"/>
        <v>13440</v>
      </c>
      <c r="G54" s="2">
        <f>'прил.6'!J314</f>
        <v>0</v>
      </c>
      <c r="H54" s="36">
        <f t="shared" si="1"/>
        <v>13440</v>
      </c>
      <c r="I54" s="2">
        <f>'прил.6'!L314</f>
        <v>0</v>
      </c>
      <c r="J54" s="36">
        <f t="shared" si="2"/>
        <v>13440</v>
      </c>
    </row>
    <row r="55" spans="1:10" ht="12.75">
      <c r="A55" s="12" t="s">
        <v>268</v>
      </c>
      <c r="B55" s="1" t="s">
        <v>197</v>
      </c>
      <c r="C55" s="1" t="s">
        <v>223</v>
      </c>
      <c r="D55" s="2">
        <f>'прил.6'!G1179</f>
        <v>114241.1</v>
      </c>
      <c r="E55" s="2">
        <f>'прил.6'!H1179</f>
        <v>0</v>
      </c>
      <c r="F55" s="36">
        <f t="shared" si="0"/>
        <v>114241.1</v>
      </c>
      <c r="G55" s="2">
        <f>'прил.6'!J1179</f>
        <v>0</v>
      </c>
      <c r="H55" s="36">
        <f t="shared" si="1"/>
        <v>114241.1</v>
      </c>
      <c r="I55" s="2">
        <f>'прил.6'!L1179</f>
        <v>0</v>
      </c>
      <c r="J55" s="36">
        <f t="shared" si="2"/>
        <v>114241.1</v>
      </c>
    </row>
    <row r="56" spans="1:10" ht="12.75">
      <c r="A56" s="12" t="s">
        <v>188</v>
      </c>
      <c r="B56" s="1" t="s">
        <v>197</v>
      </c>
      <c r="C56" s="1" t="s">
        <v>224</v>
      </c>
      <c r="D56" s="2">
        <f>'прил.6'!G320+'прил.6'!G504+'прил.6'!G748+'прил.6'!G1186</f>
        <v>705038.2000000001</v>
      </c>
      <c r="E56" s="2">
        <f>'прил.6'!H320+'прил.6'!H504+'прил.6'!H748+'прил.6'!H1186</f>
        <v>0</v>
      </c>
      <c r="F56" s="36">
        <f t="shared" si="0"/>
        <v>705038.2000000001</v>
      </c>
      <c r="G56" s="2">
        <f>'прил.6'!J320+'прил.6'!J504+'прил.6'!J748+'прил.6'!J1186</f>
        <v>0</v>
      </c>
      <c r="H56" s="36">
        <f t="shared" si="1"/>
        <v>705038.2000000001</v>
      </c>
      <c r="I56" s="2">
        <f>'прил.6'!L320+'прил.6'!L504+'прил.6'!L748+'прил.6'!L1186</f>
        <v>-825</v>
      </c>
      <c r="J56" s="36">
        <f t="shared" si="2"/>
        <v>704213.2000000001</v>
      </c>
    </row>
    <row r="57" spans="1:10" ht="12.75">
      <c r="A57" s="84" t="s">
        <v>213</v>
      </c>
      <c r="B57" s="1" t="s">
        <v>197</v>
      </c>
      <c r="C57" s="1" t="s">
        <v>225</v>
      </c>
      <c r="D57" s="2">
        <f>'прил.6'!G767</f>
        <v>132317.90000000002</v>
      </c>
      <c r="E57" s="2">
        <f>'прил.6'!H767</f>
        <v>0</v>
      </c>
      <c r="F57" s="36">
        <f t="shared" si="0"/>
        <v>132317.90000000002</v>
      </c>
      <c r="G57" s="2">
        <f>'прил.6'!J767</f>
        <v>0</v>
      </c>
      <c r="H57" s="36">
        <f t="shared" si="1"/>
        <v>132317.90000000002</v>
      </c>
      <c r="I57" s="2">
        <f>'прил.6'!L767</f>
        <v>0</v>
      </c>
      <c r="J57" s="36">
        <f t="shared" si="2"/>
        <v>132317.90000000002</v>
      </c>
    </row>
    <row r="58" spans="1:10" ht="12.75">
      <c r="A58" s="12" t="s">
        <v>198</v>
      </c>
      <c r="B58" s="1" t="s">
        <v>197</v>
      </c>
      <c r="C58" s="1" t="s">
        <v>226</v>
      </c>
      <c r="D58" s="2">
        <f>'прил.6'!G1228</f>
        <v>54890.90000000001</v>
      </c>
      <c r="E58" s="2">
        <f>'прил.6'!H1228</f>
        <v>0</v>
      </c>
      <c r="F58" s="36">
        <f t="shared" si="0"/>
        <v>54890.90000000001</v>
      </c>
      <c r="G58" s="2">
        <f>'прил.6'!J1228</f>
        <v>-718.2</v>
      </c>
      <c r="H58" s="36">
        <f t="shared" si="1"/>
        <v>54172.70000000001</v>
      </c>
      <c r="I58" s="2">
        <f>'прил.6'!L1228</f>
        <v>0</v>
      </c>
      <c r="J58" s="36">
        <f t="shared" si="2"/>
        <v>54172.70000000001</v>
      </c>
    </row>
    <row r="59" spans="1:10" ht="12.75">
      <c r="A59" s="12" t="s">
        <v>200</v>
      </c>
      <c r="B59" s="1" t="s">
        <v>233</v>
      </c>
      <c r="C59" s="1"/>
      <c r="D59" s="2">
        <f>SUM(D60:D62)</f>
        <v>225467.1</v>
      </c>
      <c r="E59" s="2">
        <f>SUM(E60:E62)</f>
        <v>-908.7999999999993</v>
      </c>
      <c r="F59" s="36">
        <f t="shared" si="0"/>
        <v>224558.30000000002</v>
      </c>
      <c r="G59" s="2">
        <f>SUM(G60:G62)</f>
        <v>4323.8</v>
      </c>
      <c r="H59" s="36">
        <f t="shared" si="1"/>
        <v>228882.1</v>
      </c>
      <c r="I59" s="2">
        <f>SUM(I60:I62)</f>
        <v>0</v>
      </c>
      <c r="J59" s="36">
        <f t="shared" si="2"/>
        <v>228882.1</v>
      </c>
    </row>
    <row r="60" spans="1:10" ht="12.75">
      <c r="A60" s="12" t="s">
        <v>195</v>
      </c>
      <c r="B60" s="1" t="s">
        <v>233</v>
      </c>
      <c r="C60" s="1" t="s">
        <v>222</v>
      </c>
      <c r="D60" s="2">
        <f>'прил.6'!G1099</f>
        <v>205283.9</v>
      </c>
      <c r="E60" s="2">
        <f>'прил.6'!H1099</f>
        <v>-908.7999999999993</v>
      </c>
      <c r="F60" s="36">
        <f t="shared" si="0"/>
        <v>204375.1</v>
      </c>
      <c r="G60" s="2">
        <f>'прил.6'!J1099</f>
        <v>-205</v>
      </c>
      <c r="H60" s="36">
        <f t="shared" si="1"/>
        <v>204170.1</v>
      </c>
      <c r="I60" s="2">
        <f>'прил.6'!L1099</f>
        <v>0</v>
      </c>
      <c r="J60" s="36">
        <f t="shared" si="2"/>
        <v>204170.1</v>
      </c>
    </row>
    <row r="61" spans="1:10" ht="12.75">
      <c r="A61" s="12" t="s">
        <v>276</v>
      </c>
      <c r="B61" s="1" t="s">
        <v>233</v>
      </c>
      <c r="C61" s="1" t="s">
        <v>223</v>
      </c>
      <c r="D61" s="2">
        <f>'прил.6'!G1130</f>
        <v>500</v>
      </c>
      <c r="E61" s="2">
        <f>'прил.6'!H1130</f>
        <v>0</v>
      </c>
      <c r="F61" s="36">
        <f t="shared" si="0"/>
        <v>500</v>
      </c>
      <c r="G61" s="2">
        <f>'прил.6'!J1130</f>
        <v>1714.9</v>
      </c>
      <c r="H61" s="36">
        <f t="shared" si="1"/>
        <v>2214.9</v>
      </c>
      <c r="I61" s="2">
        <f>'прил.6'!L1130</f>
        <v>0</v>
      </c>
      <c r="J61" s="36">
        <f t="shared" si="2"/>
        <v>2214.9</v>
      </c>
    </row>
    <row r="62" spans="1:10" ht="12.75">
      <c r="A62" s="12" t="s">
        <v>201</v>
      </c>
      <c r="B62" s="1" t="s">
        <v>233</v>
      </c>
      <c r="C62" s="1" t="s">
        <v>230</v>
      </c>
      <c r="D62" s="2">
        <f>'прил.6'!G1141+'прил.6'!G1440</f>
        <v>19683.2</v>
      </c>
      <c r="E62" s="2">
        <f>'прил.6'!H1141+'прил.6'!H1440</f>
        <v>0</v>
      </c>
      <c r="F62" s="36">
        <f t="shared" si="0"/>
        <v>19683.2</v>
      </c>
      <c r="G62" s="2">
        <f>'прил.6'!J1141+'прил.6'!J1440</f>
        <v>2813.9</v>
      </c>
      <c r="H62" s="36">
        <f t="shared" si="1"/>
        <v>22497.100000000002</v>
      </c>
      <c r="I62" s="2">
        <f>'прил.6'!L1141+'прил.6'!L1440</f>
        <v>0</v>
      </c>
      <c r="J62" s="36">
        <f t="shared" si="2"/>
        <v>22497.100000000002</v>
      </c>
    </row>
    <row r="63" spans="1:10" ht="12.75">
      <c r="A63" s="12" t="s">
        <v>202</v>
      </c>
      <c r="B63" s="1" t="s">
        <v>205</v>
      </c>
      <c r="C63" s="1"/>
      <c r="D63" s="2">
        <f>SUM(D64)</f>
        <v>44285.899999999994</v>
      </c>
      <c r="E63" s="2">
        <f>SUM(E64)</f>
        <v>0</v>
      </c>
      <c r="F63" s="36">
        <f t="shared" si="0"/>
        <v>44285.899999999994</v>
      </c>
      <c r="G63" s="2">
        <f>SUM(G64)</f>
        <v>134</v>
      </c>
      <c r="H63" s="36">
        <f t="shared" si="1"/>
        <v>44419.899999999994</v>
      </c>
      <c r="I63" s="2">
        <f>SUM(I64)</f>
        <v>-61.9</v>
      </c>
      <c r="J63" s="36">
        <f t="shared" si="2"/>
        <v>44357.99999999999</v>
      </c>
    </row>
    <row r="64" spans="1:10" ht="12.75">
      <c r="A64" s="12" t="s">
        <v>207</v>
      </c>
      <c r="B64" s="1" t="s">
        <v>205</v>
      </c>
      <c r="C64" s="1" t="s">
        <v>223</v>
      </c>
      <c r="D64" s="2">
        <f>'прил.6'!G346</f>
        <v>44285.899999999994</v>
      </c>
      <c r="E64" s="2">
        <f>'прил.6'!H346</f>
        <v>0</v>
      </c>
      <c r="F64" s="36">
        <f t="shared" si="0"/>
        <v>44285.899999999994</v>
      </c>
      <c r="G64" s="2">
        <f>'прил.6'!J346</f>
        <v>134</v>
      </c>
      <c r="H64" s="36">
        <f t="shared" si="1"/>
        <v>44419.899999999994</v>
      </c>
      <c r="I64" s="2">
        <f>'прил.6'!L346</f>
        <v>-61.9</v>
      </c>
      <c r="J64" s="36">
        <f t="shared" si="2"/>
        <v>44357.99999999999</v>
      </c>
    </row>
    <row r="65" spans="1:10" ht="33">
      <c r="A65" s="12" t="s">
        <v>203</v>
      </c>
      <c r="B65" s="1" t="s">
        <v>199</v>
      </c>
      <c r="C65" s="1"/>
      <c r="D65" s="2">
        <f>SUM(D66)</f>
        <v>46394.2</v>
      </c>
      <c r="E65" s="2">
        <f>SUM(E66)</f>
        <v>0</v>
      </c>
      <c r="F65" s="36">
        <f t="shared" si="0"/>
        <v>46394.2</v>
      </c>
      <c r="G65" s="2">
        <f>SUM(G66)</f>
        <v>0</v>
      </c>
      <c r="H65" s="36">
        <f t="shared" si="1"/>
        <v>46394.2</v>
      </c>
      <c r="I65" s="2">
        <f>SUM(I66)</f>
        <v>0</v>
      </c>
      <c r="J65" s="36">
        <f t="shared" si="2"/>
        <v>46394.2</v>
      </c>
    </row>
    <row r="66" spans="1:10" ht="12.75">
      <c r="A66" s="12" t="s">
        <v>270</v>
      </c>
      <c r="B66" s="1" t="s">
        <v>199</v>
      </c>
      <c r="C66" s="1" t="s">
        <v>222</v>
      </c>
      <c r="D66" s="2">
        <f>'прил.6'!G827</f>
        <v>46394.2</v>
      </c>
      <c r="E66" s="2">
        <f>'прил.6'!H827</f>
        <v>0</v>
      </c>
      <c r="F66" s="36">
        <f t="shared" si="0"/>
        <v>46394.2</v>
      </c>
      <c r="G66" s="2">
        <f>'прил.6'!J827</f>
        <v>0</v>
      </c>
      <c r="H66" s="36">
        <f t="shared" si="1"/>
        <v>46394.2</v>
      </c>
      <c r="I66" s="2">
        <f>'прил.6'!L827</f>
        <v>0</v>
      </c>
      <c r="J66" s="36">
        <f t="shared" si="2"/>
        <v>46394.2</v>
      </c>
    </row>
    <row r="67" spans="1:10" ht="12.75">
      <c r="A67" s="63" t="s">
        <v>175</v>
      </c>
      <c r="B67" s="1"/>
      <c r="C67" s="1"/>
      <c r="D67" s="2">
        <f>D19+D27+D29+D35+D40+D43+D48+D51+D53+D59+D63+D65</f>
        <v>6670495.899999999</v>
      </c>
      <c r="E67" s="2">
        <f>E19+E27+E29+E35+E40+E43+E48+E51+E53+E59+E63+E65</f>
        <v>-22308.300000000003</v>
      </c>
      <c r="F67" s="36">
        <f t="shared" si="0"/>
        <v>6648187.6</v>
      </c>
      <c r="G67" s="2">
        <f>G19+G27+G29+G35+G40+G43+G48+G51+G53+G59+G63+G65</f>
        <v>-2.7284841053187847E-12</v>
      </c>
      <c r="H67" s="36">
        <f t="shared" si="1"/>
        <v>6648187.6</v>
      </c>
      <c r="I67" s="2">
        <f>I19+I27+I29+I35+I40+I43+I48+I51+I53+I59+I63+I65</f>
        <v>-64999.99999999999</v>
      </c>
      <c r="J67" s="36">
        <f t="shared" si="2"/>
        <v>6583187.6</v>
      </c>
    </row>
    <row r="69" ht="12.75">
      <c r="D69" s="22"/>
    </row>
  </sheetData>
  <mergeCells count="13">
    <mergeCell ref="A13:D13"/>
    <mergeCell ref="B17:B18"/>
    <mergeCell ref="C17:C18"/>
    <mergeCell ref="D17:D18"/>
    <mergeCell ref="A17:A18"/>
    <mergeCell ref="A14:D14"/>
    <mergeCell ref="C16:J16"/>
    <mergeCell ref="I17:I18"/>
    <mergeCell ref="J17:J18"/>
    <mergeCell ref="H17:H18"/>
    <mergeCell ref="E17:E18"/>
    <mergeCell ref="F17:F18"/>
    <mergeCell ref="G17:G18"/>
  </mergeCells>
  <printOptions/>
  <pageMargins left="1.3779527559055118" right="0.3937007874015748" top="0.62" bottom="0.39" header="0.3937007874015748" footer="0.16"/>
  <pageSetup fitToHeight="2" fitToWidth="1" horizontalDpi="600" verticalDpi="600" orientation="portrait" paperSize="9" scale="63" r:id="rId1"/>
  <headerFooter alignWithMargins="0">
    <oddHeader>&amp;C&amp;P</oddHeader>
  </headerFooter>
  <rowBreaks count="1" manualBreakCount="1">
    <brk id="6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41"/>
  <sheetViews>
    <sheetView showZeros="0" tabSelected="1" workbookViewId="0" topLeftCell="A945">
      <selection activeCell="L945" sqref="L1:L1048576"/>
    </sheetView>
  </sheetViews>
  <sheetFormatPr defaultColWidth="9.125" defaultRowHeight="12.75"/>
  <cols>
    <col min="1" max="1" width="72.25390625" style="88" customWidth="1"/>
    <col min="2" max="2" width="14.125" style="21" customWidth="1"/>
    <col min="3" max="3" width="9.75390625" style="21" customWidth="1"/>
    <col min="4" max="4" width="8.875" style="21" customWidth="1"/>
    <col min="5" max="5" width="15.25390625" style="21" customWidth="1"/>
    <col min="6" max="6" width="22.125" style="21" hidden="1" customWidth="1"/>
    <col min="7" max="7" width="17.625" style="21" hidden="1" customWidth="1"/>
    <col min="8" max="8" width="17.875" style="21" hidden="1" customWidth="1"/>
    <col min="9" max="9" width="19.875" style="21" hidden="1" customWidth="1"/>
    <col min="10" max="10" width="22.75390625" style="21" hidden="1" customWidth="1"/>
    <col min="11" max="11" width="17.00390625" style="21" hidden="1" customWidth="1"/>
    <col min="12" max="12" width="21.625" style="21" customWidth="1"/>
    <col min="13" max="16384" width="9.125" style="21" customWidth="1"/>
  </cols>
  <sheetData>
    <row r="1" spans="5:8" ht="12.75">
      <c r="E1" s="76" t="s">
        <v>605</v>
      </c>
      <c r="F1" s="76"/>
      <c r="G1" s="76"/>
      <c r="H1" s="76"/>
    </row>
    <row r="2" ht="12.75">
      <c r="E2" s="21" t="s">
        <v>277</v>
      </c>
    </row>
    <row r="3" ht="12.75">
      <c r="E3" s="21" t="s">
        <v>266</v>
      </c>
    </row>
    <row r="4" ht="12.75">
      <c r="E4" s="21" t="s">
        <v>643</v>
      </c>
    </row>
    <row r="5" spans="5:8" ht="12.75">
      <c r="E5" s="75"/>
      <c r="F5" s="75"/>
      <c r="G5" s="75"/>
      <c r="H5" s="75"/>
    </row>
    <row r="6" spans="5:8" ht="12.75">
      <c r="E6" s="75"/>
      <c r="F6" s="75"/>
      <c r="G6" s="75"/>
      <c r="H6" s="75"/>
    </row>
    <row r="7" spans="5:8" ht="12.75">
      <c r="E7" s="76" t="s">
        <v>257</v>
      </c>
      <c r="F7" s="76"/>
      <c r="G7" s="76"/>
      <c r="H7" s="76"/>
    </row>
    <row r="8" ht="12.75">
      <c r="E8" s="21" t="s">
        <v>277</v>
      </c>
    </row>
    <row r="9" ht="12.75">
      <c r="E9" s="21" t="s">
        <v>266</v>
      </c>
    </row>
    <row r="10" ht="12.75">
      <c r="E10" s="21" t="s">
        <v>113</v>
      </c>
    </row>
    <row r="13" ht="12.75">
      <c r="E13" s="5"/>
    </row>
    <row r="14" spans="1:6" ht="12.75">
      <c r="A14" s="109" t="s">
        <v>180</v>
      </c>
      <c r="B14" s="109"/>
      <c r="C14" s="109"/>
      <c r="D14" s="109"/>
      <c r="E14" s="109"/>
      <c r="F14" s="109"/>
    </row>
    <row r="15" spans="1:6" ht="57.95" customHeight="1">
      <c r="A15" s="109" t="s">
        <v>405</v>
      </c>
      <c r="B15" s="109"/>
      <c r="C15" s="109"/>
      <c r="D15" s="109"/>
      <c r="E15" s="109"/>
      <c r="F15" s="109"/>
    </row>
    <row r="16" spans="1:12" ht="16.7" customHeight="1">
      <c r="A16" s="14" t="s">
        <v>217</v>
      </c>
      <c r="B16" s="14"/>
      <c r="C16" s="14"/>
      <c r="D16" s="14"/>
      <c r="E16" s="117" t="s">
        <v>279</v>
      </c>
      <c r="F16" s="117"/>
      <c r="G16" s="117"/>
      <c r="H16" s="117"/>
      <c r="I16" s="117"/>
      <c r="J16" s="117"/>
      <c r="K16" s="117"/>
      <c r="L16" s="117"/>
    </row>
    <row r="17" spans="1:12" s="81" customFormat="1" ht="51.75" customHeight="1">
      <c r="A17" s="94" t="s">
        <v>218</v>
      </c>
      <c r="B17" s="94" t="s">
        <v>237</v>
      </c>
      <c r="C17" s="94" t="s">
        <v>219</v>
      </c>
      <c r="D17" s="94" t="s">
        <v>236</v>
      </c>
      <c r="E17" s="94" t="s">
        <v>238</v>
      </c>
      <c r="F17" s="95" t="s">
        <v>601</v>
      </c>
      <c r="G17" s="93" t="s">
        <v>600</v>
      </c>
      <c r="H17" s="93" t="s">
        <v>602</v>
      </c>
      <c r="I17" s="93" t="s">
        <v>600</v>
      </c>
      <c r="J17" s="93" t="s">
        <v>636</v>
      </c>
      <c r="K17" s="93" t="s">
        <v>635</v>
      </c>
      <c r="L17" s="105" t="s">
        <v>608</v>
      </c>
    </row>
    <row r="18" spans="1:12" ht="33">
      <c r="A18" s="63" t="str">
        <f ca="1">IF(ISERROR(MATCH(B18,Код_КЦСР,0)),"",INDIRECT(ADDRESS(MATCH(B18,Код_КЦСР,0)+1,2,,,"КЦСР")))</f>
        <v>Муниципальная программа «Развитие образования» на 2013-2022 годы</v>
      </c>
      <c r="B18" s="45" t="s">
        <v>280</v>
      </c>
      <c r="C18" s="8"/>
      <c r="D18" s="8"/>
      <c r="E18" s="94"/>
      <c r="F18" s="7">
        <f>F19+F25+F33+F39+F47+F70+F117+F136+F174+F182+F193</f>
        <v>3137666.3000000003</v>
      </c>
      <c r="G18" s="7">
        <f>G19+G25+G33+G39+G47+G70+G117+G136+G174+G182+G193</f>
        <v>0</v>
      </c>
      <c r="H18" s="36">
        <f>F18+G18</f>
        <v>3137666.3000000003</v>
      </c>
      <c r="I18" s="7">
        <f>I19+I25+I33+I39+I47+I70+I117+I136+I174+I182+I193</f>
        <v>-10964.4</v>
      </c>
      <c r="J18" s="36">
        <f>H18+I18</f>
        <v>3126701.9000000004</v>
      </c>
      <c r="K18" s="7">
        <f>K19+K25+K33+K39+K47+K70+K117+K136+K174+K182+K193</f>
        <v>-505</v>
      </c>
      <c r="L18" s="36">
        <f>J18+K18</f>
        <v>3126196.9000000004</v>
      </c>
    </row>
    <row r="19" spans="1:12" ht="56.25" customHeight="1">
      <c r="A19" s="63" t="str">
        <f ca="1">IF(ISERROR(MATCH(B19,Код_КЦСР,0)),"",INDIRECT(ADDRESS(MATCH(B19,Код_КЦСР,0)+1,2,,,"КЦСР")))</f>
        <v>Проведение мероприятий управлением образования мэрии (августовское совещание, Учитель года, День учителя, прием молодых специалистов)</v>
      </c>
      <c r="B19" s="45" t="s">
        <v>282</v>
      </c>
      <c r="C19" s="8"/>
      <c r="D19" s="1"/>
      <c r="E19" s="94"/>
      <c r="F19" s="7">
        <f aca="true" t="shared" si="0" ref="F19:K23">F20</f>
        <v>92.7</v>
      </c>
      <c r="G19" s="7">
        <f t="shared" si="0"/>
        <v>0</v>
      </c>
      <c r="H19" s="36">
        <f aca="true" t="shared" si="1" ref="H19:H86">F19+G19</f>
        <v>92.7</v>
      </c>
      <c r="I19" s="7">
        <f t="shared" si="0"/>
        <v>0</v>
      </c>
      <c r="J19" s="36">
        <f aca="true" t="shared" si="2" ref="J19:J84">H19+I19</f>
        <v>92.7</v>
      </c>
      <c r="K19" s="7">
        <f t="shared" si="0"/>
        <v>0</v>
      </c>
      <c r="L19" s="36">
        <f aca="true" t="shared" si="3" ref="L19:L82">J19+K19</f>
        <v>92.7</v>
      </c>
    </row>
    <row r="20" spans="1:12" ht="21" customHeight="1">
      <c r="A20" s="63" t="str">
        <f ca="1">IF(ISERROR(MATCH(C20,Код_Раздел,0)),"",INDIRECT(ADDRESS(MATCH(C20,Код_Раздел,0)+1,2,,,"Раздел")))</f>
        <v>Образование</v>
      </c>
      <c r="B20" s="45" t="s">
        <v>282</v>
      </c>
      <c r="C20" s="8" t="s">
        <v>204</v>
      </c>
      <c r="D20" s="1"/>
      <c r="E20" s="94"/>
      <c r="F20" s="7">
        <f t="shared" si="0"/>
        <v>92.7</v>
      </c>
      <c r="G20" s="7">
        <f t="shared" si="0"/>
        <v>0</v>
      </c>
      <c r="H20" s="36">
        <f t="shared" si="1"/>
        <v>92.7</v>
      </c>
      <c r="I20" s="7">
        <f t="shared" si="0"/>
        <v>0</v>
      </c>
      <c r="J20" s="36">
        <f t="shared" si="2"/>
        <v>92.7</v>
      </c>
      <c r="K20" s="7">
        <f t="shared" si="0"/>
        <v>0</v>
      </c>
      <c r="L20" s="36">
        <f t="shared" si="3"/>
        <v>92.7</v>
      </c>
    </row>
    <row r="21" spans="1:12" ht="12.75">
      <c r="A21" s="12" t="s">
        <v>260</v>
      </c>
      <c r="B21" s="45" t="s">
        <v>282</v>
      </c>
      <c r="C21" s="8" t="s">
        <v>204</v>
      </c>
      <c r="D21" s="1" t="s">
        <v>228</v>
      </c>
      <c r="E21" s="94"/>
      <c r="F21" s="7">
        <f t="shared" si="0"/>
        <v>92.7</v>
      </c>
      <c r="G21" s="7">
        <f t="shared" si="0"/>
        <v>0</v>
      </c>
      <c r="H21" s="36">
        <f t="shared" si="1"/>
        <v>92.7</v>
      </c>
      <c r="I21" s="7">
        <f t="shared" si="0"/>
        <v>0</v>
      </c>
      <c r="J21" s="36">
        <f t="shared" si="2"/>
        <v>92.7</v>
      </c>
      <c r="K21" s="7">
        <f t="shared" si="0"/>
        <v>0</v>
      </c>
      <c r="L21" s="36">
        <f t="shared" si="3"/>
        <v>92.7</v>
      </c>
    </row>
    <row r="22" spans="1:12" ht="12.75">
      <c r="A22" s="63" t="str">
        <f ca="1">IF(ISERROR(MATCH(E22,Код_КВР,0)),"",INDIRECT(ADDRESS(MATCH(E22,Код_КВР,0)+1,2,,,"КВР")))</f>
        <v>Закупка товаров, работ и услуг для муниципальных нужд</v>
      </c>
      <c r="B22" s="45" t="s">
        <v>282</v>
      </c>
      <c r="C22" s="8" t="s">
        <v>204</v>
      </c>
      <c r="D22" s="1" t="s">
        <v>228</v>
      </c>
      <c r="E22" s="94">
        <v>200</v>
      </c>
      <c r="F22" s="7">
        <f t="shared" si="0"/>
        <v>92.7</v>
      </c>
      <c r="G22" s="7">
        <f t="shared" si="0"/>
        <v>0</v>
      </c>
      <c r="H22" s="36">
        <f t="shared" si="1"/>
        <v>92.7</v>
      </c>
      <c r="I22" s="7">
        <f t="shared" si="0"/>
        <v>0</v>
      </c>
      <c r="J22" s="36">
        <f t="shared" si="2"/>
        <v>92.7</v>
      </c>
      <c r="K22" s="7">
        <f t="shared" si="0"/>
        <v>0</v>
      </c>
      <c r="L22" s="36">
        <f t="shared" si="3"/>
        <v>92.7</v>
      </c>
    </row>
    <row r="23" spans="1:12" ht="37.5" customHeight="1">
      <c r="A23" s="63" t="str">
        <f ca="1">IF(ISERROR(MATCH(E23,Код_КВР,0)),"",INDIRECT(ADDRESS(MATCH(E23,Код_КВР,0)+1,2,,,"КВР")))</f>
        <v>Иные закупки товаров, работ и услуг для обеспечения муниципальных нужд</v>
      </c>
      <c r="B23" s="45" t="s">
        <v>282</v>
      </c>
      <c r="C23" s="8" t="s">
        <v>204</v>
      </c>
      <c r="D23" s="1" t="s">
        <v>228</v>
      </c>
      <c r="E23" s="94">
        <v>240</v>
      </c>
      <c r="F23" s="7">
        <f t="shared" si="0"/>
        <v>92.7</v>
      </c>
      <c r="G23" s="7">
        <f t="shared" si="0"/>
        <v>0</v>
      </c>
      <c r="H23" s="36">
        <f t="shared" si="1"/>
        <v>92.7</v>
      </c>
      <c r="I23" s="7">
        <f t="shared" si="0"/>
        <v>0</v>
      </c>
      <c r="J23" s="36">
        <f t="shared" si="2"/>
        <v>92.7</v>
      </c>
      <c r="K23" s="7">
        <f t="shared" si="0"/>
        <v>0</v>
      </c>
      <c r="L23" s="36">
        <f t="shared" si="3"/>
        <v>92.7</v>
      </c>
    </row>
    <row r="24" spans="1:12" ht="39" customHeight="1">
      <c r="A24" s="63" t="str">
        <f ca="1">IF(ISERROR(MATCH(E24,Код_КВР,0)),"",INDIRECT(ADDRESS(MATCH(E24,Код_КВР,0)+1,2,,,"КВР")))</f>
        <v xml:space="preserve">Прочая закупка товаров, работ и услуг для обеспечения муниципальных нужд         </v>
      </c>
      <c r="B24" s="45" t="s">
        <v>282</v>
      </c>
      <c r="C24" s="8" t="s">
        <v>204</v>
      </c>
      <c r="D24" s="1" t="s">
        <v>228</v>
      </c>
      <c r="E24" s="94">
        <v>244</v>
      </c>
      <c r="F24" s="7">
        <f>'прил.6'!G642</f>
        <v>92.7</v>
      </c>
      <c r="G24" s="7">
        <f>'прил.6'!H642</f>
        <v>0</v>
      </c>
      <c r="H24" s="36">
        <f t="shared" si="1"/>
        <v>92.7</v>
      </c>
      <c r="I24" s="7">
        <f>'прил.6'!J642</f>
        <v>0</v>
      </c>
      <c r="J24" s="36">
        <f t="shared" si="2"/>
        <v>92.7</v>
      </c>
      <c r="K24" s="7">
        <f>'прил.6'!L642</f>
        <v>0</v>
      </c>
      <c r="L24" s="36">
        <f t="shared" si="3"/>
        <v>92.7</v>
      </c>
    </row>
    <row r="25" spans="1:12" ht="20.25" customHeight="1">
      <c r="A25" s="63" t="str">
        <f ca="1">IF(ISERROR(MATCH(B25,Код_КЦСР,0)),"",INDIRECT(ADDRESS(MATCH(B25,Код_КЦСР,0)+1,2,,,"КЦСР")))</f>
        <v>Обеспечение питанием обучающихся в МОУ</v>
      </c>
      <c r="B25" s="45" t="s">
        <v>283</v>
      </c>
      <c r="C25" s="8"/>
      <c r="D25" s="1"/>
      <c r="E25" s="94"/>
      <c r="F25" s="7">
        <f aca="true" t="shared" si="4" ref="F25:K29">F26</f>
        <v>6132.1</v>
      </c>
      <c r="G25" s="7">
        <f t="shared" si="4"/>
        <v>0</v>
      </c>
      <c r="H25" s="36">
        <f t="shared" si="1"/>
        <v>6132.1</v>
      </c>
      <c r="I25" s="7">
        <f>I26</f>
        <v>0</v>
      </c>
      <c r="J25" s="36">
        <f t="shared" si="2"/>
        <v>6132.1</v>
      </c>
      <c r="K25" s="7">
        <f>K26</f>
        <v>-232.3</v>
      </c>
      <c r="L25" s="36">
        <f t="shared" si="3"/>
        <v>5899.8</v>
      </c>
    </row>
    <row r="26" spans="1:12" ht="21" customHeight="1">
      <c r="A26" s="63" t="str">
        <f ca="1">IF(ISERROR(MATCH(C26,Код_Раздел,0)),"",INDIRECT(ADDRESS(MATCH(C26,Код_Раздел,0)+1,2,,,"Раздел")))</f>
        <v>Образование</v>
      </c>
      <c r="B26" s="45" t="s">
        <v>283</v>
      </c>
      <c r="C26" s="8" t="s">
        <v>204</v>
      </c>
      <c r="D26" s="1"/>
      <c r="E26" s="94"/>
      <c r="F26" s="7">
        <f t="shared" si="4"/>
        <v>6132.1</v>
      </c>
      <c r="G26" s="7">
        <f t="shared" si="4"/>
        <v>0</v>
      </c>
      <c r="H26" s="36">
        <f t="shared" si="1"/>
        <v>6132.1</v>
      </c>
      <c r="I26" s="7">
        <f>I27</f>
        <v>0</v>
      </c>
      <c r="J26" s="36">
        <f t="shared" si="2"/>
        <v>6132.1</v>
      </c>
      <c r="K26" s="7">
        <f>K27</f>
        <v>-232.3</v>
      </c>
      <c r="L26" s="36">
        <f t="shared" si="3"/>
        <v>5899.8</v>
      </c>
    </row>
    <row r="27" spans="1:12" ht="19.5" customHeight="1">
      <c r="A27" s="12" t="s">
        <v>260</v>
      </c>
      <c r="B27" s="45" t="s">
        <v>283</v>
      </c>
      <c r="C27" s="8" t="s">
        <v>204</v>
      </c>
      <c r="D27" s="1" t="s">
        <v>228</v>
      </c>
      <c r="E27" s="94"/>
      <c r="F27" s="7">
        <f t="shared" si="4"/>
        <v>6132.1</v>
      </c>
      <c r="G27" s="7">
        <f t="shared" si="4"/>
        <v>0</v>
      </c>
      <c r="H27" s="36">
        <f t="shared" si="1"/>
        <v>6132.1</v>
      </c>
      <c r="I27" s="7">
        <f>I28</f>
        <v>0</v>
      </c>
      <c r="J27" s="36">
        <f t="shared" si="2"/>
        <v>6132.1</v>
      </c>
      <c r="K27" s="7">
        <f>K28</f>
        <v>-232.3</v>
      </c>
      <c r="L27" s="36">
        <f t="shared" si="3"/>
        <v>5899.8</v>
      </c>
    </row>
    <row r="28" spans="1:12" ht="41.25" customHeight="1">
      <c r="A28" s="63" t="str">
        <f ca="1">IF(ISERROR(MATCH(E28,Код_КВР,0)),"",INDIRECT(ADDRESS(MATCH(E28,Код_КВР,0)+1,2,,,"КВР")))</f>
        <v>Предоставление субсидий бюджетным, автономным учреждениям и иным некоммерческим организациям</v>
      </c>
      <c r="B28" s="45" t="s">
        <v>283</v>
      </c>
      <c r="C28" s="8" t="s">
        <v>204</v>
      </c>
      <c r="D28" s="1" t="s">
        <v>228</v>
      </c>
      <c r="E28" s="94">
        <v>600</v>
      </c>
      <c r="F28" s="7">
        <f t="shared" si="4"/>
        <v>6132.1</v>
      </c>
      <c r="G28" s="7">
        <f t="shared" si="4"/>
        <v>0</v>
      </c>
      <c r="H28" s="36">
        <f t="shared" si="1"/>
        <v>6132.1</v>
      </c>
      <c r="I28" s="7">
        <f>I29+I31</f>
        <v>0</v>
      </c>
      <c r="J28" s="36">
        <f t="shared" si="2"/>
        <v>6132.1</v>
      </c>
      <c r="K28" s="7">
        <f>K29+K31</f>
        <v>-232.3</v>
      </c>
      <c r="L28" s="36">
        <f t="shared" si="3"/>
        <v>5899.8</v>
      </c>
    </row>
    <row r="29" spans="1:12" ht="20.25" customHeight="1">
      <c r="A29" s="63" t="str">
        <f ca="1">IF(ISERROR(MATCH(E29,Код_КВР,0)),"",INDIRECT(ADDRESS(MATCH(E29,Код_КВР,0)+1,2,,,"КВР")))</f>
        <v>Субсидии бюджетным учреждениям</v>
      </c>
      <c r="B29" s="45" t="s">
        <v>283</v>
      </c>
      <c r="C29" s="8" t="s">
        <v>204</v>
      </c>
      <c r="D29" s="1" t="s">
        <v>228</v>
      </c>
      <c r="E29" s="94">
        <v>610</v>
      </c>
      <c r="F29" s="7">
        <f t="shared" si="4"/>
        <v>6132.1</v>
      </c>
      <c r="G29" s="7">
        <f t="shared" si="4"/>
        <v>0</v>
      </c>
      <c r="H29" s="36">
        <f t="shared" si="1"/>
        <v>6132.1</v>
      </c>
      <c r="I29" s="7">
        <f t="shared" si="4"/>
        <v>-4281.5</v>
      </c>
      <c r="J29" s="36">
        <f t="shared" si="2"/>
        <v>1850.6000000000004</v>
      </c>
      <c r="K29" s="7">
        <f t="shared" si="4"/>
        <v>0</v>
      </c>
      <c r="L29" s="36">
        <f t="shared" si="3"/>
        <v>1850.6000000000004</v>
      </c>
    </row>
    <row r="30" spans="1:12" ht="54" customHeight="1">
      <c r="A30" s="63" t="str">
        <f ca="1">IF(ISERROR(MATCH(E30,Код_КВР,0)),"",INDIRECT(ADDRESS(MATCH(E30,Код_КВР,0)+1,2,,,"КВР")))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0" s="45" t="s">
        <v>283</v>
      </c>
      <c r="C30" s="8" t="s">
        <v>204</v>
      </c>
      <c r="D30" s="1" t="s">
        <v>228</v>
      </c>
      <c r="E30" s="94">
        <v>611</v>
      </c>
      <c r="F30" s="7">
        <f>'прил.6'!G646</f>
        <v>6132.1</v>
      </c>
      <c r="G30" s="7">
        <f>'прил.6'!H646</f>
        <v>0</v>
      </c>
      <c r="H30" s="36">
        <f t="shared" si="1"/>
        <v>6132.1</v>
      </c>
      <c r="I30" s="7">
        <f>'прил.6'!J646</f>
        <v>-4281.5</v>
      </c>
      <c r="J30" s="36">
        <f t="shared" si="2"/>
        <v>1850.6000000000004</v>
      </c>
      <c r="K30" s="7">
        <f>'прил.6'!L646</f>
        <v>0</v>
      </c>
      <c r="L30" s="36">
        <f t="shared" si="3"/>
        <v>1850.6000000000004</v>
      </c>
    </row>
    <row r="31" spans="1:12" ht="24" customHeight="1">
      <c r="A31" s="63" t="str">
        <f ca="1">IF(ISERROR(MATCH(E31,Код_КВР,0)),"",INDIRECT(ADDRESS(MATCH(E31,Код_КВР,0)+1,2,,,"КВР")))</f>
        <v>Субсидии автономным учреждениям</v>
      </c>
      <c r="B31" s="45" t="s">
        <v>283</v>
      </c>
      <c r="C31" s="8" t="s">
        <v>204</v>
      </c>
      <c r="D31" s="1" t="s">
        <v>228</v>
      </c>
      <c r="E31" s="94">
        <v>620</v>
      </c>
      <c r="F31" s="7"/>
      <c r="G31" s="7"/>
      <c r="H31" s="36"/>
      <c r="I31" s="7">
        <f>I32</f>
        <v>4281.5</v>
      </c>
      <c r="J31" s="36">
        <f t="shared" si="2"/>
        <v>4281.5</v>
      </c>
      <c r="K31" s="7">
        <f>K32</f>
        <v>-232.3</v>
      </c>
      <c r="L31" s="36">
        <f t="shared" si="3"/>
        <v>4049.2</v>
      </c>
    </row>
    <row r="32" spans="1:12" ht="56.25" customHeight="1">
      <c r="A32" s="63" t="str">
        <f ca="1">IF(ISERROR(MATCH(E32,Код_КВР,0)),"",INDIRECT(ADDRESS(MATCH(E32,Код_КВР,0)+1,2,,,"КВР")))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2" s="45" t="s">
        <v>283</v>
      </c>
      <c r="C32" s="8" t="s">
        <v>204</v>
      </c>
      <c r="D32" s="1" t="s">
        <v>228</v>
      </c>
      <c r="E32" s="94">
        <v>621</v>
      </c>
      <c r="F32" s="7"/>
      <c r="G32" s="7"/>
      <c r="H32" s="36"/>
      <c r="I32" s="7">
        <f>'прил.6'!J648</f>
        <v>4281.5</v>
      </c>
      <c r="J32" s="36">
        <f t="shared" si="2"/>
        <v>4281.5</v>
      </c>
      <c r="K32" s="7">
        <f>'прил.6'!L648</f>
        <v>-232.3</v>
      </c>
      <c r="L32" s="36">
        <f t="shared" si="3"/>
        <v>4049.2</v>
      </c>
    </row>
    <row r="33" spans="1:12" ht="36" customHeight="1">
      <c r="A33" s="63" t="str">
        <f ca="1">IF(ISERROR(MATCH(B33,Код_КЦСР,0)),"",INDIRECT(ADDRESS(MATCH(B33,Код_КЦСР,0)+1,2,,,"КЦСР")))</f>
        <v>Обеспечение работы по организации и ведению бухгалтерского (бюджетного) учета и отчетности</v>
      </c>
      <c r="B33" s="45" t="s">
        <v>285</v>
      </c>
      <c r="C33" s="8"/>
      <c r="D33" s="1"/>
      <c r="E33" s="94"/>
      <c r="F33" s="7">
        <f aca="true" t="shared" si="5" ref="F33:K37">F34</f>
        <v>43113.9</v>
      </c>
      <c r="G33" s="7">
        <f t="shared" si="5"/>
        <v>0</v>
      </c>
      <c r="H33" s="36">
        <f t="shared" si="1"/>
        <v>43113.9</v>
      </c>
      <c r="I33" s="7">
        <f t="shared" si="5"/>
        <v>0</v>
      </c>
      <c r="J33" s="36">
        <f t="shared" si="2"/>
        <v>43113.9</v>
      </c>
      <c r="K33" s="7">
        <f t="shared" si="5"/>
        <v>-27.9</v>
      </c>
      <c r="L33" s="36">
        <f t="shared" si="3"/>
        <v>43086</v>
      </c>
    </row>
    <row r="34" spans="1:12" ht="12.75">
      <c r="A34" s="63" t="str">
        <f ca="1">IF(ISERROR(MATCH(C34,Код_Раздел,0)),"",INDIRECT(ADDRESS(MATCH(C34,Код_Раздел,0)+1,2,,,"Раздел")))</f>
        <v>Образование</v>
      </c>
      <c r="B34" s="45" t="s">
        <v>285</v>
      </c>
      <c r="C34" s="8" t="s">
        <v>204</v>
      </c>
      <c r="D34" s="1"/>
      <c r="E34" s="94"/>
      <c r="F34" s="7">
        <f t="shared" si="5"/>
        <v>43113.9</v>
      </c>
      <c r="G34" s="7">
        <f t="shared" si="5"/>
        <v>0</v>
      </c>
      <c r="H34" s="36">
        <f t="shared" si="1"/>
        <v>43113.9</v>
      </c>
      <c r="I34" s="7">
        <f t="shared" si="5"/>
        <v>0</v>
      </c>
      <c r="J34" s="36">
        <f t="shared" si="2"/>
        <v>43113.9</v>
      </c>
      <c r="K34" s="7">
        <f t="shared" si="5"/>
        <v>-27.9</v>
      </c>
      <c r="L34" s="36">
        <f t="shared" si="3"/>
        <v>43086</v>
      </c>
    </row>
    <row r="35" spans="1:12" ht="12.75">
      <c r="A35" s="12" t="s">
        <v>260</v>
      </c>
      <c r="B35" s="45" t="s">
        <v>285</v>
      </c>
      <c r="C35" s="8" t="s">
        <v>204</v>
      </c>
      <c r="D35" s="1" t="s">
        <v>228</v>
      </c>
      <c r="E35" s="94"/>
      <c r="F35" s="7">
        <f t="shared" si="5"/>
        <v>43113.9</v>
      </c>
      <c r="G35" s="7">
        <f t="shared" si="5"/>
        <v>0</v>
      </c>
      <c r="H35" s="36">
        <f t="shared" si="1"/>
        <v>43113.9</v>
      </c>
      <c r="I35" s="7">
        <f t="shared" si="5"/>
        <v>0</v>
      </c>
      <c r="J35" s="36">
        <f t="shared" si="2"/>
        <v>43113.9</v>
      </c>
      <c r="K35" s="7">
        <f t="shared" si="5"/>
        <v>-27.9</v>
      </c>
      <c r="L35" s="36">
        <f t="shared" si="3"/>
        <v>43086</v>
      </c>
    </row>
    <row r="36" spans="1:12" ht="39" customHeight="1">
      <c r="A36" s="63" t="str">
        <f ca="1">IF(ISERROR(MATCH(E36,Код_КВР,0)),"",INDIRECT(ADDRESS(MATCH(E36,Код_КВР,0)+1,2,,,"КВР")))</f>
        <v>Предоставление субсидий бюджетным, автономным учреждениям и иным некоммерческим организациям</v>
      </c>
      <c r="B36" s="45" t="s">
        <v>285</v>
      </c>
      <c r="C36" s="8" t="s">
        <v>204</v>
      </c>
      <c r="D36" s="1" t="s">
        <v>228</v>
      </c>
      <c r="E36" s="94">
        <v>600</v>
      </c>
      <c r="F36" s="7">
        <f t="shared" si="5"/>
        <v>43113.9</v>
      </c>
      <c r="G36" s="7">
        <f t="shared" si="5"/>
        <v>0</v>
      </c>
      <c r="H36" s="36">
        <f t="shared" si="1"/>
        <v>43113.9</v>
      </c>
      <c r="I36" s="7">
        <f t="shared" si="5"/>
        <v>0</v>
      </c>
      <c r="J36" s="36">
        <f t="shared" si="2"/>
        <v>43113.9</v>
      </c>
      <c r="K36" s="7">
        <f t="shared" si="5"/>
        <v>-27.9</v>
      </c>
      <c r="L36" s="36">
        <f t="shared" si="3"/>
        <v>43086</v>
      </c>
    </row>
    <row r="37" spans="1:12" ht="21.95" customHeight="1">
      <c r="A37" s="63" t="str">
        <f ca="1">IF(ISERROR(MATCH(E37,Код_КВР,0)),"",INDIRECT(ADDRESS(MATCH(E37,Код_КВР,0)+1,2,,,"КВР")))</f>
        <v>Субсидии бюджетным учреждениям</v>
      </c>
      <c r="B37" s="45" t="s">
        <v>285</v>
      </c>
      <c r="C37" s="8" t="s">
        <v>204</v>
      </c>
      <c r="D37" s="1" t="s">
        <v>228</v>
      </c>
      <c r="E37" s="94">
        <v>610</v>
      </c>
      <c r="F37" s="7">
        <f t="shared" si="5"/>
        <v>43113.9</v>
      </c>
      <c r="G37" s="7">
        <f t="shared" si="5"/>
        <v>0</v>
      </c>
      <c r="H37" s="36">
        <f t="shared" si="1"/>
        <v>43113.9</v>
      </c>
      <c r="I37" s="7">
        <f t="shared" si="5"/>
        <v>0</v>
      </c>
      <c r="J37" s="36">
        <f t="shared" si="2"/>
        <v>43113.9</v>
      </c>
      <c r="K37" s="7">
        <f t="shared" si="5"/>
        <v>-27.9</v>
      </c>
      <c r="L37" s="36">
        <f t="shared" si="3"/>
        <v>43086</v>
      </c>
    </row>
    <row r="38" spans="1:12" ht="52.7" customHeight="1">
      <c r="A38" s="63" t="str">
        <f ca="1">IF(ISERROR(MATCH(E38,Код_КВР,0)),"",INDIRECT(ADDRESS(MATCH(E38,Код_КВР,0)+1,2,,,"КВР")))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8" s="45" t="s">
        <v>285</v>
      </c>
      <c r="C38" s="8" t="s">
        <v>204</v>
      </c>
      <c r="D38" s="1" t="s">
        <v>228</v>
      </c>
      <c r="E38" s="94">
        <v>611</v>
      </c>
      <c r="F38" s="7">
        <f>'прил.6'!G652</f>
        <v>43113.9</v>
      </c>
      <c r="G38" s="7">
        <f>'прил.6'!H652</f>
        <v>0</v>
      </c>
      <c r="H38" s="36">
        <f t="shared" si="1"/>
        <v>43113.9</v>
      </c>
      <c r="I38" s="7">
        <f>'прил.6'!J652</f>
        <v>0</v>
      </c>
      <c r="J38" s="36">
        <f t="shared" si="2"/>
        <v>43113.9</v>
      </c>
      <c r="K38" s="7">
        <f>'прил.6'!L652</f>
        <v>-27.9</v>
      </c>
      <c r="L38" s="36">
        <f t="shared" si="3"/>
        <v>43086</v>
      </c>
    </row>
    <row r="39" spans="1:12" ht="35.25" customHeight="1">
      <c r="A39" s="63" t="str">
        <f ca="1">IF(ISERROR(MATCH(B39,Код_КЦСР,0)),"",INDIRECT(ADDRESS(MATCH(B39,Код_КЦСР,0)+1,2,,,"КЦСР")))</f>
        <v>Обеспечение питанием обучающихся в МОУ за счет субвенций из областного бюджета</v>
      </c>
      <c r="B39" s="45" t="s">
        <v>434</v>
      </c>
      <c r="C39" s="8"/>
      <c r="D39" s="1"/>
      <c r="E39" s="94"/>
      <c r="F39" s="7">
        <f aca="true" t="shared" si="6" ref="F39:K43">F40</f>
        <v>18137.8</v>
      </c>
      <c r="G39" s="7">
        <f t="shared" si="6"/>
        <v>0</v>
      </c>
      <c r="H39" s="36">
        <f t="shared" si="1"/>
        <v>18137.8</v>
      </c>
      <c r="I39" s="7">
        <f t="shared" si="6"/>
        <v>0</v>
      </c>
      <c r="J39" s="36">
        <f t="shared" si="2"/>
        <v>18137.8</v>
      </c>
      <c r="K39" s="7">
        <f t="shared" si="6"/>
        <v>0</v>
      </c>
      <c r="L39" s="36">
        <f t="shared" si="3"/>
        <v>18137.8</v>
      </c>
    </row>
    <row r="40" spans="1:12" ht="19.5" customHeight="1">
      <c r="A40" s="63" t="str">
        <f ca="1">IF(ISERROR(MATCH(C40,Код_Раздел,0)),"",INDIRECT(ADDRESS(MATCH(C40,Код_Раздел,0)+1,2,,,"Раздел")))</f>
        <v>Образование</v>
      </c>
      <c r="B40" s="45" t="s">
        <v>434</v>
      </c>
      <c r="C40" s="8" t="s">
        <v>204</v>
      </c>
      <c r="D40" s="1"/>
      <c r="E40" s="94"/>
      <c r="F40" s="7">
        <f t="shared" si="6"/>
        <v>18137.8</v>
      </c>
      <c r="G40" s="7">
        <f t="shared" si="6"/>
        <v>0</v>
      </c>
      <c r="H40" s="36">
        <f t="shared" si="1"/>
        <v>18137.8</v>
      </c>
      <c r="I40" s="7">
        <f>I41</f>
        <v>0</v>
      </c>
      <c r="J40" s="36">
        <f t="shared" si="2"/>
        <v>18137.8</v>
      </c>
      <c r="K40" s="7">
        <f>K41</f>
        <v>0</v>
      </c>
      <c r="L40" s="36">
        <f t="shared" si="3"/>
        <v>18137.8</v>
      </c>
    </row>
    <row r="41" spans="1:12" ht="19.5" customHeight="1">
      <c r="A41" s="12" t="s">
        <v>260</v>
      </c>
      <c r="B41" s="45" t="s">
        <v>434</v>
      </c>
      <c r="C41" s="8" t="s">
        <v>204</v>
      </c>
      <c r="D41" s="1" t="s">
        <v>228</v>
      </c>
      <c r="E41" s="94"/>
      <c r="F41" s="7">
        <f t="shared" si="6"/>
        <v>18137.8</v>
      </c>
      <c r="G41" s="7">
        <f t="shared" si="6"/>
        <v>0</v>
      </c>
      <c r="H41" s="36">
        <f t="shared" si="1"/>
        <v>18137.8</v>
      </c>
      <c r="I41" s="7">
        <f>I42</f>
        <v>0</v>
      </c>
      <c r="J41" s="36">
        <f t="shared" si="2"/>
        <v>18137.8</v>
      </c>
      <c r="K41" s="7">
        <f>K42</f>
        <v>0</v>
      </c>
      <c r="L41" s="36">
        <f t="shared" si="3"/>
        <v>18137.8</v>
      </c>
    </row>
    <row r="42" spans="1:12" ht="36" customHeight="1">
      <c r="A42" s="63" t="str">
        <f ca="1">IF(ISERROR(MATCH(E42,Код_КВР,0)),"",INDIRECT(ADDRESS(MATCH(E42,Код_КВР,0)+1,2,,,"КВР")))</f>
        <v>Предоставление субсидий бюджетным, автономным учреждениям и иным некоммерческим организациям</v>
      </c>
      <c r="B42" s="45" t="s">
        <v>434</v>
      </c>
      <c r="C42" s="8" t="s">
        <v>204</v>
      </c>
      <c r="D42" s="1" t="s">
        <v>228</v>
      </c>
      <c r="E42" s="94">
        <v>600</v>
      </c>
      <c r="F42" s="7">
        <f t="shared" si="6"/>
        <v>18137.8</v>
      </c>
      <c r="G42" s="7">
        <f t="shared" si="6"/>
        <v>0</v>
      </c>
      <c r="H42" s="36">
        <f t="shared" si="1"/>
        <v>18137.8</v>
      </c>
      <c r="I42" s="7">
        <f>I43+I45</f>
        <v>0</v>
      </c>
      <c r="J42" s="36">
        <f t="shared" si="2"/>
        <v>18137.8</v>
      </c>
      <c r="K42" s="7">
        <f>K43+K45</f>
        <v>0</v>
      </c>
      <c r="L42" s="36">
        <f t="shared" si="3"/>
        <v>18137.8</v>
      </c>
    </row>
    <row r="43" spans="1:12" ht="18.75" customHeight="1">
      <c r="A43" s="63" t="str">
        <f ca="1">IF(ISERROR(MATCH(E43,Код_КВР,0)),"",INDIRECT(ADDRESS(MATCH(E43,Код_КВР,0)+1,2,,,"КВР")))</f>
        <v>Субсидии бюджетным учреждениям</v>
      </c>
      <c r="B43" s="45" t="s">
        <v>434</v>
      </c>
      <c r="C43" s="8" t="s">
        <v>204</v>
      </c>
      <c r="D43" s="1" t="s">
        <v>228</v>
      </c>
      <c r="E43" s="94">
        <v>610</v>
      </c>
      <c r="F43" s="7">
        <f t="shared" si="6"/>
        <v>18137.8</v>
      </c>
      <c r="G43" s="7">
        <f t="shared" si="6"/>
        <v>0</v>
      </c>
      <c r="H43" s="36">
        <f t="shared" si="1"/>
        <v>18137.8</v>
      </c>
      <c r="I43" s="7">
        <f t="shared" si="6"/>
        <v>-12299.8</v>
      </c>
      <c r="J43" s="36">
        <f t="shared" si="2"/>
        <v>5838</v>
      </c>
      <c r="K43" s="7">
        <f t="shared" si="6"/>
        <v>0</v>
      </c>
      <c r="L43" s="36">
        <f t="shared" si="3"/>
        <v>5838</v>
      </c>
    </row>
    <row r="44" spans="1:12" ht="60" customHeight="1">
      <c r="A44" s="63" t="str">
        <f ca="1">IF(ISERROR(MATCH(E44,Код_КВР,0)),"",INDIRECT(ADDRESS(MATCH(E44,Код_КВР,0)+1,2,,,"КВР")))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4" s="45" t="s">
        <v>434</v>
      </c>
      <c r="C44" s="8" t="s">
        <v>204</v>
      </c>
      <c r="D44" s="1" t="s">
        <v>228</v>
      </c>
      <c r="E44" s="94">
        <v>611</v>
      </c>
      <c r="F44" s="7">
        <f>'прил.6'!G656</f>
        <v>18137.8</v>
      </c>
      <c r="G44" s="7">
        <f>'прил.6'!H656</f>
        <v>0</v>
      </c>
      <c r="H44" s="36">
        <f t="shared" si="1"/>
        <v>18137.8</v>
      </c>
      <c r="I44" s="7">
        <f>'прил.6'!J656</f>
        <v>-12299.8</v>
      </c>
      <c r="J44" s="36">
        <f t="shared" si="2"/>
        <v>5838</v>
      </c>
      <c r="K44" s="7">
        <f>'прил.6'!L656</f>
        <v>0</v>
      </c>
      <c r="L44" s="36">
        <f t="shared" si="3"/>
        <v>5838</v>
      </c>
    </row>
    <row r="45" spans="1:12" ht="19.5" customHeight="1">
      <c r="A45" s="63" t="str">
        <f ca="1">IF(ISERROR(MATCH(E45,Код_КВР,0)),"",INDIRECT(ADDRESS(MATCH(E45,Код_КВР,0)+1,2,,,"КВР")))</f>
        <v>Субсидии автономным учреждениям</v>
      </c>
      <c r="B45" s="45" t="s">
        <v>434</v>
      </c>
      <c r="C45" s="8" t="s">
        <v>204</v>
      </c>
      <c r="D45" s="1" t="s">
        <v>228</v>
      </c>
      <c r="E45" s="94">
        <v>620</v>
      </c>
      <c r="F45" s="7"/>
      <c r="G45" s="7"/>
      <c r="H45" s="36"/>
      <c r="I45" s="7">
        <f>I46</f>
        <v>12299.8</v>
      </c>
      <c r="J45" s="36">
        <f t="shared" si="2"/>
        <v>12299.8</v>
      </c>
      <c r="K45" s="7">
        <f>K46</f>
        <v>0</v>
      </c>
      <c r="L45" s="36">
        <f t="shared" si="3"/>
        <v>12299.8</v>
      </c>
    </row>
    <row r="46" spans="1:12" ht="54" customHeight="1">
      <c r="A46" s="63" t="str">
        <f ca="1">IF(ISERROR(MATCH(E46,Код_КВР,0)),"",INDIRECT(ADDRESS(MATCH(E46,Код_КВР,0)+1,2,,,"КВР")))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46" s="45" t="s">
        <v>434</v>
      </c>
      <c r="C46" s="8" t="s">
        <v>204</v>
      </c>
      <c r="D46" s="1" t="s">
        <v>228</v>
      </c>
      <c r="E46" s="94">
        <v>621</v>
      </c>
      <c r="F46" s="7"/>
      <c r="G46" s="7"/>
      <c r="H46" s="36"/>
      <c r="I46" s="7">
        <f>'прил.6'!J658</f>
        <v>12299.8</v>
      </c>
      <c r="J46" s="36">
        <f t="shared" si="2"/>
        <v>12299.8</v>
      </c>
      <c r="K46" s="7">
        <f>'прил.6'!L658</f>
        <v>0</v>
      </c>
      <c r="L46" s="36">
        <f t="shared" si="3"/>
        <v>12299.8</v>
      </c>
    </row>
    <row r="47" spans="1:12" ht="21" customHeight="1">
      <c r="A47" s="63" t="str">
        <f ca="1">IF(ISERROR(MATCH(B47,Код_КЦСР,0)),"",INDIRECT(ADDRESS(MATCH(B47,Код_КЦСР,0)+1,2,,,"КЦСР")))</f>
        <v>Дошкольное образование</v>
      </c>
      <c r="B47" s="45" t="s">
        <v>287</v>
      </c>
      <c r="C47" s="8"/>
      <c r="D47" s="1"/>
      <c r="E47" s="94"/>
      <c r="F47" s="7">
        <f>F48+F56+F64</f>
        <v>1368058.9000000001</v>
      </c>
      <c r="G47" s="7">
        <f>G48+G56+G64</f>
        <v>0</v>
      </c>
      <c r="H47" s="36">
        <f t="shared" si="1"/>
        <v>1368058.9000000001</v>
      </c>
      <c r="I47" s="7">
        <f>I48+I56+I64</f>
        <v>0</v>
      </c>
      <c r="J47" s="36">
        <f t="shared" si="2"/>
        <v>1368058.9000000001</v>
      </c>
      <c r="K47" s="7">
        <f>K48+K56+K64</f>
        <v>-167.8</v>
      </c>
      <c r="L47" s="36">
        <f t="shared" si="3"/>
        <v>1367891.1</v>
      </c>
    </row>
    <row r="48" spans="1:12" ht="69" customHeight="1">
      <c r="A48" s="63" t="str">
        <f ca="1">IF(ISERROR(MATCH(B48,Код_КЦСР,0)),"",INDIRECT(ADDRESS(MATCH(B48,Код_КЦСР,0)+1,2,,,"КЦСР")))</f>
        <v>Создание условий для осуществления присмотра и ухода за детьми в муниципальных дошкольных образовательных учреждениях, реализующих основную образовательную программу дошкольного образования</v>
      </c>
      <c r="B48" s="45" t="s">
        <v>288</v>
      </c>
      <c r="C48" s="8"/>
      <c r="D48" s="1"/>
      <c r="E48" s="94"/>
      <c r="F48" s="7">
        <f aca="true" t="shared" si="7" ref="F48:K50">F49</f>
        <v>242839.90000000002</v>
      </c>
      <c r="G48" s="7">
        <f t="shared" si="7"/>
        <v>0</v>
      </c>
      <c r="H48" s="36">
        <f t="shared" si="1"/>
        <v>242839.90000000002</v>
      </c>
      <c r="I48" s="7">
        <f t="shared" si="7"/>
        <v>0</v>
      </c>
      <c r="J48" s="36">
        <f t="shared" si="2"/>
        <v>242839.90000000002</v>
      </c>
      <c r="K48" s="7">
        <f t="shared" si="7"/>
        <v>-167.8</v>
      </c>
      <c r="L48" s="36">
        <f t="shared" si="3"/>
        <v>242672.10000000003</v>
      </c>
    </row>
    <row r="49" spans="1:12" ht="18.75" customHeight="1">
      <c r="A49" s="63" t="str">
        <f ca="1">IF(ISERROR(MATCH(C49,Код_Раздел,0)),"",INDIRECT(ADDRESS(MATCH(C49,Код_Раздел,0)+1,2,,,"Раздел")))</f>
        <v>Образование</v>
      </c>
      <c r="B49" s="45" t="s">
        <v>288</v>
      </c>
      <c r="C49" s="8" t="s">
        <v>204</v>
      </c>
      <c r="D49" s="1"/>
      <c r="E49" s="94"/>
      <c r="F49" s="7">
        <f t="shared" si="7"/>
        <v>242839.90000000002</v>
      </c>
      <c r="G49" s="7">
        <f t="shared" si="7"/>
        <v>0</v>
      </c>
      <c r="H49" s="36">
        <f t="shared" si="1"/>
        <v>242839.90000000002</v>
      </c>
      <c r="I49" s="7">
        <f t="shared" si="7"/>
        <v>0</v>
      </c>
      <c r="J49" s="36">
        <f t="shared" si="2"/>
        <v>242839.90000000002</v>
      </c>
      <c r="K49" s="7">
        <f t="shared" si="7"/>
        <v>-167.8</v>
      </c>
      <c r="L49" s="36">
        <f t="shared" si="3"/>
        <v>242672.10000000003</v>
      </c>
    </row>
    <row r="50" spans="1:12" ht="18.75" customHeight="1">
      <c r="A50" s="12" t="s">
        <v>267</v>
      </c>
      <c r="B50" s="45" t="s">
        <v>288</v>
      </c>
      <c r="C50" s="8" t="s">
        <v>204</v>
      </c>
      <c r="D50" s="1" t="s">
        <v>222</v>
      </c>
      <c r="E50" s="94"/>
      <c r="F50" s="7">
        <f t="shared" si="7"/>
        <v>242839.90000000002</v>
      </c>
      <c r="G50" s="7">
        <f t="shared" si="7"/>
        <v>0</v>
      </c>
      <c r="H50" s="36">
        <f t="shared" si="1"/>
        <v>242839.90000000002</v>
      </c>
      <c r="I50" s="7">
        <f t="shared" si="7"/>
        <v>0</v>
      </c>
      <c r="J50" s="36">
        <f t="shared" si="2"/>
        <v>242839.90000000002</v>
      </c>
      <c r="K50" s="7">
        <f t="shared" si="7"/>
        <v>-167.8</v>
      </c>
      <c r="L50" s="36">
        <f t="shared" si="3"/>
        <v>242672.10000000003</v>
      </c>
    </row>
    <row r="51" spans="1:12" ht="36" customHeight="1">
      <c r="A51" s="63" t="str">
        <f ca="1">IF(ISERROR(MATCH(E51,Код_КВР,0)),"",INDIRECT(ADDRESS(MATCH(E51,Код_КВР,0)+1,2,,,"КВР")))</f>
        <v>Предоставление субсидий бюджетным, автономным учреждениям и иным некоммерческим организациям</v>
      </c>
      <c r="B51" s="45" t="s">
        <v>288</v>
      </c>
      <c r="C51" s="8" t="s">
        <v>204</v>
      </c>
      <c r="D51" s="1" t="s">
        <v>222</v>
      </c>
      <c r="E51" s="94">
        <v>600</v>
      </c>
      <c r="F51" s="7">
        <f>F52+F54</f>
        <v>242839.90000000002</v>
      </c>
      <c r="G51" s="7">
        <f>G52+G54</f>
        <v>0</v>
      </c>
      <c r="H51" s="36">
        <f t="shared" si="1"/>
        <v>242839.90000000002</v>
      </c>
      <c r="I51" s="7">
        <f>I52+I54</f>
        <v>0</v>
      </c>
      <c r="J51" s="36">
        <f t="shared" si="2"/>
        <v>242839.90000000002</v>
      </c>
      <c r="K51" s="7">
        <f>K52+K54</f>
        <v>-167.8</v>
      </c>
      <c r="L51" s="36">
        <f t="shared" si="3"/>
        <v>242672.10000000003</v>
      </c>
    </row>
    <row r="52" spans="1:12" ht="18.75" customHeight="1">
      <c r="A52" s="63" t="str">
        <f ca="1">IF(ISERROR(MATCH(E52,Код_КВР,0)),"",INDIRECT(ADDRESS(MATCH(E52,Код_КВР,0)+1,2,,,"КВР")))</f>
        <v>Субсидии бюджетным учреждениям</v>
      </c>
      <c r="B52" s="45" t="s">
        <v>288</v>
      </c>
      <c r="C52" s="8" t="s">
        <v>204</v>
      </c>
      <c r="D52" s="1" t="s">
        <v>222</v>
      </c>
      <c r="E52" s="94">
        <v>610</v>
      </c>
      <c r="F52" s="7">
        <f>F53</f>
        <v>221390.7</v>
      </c>
      <c r="G52" s="7">
        <f>G53</f>
        <v>0</v>
      </c>
      <c r="H52" s="36">
        <f t="shared" si="1"/>
        <v>221390.7</v>
      </c>
      <c r="I52" s="7">
        <f>I53</f>
        <v>0</v>
      </c>
      <c r="J52" s="36">
        <f t="shared" si="2"/>
        <v>221390.7</v>
      </c>
      <c r="K52" s="7">
        <f>K53</f>
        <v>0</v>
      </c>
      <c r="L52" s="36">
        <f t="shared" si="3"/>
        <v>221390.7</v>
      </c>
    </row>
    <row r="53" spans="1:12" ht="57" customHeight="1">
      <c r="A53" s="63" t="str">
        <f ca="1">IF(ISERROR(MATCH(E53,Код_КВР,0)),"",INDIRECT(ADDRESS(MATCH(E53,Код_КВР,0)+1,2,,,"КВР")))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3" s="45" t="s">
        <v>288</v>
      </c>
      <c r="C53" s="8" t="s">
        <v>204</v>
      </c>
      <c r="D53" s="1" t="s">
        <v>222</v>
      </c>
      <c r="E53" s="94">
        <v>611</v>
      </c>
      <c r="F53" s="7">
        <f>'прил.6'!G542</f>
        <v>221390.7</v>
      </c>
      <c r="G53" s="7">
        <f>'прил.6'!H542</f>
        <v>0</v>
      </c>
      <c r="H53" s="36">
        <f t="shared" si="1"/>
        <v>221390.7</v>
      </c>
      <c r="I53" s="7">
        <f>'прил.6'!J542</f>
        <v>0</v>
      </c>
      <c r="J53" s="36">
        <f t="shared" si="2"/>
        <v>221390.7</v>
      </c>
      <c r="K53" s="7">
        <f>'прил.6'!L542</f>
        <v>0</v>
      </c>
      <c r="L53" s="36">
        <f t="shared" si="3"/>
        <v>221390.7</v>
      </c>
    </row>
    <row r="54" spans="1:12" ht="24" customHeight="1">
      <c r="A54" s="63" t="str">
        <f ca="1">IF(ISERROR(MATCH(E54,Код_КВР,0)),"",INDIRECT(ADDRESS(MATCH(E54,Код_КВР,0)+1,2,,,"КВР")))</f>
        <v>Субсидии автономным учреждениям</v>
      </c>
      <c r="B54" s="45" t="s">
        <v>288</v>
      </c>
      <c r="C54" s="8" t="s">
        <v>204</v>
      </c>
      <c r="D54" s="1" t="s">
        <v>222</v>
      </c>
      <c r="E54" s="94">
        <v>620</v>
      </c>
      <c r="F54" s="7">
        <f>F55</f>
        <v>21449.2</v>
      </c>
      <c r="G54" s="7">
        <f>G55</f>
        <v>0</v>
      </c>
      <c r="H54" s="36">
        <f t="shared" si="1"/>
        <v>21449.2</v>
      </c>
      <c r="I54" s="7">
        <f>I55</f>
        <v>0</v>
      </c>
      <c r="J54" s="36">
        <f t="shared" si="2"/>
        <v>21449.2</v>
      </c>
      <c r="K54" s="7">
        <f>K55</f>
        <v>-167.8</v>
      </c>
      <c r="L54" s="36">
        <f t="shared" si="3"/>
        <v>21281.4</v>
      </c>
    </row>
    <row r="55" spans="1:12" ht="52.7" customHeight="1">
      <c r="A55" s="63" t="str">
        <f ca="1">IF(ISERROR(MATCH(E55,Код_КВР,0)),"",INDIRECT(ADDRESS(MATCH(E55,Код_КВР,0)+1,2,,,"КВР")))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5" s="45" t="s">
        <v>288</v>
      </c>
      <c r="C55" s="8" t="s">
        <v>204</v>
      </c>
      <c r="D55" s="1" t="s">
        <v>222</v>
      </c>
      <c r="E55" s="94">
        <v>621</v>
      </c>
      <c r="F55" s="7">
        <f>'прил.6'!G544</f>
        <v>21449.2</v>
      </c>
      <c r="G55" s="7">
        <f>'прил.6'!H544</f>
        <v>0</v>
      </c>
      <c r="H55" s="36">
        <f t="shared" si="1"/>
        <v>21449.2</v>
      </c>
      <c r="I55" s="7">
        <f>'прил.6'!J544</f>
        <v>0</v>
      </c>
      <c r="J55" s="36">
        <f t="shared" si="2"/>
        <v>21449.2</v>
      </c>
      <c r="K55" s="7">
        <f>'прил.6'!L544</f>
        <v>-167.8</v>
      </c>
      <c r="L55" s="36">
        <f t="shared" si="3"/>
        <v>21281.4</v>
      </c>
    </row>
    <row r="56" spans="1:12" ht="68.25" customHeight="1">
      <c r="A56" s="63" t="str">
        <f ca="1">IF(ISERROR(MATCH(B56,Код_КЦСР,0)),"",INDIRECT(ADDRESS(MATCH(B56,Код_КЦСР,0)+1,2,,,"КЦСР")))</f>
        <v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v>
      </c>
      <c r="B56" s="45" t="s">
        <v>436</v>
      </c>
      <c r="C56" s="8"/>
      <c r="D56" s="1"/>
      <c r="E56" s="94"/>
      <c r="F56" s="7">
        <f aca="true" t="shared" si="8" ref="F56:K58">F57</f>
        <v>1061249.7</v>
      </c>
      <c r="G56" s="7">
        <f t="shared" si="8"/>
        <v>0</v>
      </c>
      <c r="H56" s="36">
        <f t="shared" si="1"/>
        <v>1061249.7</v>
      </c>
      <c r="I56" s="7">
        <f t="shared" si="8"/>
        <v>0</v>
      </c>
      <c r="J56" s="36">
        <f t="shared" si="2"/>
        <v>1061249.7</v>
      </c>
      <c r="K56" s="7">
        <f t="shared" si="8"/>
        <v>0</v>
      </c>
      <c r="L56" s="36">
        <f t="shared" si="3"/>
        <v>1061249.7</v>
      </c>
    </row>
    <row r="57" spans="1:12" ht="18.75" customHeight="1">
      <c r="A57" s="63" t="str">
        <f ca="1">IF(ISERROR(MATCH(C57,Код_Раздел,0)),"",INDIRECT(ADDRESS(MATCH(C57,Код_Раздел,0)+1,2,,,"Раздел")))</f>
        <v>Образование</v>
      </c>
      <c r="B57" s="45" t="s">
        <v>436</v>
      </c>
      <c r="C57" s="8" t="s">
        <v>204</v>
      </c>
      <c r="D57" s="1"/>
      <c r="E57" s="94"/>
      <c r="F57" s="7">
        <f t="shared" si="8"/>
        <v>1061249.7</v>
      </c>
      <c r="G57" s="7">
        <f t="shared" si="8"/>
        <v>0</v>
      </c>
      <c r="H57" s="36">
        <f t="shared" si="1"/>
        <v>1061249.7</v>
      </c>
      <c r="I57" s="7">
        <f t="shared" si="8"/>
        <v>0</v>
      </c>
      <c r="J57" s="36">
        <f t="shared" si="2"/>
        <v>1061249.7</v>
      </c>
      <c r="K57" s="7">
        <f t="shared" si="8"/>
        <v>0</v>
      </c>
      <c r="L57" s="36">
        <f t="shared" si="3"/>
        <v>1061249.7</v>
      </c>
    </row>
    <row r="58" spans="1:12" ht="19.5" customHeight="1">
      <c r="A58" s="12" t="s">
        <v>267</v>
      </c>
      <c r="B58" s="45" t="s">
        <v>436</v>
      </c>
      <c r="C58" s="8" t="s">
        <v>204</v>
      </c>
      <c r="D58" s="1" t="s">
        <v>222</v>
      </c>
      <c r="E58" s="94"/>
      <c r="F58" s="7">
        <f t="shared" si="8"/>
        <v>1061249.7</v>
      </c>
      <c r="G58" s="7">
        <f t="shared" si="8"/>
        <v>0</v>
      </c>
      <c r="H58" s="36">
        <f t="shared" si="1"/>
        <v>1061249.7</v>
      </c>
      <c r="I58" s="7">
        <f t="shared" si="8"/>
        <v>0</v>
      </c>
      <c r="J58" s="36">
        <f t="shared" si="2"/>
        <v>1061249.7</v>
      </c>
      <c r="K58" s="7">
        <f t="shared" si="8"/>
        <v>0</v>
      </c>
      <c r="L58" s="36">
        <f t="shared" si="3"/>
        <v>1061249.7</v>
      </c>
    </row>
    <row r="59" spans="1:12" ht="37.5" customHeight="1">
      <c r="A59" s="63" t="str">
        <f ca="1">IF(ISERROR(MATCH(E59,Код_КВР,0)),"",INDIRECT(ADDRESS(MATCH(E59,Код_КВР,0)+1,2,,,"КВР")))</f>
        <v>Предоставление субсидий бюджетным, автономным учреждениям и иным некоммерческим организациям</v>
      </c>
      <c r="B59" s="45" t="s">
        <v>436</v>
      </c>
      <c r="C59" s="8" t="s">
        <v>204</v>
      </c>
      <c r="D59" s="1" t="s">
        <v>222</v>
      </c>
      <c r="E59" s="94">
        <v>600</v>
      </c>
      <c r="F59" s="7">
        <f>F60+F62</f>
        <v>1061249.7</v>
      </c>
      <c r="G59" s="7">
        <f>G60+G62</f>
        <v>0</v>
      </c>
      <c r="H59" s="36">
        <f t="shared" si="1"/>
        <v>1061249.7</v>
      </c>
      <c r="I59" s="7">
        <f>I60+I62</f>
        <v>0</v>
      </c>
      <c r="J59" s="36">
        <f t="shared" si="2"/>
        <v>1061249.7</v>
      </c>
      <c r="K59" s="7">
        <f>K60+K62</f>
        <v>0</v>
      </c>
      <c r="L59" s="36">
        <f t="shared" si="3"/>
        <v>1061249.7</v>
      </c>
    </row>
    <row r="60" spans="1:12" ht="19.5" customHeight="1">
      <c r="A60" s="63" t="str">
        <f ca="1">IF(ISERROR(MATCH(E60,Код_КВР,0)),"",INDIRECT(ADDRESS(MATCH(E60,Код_КВР,0)+1,2,,,"КВР")))</f>
        <v>Субсидии бюджетным учреждениям</v>
      </c>
      <c r="B60" s="45" t="s">
        <v>436</v>
      </c>
      <c r="C60" s="8" t="s">
        <v>204</v>
      </c>
      <c r="D60" s="1" t="s">
        <v>222</v>
      </c>
      <c r="E60" s="94">
        <v>610</v>
      </c>
      <c r="F60" s="7">
        <f>F61</f>
        <v>997794.8</v>
      </c>
      <c r="G60" s="7">
        <f>G61</f>
        <v>0</v>
      </c>
      <c r="H60" s="36">
        <f t="shared" si="1"/>
        <v>997794.8</v>
      </c>
      <c r="I60" s="7">
        <f>I61</f>
        <v>0</v>
      </c>
      <c r="J60" s="36">
        <f t="shared" si="2"/>
        <v>997794.8</v>
      </c>
      <c r="K60" s="7">
        <f>K61</f>
        <v>0</v>
      </c>
      <c r="L60" s="36">
        <f t="shared" si="3"/>
        <v>997794.8</v>
      </c>
    </row>
    <row r="61" spans="1:12" ht="55.5" customHeight="1">
      <c r="A61" s="63" t="str">
        <f ca="1">IF(ISERROR(MATCH(E61,Код_КВР,0)),"",INDIRECT(ADDRESS(MATCH(E61,Код_КВР,0)+1,2,,,"КВР")))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1" s="45" t="s">
        <v>436</v>
      </c>
      <c r="C61" s="8" t="s">
        <v>204</v>
      </c>
      <c r="D61" s="1" t="s">
        <v>222</v>
      </c>
      <c r="E61" s="94">
        <v>611</v>
      </c>
      <c r="F61" s="7">
        <f>'прил.6'!G548</f>
        <v>997794.8</v>
      </c>
      <c r="G61" s="7">
        <f>'прил.6'!H548</f>
        <v>0</v>
      </c>
      <c r="H61" s="36">
        <f t="shared" si="1"/>
        <v>997794.8</v>
      </c>
      <c r="I61" s="7">
        <f>'прил.6'!J548</f>
        <v>0</v>
      </c>
      <c r="J61" s="36">
        <f t="shared" si="2"/>
        <v>997794.8</v>
      </c>
      <c r="K61" s="7">
        <f>'прил.6'!L548</f>
        <v>0</v>
      </c>
      <c r="L61" s="36">
        <f t="shared" si="3"/>
        <v>997794.8</v>
      </c>
    </row>
    <row r="62" spans="1:12" ht="22.5" customHeight="1">
      <c r="A62" s="63" t="str">
        <f ca="1">IF(ISERROR(MATCH(E62,Код_КВР,0)),"",INDIRECT(ADDRESS(MATCH(E62,Код_КВР,0)+1,2,,,"КВР")))</f>
        <v>Субсидии автономным учреждениям</v>
      </c>
      <c r="B62" s="45" t="s">
        <v>436</v>
      </c>
      <c r="C62" s="8" t="s">
        <v>204</v>
      </c>
      <c r="D62" s="1" t="s">
        <v>222</v>
      </c>
      <c r="E62" s="94">
        <v>620</v>
      </c>
      <c r="F62" s="7">
        <f>F63</f>
        <v>63454.9</v>
      </c>
      <c r="G62" s="7">
        <f>G63</f>
        <v>0</v>
      </c>
      <c r="H62" s="36">
        <f t="shared" si="1"/>
        <v>63454.9</v>
      </c>
      <c r="I62" s="7">
        <f>I63</f>
        <v>0</v>
      </c>
      <c r="J62" s="36">
        <f t="shared" si="2"/>
        <v>63454.9</v>
      </c>
      <c r="K62" s="7">
        <f>K63</f>
        <v>0</v>
      </c>
      <c r="L62" s="36">
        <f t="shared" si="3"/>
        <v>63454.9</v>
      </c>
    </row>
    <row r="63" spans="1:12" ht="52.7" customHeight="1">
      <c r="A63" s="63" t="str">
        <f ca="1">IF(ISERROR(MATCH(E63,Код_КВР,0)),"",INDIRECT(ADDRESS(MATCH(E63,Код_КВР,0)+1,2,,,"КВР")))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63" s="45" t="s">
        <v>436</v>
      </c>
      <c r="C63" s="8" t="s">
        <v>204</v>
      </c>
      <c r="D63" s="1" t="s">
        <v>222</v>
      </c>
      <c r="E63" s="94">
        <v>621</v>
      </c>
      <c r="F63" s="7">
        <f>'прил.6'!G550</f>
        <v>63454.9</v>
      </c>
      <c r="G63" s="7">
        <f>'прил.6'!H550</f>
        <v>0</v>
      </c>
      <c r="H63" s="36">
        <f t="shared" si="1"/>
        <v>63454.9</v>
      </c>
      <c r="I63" s="7">
        <f>'прил.6'!J550</f>
        <v>0</v>
      </c>
      <c r="J63" s="36">
        <f t="shared" si="2"/>
        <v>63454.9</v>
      </c>
      <c r="K63" s="7">
        <f>'прил.6'!L550</f>
        <v>0</v>
      </c>
      <c r="L63" s="36">
        <f t="shared" si="3"/>
        <v>63454.9</v>
      </c>
    </row>
    <row r="64" spans="1:12" ht="69.75" customHeight="1">
      <c r="A64" s="63" t="str">
        <f ca="1">IF(ISERROR(MATCH(B64,Код_КЦСР,0)),"",INDIRECT(ADDRESS(MATCH(B64,Код_КЦСР,0)+1,2,,,"КЦСР")))</f>
        <v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v>
      </c>
      <c r="B64" s="45" t="s">
        <v>438</v>
      </c>
      <c r="C64" s="8"/>
      <c r="D64" s="1"/>
      <c r="E64" s="94"/>
      <c r="F64" s="7">
        <f aca="true" t="shared" si="9" ref="F64:K68">F65</f>
        <v>63969.3</v>
      </c>
      <c r="G64" s="7">
        <f t="shared" si="9"/>
        <v>0</v>
      </c>
      <c r="H64" s="36">
        <f t="shared" si="1"/>
        <v>63969.3</v>
      </c>
      <c r="I64" s="7">
        <f t="shared" si="9"/>
        <v>0</v>
      </c>
      <c r="J64" s="36">
        <f t="shared" si="2"/>
        <v>63969.3</v>
      </c>
      <c r="K64" s="7">
        <f t="shared" si="9"/>
        <v>0</v>
      </c>
      <c r="L64" s="36">
        <f t="shared" si="3"/>
        <v>63969.3</v>
      </c>
    </row>
    <row r="65" spans="1:12" ht="22.5" customHeight="1">
      <c r="A65" s="63" t="str">
        <f ca="1">IF(ISERROR(MATCH(C65,Код_Раздел,0)),"",INDIRECT(ADDRESS(MATCH(C65,Код_Раздел,0)+1,2,,,"Раздел")))</f>
        <v>Социальная политика</v>
      </c>
      <c r="B65" s="45" t="s">
        <v>438</v>
      </c>
      <c r="C65" s="8" t="s">
        <v>197</v>
      </c>
      <c r="D65" s="1"/>
      <c r="E65" s="94"/>
      <c r="F65" s="7">
        <f t="shared" si="9"/>
        <v>63969.3</v>
      </c>
      <c r="G65" s="7">
        <f t="shared" si="9"/>
        <v>0</v>
      </c>
      <c r="H65" s="36">
        <f t="shared" si="1"/>
        <v>63969.3</v>
      </c>
      <c r="I65" s="7">
        <f t="shared" si="9"/>
        <v>0</v>
      </c>
      <c r="J65" s="36">
        <f t="shared" si="2"/>
        <v>63969.3</v>
      </c>
      <c r="K65" s="7">
        <f t="shared" si="9"/>
        <v>0</v>
      </c>
      <c r="L65" s="36">
        <f t="shared" si="3"/>
        <v>63969.3</v>
      </c>
    </row>
    <row r="66" spans="1:12" ht="18.75" customHeight="1">
      <c r="A66" s="84" t="s">
        <v>213</v>
      </c>
      <c r="B66" s="45" t="s">
        <v>438</v>
      </c>
      <c r="C66" s="8" t="s">
        <v>197</v>
      </c>
      <c r="D66" s="1" t="s">
        <v>225</v>
      </c>
      <c r="E66" s="94"/>
      <c r="F66" s="7">
        <f t="shared" si="9"/>
        <v>63969.3</v>
      </c>
      <c r="G66" s="7">
        <f t="shared" si="9"/>
        <v>0</v>
      </c>
      <c r="H66" s="36">
        <f t="shared" si="1"/>
        <v>63969.3</v>
      </c>
      <c r="I66" s="7">
        <f t="shared" si="9"/>
        <v>0</v>
      </c>
      <c r="J66" s="36">
        <f t="shared" si="2"/>
        <v>63969.3</v>
      </c>
      <c r="K66" s="7">
        <f t="shared" si="9"/>
        <v>0</v>
      </c>
      <c r="L66" s="36">
        <f t="shared" si="3"/>
        <v>63969.3</v>
      </c>
    </row>
    <row r="67" spans="1:12" ht="22.5" customHeight="1">
      <c r="A67" s="63" t="str">
        <f ca="1">IF(ISERROR(MATCH(E67,Код_КВР,0)),"",INDIRECT(ADDRESS(MATCH(E67,Код_КВР,0)+1,2,,,"КВР")))</f>
        <v>Социальное обеспечение и иные выплаты населению</v>
      </c>
      <c r="B67" s="45" t="s">
        <v>438</v>
      </c>
      <c r="C67" s="8" t="s">
        <v>197</v>
      </c>
      <c r="D67" s="1" t="s">
        <v>225</v>
      </c>
      <c r="E67" s="94">
        <v>300</v>
      </c>
      <c r="F67" s="7">
        <f t="shared" si="9"/>
        <v>63969.3</v>
      </c>
      <c r="G67" s="7">
        <f t="shared" si="9"/>
        <v>0</v>
      </c>
      <c r="H67" s="36">
        <f t="shared" si="1"/>
        <v>63969.3</v>
      </c>
      <c r="I67" s="7">
        <f t="shared" si="9"/>
        <v>0</v>
      </c>
      <c r="J67" s="36">
        <f t="shared" si="2"/>
        <v>63969.3</v>
      </c>
      <c r="K67" s="7">
        <f t="shared" si="9"/>
        <v>0</v>
      </c>
      <c r="L67" s="36">
        <f t="shared" si="3"/>
        <v>63969.3</v>
      </c>
    </row>
    <row r="68" spans="1:12" ht="36.75" customHeight="1">
      <c r="A68" s="63" t="str">
        <f ca="1">IF(ISERROR(MATCH(E68,Код_КВР,0)),"",INDIRECT(ADDRESS(MATCH(E68,Код_КВР,0)+1,2,,,"КВР")))</f>
        <v>Социальные выплаты гражданам, кроме публичных нормативных социальных выплат</v>
      </c>
      <c r="B68" s="45" t="s">
        <v>438</v>
      </c>
      <c r="C68" s="8" t="s">
        <v>197</v>
      </c>
      <c r="D68" s="1" t="s">
        <v>225</v>
      </c>
      <c r="E68" s="94">
        <v>320</v>
      </c>
      <c r="F68" s="7">
        <f t="shared" si="9"/>
        <v>63969.3</v>
      </c>
      <c r="G68" s="7">
        <f t="shared" si="9"/>
        <v>0</v>
      </c>
      <c r="H68" s="36">
        <f t="shared" si="1"/>
        <v>63969.3</v>
      </c>
      <c r="I68" s="7">
        <f t="shared" si="9"/>
        <v>0</v>
      </c>
      <c r="J68" s="36">
        <f t="shared" si="2"/>
        <v>63969.3</v>
      </c>
      <c r="K68" s="7">
        <f t="shared" si="9"/>
        <v>0</v>
      </c>
      <c r="L68" s="36">
        <f t="shared" si="3"/>
        <v>63969.3</v>
      </c>
    </row>
    <row r="69" spans="1:12" ht="37.5" customHeight="1">
      <c r="A69" s="63" t="str">
        <f ca="1">IF(ISERROR(MATCH(E69,Код_КВР,0)),"",INDIRECT(ADDRESS(MATCH(E69,Код_КВР,0)+1,2,,,"КВР")))</f>
        <v>Пособия, компенсации и иные социальные выплаты гражданам, кроме публичных нормативных обязательств</v>
      </c>
      <c r="B69" s="45" t="s">
        <v>438</v>
      </c>
      <c r="C69" s="8" t="s">
        <v>197</v>
      </c>
      <c r="D69" s="1" t="s">
        <v>225</v>
      </c>
      <c r="E69" s="94">
        <v>321</v>
      </c>
      <c r="F69" s="7">
        <f>'прил.6'!G773</f>
        <v>63969.3</v>
      </c>
      <c r="G69" s="7">
        <f>'прил.6'!H773</f>
        <v>0</v>
      </c>
      <c r="H69" s="36">
        <f t="shared" si="1"/>
        <v>63969.3</v>
      </c>
      <c r="I69" s="7">
        <f>'прил.6'!J773</f>
        <v>0</v>
      </c>
      <c r="J69" s="36">
        <f t="shared" si="2"/>
        <v>63969.3</v>
      </c>
      <c r="K69" s="7">
        <f>'прил.6'!L773</f>
        <v>0</v>
      </c>
      <c r="L69" s="36">
        <f t="shared" si="3"/>
        <v>63969.3</v>
      </c>
    </row>
    <row r="70" spans="1:12" ht="20.25" customHeight="1">
      <c r="A70" s="63" t="str">
        <f ca="1">IF(ISERROR(MATCH(B70,Код_КЦСР,0)),"",INDIRECT(ADDRESS(MATCH(B70,Код_КЦСР,0)+1,2,,,"КЦСР")))</f>
        <v>Общее образование</v>
      </c>
      <c r="B70" s="45" t="s">
        <v>289</v>
      </c>
      <c r="C70" s="8"/>
      <c r="D70" s="1"/>
      <c r="E70" s="94"/>
      <c r="F70" s="7">
        <f>F71+F79+F85+F91+F99+F105</f>
        <v>1347878.2</v>
      </c>
      <c r="G70" s="7">
        <f>G71+G79+G85+G91+G99+G105</f>
        <v>0</v>
      </c>
      <c r="H70" s="36">
        <f t="shared" si="1"/>
        <v>1347878.2</v>
      </c>
      <c r="I70" s="7">
        <f>I71+I79+I85+I91+I99+I105</f>
        <v>0</v>
      </c>
      <c r="J70" s="36">
        <f t="shared" si="2"/>
        <v>1347878.2</v>
      </c>
      <c r="K70" s="7">
        <f>K71+K79+K85+K91+K99+K105</f>
        <v>0</v>
      </c>
      <c r="L70" s="36">
        <f t="shared" si="3"/>
        <v>1347878.2</v>
      </c>
    </row>
    <row r="71" spans="1:12" ht="56.25" customHeight="1">
      <c r="A71" s="63" t="str">
        <f ca="1">IF(ISERROR(MATCH(B71,Код_КЦСР,0)),"",INDIRECT(ADDRESS(MATCH(B71,Код_КЦСР,0)+1,2,,,"КЦСР")))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</v>
      </c>
      <c r="B71" s="45" t="s">
        <v>290</v>
      </c>
      <c r="C71" s="8"/>
      <c r="D71" s="1"/>
      <c r="E71" s="94"/>
      <c r="F71" s="7">
        <f aca="true" t="shared" si="10" ref="F71:K73">F72</f>
        <v>159038.2</v>
      </c>
      <c r="G71" s="7">
        <f t="shared" si="10"/>
        <v>0</v>
      </c>
      <c r="H71" s="36">
        <f t="shared" si="1"/>
        <v>159038.2</v>
      </c>
      <c r="I71" s="7">
        <f t="shared" si="10"/>
        <v>0</v>
      </c>
      <c r="J71" s="36">
        <f t="shared" si="2"/>
        <v>159038.2</v>
      </c>
      <c r="K71" s="7">
        <f t="shared" si="10"/>
        <v>0</v>
      </c>
      <c r="L71" s="36">
        <f t="shared" si="3"/>
        <v>159038.2</v>
      </c>
    </row>
    <row r="72" spans="1:12" ht="22.5" customHeight="1">
      <c r="A72" s="63" t="str">
        <f ca="1">IF(ISERROR(MATCH(C72,Код_Раздел,0)),"",INDIRECT(ADDRESS(MATCH(C72,Код_Раздел,0)+1,2,,,"Раздел")))</f>
        <v>Образование</v>
      </c>
      <c r="B72" s="45" t="s">
        <v>290</v>
      </c>
      <c r="C72" s="8" t="s">
        <v>204</v>
      </c>
      <c r="D72" s="1"/>
      <c r="E72" s="94"/>
      <c r="F72" s="7">
        <f t="shared" si="10"/>
        <v>159038.2</v>
      </c>
      <c r="G72" s="7">
        <f t="shared" si="10"/>
        <v>0</v>
      </c>
      <c r="H72" s="36">
        <f t="shared" si="1"/>
        <v>159038.2</v>
      </c>
      <c r="I72" s="7">
        <f t="shared" si="10"/>
        <v>0</v>
      </c>
      <c r="J72" s="36">
        <f t="shared" si="2"/>
        <v>159038.2</v>
      </c>
      <c r="K72" s="7">
        <f t="shared" si="10"/>
        <v>0</v>
      </c>
      <c r="L72" s="36">
        <f t="shared" si="3"/>
        <v>159038.2</v>
      </c>
    </row>
    <row r="73" spans="1:12" ht="23.25" customHeight="1">
      <c r="A73" s="12" t="s">
        <v>259</v>
      </c>
      <c r="B73" s="45" t="s">
        <v>290</v>
      </c>
      <c r="C73" s="8" t="s">
        <v>204</v>
      </c>
      <c r="D73" s="1" t="s">
        <v>223</v>
      </c>
      <c r="E73" s="94"/>
      <c r="F73" s="7">
        <f t="shared" si="10"/>
        <v>159038.2</v>
      </c>
      <c r="G73" s="7">
        <f t="shared" si="10"/>
        <v>0</v>
      </c>
      <c r="H73" s="36">
        <f t="shared" si="1"/>
        <v>159038.2</v>
      </c>
      <c r="I73" s="7">
        <f t="shared" si="10"/>
        <v>0</v>
      </c>
      <c r="J73" s="36">
        <f t="shared" si="2"/>
        <v>159038.2</v>
      </c>
      <c r="K73" s="7">
        <f t="shared" si="10"/>
        <v>0</v>
      </c>
      <c r="L73" s="36">
        <f t="shared" si="3"/>
        <v>159038.2</v>
      </c>
    </row>
    <row r="74" spans="1:12" ht="36.75" customHeight="1">
      <c r="A74" s="63" t="str">
        <f ca="1">IF(ISERROR(MATCH(E74,Код_КВР,0)),"",INDIRECT(ADDRESS(MATCH(E74,Код_КВР,0)+1,2,,,"КВР")))</f>
        <v>Предоставление субсидий бюджетным, автономным учреждениям и иным некоммерческим организациям</v>
      </c>
      <c r="B74" s="45" t="s">
        <v>290</v>
      </c>
      <c r="C74" s="8" t="s">
        <v>204</v>
      </c>
      <c r="D74" s="1" t="s">
        <v>223</v>
      </c>
      <c r="E74" s="94">
        <v>600</v>
      </c>
      <c r="F74" s="7">
        <f>F75+F77</f>
        <v>159038.2</v>
      </c>
      <c r="G74" s="7">
        <f>G75+G77</f>
        <v>0</v>
      </c>
      <c r="H74" s="36">
        <f t="shared" si="1"/>
        <v>159038.2</v>
      </c>
      <c r="I74" s="7">
        <f>I75+I77</f>
        <v>0</v>
      </c>
      <c r="J74" s="36">
        <f t="shared" si="2"/>
        <v>159038.2</v>
      </c>
      <c r="K74" s="7">
        <f>K75+K77</f>
        <v>0</v>
      </c>
      <c r="L74" s="36">
        <f t="shared" si="3"/>
        <v>159038.2</v>
      </c>
    </row>
    <row r="75" spans="1:12" ht="23.25" customHeight="1">
      <c r="A75" s="63" t="str">
        <f ca="1">IF(ISERROR(MATCH(E75,Код_КВР,0)),"",INDIRECT(ADDRESS(MATCH(E75,Код_КВР,0)+1,2,,,"КВР")))</f>
        <v>Субсидии бюджетным учреждениям</v>
      </c>
      <c r="B75" s="45" t="s">
        <v>290</v>
      </c>
      <c r="C75" s="8" t="s">
        <v>204</v>
      </c>
      <c r="D75" s="1" t="s">
        <v>223</v>
      </c>
      <c r="E75" s="94">
        <v>610</v>
      </c>
      <c r="F75" s="7">
        <f>F76</f>
        <v>155778.5</v>
      </c>
      <c r="G75" s="7">
        <f>G76</f>
        <v>0</v>
      </c>
      <c r="H75" s="36">
        <f t="shared" si="1"/>
        <v>155778.5</v>
      </c>
      <c r="I75" s="7">
        <f>I76</f>
        <v>0</v>
      </c>
      <c r="J75" s="36">
        <f t="shared" si="2"/>
        <v>155778.5</v>
      </c>
      <c r="K75" s="7">
        <f>K76</f>
        <v>0</v>
      </c>
      <c r="L75" s="36">
        <f t="shared" si="3"/>
        <v>155778.5</v>
      </c>
    </row>
    <row r="76" spans="1:12" ht="54.75" customHeight="1">
      <c r="A76" s="63" t="str">
        <f ca="1">IF(ISERROR(MATCH(E76,Код_КВР,0)),"",INDIRECT(ADDRESS(MATCH(E76,Код_КВР,0)+1,2,,,"КВР")))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76" s="45" t="s">
        <v>290</v>
      </c>
      <c r="C76" s="8" t="s">
        <v>204</v>
      </c>
      <c r="D76" s="1" t="s">
        <v>223</v>
      </c>
      <c r="E76" s="94">
        <v>611</v>
      </c>
      <c r="F76" s="7">
        <f>'прил.6'!G576</f>
        <v>155778.5</v>
      </c>
      <c r="G76" s="7">
        <f>'прил.6'!H576</f>
        <v>0</v>
      </c>
      <c r="H76" s="36">
        <f t="shared" si="1"/>
        <v>155778.5</v>
      </c>
      <c r="I76" s="7">
        <f>'прил.6'!J576</f>
        <v>0</v>
      </c>
      <c r="J76" s="36">
        <f t="shared" si="2"/>
        <v>155778.5</v>
      </c>
      <c r="K76" s="7">
        <f>'прил.6'!L576</f>
        <v>0</v>
      </c>
      <c r="L76" s="36">
        <f t="shared" si="3"/>
        <v>155778.5</v>
      </c>
    </row>
    <row r="77" spans="1:12" ht="18.75" customHeight="1">
      <c r="A77" s="63" t="str">
        <f ca="1">IF(ISERROR(MATCH(E77,Код_КВР,0)),"",INDIRECT(ADDRESS(MATCH(E77,Код_КВР,0)+1,2,,,"КВР")))</f>
        <v>Субсидии автономным учреждениям</v>
      </c>
      <c r="B77" s="45" t="s">
        <v>290</v>
      </c>
      <c r="C77" s="8" t="s">
        <v>204</v>
      </c>
      <c r="D77" s="1" t="s">
        <v>223</v>
      </c>
      <c r="E77" s="94">
        <v>620</v>
      </c>
      <c r="F77" s="7">
        <f>F78</f>
        <v>3259.7</v>
      </c>
      <c r="G77" s="7">
        <f>G78</f>
        <v>0</v>
      </c>
      <c r="H77" s="36">
        <f t="shared" si="1"/>
        <v>3259.7</v>
      </c>
      <c r="I77" s="7">
        <f>I78</f>
        <v>0</v>
      </c>
      <c r="J77" s="36">
        <f t="shared" si="2"/>
        <v>3259.7</v>
      </c>
      <c r="K77" s="7">
        <f>K78</f>
        <v>0</v>
      </c>
      <c r="L77" s="36">
        <f t="shared" si="3"/>
        <v>3259.7</v>
      </c>
    </row>
    <row r="78" spans="1:12" ht="56.25" customHeight="1">
      <c r="A78" s="63" t="str">
        <f ca="1">IF(ISERROR(MATCH(E78,Код_КВР,0)),"",INDIRECT(ADDRESS(MATCH(E78,Код_КВР,0)+1,2,,,"КВР")))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78" s="45" t="s">
        <v>290</v>
      </c>
      <c r="C78" s="8" t="s">
        <v>204</v>
      </c>
      <c r="D78" s="1" t="s">
        <v>223</v>
      </c>
      <c r="E78" s="94">
        <v>621</v>
      </c>
      <c r="F78" s="7">
        <f>'прил.6'!G578</f>
        <v>3259.7</v>
      </c>
      <c r="G78" s="7">
        <f>'прил.6'!H578</f>
        <v>0</v>
      </c>
      <c r="H78" s="36">
        <f t="shared" si="1"/>
        <v>3259.7</v>
      </c>
      <c r="I78" s="7">
        <f>'прил.6'!J578</f>
        <v>0</v>
      </c>
      <c r="J78" s="36">
        <f t="shared" si="2"/>
        <v>3259.7</v>
      </c>
      <c r="K78" s="7">
        <f>'прил.6'!L578</f>
        <v>0</v>
      </c>
      <c r="L78" s="36">
        <f t="shared" si="3"/>
        <v>3259.7</v>
      </c>
    </row>
    <row r="79" spans="1:12" ht="87.75" customHeight="1">
      <c r="A79" s="63" t="str">
        <f ca="1">IF(ISERROR(MATCH(B79,Код_КЦСР,0)),"",INDIRECT(ADDRESS(MATCH(B79,Код_КЦСР,0)+1,2,,,"КЦСР")))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v>
      </c>
      <c r="B79" s="45" t="s">
        <v>291</v>
      </c>
      <c r="C79" s="8"/>
      <c r="D79" s="1"/>
      <c r="E79" s="94"/>
      <c r="F79" s="7">
        <f aca="true" t="shared" si="11" ref="F79:K83">F80</f>
        <v>8367.7</v>
      </c>
      <c r="G79" s="7">
        <f t="shared" si="11"/>
        <v>0</v>
      </c>
      <c r="H79" s="36">
        <f t="shared" si="1"/>
        <v>8367.7</v>
      </c>
      <c r="I79" s="7">
        <f t="shared" si="11"/>
        <v>0</v>
      </c>
      <c r="J79" s="36">
        <f t="shared" si="2"/>
        <v>8367.7</v>
      </c>
      <c r="K79" s="7">
        <f t="shared" si="11"/>
        <v>0</v>
      </c>
      <c r="L79" s="36">
        <f t="shared" si="3"/>
        <v>8367.7</v>
      </c>
    </row>
    <row r="80" spans="1:12" ht="21" customHeight="1">
      <c r="A80" s="63" t="str">
        <f ca="1">IF(ISERROR(MATCH(C80,Код_Раздел,0)),"",INDIRECT(ADDRESS(MATCH(C80,Код_Раздел,0)+1,2,,,"Раздел")))</f>
        <v>Образование</v>
      </c>
      <c r="B80" s="45" t="s">
        <v>291</v>
      </c>
      <c r="C80" s="8" t="s">
        <v>204</v>
      </c>
      <c r="D80" s="1"/>
      <c r="E80" s="94"/>
      <c r="F80" s="7">
        <f t="shared" si="11"/>
        <v>8367.7</v>
      </c>
      <c r="G80" s="7">
        <f t="shared" si="11"/>
        <v>0</v>
      </c>
      <c r="H80" s="36">
        <f t="shared" si="1"/>
        <v>8367.7</v>
      </c>
      <c r="I80" s="7">
        <f t="shared" si="11"/>
        <v>0</v>
      </c>
      <c r="J80" s="36">
        <f t="shared" si="2"/>
        <v>8367.7</v>
      </c>
      <c r="K80" s="7">
        <f t="shared" si="11"/>
        <v>0</v>
      </c>
      <c r="L80" s="36">
        <f t="shared" si="3"/>
        <v>8367.7</v>
      </c>
    </row>
    <row r="81" spans="1:12" ht="20.25" customHeight="1">
      <c r="A81" s="12" t="s">
        <v>259</v>
      </c>
      <c r="B81" s="45" t="s">
        <v>291</v>
      </c>
      <c r="C81" s="8" t="s">
        <v>204</v>
      </c>
      <c r="D81" s="1" t="s">
        <v>223</v>
      </c>
      <c r="E81" s="94"/>
      <c r="F81" s="7">
        <f t="shared" si="11"/>
        <v>8367.7</v>
      </c>
      <c r="G81" s="7">
        <f t="shared" si="11"/>
        <v>0</v>
      </c>
      <c r="H81" s="36">
        <f t="shared" si="1"/>
        <v>8367.7</v>
      </c>
      <c r="I81" s="7">
        <f t="shared" si="11"/>
        <v>0</v>
      </c>
      <c r="J81" s="36">
        <f t="shared" si="2"/>
        <v>8367.7</v>
      </c>
      <c r="K81" s="7">
        <f t="shared" si="11"/>
        <v>0</v>
      </c>
      <c r="L81" s="36">
        <f t="shared" si="3"/>
        <v>8367.7</v>
      </c>
    </row>
    <row r="82" spans="1:12" ht="36" customHeight="1">
      <c r="A82" s="63" t="str">
        <f ca="1">IF(ISERROR(MATCH(E82,Код_КВР,0)),"",INDIRECT(ADDRESS(MATCH(E82,Код_КВР,0)+1,2,,,"КВР")))</f>
        <v>Предоставление субсидий бюджетным, автономным учреждениям и иным некоммерческим организациям</v>
      </c>
      <c r="B82" s="45" t="s">
        <v>291</v>
      </c>
      <c r="C82" s="8" t="s">
        <v>204</v>
      </c>
      <c r="D82" s="1" t="s">
        <v>223</v>
      </c>
      <c r="E82" s="94">
        <v>600</v>
      </c>
      <c r="F82" s="7">
        <f t="shared" si="11"/>
        <v>8367.7</v>
      </c>
      <c r="G82" s="7">
        <f t="shared" si="11"/>
        <v>0</v>
      </c>
      <c r="H82" s="36">
        <f t="shared" si="1"/>
        <v>8367.7</v>
      </c>
      <c r="I82" s="7">
        <f t="shared" si="11"/>
        <v>0</v>
      </c>
      <c r="J82" s="36">
        <f t="shared" si="2"/>
        <v>8367.7</v>
      </c>
      <c r="K82" s="7">
        <f t="shared" si="11"/>
        <v>0</v>
      </c>
      <c r="L82" s="36">
        <f t="shared" si="3"/>
        <v>8367.7</v>
      </c>
    </row>
    <row r="83" spans="1:12" ht="19.5" customHeight="1">
      <c r="A83" s="63" t="str">
        <f ca="1">IF(ISERROR(MATCH(E83,Код_КВР,0)),"",INDIRECT(ADDRESS(MATCH(E83,Код_КВР,0)+1,2,,,"КВР")))</f>
        <v>Субсидии бюджетным учреждениям</v>
      </c>
      <c r="B83" s="45" t="s">
        <v>291</v>
      </c>
      <c r="C83" s="8" t="s">
        <v>204</v>
      </c>
      <c r="D83" s="1" t="s">
        <v>223</v>
      </c>
      <c r="E83" s="94">
        <v>610</v>
      </c>
      <c r="F83" s="7">
        <f t="shared" si="11"/>
        <v>8367.7</v>
      </c>
      <c r="G83" s="7">
        <f t="shared" si="11"/>
        <v>0</v>
      </c>
      <c r="H83" s="36">
        <f t="shared" si="1"/>
        <v>8367.7</v>
      </c>
      <c r="I83" s="7">
        <f t="shared" si="11"/>
        <v>0</v>
      </c>
      <c r="J83" s="36">
        <f t="shared" si="2"/>
        <v>8367.7</v>
      </c>
      <c r="K83" s="7">
        <f t="shared" si="11"/>
        <v>0</v>
      </c>
      <c r="L83" s="36">
        <f aca="true" t="shared" si="12" ref="L83:L146">J83+K83</f>
        <v>8367.7</v>
      </c>
    </row>
    <row r="84" spans="1:12" ht="51.75" customHeight="1">
      <c r="A84" s="63" t="str">
        <f ca="1">IF(ISERROR(MATCH(E84,Код_КВР,0)),"",INDIRECT(ADDRESS(MATCH(E84,Код_КВР,0)+1,2,,,"КВР")))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4" s="45" t="s">
        <v>291</v>
      </c>
      <c r="C84" s="8" t="s">
        <v>204</v>
      </c>
      <c r="D84" s="1" t="s">
        <v>223</v>
      </c>
      <c r="E84" s="94">
        <v>611</v>
      </c>
      <c r="F84" s="7">
        <f>'прил.6'!G582</f>
        <v>8367.7</v>
      </c>
      <c r="G84" s="7">
        <f>'прил.6'!H582</f>
        <v>0</v>
      </c>
      <c r="H84" s="36">
        <f t="shared" si="1"/>
        <v>8367.7</v>
      </c>
      <c r="I84" s="7">
        <f>'прил.6'!J582</f>
        <v>0</v>
      </c>
      <c r="J84" s="36">
        <f t="shared" si="2"/>
        <v>8367.7</v>
      </c>
      <c r="K84" s="7">
        <f>'прил.6'!L582</f>
        <v>0</v>
      </c>
      <c r="L84" s="36">
        <f t="shared" si="12"/>
        <v>8367.7</v>
      </c>
    </row>
    <row r="85" spans="1:12" ht="35.25" customHeight="1">
      <c r="A85" s="63" t="str">
        <f ca="1">IF(ISERROR(MATCH(B85,Код_КЦСР,0)),"",INDIRECT(ADDRESS(MATCH(B85,Код_КЦСР,0)+1,2,,,"КЦСР")))</f>
        <v>Формирование комплексной системы выявления, развития и поддержки одаренных детей и молодых талантов</v>
      </c>
      <c r="B85" s="45" t="s">
        <v>292</v>
      </c>
      <c r="C85" s="8"/>
      <c r="D85" s="1"/>
      <c r="E85" s="94"/>
      <c r="F85" s="7">
        <f aca="true" t="shared" si="13" ref="F85:K87">F86</f>
        <v>458</v>
      </c>
      <c r="G85" s="7">
        <f t="shared" si="13"/>
        <v>0</v>
      </c>
      <c r="H85" s="36">
        <f t="shared" si="1"/>
        <v>458</v>
      </c>
      <c r="I85" s="7">
        <f t="shared" si="13"/>
        <v>0</v>
      </c>
      <c r="J85" s="36">
        <f aca="true" t="shared" si="14" ref="J85:J148">H85+I85</f>
        <v>458</v>
      </c>
      <c r="K85" s="7">
        <f t="shared" si="13"/>
        <v>0</v>
      </c>
      <c r="L85" s="36">
        <f t="shared" si="12"/>
        <v>458</v>
      </c>
    </row>
    <row r="86" spans="1:12" ht="18.75" customHeight="1">
      <c r="A86" s="63" t="str">
        <f ca="1">IF(ISERROR(MATCH(C86,Код_Раздел,0)),"",INDIRECT(ADDRESS(MATCH(C86,Код_Раздел,0)+1,2,,,"Раздел")))</f>
        <v>Образование</v>
      </c>
      <c r="B86" s="45" t="s">
        <v>292</v>
      </c>
      <c r="C86" s="8" t="s">
        <v>204</v>
      </c>
      <c r="D86" s="1"/>
      <c r="E86" s="94"/>
      <c r="F86" s="7">
        <f t="shared" si="13"/>
        <v>458</v>
      </c>
      <c r="G86" s="7">
        <f t="shared" si="13"/>
        <v>0</v>
      </c>
      <c r="H86" s="36">
        <f t="shared" si="1"/>
        <v>458</v>
      </c>
      <c r="I86" s="7">
        <f t="shared" si="13"/>
        <v>0</v>
      </c>
      <c r="J86" s="36">
        <f t="shared" si="14"/>
        <v>458</v>
      </c>
      <c r="K86" s="7">
        <f t="shared" si="13"/>
        <v>0</v>
      </c>
      <c r="L86" s="36">
        <f t="shared" si="12"/>
        <v>458</v>
      </c>
    </row>
    <row r="87" spans="1:12" ht="12.75">
      <c r="A87" s="12" t="s">
        <v>259</v>
      </c>
      <c r="B87" s="45" t="s">
        <v>292</v>
      </c>
      <c r="C87" s="8" t="s">
        <v>204</v>
      </c>
      <c r="D87" s="1" t="s">
        <v>223</v>
      </c>
      <c r="E87" s="94"/>
      <c r="F87" s="7">
        <f t="shared" si="13"/>
        <v>458</v>
      </c>
      <c r="G87" s="7">
        <f t="shared" si="13"/>
        <v>0</v>
      </c>
      <c r="H87" s="36">
        <f aca="true" t="shared" si="15" ref="H87:H156">F87+G87</f>
        <v>458</v>
      </c>
      <c r="I87" s="7">
        <f t="shared" si="13"/>
        <v>0</v>
      </c>
      <c r="J87" s="36">
        <f t="shared" si="14"/>
        <v>458</v>
      </c>
      <c r="K87" s="7">
        <f t="shared" si="13"/>
        <v>0</v>
      </c>
      <c r="L87" s="36">
        <f t="shared" si="12"/>
        <v>458</v>
      </c>
    </row>
    <row r="88" spans="1:12" ht="12.75">
      <c r="A88" s="63" t="str">
        <f ca="1">IF(ISERROR(MATCH(E88,Код_КВР,0)),"",INDIRECT(ADDRESS(MATCH(E88,Код_КВР,0)+1,2,,,"КВР")))</f>
        <v>Социальное обеспечение и иные выплаты населению</v>
      </c>
      <c r="B88" s="45" t="s">
        <v>292</v>
      </c>
      <c r="C88" s="8" t="s">
        <v>204</v>
      </c>
      <c r="D88" s="1" t="s">
        <v>223</v>
      </c>
      <c r="E88" s="94">
        <v>300</v>
      </c>
      <c r="F88" s="7">
        <f>SUM(F89:F90)</f>
        <v>458</v>
      </c>
      <c r="G88" s="7">
        <f>SUM(G89:G90)</f>
        <v>0</v>
      </c>
      <c r="H88" s="36">
        <f t="shared" si="15"/>
        <v>458</v>
      </c>
      <c r="I88" s="7">
        <f>SUM(I89:I90)</f>
        <v>0</v>
      </c>
      <c r="J88" s="36">
        <f t="shared" si="14"/>
        <v>458</v>
      </c>
      <c r="K88" s="7">
        <f>SUM(K89:K90)</f>
        <v>0</v>
      </c>
      <c r="L88" s="36">
        <f t="shared" si="12"/>
        <v>458</v>
      </c>
    </row>
    <row r="89" spans="1:12" ht="12.75">
      <c r="A89" s="63" t="str">
        <f ca="1">IF(ISERROR(MATCH(E89,Код_КВР,0)),"",INDIRECT(ADDRESS(MATCH(E89,Код_КВР,0)+1,2,,,"КВР")))</f>
        <v>Стипендии</v>
      </c>
      <c r="B89" s="45" t="s">
        <v>292</v>
      </c>
      <c r="C89" s="8" t="s">
        <v>204</v>
      </c>
      <c r="D89" s="1" t="s">
        <v>223</v>
      </c>
      <c r="E89" s="94">
        <v>340</v>
      </c>
      <c r="F89" s="7">
        <f>'прил.6'!G585</f>
        <v>200</v>
      </c>
      <c r="G89" s="7">
        <f>'прил.6'!H585</f>
        <v>0</v>
      </c>
      <c r="H89" s="36">
        <f t="shared" si="15"/>
        <v>200</v>
      </c>
      <c r="I89" s="7">
        <f>'прил.6'!J585</f>
        <v>0</v>
      </c>
      <c r="J89" s="36">
        <f t="shared" si="14"/>
        <v>200</v>
      </c>
      <c r="K89" s="7">
        <f>'прил.6'!L585</f>
        <v>0</v>
      </c>
      <c r="L89" s="36">
        <f t="shared" si="12"/>
        <v>200</v>
      </c>
    </row>
    <row r="90" spans="1:12" ht="12.75">
      <c r="A90" s="63" t="str">
        <f ca="1">IF(ISERROR(MATCH(E90,Код_КВР,0)),"",INDIRECT(ADDRESS(MATCH(E90,Код_КВР,0)+1,2,,,"КВР")))</f>
        <v>Премии и гранты</v>
      </c>
      <c r="B90" s="45" t="s">
        <v>292</v>
      </c>
      <c r="C90" s="8" t="s">
        <v>204</v>
      </c>
      <c r="D90" s="1" t="s">
        <v>223</v>
      </c>
      <c r="E90" s="94">
        <v>350</v>
      </c>
      <c r="F90" s="7">
        <f>'прил.6'!G586</f>
        <v>258</v>
      </c>
      <c r="G90" s="7">
        <f>'прил.6'!H586</f>
        <v>0</v>
      </c>
      <c r="H90" s="36">
        <f t="shared" si="15"/>
        <v>258</v>
      </c>
      <c r="I90" s="7">
        <f>'прил.6'!J586</f>
        <v>0</v>
      </c>
      <c r="J90" s="36">
        <f t="shared" si="14"/>
        <v>258</v>
      </c>
      <c r="K90" s="7">
        <f>'прил.6'!L586</f>
        <v>0</v>
      </c>
      <c r="L90" s="36">
        <f t="shared" si="12"/>
        <v>258</v>
      </c>
    </row>
    <row r="91" spans="1:12" ht="69" customHeight="1">
      <c r="A91" s="63" t="str">
        <f ca="1">IF(ISERROR(MATCH(B91,Код_КЦСР,0)),"",INDIRECT(ADDRESS(MATCH(B91,Код_КЦСР,0)+1,2,,,"КЦСР")))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v>
      </c>
      <c r="B91" s="45" t="s">
        <v>447</v>
      </c>
      <c r="C91" s="8"/>
      <c r="D91" s="1"/>
      <c r="E91" s="94"/>
      <c r="F91" s="7">
        <f aca="true" t="shared" si="16" ref="F91:K93">F92</f>
        <v>1155626.6</v>
      </c>
      <c r="G91" s="7">
        <f t="shared" si="16"/>
        <v>0</v>
      </c>
      <c r="H91" s="36">
        <f t="shared" si="15"/>
        <v>1155626.6</v>
      </c>
      <c r="I91" s="7">
        <f t="shared" si="16"/>
        <v>0</v>
      </c>
      <c r="J91" s="36">
        <f t="shared" si="14"/>
        <v>1155626.6</v>
      </c>
      <c r="K91" s="7">
        <f t="shared" si="16"/>
        <v>0</v>
      </c>
      <c r="L91" s="36">
        <f t="shared" si="12"/>
        <v>1155626.6</v>
      </c>
    </row>
    <row r="92" spans="1:12" ht="12.75">
      <c r="A92" s="63" t="str">
        <f ca="1">IF(ISERROR(MATCH(C92,Код_Раздел,0)),"",INDIRECT(ADDRESS(MATCH(C92,Код_Раздел,0)+1,2,,,"Раздел")))</f>
        <v>Образование</v>
      </c>
      <c r="B92" s="45" t="s">
        <v>447</v>
      </c>
      <c r="C92" s="8" t="s">
        <v>204</v>
      </c>
      <c r="D92" s="1"/>
      <c r="E92" s="94"/>
      <c r="F92" s="7">
        <f t="shared" si="16"/>
        <v>1155626.6</v>
      </c>
      <c r="G92" s="7">
        <f t="shared" si="16"/>
        <v>0</v>
      </c>
      <c r="H92" s="36">
        <f t="shared" si="15"/>
        <v>1155626.6</v>
      </c>
      <c r="I92" s="7">
        <f t="shared" si="16"/>
        <v>0</v>
      </c>
      <c r="J92" s="36">
        <f t="shared" si="14"/>
        <v>1155626.6</v>
      </c>
      <c r="K92" s="7">
        <f t="shared" si="16"/>
        <v>0</v>
      </c>
      <c r="L92" s="36">
        <f t="shared" si="12"/>
        <v>1155626.6</v>
      </c>
    </row>
    <row r="93" spans="1:12" ht="12.75">
      <c r="A93" s="12" t="s">
        <v>259</v>
      </c>
      <c r="B93" s="45" t="s">
        <v>447</v>
      </c>
      <c r="C93" s="8" t="s">
        <v>204</v>
      </c>
      <c r="D93" s="1" t="s">
        <v>223</v>
      </c>
      <c r="E93" s="94"/>
      <c r="F93" s="7">
        <f t="shared" si="16"/>
        <v>1155626.6</v>
      </c>
      <c r="G93" s="7">
        <f t="shared" si="16"/>
        <v>0</v>
      </c>
      <c r="H93" s="36">
        <f t="shared" si="15"/>
        <v>1155626.6</v>
      </c>
      <c r="I93" s="7">
        <f t="shared" si="16"/>
        <v>0</v>
      </c>
      <c r="J93" s="36">
        <f t="shared" si="14"/>
        <v>1155626.6</v>
      </c>
      <c r="K93" s="7">
        <f t="shared" si="16"/>
        <v>0</v>
      </c>
      <c r="L93" s="36">
        <f t="shared" si="12"/>
        <v>1155626.6</v>
      </c>
    </row>
    <row r="94" spans="1:12" ht="33">
      <c r="A94" s="63" t="str">
        <f ca="1">IF(ISERROR(MATCH(E94,Код_КВР,0)),"",INDIRECT(ADDRESS(MATCH(E94,Код_КВР,0)+1,2,,,"КВР")))</f>
        <v>Предоставление субсидий бюджетным, автономным учреждениям и иным некоммерческим организациям</v>
      </c>
      <c r="B94" s="45" t="s">
        <v>447</v>
      </c>
      <c r="C94" s="8" t="s">
        <v>204</v>
      </c>
      <c r="D94" s="1" t="s">
        <v>223</v>
      </c>
      <c r="E94" s="94">
        <v>600</v>
      </c>
      <c r="F94" s="7">
        <f>F95+F97</f>
        <v>1155626.6</v>
      </c>
      <c r="G94" s="7">
        <f>G95+G97</f>
        <v>0</v>
      </c>
      <c r="H94" s="36">
        <f t="shared" si="15"/>
        <v>1155626.6</v>
      </c>
      <c r="I94" s="7">
        <f>I95+I97</f>
        <v>0</v>
      </c>
      <c r="J94" s="36">
        <f t="shared" si="14"/>
        <v>1155626.6</v>
      </c>
      <c r="K94" s="7">
        <f>K95+K97</f>
        <v>0</v>
      </c>
      <c r="L94" s="36">
        <f t="shared" si="12"/>
        <v>1155626.6</v>
      </c>
    </row>
    <row r="95" spans="1:12" ht="12.75">
      <c r="A95" s="63" t="str">
        <f ca="1">IF(ISERROR(MATCH(E95,Код_КВР,0)),"",INDIRECT(ADDRESS(MATCH(E95,Код_КВР,0)+1,2,,,"КВР")))</f>
        <v>Субсидии бюджетным учреждениям</v>
      </c>
      <c r="B95" s="45" t="s">
        <v>447</v>
      </c>
      <c r="C95" s="8" t="s">
        <v>204</v>
      </c>
      <c r="D95" s="1" t="s">
        <v>223</v>
      </c>
      <c r="E95" s="94">
        <v>610</v>
      </c>
      <c r="F95" s="7">
        <f>F96</f>
        <v>1133628.3</v>
      </c>
      <c r="G95" s="7">
        <f>G96</f>
        <v>0</v>
      </c>
      <c r="H95" s="36">
        <f t="shared" si="15"/>
        <v>1133628.3</v>
      </c>
      <c r="I95" s="7">
        <f>I96</f>
        <v>0</v>
      </c>
      <c r="J95" s="36">
        <f t="shared" si="14"/>
        <v>1133628.3</v>
      </c>
      <c r="K95" s="7">
        <f>K96</f>
        <v>0</v>
      </c>
      <c r="L95" s="36">
        <f t="shared" si="12"/>
        <v>1133628.3</v>
      </c>
    </row>
    <row r="96" spans="1:12" ht="49.5">
      <c r="A96" s="63" t="str">
        <f ca="1">IF(ISERROR(MATCH(E96,Код_КВР,0)),"",INDIRECT(ADDRESS(MATCH(E96,Код_КВР,0)+1,2,,,"КВР")))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6" s="45" t="s">
        <v>447</v>
      </c>
      <c r="C96" s="8" t="s">
        <v>204</v>
      </c>
      <c r="D96" s="1" t="s">
        <v>223</v>
      </c>
      <c r="E96" s="94">
        <v>611</v>
      </c>
      <c r="F96" s="7">
        <f>'прил.6'!G590</f>
        <v>1133628.3</v>
      </c>
      <c r="G96" s="7">
        <f>'прил.6'!H590</f>
        <v>0</v>
      </c>
      <c r="H96" s="36">
        <f t="shared" si="15"/>
        <v>1133628.3</v>
      </c>
      <c r="I96" s="7">
        <f>'прил.6'!J590</f>
        <v>0</v>
      </c>
      <c r="J96" s="36">
        <f t="shared" si="14"/>
        <v>1133628.3</v>
      </c>
      <c r="K96" s="7">
        <f>'прил.6'!L590</f>
        <v>0</v>
      </c>
      <c r="L96" s="36">
        <f t="shared" si="12"/>
        <v>1133628.3</v>
      </c>
    </row>
    <row r="97" spans="1:12" ht="12.75">
      <c r="A97" s="63" t="str">
        <f ca="1">IF(ISERROR(MATCH(E97,Код_КВР,0)),"",INDIRECT(ADDRESS(MATCH(E97,Код_КВР,0)+1,2,,,"КВР")))</f>
        <v>Субсидии автономным учреждениям</v>
      </c>
      <c r="B97" s="45" t="s">
        <v>447</v>
      </c>
      <c r="C97" s="8" t="s">
        <v>204</v>
      </c>
      <c r="D97" s="1" t="s">
        <v>223</v>
      </c>
      <c r="E97" s="94">
        <v>620</v>
      </c>
      <c r="F97" s="7">
        <f>F98</f>
        <v>21998.3</v>
      </c>
      <c r="G97" s="7">
        <f>G98</f>
        <v>0</v>
      </c>
      <c r="H97" s="36">
        <f t="shared" si="15"/>
        <v>21998.3</v>
      </c>
      <c r="I97" s="7">
        <f>I98</f>
        <v>0</v>
      </c>
      <c r="J97" s="36">
        <f t="shared" si="14"/>
        <v>21998.3</v>
      </c>
      <c r="K97" s="7">
        <f>K98</f>
        <v>0</v>
      </c>
      <c r="L97" s="36">
        <f t="shared" si="12"/>
        <v>21998.3</v>
      </c>
    </row>
    <row r="98" spans="1:12" ht="49.5">
      <c r="A98" s="63" t="str">
        <f ca="1">IF(ISERROR(MATCH(E98,Код_КВР,0)),"",INDIRECT(ADDRESS(MATCH(E98,Код_КВР,0)+1,2,,,"КВР")))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98" s="45" t="s">
        <v>447</v>
      </c>
      <c r="C98" s="8" t="s">
        <v>204</v>
      </c>
      <c r="D98" s="1" t="s">
        <v>223</v>
      </c>
      <c r="E98" s="94">
        <v>621</v>
      </c>
      <c r="F98" s="7">
        <f>'прил.6'!G592</f>
        <v>21998.3</v>
      </c>
      <c r="G98" s="7">
        <f>'прил.6'!H592</f>
        <v>0</v>
      </c>
      <c r="H98" s="36">
        <f t="shared" si="15"/>
        <v>21998.3</v>
      </c>
      <c r="I98" s="7">
        <f>'прил.6'!J592</f>
        <v>0</v>
      </c>
      <c r="J98" s="36">
        <f t="shared" si="14"/>
        <v>21998.3</v>
      </c>
      <c r="K98" s="7">
        <f>'прил.6'!L592</f>
        <v>0</v>
      </c>
      <c r="L98" s="36">
        <f t="shared" si="12"/>
        <v>21998.3</v>
      </c>
    </row>
    <row r="99" spans="1:12" ht="125.25" customHeight="1">
      <c r="A99" s="63" t="str">
        <f ca="1">IF(ISERROR(MATCH(B99,Код_КЦСР,0)),"",INDIRECT(ADDRESS(MATCH(B99,Код_КЦСР,0)+1,2,,,"КЦСР")))</f>
        <v>Социальная поддержка детей, обучающихся в муниципальных общеобразовательных учреждениях,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 и на приобретение комплекта одежды для посещения школьных занятий, спортивной формы для занятий физической культурой за счет субвенций из областного бюджета</v>
      </c>
      <c r="B99" s="45" t="s">
        <v>444</v>
      </c>
      <c r="C99" s="8"/>
      <c r="D99" s="1"/>
      <c r="E99" s="94"/>
      <c r="F99" s="7">
        <f aca="true" t="shared" si="17" ref="F99:K103">F100</f>
        <v>6276.3</v>
      </c>
      <c r="G99" s="7">
        <f t="shared" si="17"/>
        <v>0</v>
      </c>
      <c r="H99" s="36">
        <f t="shared" si="15"/>
        <v>6276.3</v>
      </c>
      <c r="I99" s="7">
        <f t="shared" si="17"/>
        <v>0</v>
      </c>
      <c r="J99" s="36">
        <f t="shared" si="14"/>
        <v>6276.3</v>
      </c>
      <c r="K99" s="7">
        <f t="shared" si="17"/>
        <v>0</v>
      </c>
      <c r="L99" s="36">
        <f t="shared" si="12"/>
        <v>6276.3</v>
      </c>
    </row>
    <row r="100" spans="1:12" ht="20.25" customHeight="1">
      <c r="A100" s="63" t="str">
        <f ca="1">IF(ISERROR(MATCH(C100,Код_Раздел,0)),"",INDIRECT(ADDRESS(MATCH(C100,Код_Раздел,0)+1,2,,,"Раздел")))</f>
        <v>Социальная политика</v>
      </c>
      <c r="B100" s="45" t="s">
        <v>444</v>
      </c>
      <c r="C100" s="8" t="s">
        <v>197</v>
      </c>
      <c r="D100" s="1"/>
      <c r="E100" s="94"/>
      <c r="F100" s="7">
        <f t="shared" si="17"/>
        <v>6276.3</v>
      </c>
      <c r="G100" s="7">
        <f t="shared" si="17"/>
        <v>0</v>
      </c>
      <c r="H100" s="36">
        <f t="shared" si="15"/>
        <v>6276.3</v>
      </c>
      <c r="I100" s="7">
        <f t="shared" si="17"/>
        <v>0</v>
      </c>
      <c r="J100" s="36">
        <f t="shared" si="14"/>
        <v>6276.3</v>
      </c>
      <c r="K100" s="7">
        <f t="shared" si="17"/>
        <v>0</v>
      </c>
      <c r="L100" s="36">
        <f t="shared" si="12"/>
        <v>6276.3</v>
      </c>
    </row>
    <row r="101" spans="1:12" ht="19.5" customHeight="1">
      <c r="A101" s="12" t="s">
        <v>188</v>
      </c>
      <c r="B101" s="45" t="s">
        <v>444</v>
      </c>
      <c r="C101" s="8" t="s">
        <v>197</v>
      </c>
      <c r="D101" s="8" t="s">
        <v>224</v>
      </c>
      <c r="E101" s="94"/>
      <c r="F101" s="7">
        <f t="shared" si="17"/>
        <v>6276.3</v>
      </c>
      <c r="G101" s="7">
        <f t="shared" si="17"/>
        <v>0</v>
      </c>
      <c r="H101" s="36">
        <f t="shared" si="15"/>
        <v>6276.3</v>
      </c>
      <c r="I101" s="7">
        <f t="shared" si="17"/>
        <v>0</v>
      </c>
      <c r="J101" s="36">
        <f t="shared" si="14"/>
        <v>6276.3</v>
      </c>
      <c r="K101" s="7">
        <f t="shared" si="17"/>
        <v>0</v>
      </c>
      <c r="L101" s="36">
        <f t="shared" si="12"/>
        <v>6276.3</v>
      </c>
    </row>
    <row r="102" spans="1:12" ht="20.25" customHeight="1">
      <c r="A102" s="63" t="str">
        <f ca="1">IF(ISERROR(MATCH(E102,Код_КВР,0)),"",INDIRECT(ADDRESS(MATCH(E102,Код_КВР,0)+1,2,,,"КВР")))</f>
        <v>Социальное обеспечение и иные выплаты населению</v>
      </c>
      <c r="B102" s="45" t="s">
        <v>444</v>
      </c>
      <c r="C102" s="8" t="s">
        <v>197</v>
      </c>
      <c r="D102" s="8" t="s">
        <v>224</v>
      </c>
      <c r="E102" s="94">
        <v>300</v>
      </c>
      <c r="F102" s="7">
        <f t="shared" si="17"/>
        <v>6276.3</v>
      </c>
      <c r="G102" s="7">
        <f t="shared" si="17"/>
        <v>0</v>
      </c>
      <c r="H102" s="36">
        <f t="shared" si="15"/>
        <v>6276.3</v>
      </c>
      <c r="I102" s="7">
        <f t="shared" si="17"/>
        <v>0</v>
      </c>
      <c r="J102" s="36">
        <f t="shared" si="14"/>
        <v>6276.3</v>
      </c>
      <c r="K102" s="7">
        <f t="shared" si="17"/>
        <v>0</v>
      </c>
      <c r="L102" s="36">
        <f t="shared" si="12"/>
        <v>6276.3</v>
      </c>
    </row>
    <row r="103" spans="1:12" ht="33.75" customHeight="1">
      <c r="A103" s="63" t="str">
        <f ca="1">IF(ISERROR(MATCH(E103,Код_КВР,0)),"",INDIRECT(ADDRESS(MATCH(E103,Код_КВР,0)+1,2,,,"КВР")))</f>
        <v>Социальные выплаты гражданам, кроме публичных нормативных социальных выплат</v>
      </c>
      <c r="B103" s="45" t="s">
        <v>444</v>
      </c>
      <c r="C103" s="8" t="s">
        <v>197</v>
      </c>
      <c r="D103" s="8" t="s">
        <v>224</v>
      </c>
      <c r="E103" s="94">
        <v>320</v>
      </c>
      <c r="F103" s="7">
        <f t="shared" si="17"/>
        <v>6276.3</v>
      </c>
      <c r="G103" s="7">
        <f t="shared" si="17"/>
        <v>0</v>
      </c>
      <c r="H103" s="36">
        <f t="shared" si="15"/>
        <v>6276.3</v>
      </c>
      <c r="I103" s="7">
        <f t="shared" si="17"/>
        <v>0</v>
      </c>
      <c r="J103" s="36">
        <f t="shared" si="14"/>
        <v>6276.3</v>
      </c>
      <c r="K103" s="7">
        <f t="shared" si="17"/>
        <v>0</v>
      </c>
      <c r="L103" s="36">
        <f t="shared" si="12"/>
        <v>6276.3</v>
      </c>
    </row>
    <row r="104" spans="1:12" ht="38.25" customHeight="1">
      <c r="A104" s="63" t="str">
        <f ca="1">IF(ISERROR(MATCH(E104,Код_КВР,0)),"",INDIRECT(ADDRESS(MATCH(E104,Код_КВР,0)+1,2,,,"КВР")))</f>
        <v>Пособия, компенсации и иные социальные выплаты гражданам, кроме публичных нормативных обязательств</v>
      </c>
      <c r="B104" s="45" t="s">
        <v>444</v>
      </c>
      <c r="C104" s="8" t="s">
        <v>197</v>
      </c>
      <c r="D104" s="8" t="s">
        <v>224</v>
      </c>
      <c r="E104" s="94">
        <v>321</v>
      </c>
      <c r="F104" s="7">
        <f>'прил.6'!G754</f>
        <v>6276.3</v>
      </c>
      <c r="G104" s="7">
        <f>'прил.6'!H754</f>
        <v>0</v>
      </c>
      <c r="H104" s="36">
        <f t="shared" si="15"/>
        <v>6276.3</v>
      </c>
      <c r="I104" s="7">
        <f>'прил.6'!J754</f>
        <v>0</v>
      </c>
      <c r="J104" s="36">
        <f t="shared" si="14"/>
        <v>6276.3</v>
      </c>
      <c r="K104" s="7">
        <f>'прил.6'!L754</f>
        <v>0</v>
      </c>
      <c r="L104" s="36">
        <f t="shared" si="12"/>
        <v>6276.3</v>
      </c>
    </row>
    <row r="105" spans="1:12" ht="102" customHeight="1">
      <c r="A105" s="63" t="str">
        <f ca="1">IF(ISERROR(MATCH(B105,Код_КЦСР,0)),"",INDIRECT(ADDRESS(MATCH(B105,Код_КЦСР,0)+1,2,,,"КЦСР")))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 за счет субвенций из областного бюджета</v>
      </c>
      <c r="B105" s="45" t="s">
        <v>446</v>
      </c>
      <c r="C105" s="8"/>
      <c r="D105" s="1"/>
      <c r="E105" s="94"/>
      <c r="F105" s="7">
        <f aca="true" t="shared" si="18" ref="F105:K109">F106</f>
        <v>18111.4</v>
      </c>
      <c r="G105" s="7">
        <f t="shared" si="18"/>
        <v>0</v>
      </c>
      <c r="H105" s="36">
        <f t="shared" si="15"/>
        <v>18111.4</v>
      </c>
      <c r="I105" s="7">
        <f t="shared" si="18"/>
        <v>0</v>
      </c>
      <c r="J105" s="36">
        <f t="shared" si="14"/>
        <v>18111.4</v>
      </c>
      <c r="K105" s="7">
        <f t="shared" si="18"/>
        <v>0</v>
      </c>
      <c r="L105" s="36">
        <f t="shared" si="12"/>
        <v>18111.4</v>
      </c>
    </row>
    <row r="106" spans="1:12" ht="20.25" customHeight="1">
      <c r="A106" s="63" t="str">
        <f ca="1">IF(ISERROR(MATCH(C106,Код_Раздел,0)),"",INDIRECT(ADDRESS(MATCH(C106,Код_Раздел,0)+1,2,,,"Раздел")))</f>
        <v>Образование</v>
      </c>
      <c r="B106" s="45" t="s">
        <v>446</v>
      </c>
      <c r="C106" s="8" t="s">
        <v>204</v>
      </c>
      <c r="D106" s="1"/>
      <c r="E106" s="94"/>
      <c r="F106" s="7">
        <f>F107+F111</f>
        <v>18111.4</v>
      </c>
      <c r="G106" s="7">
        <f aca="true" t="shared" si="19" ref="G106:I106">G107+G111</f>
        <v>0</v>
      </c>
      <c r="H106" s="7">
        <f t="shared" si="19"/>
        <v>18111.4</v>
      </c>
      <c r="I106" s="7">
        <f t="shared" si="19"/>
        <v>0</v>
      </c>
      <c r="J106" s="36">
        <f t="shared" si="14"/>
        <v>18111.4</v>
      </c>
      <c r="K106" s="7">
        <f aca="true" t="shared" si="20" ref="K106">K107+K111</f>
        <v>0</v>
      </c>
      <c r="L106" s="36">
        <f t="shared" si="12"/>
        <v>18111.4</v>
      </c>
    </row>
    <row r="107" spans="1:12" ht="19.5" customHeight="1">
      <c r="A107" s="12" t="s">
        <v>259</v>
      </c>
      <c r="B107" s="45" t="s">
        <v>446</v>
      </c>
      <c r="C107" s="8" t="s">
        <v>204</v>
      </c>
      <c r="D107" s="1" t="s">
        <v>223</v>
      </c>
      <c r="E107" s="94"/>
      <c r="F107" s="7">
        <f t="shared" si="18"/>
        <v>18111.4</v>
      </c>
      <c r="G107" s="7">
        <f t="shared" si="18"/>
        <v>0</v>
      </c>
      <c r="H107" s="36">
        <f t="shared" si="15"/>
        <v>18111.4</v>
      </c>
      <c r="I107" s="7">
        <f t="shared" si="18"/>
        <v>-7173</v>
      </c>
      <c r="J107" s="36">
        <f t="shared" si="14"/>
        <v>10938.400000000001</v>
      </c>
      <c r="K107" s="7">
        <f t="shared" si="18"/>
        <v>0</v>
      </c>
      <c r="L107" s="36">
        <f t="shared" si="12"/>
        <v>10938.400000000001</v>
      </c>
    </row>
    <row r="108" spans="1:12" ht="33">
      <c r="A108" s="63" t="str">
        <f ca="1">IF(ISERROR(MATCH(E108,Код_КВР,0)),"",INDIRECT(ADDRESS(MATCH(E108,Код_КВР,0)+1,2,,,"КВР")))</f>
        <v>Предоставление субсидий бюджетным, автономным учреждениям и иным некоммерческим организациям</v>
      </c>
      <c r="B108" s="45" t="s">
        <v>446</v>
      </c>
      <c r="C108" s="8" t="s">
        <v>204</v>
      </c>
      <c r="D108" s="1" t="s">
        <v>223</v>
      </c>
      <c r="E108" s="94">
        <v>600</v>
      </c>
      <c r="F108" s="7">
        <f t="shared" si="18"/>
        <v>18111.4</v>
      </c>
      <c r="G108" s="7">
        <f t="shared" si="18"/>
        <v>0</v>
      </c>
      <c r="H108" s="36">
        <f t="shared" si="15"/>
        <v>18111.4</v>
      </c>
      <c r="I108" s="7">
        <f t="shared" si="18"/>
        <v>-7173</v>
      </c>
      <c r="J108" s="36">
        <f t="shared" si="14"/>
        <v>10938.400000000001</v>
      </c>
      <c r="K108" s="7">
        <f t="shared" si="18"/>
        <v>0</v>
      </c>
      <c r="L108" s="36">
        <f t="shared" si="12"/>
        <v>10938.400000000001</v>
      </c>
    </row>
    <row r="109" spans="1:12" ht="12.75">
      <c r="A109" s="63" t="str">
        <f ca="1">IF(ISERROR(MATCH(E109,Код_КВР,0)),"",INDIRECT(ADDRESS(MATCH(E109,Код_КВР,0)+1,2,,,"КВР")))</f>
        <v>Субсидии бюджетным учреждениям</v>
      </c>
      <c r="B109" s="45" t="s">
        <v>446</v>
      </c>
      <c r="C109" s="8" t="s">
        <v>204</v>
      </c>
      <c r="D109" s="1" t="s">
        <v>223</v>
      </c>
      <c r="E109" s="94">
        <v>610</v>
      </c>
      <c r="F109" s="7">
        <f t="shared" si="18"/>
        <v>18111.4</v>
      </c>
      <c r="G109" s="7">
        <f t="shared" si="18"/>
        <v>0</v>
      </c>
      <c r="H109" s="36">
        <f t="shared" si="15"/>
        <v>18111.4</v>
      </c>
      <c r="I109" s="7">
        <f t="shared" si="18"/>
        <v>-7173</v>
      </c>
      <c r="J109" s="36">
        <f t="shared" si="14"/>
        <v>10938.400000000001</v>
      </c>
      <c r="K109" s="7">
        <f t="shared" si="18"/>
        <v>0</v>
      </c>
      <c r="L109" s="36">
        <f t="shared" si="12"/>
        <v>10938.400000000001</v>
      </c>
    </row>
    <row r="110" spans="1:12" ht="54" customHeight="1">
      <c r="A110" s="63" t="str">
        <f ca="1">IF(ISERROR(MATCH(E110,Код_КВР,0)),"",INDIRECT(ADDRESS(MATCH(E110,Код_КВР,0)+1,2,,,"КВР")))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10" s="45" t="s">
        <v>446</v>
      </c>
      <c r="C110" s="8" t="s">
        <v>204</v>
      </c>
      <c r="D110" s="1" t="s">
        <v>223</v>
      </c>
      <c r="E110" s="94">
        <v>611</v>
      </c>
      <c r="F110" s="7">
        <f>'прил.6'!G596</f>
        <v>18111.4</v>
      </c>
      <c r="G110" s="7">
        <f>'прил.6'!H596</f>
        <v>0</v>
      </c>
      <c r="H110" s="36">
        <f t="shared" si="15"/>
        <v>18111.4</v>
      </c>
      <c r="I110" s="7">
        <f>'прил.6'!J596</f>
        <v>-7173</v>
      </c>
      <c r="J110" s="36">
        <f t="shared" si="14"/>
        <v>10938.400000000001</v>
      </c>
      <c r="K110" s="7">
        <f>'прил.6'!L596</f>
        <v>0</v>
      </c>
      <c r="L110" s="36">
        <f t="shared" si="12"/>
        <v>10938.400000000001</v>
      </c>
    </row>
    <row r="111" spans="1:12" ht="12.75">
      <c r="A111" s="12" t="s">
        <v>259</v>
      </c>
      <c r="B111" s="45" t="s">
        <v>446</v>
      </c>
      <c r="C111" s="8" t="s">
        <v>204</v>
      </c>
      <c r="D111" s="1" t="s">
        <v>228</v>
      </c>
      <c r="E111" s="94"/>
      <c r="F111" s="7">
        <f>F112</f>
        <v>0</v>
      </c>
      <c r="G111" s="7">
        <f aca="true" t="shared" si="21" ref="G111:K113">G112</f>
        <v>0</v>
      </c>
      <c r="H111" s="7">
        <f t="shared" si="21"/>
        <v>0</v>
      </c>
      <c r="I111" s="7">
        <f t="shared" si="21"/>
        <v>7173</v>
      </c>
      <c r="J111" s="36">
        <f t="shared" si="14"/>
        <v>7173</v>
      </c>
      <c r="K111" s="7">
        <f t="shared" si="21"/>
        <v>0</v>
      </c>
      <c r="L111" s="36">
        <f t="shared" si="12"/>
        <v>7173</v>
      </c>
    </row>
    <row r="112" spans="1:12" ht="33">
      <c r="A112" s="63" t="str">
        <f ca="1">IF(ISERROR(MATCH(E112,Код_КВР,0)),"",INDIRECT(ADDRESS(MATCH(E112,Код_КВР,0)+1,2,,,"КВР")))</f>
        <v>Предоставление субсидий бюджетным, автономным учреждениям и иным некоммерческим организациям</v>
      </c>
      <c r="B112" s="45" t="s">
        <v>446</v>
      </c>
      <c r="C112" s="8" t="s">
        <v>204</v>
      </c>
      <c r="D112" s="1" t="s">
        <v>228</v>
      </c>
      <c r="E112" s="94">
        <v>600</v>
      </c>
      <c r="F112" s="7">
        <f>F113</f>
        <v>0</v>
      </c>
      <c r="G112" s="7">
        <f t="shared" si="21"/>
        <v>0</v>
      </c>
      <c r="H112" s="7">
        <f t="shared" si="21"/>
        <v>0</v>
      </c>
      <c r="I112" s="7">
        <f>I113+I115</f>
        <v>7173</v>
      </c>
      <c r="J112" s="36">
        <f t="shared" si="14"/>
        <v>7173</v>
      </c>
      <c r="K112" s="7">
        <f>K113+K115</f>
        <v>0</v>
      </c>
      <c r="L112" s="36">
        <f t="shared" si="12"/>
        <v>7173</v>
      </c>
    </row>
    <row r="113" spans="1:12" ht="12.75">
      <c r="A113" s="63" t="str">
        <f ca="1">IF(ISERROR(MATCH(E113,Код_КВР,0)),"",INDIRECT(ADDRESS(MATCH(E113,Код_КВР,0)+1,2,,,"КВР")))</f>
        <v>Субсидии бюджетным учреждениям</v>
      </c>
      <c r="B113" s="45" t="s">
        <v>446</v>
      </c>
      <c r="C113" s="8" t="s">
        <v>204</v>
      </c>
      <c r="D113" s="1" t="s">
        <v>228</v>
      </c>
      <c r="E113" s="94">
        <v>610</v>
      </c>
      <c r="F113" s="7">
        <f>F114</f>
        <v>0</v>
      </c>
      <c r="G113" s="7">
        <f t="shared" si="21"/>
        <v>0</v>
      </c>
      <c r="H113" s="7">
        <f t="shared" si="21"/>
        <v>0</v>
      </c>
      <c r="I113" s="7">
        <f t="shared" si="21"/>
        <v>1874.9</v>
      </c>
      <c r="J113" s="36">
        <f t="shared" si="14"/>
        <v>1874.9</v>
      </c>
      <c r="K113" s="7">
        <f t="shared" si="21"/>
        <v>0</v>
      </c>
      <c r="L113" s="36">
        <f t="shared" si="12"/>
        <v>1874.9</v>
      </c>
    </row>
    <row r="114" spans="1:12" ht="55.5" customHeight="1">
      <c r="A114" s="63" t="str">
        <f ca="1">IF(ISERROR(MATCH(E114,Код_КВР,0)),"",INDIRECT(ADDRESS(MATCH(E114,Код_КВР,0)+1,2,,,"КВР")))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14" s="45" t="s">
        <v>446</v>
      </c>
      <c r="C114" s="8" t="s">
        <v>204</v>
      </c>
      <c r="D114" s="1" t="s">
        <v>228</v>
      </c>
      <c r="E114" s="94">
        <v>611</v>
      </c>
      <c r="F114" s="7">
        <f>'прил.6'!G663</f>
        <v>0</v>
      </c>
      <c r="G114" s="7">
        <f>'прил.6'!H663</f>
        <v>0</v>
      </c>
      <c r="H114" s="7">
        <f>'прил.6'!I663</f>
        <v>0</v>
      </c>
      <c r="I114" s="7">
        <f>'прил.6'!J663</f>
        <v>1874.9</v>
      </c>
      <c r="J114" s="36">
        <f t="shared" si="14"/>
        <v>1874.9</v>
      </c>
      <c r="K114" s="7">
        <f>'прил.6'!L663</f>
        <v>0</v>
      </c>
      <c r="L114" s="36">
        <f t="shared" si="12"/>
        <v>1874.9</v>
      </c>
    </row>
    <row r="115" spans="1:12" ht="30.75" customHeight="1">
      <c r="A115" s="63" t="str">
        <f ca="1">IF(ISERROR(MATCH(E115,Код_КВР,0)),"",INDIRECT(ADDRESS(MATCH(E115,Код_КВР,0)+1,2,,,"КВР")))</f>
        <v>Субсидии автономным учреждениям</v>
      </c>
      <c r="B115" s="45" t="s">
        <v>446</v>
      </c>
      <c r="C115" s="8" t="s">
        <v>204</v>
      </c>
      <c r="D115" s="1" t="s">
        <v>228</v>
      </c>
      <c r="E115" s="94">
        <v>620</v>
      </c>
      <c r="F115" s="7"/>
      <c r="G115" s="7"/>
      <c r="H115" s="7"/>
      <c r="I115" s="7">
        <f>I116</f>
        <v>5298.1</v>
      </c>
      <c r="J115" s="36">
        <f t="shared" si="14"/>
        <v>5298.1</v>
      </c>
      <c r="K115" s="7">
        <f>K116</f>
        <v>0</v>
      </c>
      <c r="L115" s="36">
        <f t="shared" si="12"/>
        <v>5298.1</v>
      </c>
    </row>
    <row r="116" spans="1:12" ht="55.5" customHeight="1">
      <c r="A116" s="63" t="str">
        <f ca="1">IF(ISERROR(MATCH(E116,Код_КВР,0)),"",INDIRECT(ADDRESS(MATCH(E116,Код_КВР,0)+1,2,,,"КВР")))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16" s="45" t="s">
        <v>446</v>
      </c>
      <c r="C116" s="8" t="s">
        <v>204</v>
      </c>
      <c r="D116" s="1" t="s">
        <v>228</v>
      </c>
      <c r="E116" s="94">
        <v>621</v>
      </c>
      <c r="F116" s="7"/>
      <c r="G116" s="7"/>
      <c r="H116" s="7"/>
      <c r="I116" s="7">
        <f>'прил.6'!J665</f>
        <v>5298.1</v>
      </c>
      <c r="J116" s="36">
        <f t="shared" si="14"/>
        <v>5298.1</v>
      </c>
      <c r="K116" s="7">
        <f>'прил.6'!L665</f>
        <v>0</v>
      </c>
      <c r="L116" s="36">
        <f t="shared" si="12"/>
        <v>5298.1</v>
      </c>
    </row>
    <row r="117" spans="1:12" ht="20.25" customHeight="1">
      <c r="A117" s="63" t="str">
        <f ca="1">IF(ISERROR(MATCH(B117,Код_КЦСР,0)),"",INDIRECT(ADDRESS(MATCH(B117,Код_КЦСР,0)+1,2,,,"КЦСР")))</f>
        <v>Дополнительное образование</v>
      </c>
      <c r="B117" s="45" t="s">
        <v>294</v>
      </c>
      <c r="C117" s="8"/>
      <c r="D117" s="1"/>
      <c r="E117" s="94"/>
      <c r="F117" s="7">
        <f>F118+F124+F130</f>
        <v>90338.2</v>
      </c>
      <c r="G117" s="7">
        <f>G118+G124+G130</f>
        <v>0</v>
      </c>
      <c r="H117" s="36">
        <f t="shared" si="15"/>
        <v>90338.2</v>
      </c>
      <c r="I117" s="7">
        <f>I118+I124+I130</f>
        <v>0</v>
      </c>
      <c r="J117" s="36">
        <f t="shared" si="14"/>
        <v>90338.2</v>
      </c>
      <c r="K117" s="7">
        <f>K118+K124+K130</f>
        <v>-77</v>
      </c>
      <c r="L117" s="36">
        <f t="shared" si="12"/>
        <v>90261.2</v>
      </c>
    </row>
    <row r="118" spans="1:12" ht="19.5" customHeight="1">
      <c r="A118" s="63" t="str">
        <f ca="1">IF(ISERROR(MATCH(B118,Код_КЦСР,0)),"",INDIRECT(ADDRESS(MATCH(B118,Код_КЦСР,0)+1,2,,,"КЦСР")))</f>
        <v xml:space="preserve">Организация предоставления дополнительного образования детям </v>
      </c>
      <c r="B118" s="45" t="s">
        <v>296</v>
      </c>
      <c r="C118" s="8"/>
      <c r="D118" s="1"/>
      <c r="E118" s="94"/>
      <c r="F118" s="7">
        <f aca="true" t="shared" si="22" ref="F118:K122">F119</f>
        <v>88222.7</v>
      </c>
      <c r="G118" s="7">
        <f t="shared" si="22"/>
        <v>0</v>
      </c>
      <c r="H118" s="36">
        <f t="shared" si="15"/>
        <v>88222.7</v>
      </c>
      <c r="I118" s="7">
        <f t="shared" si="22"/>
        <v>0</v>
      </c>
      <c r="J118" s="36">
        <f t="shared" si="14"/>
        <v>88222.7</v>
      </c>
      <c r="K118" s="7">
        <f t="shared" si="22"/>
        <v>-77</v>
      </c>
      <c r="L118" s="36">
        <f t="shared" si="12"/>
        <v>88145.7</v>
      </c>
    </row>
    <row r="119" spans="1:12" ht="21" customHeight="1">
      <c r="A119" s="63" t="str">
        <f ca="1">IF(ISERROR(MATCH(C119,Код_Раздел,0)),"",INDIRECT(ADDRESS(MATCH(C119,Код_Раздел,0)+1,2,,,"Раздел")))</f>
        <v>Образование</v>
      </c>
      <c r="B119" s="45" t="s">
        <v>296</v>
      </c>
      <c r="C119" s="8" t="s">
        <v>204</v>
      </c>
      <c r="D119" s="1"/>
      <c r="E119" s="94"/>
      <c r="F119" s="7">
        <f t="shared" si="22"/>
        <v>88222.7</v>
      </c>
      <c r="G119" s="7">
        <f t="shared" si="22"/>
        <v>0</v>
      </c>
      <c r="H119" s="36">
        <f t="shared" si="15"/>
        <v>88222.7</v>
      </c>
      <c r="I119" s="7">
        <f t="shared" si="22"/>
        <v>0</v>
      </c>
      <c r="J119" s="36">
        <f t="shared" si="14"/>
        <v>88222.7</v>
      </c>
      <c r="K119" s="7">
        <f t="shared" si="22"/>
        <v>-77</v>
      </c>
      <c r="L119" s="36">
        <f t="shared" si="12"/>
        <v>88145.7</v>
      </c>
    </row>
    <row r="120" spans="1:12" ht="20.25" customHeight="1">
      <c r="A120" s="12" t="s">
        <v>259</v>
      </c>
      <c r="B120" s="45" t="s">
        <v>296</v>
      </c>
      <c r="C120" s="8" t="s">
        <v>204</v>
      </c>
      <c r="D120" s="1" t="s">
        <v>223</v>
      </c>
      <c r="E120" s="94"/>
      <c r="F120" s="7">
        <f t="shared" si="22"/>
        <v>88222.7</v>
      </c>
      <c r="G120" s="7">
        <f t="shared" si="22"/>
        <v>0</v>
      </c>
      <c r="H120" s="36">
        <f t="shared" si="15"/>
        <v>88222.7</v>
      </c>
      <c r="I120" s="7">
        <f t="shared" si="22"/>
        <v>0</v>
      </c>
      <c r="J120" s="36">
        <f t="shared" si="14"/>
        <v>88222.7</v>
      </c>
      <c r="K120" s="7">
        <f t="shared" si="22"/>
        <v>-77</v>
      </c>
      <c r="L120" s="36">
        <f t="shared" si="12"/>
        <v>88145.7</v>
      </c>
    </row>
    <row r="121" spans="1:12" ht="36.75" customHeight="1">
      <c r="A121" s="63" t="str">
        <f ca="1">IF(ISERROR(MATCH(E121,Код_КВР,0)),"",INDIRECT(ADDRESS(MATCH(E121,Код_КВР,0)+1,2,,,"КВР")))</f>
        <v>Предоставление субсидий бюджетным, автономным учреждениям и иным некоммерческим организациям</v>
      </c>
      <c r="B121" s="45" t="s">
        <v>296</v>
      </c>
      <c r="C121" s="8" t="s">
        <v>204</v>
      </c>
      <c r="D121" s="1" t="s">
        <v>223</v>
      </c>
      <c r="E121" s="94">
        <v>600</v>
      </c>
      <c r="F121" s="7">
        <f t="shared" si="22"/>
        <v>88222.7</v>
      </c>
      <c r="G121" s="7">
        <f t="shared" si="22"/>
        <v>0</v>
      </c>
      <c r="H121" s="36">
        <f t="shared" si="15"/>
        <v>88222.7</v>
      </c>
      <c r="I121" s="7">
        <f t="shared" si="22"/>
        <v>0</v>
      </c>
      <c r="J121" s="36">
        <f t="shared" si="14"/>
        <v>88222.7</v>
      </c>
      <c r="K121" s="7">
        <f t="shared" si="22"/>
        <v>-77</v>
      </c>
      <c r="L121" s="36">
        <f t="shared" si="12"/>
        <v>88145.7</v>
      </c>
    </row>
    <row r="122" spans="1:12" ht="19.5" customHeight="1">
      <c r="A122" s="63" t="str">
        <f ca="1">IF(ISERROR(MATCH(E122,Код_КВР,0)),"",INDIRECT(ADDRESS(MATCH(E122,Код_КВР,0)+1,2,,,"КВР")))</f>
        <v>Субсидии бюджетным учреждениям</v>
      </c>
      <c r="B122" s="45" t="s">
        <v>296</v>
      </c>
      <c r="C122" s="8" t="s">
        <v>204</v>
      </c>
      <c r="D122" s="1" t="s">
        <v>223</v>
      </c>
      <c r="E122" s="94">
        <v>610</v>
      </c>
      <c r="F122" s="7">
        <f t="shared" si="22"/>
        <v>88222.7</v>
      </c>
      <c r="G122" s="7">
        <f t="shared" si="22"/>
        <v>0</v>
      </c>
      <c r="H122" s="36">
        <f t="shared" si="15"/>
        <v>88222.7</v>
      </c>
      <c r="I122" s="7">
        <f t="shared" si="22"/>
        <v>0</v>
      </c>
      <c r="J122" s="36">
        <f t="shared" si="14"/>
        <v>88222.7</v>
      </c>
      <c r="K122" s="7">
        <f t="shared" si="22"/>
        <v>-77</v>
      </c>
      <c r="L122" s="36">
        <f t="shared" si="12"/>
        <v>88145.7</v>
      </c>
    </row>
    <row r="123" spans="1:12" ht="53.25" customHeight="1">
      <c r="A123" s="63" t="str">
        <f ca="1">IF(ISERROR(MATCH(E123,Код_КВР,0)),"",INDIRECT(ADDRESS(MATCH(E123,Код_КВР,0)+1,2,,,"КВР")))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23" s="45" t="s">
        <v>296</v>
      </c>
      <c r="C123" s="8" t="s">
        <v>204</v>
      </c>
      <c r="D123" s="1" t="s">
        <v>223</v>
      </c>
      <c r="E123" s="94">
        <v>611</v>
      </c>
      <c r="F123" s="7">
        <f>'прил.6'!G601</f>
        <v>88222.7</v>
      </c>
      <c r="G123" s="7">
        <f>'прил.6'!H601</f>
        <v>0</v>
      </c>
      <c r="H123" s="36">
        <f t="shared" si="15"/>
        <v>88222.7</v>
      </c>
      <c r="I123" s="7">
        <f>'прил.6'!J601</f>
        <v>0</v>
      </c>
      <c r="J123" s="36">
        <f t="shared" si="14"/>
        <v>88222.7</v>
      </c>
      <c r="K123" s="7">
        <f>'прил.6'!L601</f>
        <v>-77</v>
      </c>
      <c r="L123" s="36">
        <f t="shared" si="12"/>
        <v>88145.7</v>
      </c>
    </row>
    <row r="124" spans="1:12" ht="53.25" customHeight="1">
      <c r="A124" s="63" t="str">
        <f ca="1">IF(ISERROR(MATCH(B124,Код_КЦСР,0)),"",INDIRECT(ADDRESS(MATCH(B124,Код_КЦСР,0)+1,2,,,"КЦСР")))</f>
        <v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v>
      </c>
      <c r="B124" s="45" t="s">
        <v>298</v>
      </c>
      <c r="C124" s="8"/>
      <c r="D124" s="1"/>
      <c r="E124" s="94"/>
      <c r="F124" s="7">
        <f aca="true" t="shared" si="23" ref="F124:K128">F125</f>
        <v>258</v>
      </c>
      <c r="G124" s="7">
        <f t="shared" si="23"/>
        <v>0</v>
      </c>
      <c r="H124" s="36">
        <f t="shared" si="15"/>
        <v>258</v>
      </c>
      <c r="I124" s="7">
        <f t="shared" si="23"/>
        <v>0</v>
      </c>
      <c r="J124" s="36">
        <f t="shared" si="14"/>
        <v>258</v>
      </c>
      <c r="K124" s="7">
        <f t="shared" si="23"/>
        <v>0</v>
      </c>
      <c r="L124" s="36">
        <f t="shared" si="12"/>
        <v>258</v>
      </c>
    </row>
    <row r="125" spans="1:12" ht="12.75">
      <c r="A125" s="63" t="str">
        <f ca="1">IF(ISERROR(MATCH(C125,Код_Раздел,0)),"",INDIRECT(ADDRESS(MATCH(C125,Код_Раздел,0)+1,2,,,"Раздел")))</f>
        <v>Образование</v>
      </c>
      <c r="B125" s="45" t="s">
        <v>298</v>
      </c>
      <c r="C125" s="8" t="s">
        <v>204</v>
      </c>
      <c r="D125" s="1"/>
      <c r="E125" s="94"/>
      <c r="F125" s="7">
        <f t="shared" si="23"/>
        <v>258</v>
      </c>
      <c r="G125" s="7">
        <f t="shared" si="23"/>
        <v>0</v>
      </c>
      <c r="H125" s="36">
        <f t="shared" si="15"/>
        <v>258</v>
      </c>
      <c r="I125" s="7">
        <f t="shared" si="23"/>
        <v>0</v>
      </c>
      <c r="J125" s="36">
        <f t="shared" si="14"/>
        <v>258</v>
      </c>
      <c r="K125" s="7">
        <f t="shared" si="23"/>
        <v>0</v>
      </c>
      <c r="L125" s="36">
        <f t="shared" si="12"/>
        <v>258</v>
      </c>
    </row>
    <row r="126" spans="1:12" ht="12.75">
      <c r="A126" s="12" t="s">
        <v>260</v>
      </c>
      <c r="B126" s="45" t="s">
        <v>298</v>
      </c>
      <c r="C126" s="8" t="s">
        <v>204</v>
      </c>
      <c r="D126" s="1" t="s">
        <v>228</v>
      </c>
      <c r="E126" s="94"/>
      <c r="F126" s="7">
        <f t="shared" si="23"/>
        <v>258</v>
      </c>
      <c r="G126" s="7">
        <f t="shared" si="23"/>
        <v>0</v>
      </c>
      <c r="H126" s="36">
        <f t="shared" si="15"/>
        <v>258</v>
      </c>
      <c r="I126" s="7">
        <f t="shared" si="23"/>
        <v>0</v>
      </c>
      <c r="J126" s="36">
        <f t="shared" si="14"/>
        <v>258</v>
      </c>
      <c r="K126" s="7">
        <f t="shared" si="23"/>
        <v>0</v>
      </c>
      <c r="L126" s="36">
        <f t="shared" si="12"/>
        <v>258</v>
      </c>
    </row>
    <row r="127" spans="1:12" ht="33">
      <c r="A127" s="63" t="str">
        <f ca="1">IF(ISERROR(MATCH(E127,Код_КВР,0)),"",INDIRECT(ADDRESS(MATCH(E127,Код_КВР,0)+1,2,,,"КВР")))</f>
        <v>Предоставление субсидий бюджетным, автономным учреждениям и иным некоммерческим организациям</v>
      </c>
      <c r="B127" s="45" t="s">
        <v>298</v>
      </c>
      <c r="C127" s="8" t="s">
        <v>204</v>
      </c>
      <c r="D127" s="1" t="s">
        <v>228</v>
      </c>
      <c r="E127" s="94">
        <v>600</v>
      </c>
      <c r="F127" s="7">
        <f t="shared" si="23"/>
        <v>258</v>
      </c>
      <c r="G127" s="7">
        <f t="shared" si="23"/>
        <v>0</v>
      </c>
      <c r="H127" s="36">
        <f t="shared" si="15"/>
        <v>258</v>
      </c>
      <c r="I127" s="7">
        <f t="shared" si="23"/>
        <v>0</v>
      </c>
      <c r="J127" s="36">
        <f t="shared" si="14"/>
        <v>258</v>
      </c>
      <c r="K127" s="7">
        <f t="shared" si="23"/>
        <v>0</v>
      </c>
      <c r="L127" s="36">
        <f t="shared" si="12"/>
        <v>258</v>
      </c>
    </row>
    <row r="128" spans="1:12" ht="21" customHeight="1">
      <c r="A128" s="63" t="str">
        <f ca="1">IF(ISERROR(MATCH(E128,Код_КВР,0)),"",INDIRECT(ADDRESS(MATCH(E128,Код_КВР,0)+1,2,,,"КВР")))</f>
        <v>Субсидии бюджетным учреждениям</v>
      </c>
      <c r="B128" s="45" t="s">
        <v>298</v>
      </c>
      <c r="C128" s="8" t="s">
        <v>204</v>
      </c>
      <c r="D128" s="1" t="s">
        <v>228</v>
      </c>
      <c r="E128" s="94">
        <v>610</v>
      </c>
      <c r="F128" s="7">
        <f t="shared" si="23"/>
        <v>258</v>
      </c>
      <c r="G128" s="7">
        <f t="shared" si="23"/>
        <v>0</v>
      </c>
      <c r="H128" s="36">
        <f t="shared" si="15"/>
        <v>258</v>
      </c>
      <c r="I128" s="7">
        <f t="shared" si="23"/>
        <v>0</v>
      </c>
      <c r="J128" s="36">
        <f t="shared" si="14"/>
        <v>258</v>
      </c>
      <c r="K128" s="7">
        <f t="shared" si="23"/>
        <v>0</v>
      </c>
      <c r="L128" s="36">
        <f t="shared" si="12"/>
        <v>258</v>
      </c>
    </row>
    <row r="129" spans="1:12" ht="54" customHeight="1">
      <c r="A129" s="63" t="str">
        <f ca="1">IF(ISERROR(MATCH(E129,Код_КВР,0)),"",INDIRECT(ADDRESS(MATCH(E129,Код_КВР,0)+1,2,,,"КВР")))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29" s="45" t="s">
        <v>298</v>
      </c>
      <c r="C129" s="8" t="s">
        <v>204</v>
      </c>
      <c r="D129" s="1" t="s">
        <v>228</v>
      </c>
      <c r="E129" s="94">
        <v>611</v>
      </c>
      <c r="F129" s="7">
        <f>'прил.6'!G670</f>
        <v>258</v>
      </c>
      <c r="G129" s="7">
        <f>'прил.6'!H670</f>
        <v>0</v>
      </c>
      <c r="H129" s="36">
        <f t="shared" si="15"/>
        <v>258</v>
      </c>
      <c r="I129" s="7">
        <f>'прил.6'!J670</f>
        <v>0</v>
      </c>
      <c r="J129" s="36">
        <f t="shared" si="14"/>
        <v>258</v>
      </c>
      <c r="K129" s="7">
        <f>'прил.6'!L670</f>
        <v>0</v>
      </c>
      <c r="L129" s="36">
        <f t="shared" si="12"/>
        <v>258</v>
      </c>
    </row>
    <row r="130" spans="1:12" ht="87.75" customHeight="1">
      <c r="A130" s="63" t="str">
        <f ca="1">IF(ISERROR(MATCH(B130,Код_КЦСР,0)),"",INDIRECT(ADDRESS(MATCH(B130,Код_КЦСР,0)+1,2,,,"КЦСР")))</f>
        <v>Оказание методической помощи муниципальным общеобразовательным учреждениям, реализующим основные общеобразовательные программы – образовательные программы начального общего, основного общего, среднего общего образования</v>
      </c>
      <c r="B130" s="45" t="s">
        <v>111</v>
      </c>
      <c r="C130" s="8"/>
      <c r="D130" s="1"/>
      <c r="E130" s="94"/>
      <c r="F130" s="7">
        <f aca="true" t="shared" si="24" ref="F130:K134">F131</f>
        <v>1857.5</v>
      </c>
      <c r="G130" s="7">
        <f t="shared" si="24"/>
        <v>0</v>
      </c>
      <c r="H130" s="36">
        <f t="shared" si="15"/>
        <v>1857.5</v>
      </c>
      <c r="I130" s="7">
        <f t="shared" si="24"/>
        <v>0</v>
      </c>
      <c r="J130" s="36">
        <f t="shared" si="14"/>
        <v>1857.5</v>
      </c>
      <c r="K130" s="7">
        <f t="shared" si="24"/>
        <v>0</v>
      </c>
      <c r="L130" s="36">
        <f t="shared" si="12"/>
        <v>1857.5</v>
      </c>
    </row>
    <row r="131" spans="1:12" ht="18.75" customHeight="1">
      <c r="A131" s="63" t="str">
        <f ca="1">IF(ISERROR(MATCH(C131,Код_Раздел,0)),"",INDIRECT(ADDRESS(MATCH(C131,Код_Раздел,0)+1,2,,,"Раздел")))</f>
        <v>Образование</v>
      </c>
      <c r="B131" s="45" t="s">
        <v>111</v>
      </c>
      <c r="C131" s="8" t="s">
        <v>204</v>
      </c>
      <c r="D131" s="1"/>
      <c r="E131" s="94"/>
      <c r="F131" s="7">
        <f t="shared" si="24"/>
        <v>1857.5</v>
      </c>
      <c r="G131" s="7">
        <f t="shared" si="24"/>
        <v>0</v>
      </c>
      <c r="H131" s="36">
        <f t="shared" si="15"/>
        <v>1857.5</v>
      </c>
      <c r="I131" s="7">
        <f t="shared" si="24"/>
        <v>0</v>
      </c>
      <c r="J131" s="36">
        <f t="shared" si="14"/>
        <v>1857.5</v>
      </c>
      <c r="K131" s="7">
        <f t="shared" si="24"/>
        <v>0</v>
      </c>
      <c r="L131" s="36">
        <f t="shared" si="12"/>
        <v>1857.5</v>
      </c>
    </row>
    <row r="132" spans="1:12" ht="21" customHeight="1">
      <c r="A132" s="12" t="s">
        <v>259</v>
      </c>
      <c r="B132" s="45" t="s">
        <v>111</v>
      </c>
      <c r="C132" s="8" t="s">
        <v>204</v>
      </c>
      <c r="D132" s="1" t="s">
        <v>223</v>
      </c>
      <c r="E132" s="94"/>
      <c r="F132" s="7">
        <f t="shared" si="24"/>
        <v>1857.5</v>
      </c>
      <c r="G132" s="7">
        <f t="shared" si="24"/>
        <v>0</v>
      </c>
      <c r="H132" s="36">
        <f t="shared" si="15"/>
        <v>1857.5</v>
      </c>
      <c r="I132" s="7">
        <f t="shared" si="24"/>
        <v>0</v>
      </c>
      <c r="J132" s="36">
        <f t="shared" si="14"/>
        <v>1857.5</v>
      </c>
      <c r="K132" s="7">
        <f t="shared" si="24"/>
        <v>0</v>
      </c>
      <c r="L132" s="36">
        <f t="shared" si="12"/>
        <v>1857.5</v>
      </c>
    </row>
    <row r="133" spans="1:12" ht="39" customHeight="1">
      <c r="A133" s="63" t="str">
        <f ca="1">IF(ISERROR(MATCH(E133,Код_КВР,0)),"",INDIRECT(ADDRESS(MATCH(E133,Код_КВР,0)+1,2,,,"КВР")))</f>
        <v>Предоставление субсидий бюджетным, автономным учреждениям и иным некоммерческим организациям</v>
      </c>
      <c r="B133" s="45" t="s">
        <v>111</v>
      </c>
      <c r="C133" s="8" t="s">
        <v>204</v>
      </c>
      <c r="D133" s="1" t="s">
        <v>223</v>
      </c>
      <c r="E133" s="94">
        <v>600</v>
      </c>
      <c r="F133" s="7">
        <f t="shared" si="24"/>
        <v>1857.5</v>
      </c>
      <c r="G133" s="7">
        <f t="shared" si="24"/>
        <v>0</v>
      </c>
      <c r="H133" s="36">
        <f t="shared" si="15"/>
        <v>1857.5</v>
      </c>
      <c r="I133" s="7">
        <f t="shared" si="24"/>
        <v>0</v>
      </c>
      <c r="J133" s="36">
        <f t="shared" si="14"/>
        <v>1857.5</v>
      </c>
      <c r="K133" s="7">
        <f t="shared" si="24"/>
        <v>0</v>
      </c>
      <c r="L133" s="36">
        <f t="shared" si="12"/>
        <v>1857.5</v>
      </c>
    </row>
    <row r="134" spans="1:12" ht="22.5" customHeight="1">
      <c r="A134" s="63" t="str">
        <f ca="1">IF(ISERROR(MATCH(E134,Код_КВР,0)),"",INDIRECT(ADDRESS(MATCH(E134,Код_КВР,0)+1,2,,,"КВР")))</f>
        <v>Субсидии бюджетным учреждениям</v>
      </c>
      <c r="B134" s="45" t="s">
        <v>111</v>
      </c>
      <c r="C134" s="8" t="s">
        <v>204</v>
      </c>
      <c r="D134" s="1" t="s">
        <v>223</v>
      </c>
      <c r="E134" s="94">
        <v>610</v>
      </c>
      <c r="F134" s="7">
        <f t="shared" si="24"/>
        <v>1857.5</v>
      </c>
      <c r="G134" s="7">
        <f t="shared" si="24"/>
        <v>0</v>
      </c>
      <c r="H134" s="36">
        <f t="shared" si="15"/>
        <v>1857.5</v>
      </c>
      <c r="I134" s="7">
        <f t="shared" si="24"/>
        <v>0</v>
      </c>
      <c r="J134" s="36">
        <f t="shared" si="14"/>
        <v>1857.5</v>
      </c>
      <c r="K134" s="7">
        <f t="shared" si="24"/>
        <v>0</v>
      </c>
      <c r="L134" s="36">
        <f t="shared" si="12"/>
        <v>1857.5</v>
      </c>
    </row>
    <row r="135" spans="1:12" ht="53.25" customHeight="1">
      <c r="A135" s="63" t="str">
        <f ca="1">IF(ISERROR(MATCH(E135,Код_КВР,0)),"",INDIRECT(ADDRESS(MATCH(E135,Код_КВР,0)+1,2,,,"КВР")))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35" s="45" t="s">
        <v>111</v>
      </c>
      <c r="C135" s="8" t="s">
        <v>204</v>
      </c>
      <c r="D135" s="1" t="s">
        <v>223</v>
      </c>
      <c r="E135" s="94">
        <v>611</v>
      </c>
      <c r="F135" s="7">
        <f>'прил.6'!G605</f>
        <v>1857.5</v>
      </c>
      <c r="G135" s="7">
        <f>'прил.6'!H605</f>
        <v>0</v>
      </c>
      <c r="H135" s="36">
        <f t="shared" si="15"/>
        <v>1857.5</v>
      </c>
      <c r="I135" s="7">
        <f>'прил.6'!J605</f>
        <v>0</v>
      </c>
      <c r="J135" s="36">
        <f t="shared" si="14"/>
        <v>1857.5</v>
      </c>
      <c r="K135" s="7">
        <f>'прил.6'!L605</f>
        <v>0</v>
      </c>
      <c r="L135" s="36">
        <f t="shared" si="12"/>
        <v>1857.5</v>
      </c>
    </row>
    <row r="136" spans="1:12" ht="22.5" customHeight="1">
      <c r="A136" s="63" t="str">
        <f ca="1">IF(ISERROR(MATCH(B136,Код_КЦСР,0)),"",INDIRECT(ADDRESS(MATCH(B136,Код_КЦСР,0)+1,2,,,"КЦСР")))</f>
        <v>Кадровое обеспечение муниципальной системы образования</v>
      </c>
      <c r="B136" s="45" t="s">
        <v>300</v>
      </c>
      <c r="C136" s="8"/>
      <c r="D136" s="1"/>
      <c r="E136" s="94"/>
      <c r="F136" s="7">
        <f>F137+F148+F167</f>
        <v>30567.6</v>
      </c>
      <c r="G136" s="7">
        <f>G137+G148+G167</f>
        <v>0</v>
      </c>
      <c r="H136" s="36">
        <f t="shared" si="15"/>
        <v>30567.6</v>
      </c>
      <c r="I136" s="7">
        <f>I137+I148+I167</f>
        <v>0</v>
      </c>
      <c r="J136" s="36">
        <f t="shared" si="14"/>
        <v>30567.6</v>
      </c>
      <c r="K136" s="7">
        <f>K137+K148+K167</f>
        <v>0</v>
      </c>
      <c r="L136" s="36">
        <f t="shared" si="12"/>
        <v>30567.6</v>
      </c>
    </row>
    <row r="137" spans="1:12" ht="42" customHeight="1">
      <c r="A137" s="63" t="str">
        <f ca="1">IF(ISERROR(MATCH(B137,Код_КЦСР,0)),"",INDIRECT(ADDRESS(MATCH(B137,Код_КЦСР,0)+1,2,,,"КЦСР")))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137" s="45" t="s">
        <v>302</v>
      </c>
      <c r="C137" s="8"/>
      <c r="D137" s="1"/>
      <c r="E137" s="94"/>
      <c r="F137" s="7">
        <f>F138</f>
        <v>325.5</v>
      </c>
      <c r="G137" s="7">
        <f>G138</f>
        <v>0</v>
      </c>
      <c r="H137" s="36">
        <f t="shared" si="15"/>
        <v>325.5</v>
      </c>
      <c r="I137" s="7">
        <f>I138</f>
        <v>0</v>
      </c>
      <c r="J137" s="36">
        <f t="shared" si="14"/>
        <v>325.5</v>
      </c>
      <c r="K137" s="7">
        <f>K138</f>
        <v>0</v>
      </c>
      <c r="L137" s="36">
        <f t="shared" si="12"/>
        <v>325.5</v>
      </c>
    </row>
    <row r="138" spans="1:12" ht="56.25" customHeight="1">
      <c r="A138" s="63" t="str">
        <f ca="1">IF(ISERROR(MATCH(B138,Код_КЦСР,0)),"",INDIRECT(ADDRESS(MATCH(B138,Код_КЦСР,0)+1,2,,,"КЦСР")))</f>
        <v>Городские премии имени И.А. Милютина в области образования в соответствии с постановлением Череповецкой городской Думы от 23.09.2003 № 120</v>
      </c>
      <c r="B138" s="45" t="s">
        <v>304</v>
      </c>
      <c r="C138" s="8"/>
      <c r="D138" s="1"/>
      <c r="E138" s="94"/>
      <c r="F138" s="7">
        <f>F139</f>
        <v>325.5</v>
      </c>
      <c r="G138" s="7">
        <f>G139</f>
        <v>0</v>
      </c>
      <c r="H138" s="36">
        <f t="shared" si="15"/>
        <v>325.5</v>
      </c>
      <c r="I138" s="7">
        <f>I139</f>
        <v>0</v>
      </c>
      <c r="J138" s="36">
        <f t="shared" si="14"/>
        <v>325.5</v>
      </c>
      <c r="K138" s="7">
        <f>K139</f>
        <v>0</v>
      </c>
      <c r="L138" s="36">
        <f t="shared" si="12"/>
        <v>325.5</v>
      </c>
    </row>
    <row r="139" spans="1:12" ht="12.75">
      <c r="A139" s="63" t="str">
        <f ca="1">IF(ISERROR(MATCH(C139,Код_Раздел,0)),"",INDIRECT(ADDRESS(MATCH(C139,Код_Раздел,0)+1,2,,,"Раздел")))</f>
        <v>Образование</v>
      </c>
      <c r="B139" s="45" t="s">
        <v>304</v>
      </c>
      <c r="C139" s="8" t="s">
        <v>204</v>
      </c>
      <c r="D139" s="1"/>
      <c r="E139" s="94"/>
      <c r="F139" s="7">
        <f>F140+F144</f>
        <v>325.5</v>
      </c>
      <c r="G139" s="7">
        <f>G140+G144</f>
        <v>0</v>
      </c>
      <c r="H139" s="36">
        <f t="shared" si="15"/>
        <v>325.5</v>
      </c>
      <c r="I139" s="7">
        <f>I140+I144</f>
        <v>0</v>
      </c>
      <c r="J139" s="36">
        <f t="shared" si="14"/>
        <v>325.5</v>
      </c>
      <c r="K139" s="7">
        <f>K140+K144</f>
        <v>0</v>
      </c>
      <c r="L139" s="36">
        <f t="shared" si="12"/>
        <v>325.5</v>
      </c>
    </row>
    <row r="140" spans="1:12" ht="21" customHeight="1">
      <c r="A140" s="12" t="s">
        <v>267</v>
      </c>
      <c r="B140" s="45" t="s">
        <v>304</v>
      </c>
      <c r="C140" s="8" t="s">
        <v>204</v>
      </c>
      <c r="D140" s="1" t="s">
        <v>222</v>
      </c>
      <c r="E140" s="94"/>
      <c r="F140" s="7">
        <f aca="true" t="shared" si="25" ref="F140:K142">F141</f>
        <v>130.2</v>
      </c>
      <c r="G140" s="7">
        <f t="shared" si="25"/>
        <v>0</v>
      </c>
      <c r="H140" s="36">
        <f t="shared" si="15"/>
        <v>130.2</v>
      </c>
      <c r="I140" s="7">
        <f t="shared" si="25"/>
        <v>0</v>
      </c>
      <c r="J140" s="36">
        <f t="shared" si="14"/>
        <v>130.2</v>
      </c>
      <c r="K140" s="7">
        <f t="shared" si="25"/>
        <v>0</v>
      </c>
      <c r="L140" s="36">
        <f t="shared" si="12"/>
        <v>130.2</v>
      </c>
    </row>
    <row r="141" spans="1:12" ht="20.25" customHeight="1">
      <c r="A141" s="63" t="str">
        <f ca="1">IF(ISERROR(MATCH(E141,Код_КВР,0)),"",INDIRECT(ADDRESS(MATCH(E141,Код_КВР,0)+1,2,,,"КВР")))</f>
        <v>Социальное обеспечение и иные выплаты населению</v>
      </c>
      <c r="B141" s="45" t="s">
        <v>304</v>
      </c>
      <c r="C141" s="8" t="s">
        <v>204</v>
      </c>
      <c r="D141" s="1" t="s">
        <v>222</v>
      </c>
      <c r="E141" s="94">
        <v>300</v>
      </c>
      <c r="F141" s="7">
        <f t="shared" si="25"/>
        <v>130.2</v>
      </c>
      <c r="G141" s="7">
        <f t="shared" si="25"/>
        <v>0</v>
      </c>
      <c r="H141" s="36">
        <f t="shared" si="15"/>
        <v>130.2</v>
      </c>
      <c r="I141" s="7">
        <f t="shared" si="25"/>
        <v>0</v>
      </c>
      <c r="J141" s="36">
        <f t="shared" si="14"/>
        <v>130.2</v>
      </c>
      <c r="K141" s="7">
        <f t="shared" si="25"/>
        <v>0</v>
      </c>
      <c r="L141" s="36">
        <f t="shared" si="12"/>
        <v>130.2</v>
      </c>
    </row>
    <row r="142" spans="1:12" ht="19.5" customHeight="1">
      <c r="A142" s="63" t="str">
        <f ca="1">IF(ISERROR(MATCH(E142,Код_КВР,0)),"",INDIRECT(ADDRESS(MATCH(E142,Код_КВР,0)+1,2,,,"КВР")))</f>
        <v>Публичные нормативные социальные выплаты гражданам</v>
      </c>
      <c r="B142" s="45" t="s">
        <v>304</v>
      </c>
      <c r="C142" s="8" t="s">
        <v>204</v>
      </c>
      <c r="D142" s="1" t="s">
        <v>222</v>
      </c>
      <c r="E142" s="94">
        <v>310</v>
      </c>
      <c r="F142" s="7">
        <f t="shared" si="25"/>
        <v>130.2</v>
      </c>
      <c r="G142" s="7">
        <f t="shared" si="25"/>
        <v>0</v>
      </c>
      <c r="H142" s="36">
        <f t="shared" si="15"/>
        <v>130.2</v>
      </c>
      <c r="I142" s="7">
        <f t="shared" si="25"/>
        <v>0</v>
      </c>
      <c r="J142" s="36">
        <f t="shared" si="14"/>
        <v>130.2</v>
      </c>
      <c r="K142" s="7">
        <f t="shared" si="25"/>
        <v>0</v>
      </c>
      <c r="L142" s="36">
        <f t="shared" si="12"/>
        <v>130.2</v>
      </c>
    </row>
    <row r="143" spans="1:12" ht="39" customHeight="1">
      <c r="A143" s="63" t="str">
        <f ca="1">IF(ISERROR(MATCH(E143,Код_КВР,0)),"",INDIRECT(ADDRESS(MATCH(E143,Код_КВР,0)+1,2,,,"КВР")))</f>
        <v>Пособия, компенсации, меры социальной поддержки по публичным нормативным обязательствам</v>
      </c>
      <c r="B143" s="45" t="s">
        <v>304</v>
      </c>
      <c r="C143" s="8" t="s">
        <v>204</v>
      </c>
      <c r="D143" s="1" t="s">
        <v>222</v>
      </c>
      <c r="E143" s="94">
        <v>313</v>
      </c>
      <c r="F143" s="7">
        <f>'прил.6'!G556</f>
        <v>130.2</v>
      </c>
      <c r="G143" s="7">
        <f>'прил.6'!H556</f>
        <v>0</v>
      </c>
      <c r="H143" s="36">
        <f t="shared" si="15"/>
        <v>130.2</v>
      </c>
      <c r="I143" s="7">
        <f>'прил.6'!J556</f>
        <v>0</v>
      </c>
      <c r="J143" s="36">
        <f t="shared" si="14"/>
        <v>130.2</v>
      </c>
      <c r="K143" s="7">
        <f>'прил.6'!L556</f>
        <v>0</v>
      </c>
      <c r="L143" s="36">
        <f t="shared" si="12"/>
        <v>130.2</v>
      </c>
    </row>
    <row r="144" spans="1:12" ht="20.25" customHeight="1">
      <c r="A144" s="12" t="s">
        <v>259</v>
      </c>
      <c r="B144" s="45" t="s">
        <v>304</v>
      </c>
      <c r="C144" s="8" t="s">
        <v>204</v>
      </c>
      <c r="D144" s="1" t="s">
        <v>223</v>
      </c>
      <c r="E144" s="94"/>
      <c r="F144" s="7">
        <f aca="true" t="shared" si="26" ref="F144:K146">F145</f>
        <v>195.3</v>
      </c>
      <c r="G144" s="7">
        <f t="shared" si="26"/>
        <v>0</v>
      </c>
      <c r="H144" s="36">
        <f t="shared" si="15"/>
        <v>195.3</v>
      </c>
      <c r="I144" s="7">
        <f t="shared" si="26"/>
        <v>0</v>
      </c>
      <c r="J144" s="36">
        <f t="shared" si="14"/>
        <v>195.3</v>
      </c>
      <c r="K144" s="7">
        <f t="shared" si="26"/>
        <v>0</v>
      </c>
      <c r="L144" s="36">
        <f t="shared" si="12"/>
        <v>195.3</v>
      </c>
    </row>
    <row r="145" spans="1:12" ht="19.5" customHeight="1">
      <c r="A145" s="63" t="str">
        <f ca="1">IF(ISERROR(MATCH(E145,Код_КВР,0)),"",INDIRECT(ADDRESS(MATCH(E145,Код_КВР,0)+1,2,,,"КВР")))</f>
        <v>Социальное обеспечение и иные выплаты населению</v>
      </c>
      <c r="B145" s="45" t="s">
        <v>304</v>
      </c>
      <c r="C145" s="8" t="s">
        <v>204</v>
      </c>
      <c r="D145" s="1" t="s">
        <v>223</v>
      </c>
      <c r="E145" s="94">
        <v>300</v>
      </c>
      <c r="F145" s="7">
        <f t="shared" si="26"/>
        <v>195.3</v>
      </c>
      <c r="G145" s="7">
        <f t="shared" si="26"/>
        <v>0</v>
      </c>
      <c r="H145" s="36">
        <f t="shared" si="15"/>
        <v>195.3</v>
      </c>
      <c r="I145" s="7">
        <f t="shared" si="26"/>
        <v>0</v>
      </c>
      <c r="J145" s="36">
        <f t="shared" si="14"/>
        <v>195.3</v>
      </c>
      <c r="K145" s="7">
        <f t="shared" si="26"/>
        <v>0</v>
      </c>
      <c r="L145" s="36">
        <f t="shared" si="12"/>
        <v>195.3</v>
      </c>
    </row>
    <row r="146" spans="1:12" ht="18.75" customHeight="1">
      <c r="A146" s="63" t="str">
        <f ca="1">IF(ISERROR(MATCH(E146,Код_КВР,0)),"",INDIRECT(ADDRESS(MATCH(E146,Код_КВР,0)+1,2,,,"КВР")))</f>
        <v>Публичные нормативные социальные выплаты гражданам</v>
      </c>
      <c r="B146" s="45" t="s">
        <v>304</v>
      </c>
      <c r="C146" s="8" t="s">
        <v>204</v>
      </c>
      <c r="D146" s="1" t="s">
        <v>223</v>
      </c>
      <c r="E146" s="94">
        <v>310</v>
      </c>
      <c r="F146" s="7">
        <f t="shared" si="26"/>
        <v>195.3</v>
      </c>
      <c r="G146" s="7">
        <f t="shared" si="26"/>
        <v>0</v>
      </c>
      <c r="H146" s="36">
        <f t="shared" si="15"/>
        <v>195.3</v>
      </c>
      <c r="I146" s="7">
        <f t="shared" si="26"/>
        <v>0</v>
      </c>
      <c r="J146" s="36">
        <f t="shared" si="14"/>
        <v>195.3</v>
      </c>
      <c r="K146" s="7">
        <f t="shared" si="26"/>
        <v>0</v>
      </c>
      <c r="L146" s="36">
        <f t="shared" si="12"/>
        <v>195.3</v>
      </c>
    </row>
    <row r="147" spans="1:12" ht="33">
      <c r="A147" s="63" t="str">
        <f ca="1">IF(ISERROR(MATCH(E147,Код_КВР,0)),"",INDIRECT(ADDRESS(MATCH(E147,Код_КВР,0)+1,2,,,"КВР")))</f>
        <v>Пособия, компенсации, меры социальной поддержки по публичным нормативным обязательствам</v>
      </c>
      <c r="B147" s="45" t="s">
        <v>304</v>
      </c>
      <c r="C147" s="8" t="s">
        <v>204</v>
      </c>
      <c r="D147" s="1" t="s">
        <v>223</v>
      </c>
      <c r="E147" s="94">
        <v>313</v>
      </c>
      <c r="F147" s="7">
        <f>'прил.6'!G611</f>
        <v>195.3</v>
      </c>
      <c r="G147" s="7">
        <f>'прил.6'!H611</f>
        <v>0</v>
      </c>
      <c r="H147" s="36">
        <f t="shared" si="15"/>
        <v>195.3</v>
      </c>
      <c r="I147" s="7">
        <f>'прил.6'!J611</f>
        <v>0</v>
      </c>
      <c r="J147" s="36">
        <f t="shared" si="14"/>
        <v>195.3</v>
      </c>
      <c r="K147" s="7">
        <f>'прил.6'!L611</f>
        <v>0</v>
      </c>
      <c r="L147" s="36">
        <f aca="true" t="shared" si="27" ref="L147:L210">J147+K147</f>
        <v>195.3</v>
      </c>
    </row>
    <row r="148" spans="1:12" ht="33">
      <c r="A148" s="63" t="str">
        <f ca="1">IF(ISERROR(MATCH(B148,Код_КЦСР,0)),"",INDIRECT(ADDRESS(MATCH(B148,Код_КЦСР,0)+1,2,,,"КЦСР")))</f>
        <v xml:space="preserve">Осуществление денежных выплат работникам муниципальных образовательных учреждений     </v>
      </c>
      <c r="B148" s="45" t="s">
        <v>305</v>
      </c>
      <c r="C148" s="8"/>
      <c r="D148" s="1"/>
      <c r="E148" s="94"/>
      <c r="F148" s="7">
        <f>F149+F155+F161</f>
        <v>30209.5</v>
      </c>
      <c r="G148" s="7">
        <f>G149+G155+G161</f>
        <v>0</v>
      </c>
      <c r="H148" s="36">
        <f t="shared" si="15"/>
        <v>30209.5</v>
      </c>
      <c r="I148" s="7">
        <f>I149+I155+I161</f>
        <v>0</v>
      </c>
      <c r="J148" s="36">
        <f t="shared" si="14"/>
        <v>30209.5</v>
      </c>
      <c r="K148" s="7">
        <f>K149+K155+K161</f>
        <v>0</v>
      </c>
      <c r="L148" s="36">
        <f t="shared" si="27"/>
        <v>30209.5</v>
      </c>
    </row>
    <row r="149" spans="1:12" ht="90.75" customHeight="1">
      <c r="A149" s="63" t="str">
        <f ca="1">IF(ISERROR(MATCH(B149,Код_КЦСР,0)),"",INDIRECT(ADDRESS(MATCH(B149,Код_КЦСР,0)+1,2,,,"КЦСР")))</f>
        <v>Денежная компенсация на оплату расходов по найму (поднайму) жилых помещений лицам, работающим в должности «воспитатель» в муниципальных дошкольных образовательных учреждениях в соответствии с решением Череповецкой городской Думы от 29.05.2012 № 97</v>
      </c>
      <c r="B149" s="45" t="s">
        <v>307</v>
      </c>
      <c r="C149" s="8"/>
      <c r="D149" s="1"/>
      <c r="E149" s="94"/>
      <c r="F149" s="7">
        <f aca="true" t="shared" si="28" ref="F149:K153">F150</f>
        <v>6156</v>
      </c>
      <c r="G149" s="7">
        <f t="shared" si="28"/>
        <v>0</v>
      </c>
      <c r="H149" s="36">
        <f t="shared" si="15"/>
        <v>6156</v>
      </c>
      <c r="I149" s="7">
        <f t="shared" si="28"/>
        <v>0</v>
      </c>
      <c r="J149" s="36">
        <f aca="true" t="shared" si="29" ref="J149:J212">H149+I149</f>
        <v>6156</v>
      </c>
      <c r="K149" s="7">
        <f t="shared" si="28"/>
        <v>0</v>
      </c>
      <c r="L149" s="36">
        <f t="shared" si="27"/>
        <v>6156</v>
      </c>
    </row>
    <row r="150" spans="1:12" ht="19.5" customHeight="1">
      <c r="A150" s="63" t="str">
        <f ca="1">IF(ISERROR(MATCH(C150,Код_Раздел,0)),"",INDIRECT(ADDRESS(MATCH(C150,Код_Раздел,0)+1,2,,,"Раздел")))</f>
        <v>Образование</v>
      </c>
      <c r="B150" s="45" t="s">
        <v>307</v>
      </c>
      <c r="C150" s="8" t="s">
        <v>204</v>
      </c>
      <c r="D150" s="1"/>
      <c r="E150" s="94"/>
      <c r="F150" s="7">
        <f t="shared" si="28"/>
        <v>6156</v>
      </c>
      <c r="G150" s="7">
        <f t="shared" si="28"/>
        <v>0</v>
      </c>
      <c r="H150" s="36">
        <f t="shared" si="15"/>
        <v>6156</v>
      </c>
      <c r="I150" s="7">
        <f t="shared" si="28"/>
        <v>0</v>
      </c>
      <c r="J150" s="36">
        <f t="shared" si="29"/>
        <v>6156</v>
      </c>
      <c r="K150" s="7">
        <f t="shared" si="28"/>
        <v>0</v>
      </c>
      <c r="L150" s="36">
        <f t="shared" si="27"/>
        <v>6156</v>
      </c>
    </row>
    <row r="151" spans="1:12" ht="21" customHeight="1">
      <c r="A151" s="12" t="s">
        <v>267</v>
      </c>
      <c r="B151" s="45" t="s">
        <v>307</v>
      </c>
      <c r="C151" s="8" t="s">
        <v>204</v>
      </c>
      <c r="D151" s="1" t="s">
        <v>222</v>
      </c>
      <c r="E151" s="94"/>
      <c r="F151" s="7">
        <f t="shared" si="28"/>
        <v>6156</v>
      </c>
      <c r="G151" s="7">
        <f t="shared" si="28"/>
        <v>0</v>
      </c>
      <c r="H151" s="36">
        <f t="shared" si="15"/>
        <v>6156</v>
      </c>
      <c r="I151" s="7">
        <f t="shared" si="28"/>
        <v>0</v>
      </c>
      <c r="J151" s="36">
        <f t="shared" si="29"/>
        <v>6156</v>
      </c>
      <c r="K151" s="7">
        <f t="shared" si="28"/>
        <v>0</v>
      </c>
      <c r="L151" s="36">
        <f t="shared" si="27"/>
        <v>6156</v>
      </c>
    </row>
    <row r="152" spans="1:12" ht="20.25" customHeight="1">
      <c r="A152" s="63" t="str">
        <f ca="1">IF(ISERROR(MATCH(E152,Код_КВР,0)),"",INDIRECT(ADDRESS(MATCH(E152,Код_КВР,0)+1,2,,,"КВР")))</f>
        <v>Социальное обеспечение и иные выплаты населению</v>
      </c>
      <c r="B152" s="45" t="s">
        <v>307</v>
      </c>
      <c r="C152" s="8" t="s">
        <v>204</v>
      </c>
      <c r="D152" s="1" t="s">
        <v>222</v>
      </c>
      <c r="E152" s="94">
        <v>300</v>
      </c>
      <c r="F152" s="7">
        <f t="shared" si="28"/>
        <v>6156</v>
      </c>
      <c r="G152" s="7">
        <f t="shared" si="28"/>
        <v>0</v>
      </c>
      <c r="H152" s="36">
        <f t="shared" si="15"/>
        <v>6156</v>
      </c>
      <c r="I152" s="7">
        <f t="shared" si="28"/>
        <v>0</v>
      </c>
      <c r="J152" s="36">
        <f t="shared" si="29"/>
        <v>6156</v>
      </c>
      <c r="K152" s="7">
        <f t="shared" si="28"/>
        <v>0</v>
      </c>
      <c r="L152" s="36">
        <f t="shared" si="27"/>
        <v>6156</v>
      </c>
    </row>
    <row r="153" spans="1:12" ht="23.25" customHeight="1">
      <c r="A153" s="63" t="str">
        <f ca="1">IF(ISERROR(MATCH(E153,Код_КВР,0)),"",INDIRECT(ADDRESS(MATCH(E153,Код_КВР,0)+1,2,,,"КВР")))</f>
        <v>Публичные нормативные социальные выплаты гражданам</v>
      </c>
      <c r="B153" s="45" t="s">
        <v>307</v>
      </c>
      <c r="C153" s="8" t="s">
        <v>204</v>
      </c>
      <c r="D153" s="1" t="s">
        <v>222</v>
      </c>
      <c r="E153" s="94">
        <v>310</v>
      </c>
      <c r="F153" s="7">
        <f t="shared" si="28"/>
        <v>6156</v>
      </c>
      <c r="G153" s="7">
        <f t="shared" si="28"/>
        <v>0</v>
      </c>
      <c r="H153" s="36">
        <f t="shared" si="15"/>
        <v>6156</v>
      </c>
      <c r="I153" s="7">
        <f t="shared" si="28"/>
        <v>0</v>
      </c>
      <c r="J153" s="36">
        <f t="shared" si="29"/>
        <v>6156</v>
      </c>
      <c r="K153" s="7">
        <f t="shared" si="28"/>
        <v>0</v>
      </c>
      <c r="L153" s="36">
        <f t="shared" si="27"/>
        <v>6156</v>
      </c>
    </row>
    <row r="154" spans="1:12" ht="36.75" customHeight="1">
      <c r="A154" s="63" t="str">
        <f ca="1">IF(ISERROR(MATCH(E154,Код_КВР,0)),"",INDIRECT(ADDRESS(MATCH(E154,Код_КВР,0)+1,2,,,"КВР")))</f>
        <v>Пособия, компенсации, меры социальной поддержки по публичным нормативным обязательствам</v>
      </c>
      <c r="B154" s="45" t="s">
        <v>307</v>
      </c>
      <c r="C154" s="8" t="s">
        <v>204</v>
      </c>
      <c r="D154" s="1" t="s">
        <v>222</v>
      </c>
      <c r="E154" s="94">
        <v>313</v>
      </c>
      <c r="F154" s="7">
        <f>'прил.6'!G561</f>
        <v>6156</v>
      </c>
      <c r="G154" s="7">
        <f>'прил.6'!H561</f>
        <v>0</v>
      </c>
      <c r="H154" s="36">
        <f t="shared" si="15"/>
        <v>6156</v>
      </c>
      <c r="I154" s="7">
        <f>'прил.6'!J561</f>
        <v>0</v>
      </c>
      <c r="J154" s="36">
        <f t="shared" si="29"/>
        <v>6156</v>
      </c>
      <c r="K154" s="7">
        <f>'прил.6'!L561</f>
        <v>0</v>
      </c>
      <c r="L154" s="36">
        <f t="shared" si="27"/>
        <v>6156</v>
      </c>
    </row>
    <row r="155" spans="1:12" ht="70.7" customHeight="1">
      <c r="A155" s="63" t="str">
        <f ca="1">IF(ISERROR(MATCH(B155,Код_КЦСР,0)),"",INDIRECT(ADDRESS(MATCH(B155,Код_КЦСР,0)+1,2,,,"КЦСР")))</f>
        <v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Череповецкой городской Думы от 29.05.2012 № 94</v>
      </c>
      <c r="B155" s="45" t="s">
        <v>464</v>
      </c>
      <c r="C155" s="8"/>
      <c r="D155" s="1"/>
      <c r="E155" s="94"/>
      <c r="F155" s="7">
        <f aca="true" t="shared" si="30" ref="F155:K159">F156</f>
        <v>11634.9</v>
      </c>
      <c r="G155" s="7">
        <f t="shared" si="30"/>
        <v>0</v>
      </c>
      <c r="H155" s="36">
        <f t="shared" si="15"/>
        <v>11634.9</v>
      </c>
      <c r="I155" s="7">
        <f t="shared" si="30"/>
        <v>0</v>
      </c>
      <c r="J155" s="36">
        <f t="shared" si="29"/>
        <v>11634.9</v>
      </c>
      <c r="K155" s="7">
        <f t="shared" si="30"/>
        <v>0</v>
      </c>
      <c r="L155" s="36">
        <f t="shared" si="27"/>
        <v>11634.9</v>
      </c>
    </row>
    <row r="156" spans="1:12" ht="12.75">
      <c r="A156" s="63" t="str">
        <f ca="1">IF(ISERROR(MATCH(C156,Код_Раздел,0)),"",INDIRECT(ADDRESS(MATCH(C156,Код_Раздел,0)+1,2,,,"Раздел")))</f>
        <v>Социальная политика</v>
      </c>
      <c r="B156" s="45" t="s">
        <v>464</v>
      </c>
      <c r="C156" s="8" t="s">
        <v>197</v>
      </c>
      <c r="D156" s="1"/>
      <c r="E156" s="94"/>
      <c r="F156" s="7">
        <f t="shared" si="30"/>
        <v>11634.9</v>
      </c>
      <c r="G156" s="7">
        <f t="shared" si="30"/>
        <v>0</v>
      </c>
      <c r="H156" s="36">
        <f t="shared" si="15"/>
        <v>11634.9</v>
      </c>
      <c r="I156" s="7">
        <f t="shared" si="30"/>
        <v>0</v>
      </c>
      <c r="J156" s="36">
        <f t="shared" si="29"/>
        <v>11634.9</v>
      </c>
      <c r="K156" s="7">
        <f t="shared" si="30"/>
        <v>0</v>
      </c>
      <c r="L156" s="36">
        <f t="shared" si="27"/>
        <v>11634.9</v>
      </c>
    </row>
    <row r="157" spans="1:12" ht="18.75" customHeight="1">
      <c r="A157" s="12" t="s">
        <v>188</v>
      </c>
      <c r="B157" s="45" t="s">
        <v>464</v>
      </c>
      <c r="C157" s="8" t="s">
        <v>197</v>
      </c>
      <c r="D157" s="8" t="s">
        <v>224</v>
      </c>
      <c r="E157" s="94"/>
      <c r="F157" s="7">
        <f t="shared" si="30"/>
        <v>11634.9</v>
      </c>
      <c r="G157" s="7">
        <f t="shared" si="30"/>
        <v>0</v>
      </c>
      <c r="H157" s="36">
        <f aca="true" t="shared" si="31" ref="H157:H220">F157+G157</f>
        <v>11634.9</v>
      </c>
      <c r="I157" s="7">
        <f t="shared" si="30"/>
        <v>0</v>
      </c>
      <c r="J157" s="36">
        <f t="shared" si="29"/>
        <v>11634.9</v>
      </c>
      <c r="K157" s="7">
        <f t="shared" si="30"/>
        <v>0</v>
      </c>
      <c r="L157" s="36">
        <f t="shared" si="27"/>
        <v>11634.9</v>
      </c>
    </row>
    <row r="158" spans="1:12" ht="18.75" customHeight="1">
      <c r="A158" s="63" t="str">
        <f ca="1">IF(ISERROR(MATCH(E158,Код_КВР,0)),"",INDIRECT(ADDRESS(MATCH(E158,Код_КВР,0)+1,2,,,"КВР")))</f>
        <v>Социальное обеспечение и иные выплаты населению</v>
      </c>
      <c r="B158" s="45" t="s">
        <v>464</v>
      </c>
      <c r="C158" s="8" t="s">
        <v>197</v>
      </c>
      <c r="D158" s="8" t="s">
        <v>224</v>
      </c>
      <c r="E158" s="94">
        <v>300</v>
      </c>
      <c r="F158" s="7">
        <f t="shared" si="30"/>
        <v>11634.9</v>
      </c>
      <c r="G158" s="7">
        <f t="shared" si="30"/>
        <v>0</v>
      </c>
      <c r="H158" s="36">
        <f t="shared" si="31"/>
        <v>11634.9</v>
      </c>
      <c r="I158" s="7">
        <f t="shared" si="30"/>
        <v>0</v>
      </c>
      <c r="J158" s="36">
        <f t="shared" si="29"/>
        <v>11634.9</v>
      </c>
      <c r="K158" s="7">
        <f t="shared" si="30"/>
        <v>0</v>
      </c>
      <c r="L158" s="36">
        <f t="shared" si="27"/>
        <v>11634.9</v>
      </c>
    </row>
    <row r="159" spans="1:12" ht="18.75" customHeight="1">
      <c r="A159" s="63" t="str">
        <f ca="1">IF(ISERROR(MATCH(E159,Код_КВР,0)),"",INDIRECT(ADDRESS(MATCH(E159,Код_КВР,0)+1,2,,,"КВР")))</f>
        <v>Публичные нормативные социальные выплаты гражданам</v>
      </c>
      <c r="B159" s="45" t="s">
        <v>464</v>
      </c>
      <c r="C159" s="8" t="s">
        <v>197</v>
      </c>
      <c r="D159" s="8" t="s">
        <v>224</v>
      </c>
      <c r="E159" s="94">
        <v>310</v>
      </c>
      <c r="F159" s="7">
        <f t="shared" si="30"/>
        <v>11634.9</v>
      </c>
      <c r="G159" s="7">
        <f t="shared" si="30"/>
        <v>0</v>
      </c>
      <c r="H159" s="36">
        <f t="shared" si="31"/>
        <v>11634.9</v>
      </c>
      <c r="I159" s="7">
        <f t="shared" si="30"/>
        <v>0</v>
      </c>
      <c r="J159" s="36">
        <f t="shared" si="29"/>
        <v>11634.9</v>
      </c>
      <c r="K159" s="7">
        <f t="shared" si="30"/>
        <v>0</v>
      </c>
      <c r="L159" s="36">
        <f t="shared" si="27"/>
        <v>11634.9</v>
      </c>
    </row>
    <row r="160" spans="1:12" ht="35.25" customHeight="1">
      <c r="A160" s="63" t="str">
        <f ca="1">IF(ISERROR(MATCH(E160,Код_КВР,0)),"",INDIRECT(ADDRESS(MATCH(E160,Код_КВР,0)+1,2,,,"КВР")))</f>
        <v>Пособия, компенсации, меры социальной поддержки по публичным нормативным обязательствам</v>
      </c>
      <c r="B160" s="45" t="s">
        <v>464</v>
      </c>
      <c r="C160" s="8" t="s">
        <v>197</v>
      </c>
      <c r="D160" s="8" t="s">
        <v>224</v>
      </c>
      <c r="E160" s="94">
        <v>313</v>
      </c>
      <c r="F160" s="7">
        <f>'прил.6'!G760</f>
        <v>11634.9</v>
      </c>
      <c r="G160" s="7">
        <f>'прил.6'!H760</f>
        <v>0</v>
      </c>
      <c r="H160" s="36">
        <f t="shared" si="31"/>
        <v>11634.9</v>
      </c>
      <c r="I160" s="7">
        <f>'прил.6'!J760</f>
        <v>0</v>
      </c>
      <c r="J160" s="36">
        <f t="shared" si="29"/>
        <v>11634.9</v>
      </c>
      <c r="K160" s="7">
        <f>'прил.6'!L760</f>
        <v>0</v>
      </c>
      <c r="L160" s="36">
        <f t="shared" si="27"/>
        <v>11634.9</v>
      </c>
    </row>
    <row r="161" spans="1:12" ht="84.75" customHeight="1">
      <c r="A161" s="63" t="str">
        <f ca="1">IF(ISERROR(MATCH(B161,Код_КЦСР,0)),"",INDIRECT(ADDRESS(MATCH(B161,Код_КЦСР,0)+1,2,,,"КЦСР")))</f>
        <v>Компенсация части родительской платы за содержание ребенка в детском саду (присмотр и уход за детьми) штатным работникам муниципальных дошкольных образовательных учреждений в соответствии с решением Череповецкой городской Думы от 30.10.2012 № 203</v>
      </c>
      <c r="B161" s="45" t="s">
        <v>465</v>
      </c>
      <c r="C161" s="8"/>
      <c r="D161" s="1"/>
      <c r="E161" s="94"/>
      <c r="F161" s="7">
        <f aca="true" t="shared" si="32" ref="F161:K165">F162</f>
        <v>12418.6</v>
      </c>
      <c r="G161" s="7">
        <f t="shared" si="32"/>
        <v>0</v>
      </c>
      <c r="H161" s="36">
        <f t="shared" si="31"/>
        <v>12418.6</v>
      </c>
      <c r="I161" s="7">
        <f t="shared" si="32"/>
        <v>0</v>
      </c>
      <c r="J161" s="36">
        <f t="shared" si="29"/>
        <v>12418.6</v>
      </c>
      <c r="K161" s="7">
        <f t="shared" si="32"/>
        <v>0</v>
      </c>
      <c r="L161" s="36">
        <f t="shared" si="27"/>
        <v>12418.6</v>
      </c>
    </row>
    <row r="162" spans="1:12" ht="12.75">
      <c r="A162" s="63" t="str">
        <f ca="1">IF(ISERROR(MATCH(C162,Код_Раздел,0)),"",INDIRECT(ADDRESS(MATCH(C162,Код_Раздел,0)+1,2,,,"Раздел")))</f>
        <v>Социальная политика</v>
      </c>
      <c r="B162" s="45" t="s">
        <v>465</v>
      </c>
      <c r="C162" s="8" t="s">
        <v>197</v>
      </c>
      <c r="D162" s="1"/>
      <c r="E162" s="94"/>
      <c r="F162" s="7">
        <f t="shared" si="32"/>
        <v>12418.6</v>
      </c>
      <c r="G162" s="7">
        <f t="shared" si="32"/>
        <v>0</v>
      </c>
      <c r="H162" s="36">
        <f t="shared" si="31"/>
        <v>12418.6</v>
      </c>
      <c r="I162" s="7">
        <f t="shared" si="32"/>
        <v>0</v>
      </c>
      <c r="J162" s="36">
        <f t="shared" si="29"/>
        <v>12418.6</v>
      </c>
      <c r="K162" s="7">
        <f t="shared" si="32"/>
        <v>0</v>
      </c>
      <c r="L162" s="36">
        <f t="shared" si="27"/>
        <v>12418.6</v>
      </c>
    </row>
    <row r="163" spans="1:12" ht="12.75">
      <c r="A163" s="84" t="s">
        <v>213</v>
      </c>
      <c r="B163" s="45" t="s">
        <v>465</v>
      </c>
      <c r="C163" s="8" t="s">
        <v>197</v>
      </c>
      <c r="D163" s="8" t="s">
        <v>225</v>
      </c>
      <c r="E163" s="94"/>
      <c r="F163" s="7">
        <f t="shared" si="32"/>
        <v>12418.6</v>
      </c>
      <c r="G163" s="7">
        <f t="shared" si="32"/>
        <v>0</v>
      </c>
      <c r="H163" s="36">
        <f t="shared" si="31"/>
        <v>12418.6</v>
      </c>
      <c r="I163" s="7">
        <f t="shared" si="32"/>
        <v>0</v>
      </c>
      <c r="J163" s="36">
        <f t="shared" si="29"/>
        <v>12418.6</v>
      </c>
      <c r="K163" s="7">
        <f t="shared" si="32"/>
        <v>0</v>
      </c>
      <c r="L163" s="36">
        <f t="shared" si="27"/>
        <v>12418.6</v>
      </c>
    </row>
    <row r="164" spans="1:12" ht="12.75">
      <c r="A164" s="63" t="str">
        <f ca="1">IF(ISERROR(MATCH(E164,Код_КВР,0)),"",INDIRECT(ADDRESS(MATCH(E164,Код_КВР,0)+1,2,,,"КВР")))</f>
        <v>Социальное обеспечение и иные выплаты населению</v>
      </c>
      <c r="B164" s="45" t="s">
        <v>465</v>
      </c>
      <c r="C164" s="8" t="s">
        <v>197</v>
      </c>
      <c r="D164" s="8" t="s">
        <v>225</v>
      </c>
      <c r="E164" s="94">
        <v>300</v>
      </c>
      <c r="F164" s="7">
        <f t="shared" si="32"/>
        <v>12418.6</v>
      </c>
      <c r="G164" s="7">
        <f t="shared" si="32"/>
        <v>0</v>
      </c>
      <c r="H164" s="36">
        <f t="shared" si="31"/>
        <v>12418.6</v>
      </c>
      <c r="I164" s="7">
        <f t="shared" si="32"/>
        <v>0</v>
      </c>
      <c r="J164" s="36">
        <f t="shared" si="29"/>
        <v>12418.6</v>
      </c>
      <c r="K164" s="7">
        <f t="shared" si="32"/>
        <v>0</v>
      </c>
      <c r="L164" s="36">
        <f t="shared" si="27"/>
        <v>12418.6</v>
      </c>
    </row>
    <row r="165" spans="1:12" ht="12.75">
      <c r="A165" s="63" t="str">
        <f ca="1">IF(ISERROR(MATCH(E165,Код_КВР,0)),"",INDIRECT(ADDRESS(MATCH(E165,Код_КВР,0)+1,2,,,"КВР")))</f>
        <v>Публичные нормативные социальные выплаты гражданам</v>
      </c>
      <c r="B165" s="45" t="s">
        <v>465</v>
      </c>
      <c r="C165" s="8" t="s">
        <v>197</v>
      </c>
      <c r="D165" s="8" t="s">
        <v>225</v>
      </c>
      <c r="E165" s="94">
        <v>310</v>
      </c>
      <c r="F165" s="7">
        <f t="shared" si="32"/>
        <v>12418.6</v>
      </c>
      <c r="G165" s="7">
        <f t="shared" si="32"/>
        <v>0</v>
      </c>
      <c r="H165" s="36">
        <f t="shared" si="31"/>
        <v>12418.6</v>
      </c>
      <c r="I165" s="7">
        <f t="shared" si="32"/>
        <v>0</v>
      </c>
      <c r="J165" s="36">
        <f t="shared" si="29"/>
        <v>12418.6</v>
      </c>
      <c r="K165" s="7">
        <f t="shared" si="32"/>
        <v>0</v>
      </c>
      <c r="L165" s="36">
        <f t="shared" si="27"/>
        <v>12418.6</v>
      </c>
    </row>
    <row r="166" spans="1:12" ht="33">
      <c r="A166" s="63" t="str">
        <f ca="1">IF(ISERROR(MATCH(E166,Код_КВР,0)),"",INDIRECT(ADDRESS(MATCH(E166,Код_КВР,0)+1,2,,,"КВР")))</f>
        <v>Пособия, компенсации, меры социальной поддержки по публичным нормативным обязательствам</v>
      </c>
      <c r="B166" s="45" t="s">
        <v>465</v>
      </c>
      <c r="C166" s="8" t="s">
        <v>197</v>
      </c>
      <c r="D166" s="8" t="s">
        <v>225</v>
      </c>
      <c r="E166" s="94">
        <v>313</v>
      </c>
      <c r="F166" s="7">
        <f>'прил.6'!G779</f>
        <v>12418.6</v>
      </c>
      <c r="G166" s="7">
        <f>'прил.6'!H779</f>
        <v>0</v>
      </c>
      <c r="H166" s="36">
        <f t="shared" si="31"/>
        <v>12418.6</v>
      </c>
      <c r="I166" s="7">
        <f>'прил.6'!J779</f>
        <v>0</v>
      </c>
      <c r="J166" s="36">
        <f t="shared" si="29"/>
        <v>12418.6</v>
      </c>
      <c r="K166" s="7">
        <f>'прил.6'!L779</f>
        <v>0</v>
      </c>
      <c r="L166" s="36">
        <f t="shared" si="27"/>
        <v>12418.6</v>
      </c>
    </row>
    <row r="167" spans="1:12" ht="33">
      <c r="A167" s="63" t="str">
        <f ca="1">IF(ISERROR(MATCH(B167,Код_КЦСР,0)),"",INDIRECT(ADDRESS(MATCH(B167,Код_КЦСР,0)+1,2,,,"КЦСР")))</f>
        <v>Представление лучших педагогов сферы образования к поощрению  наградами всех уровней</v>
      </c>
      <c r="B167" s="45" t="s">
        <v>466</v>
      </c>
      <c r="C167" s="8"/>
      <c r="D167" s="1"/>
      <c r="E167" s="94"/>
      <c r="F167" s="7">
        <f aca="true" t="shared" si="33" ref="F167:K172">F168</f>
        <v>32.6</v>
      </c>
      <c r="G167" s="7">
        <f t="shared" si="33"/>
        <v>0</v>
      </c>
      <c r="H167" s="36">
        <f t="shared" si="31"/>
        <v>32.6</v>
      </c>
      <c r="I167" s="7">
        <f t="shared" si="33"/>
        <v>0</v>
      </c>
      <c r="J167" s="36">
        <f t="shared" si="29"/>
        <v>32.6</v>
      </c>
      <c r="K167" s="7">
        <f t="shared" si="33"/>
        <v>0</v>
      </c>
      <c r="L167" s="36">
        <f t="shared" si="27"/>
        <v>32.6</v>
      </c>
    </row>
    <row r="168" spans="1:12" ht="51.75" customHeight="1">
      <c r="A168" s="63" t="str">
        <f ca="1">IF(ISERROR(MATCH(B168,Код_КЦСР,0)),"",INDIRECT(ADDRESS(MATCH(B168,Код_КЦСР,0)+1,2,,,"КЦСР")))</f>
        <v>Премии победителям конкурса профессионального мастерства «Учитель года» в соответствии с решением Череповецкой городской Думы от 29.06.2010 № 128</v>
      </c>
      <c r="B168" s="45" t="s">
        <v>468</v>
      </c>
      <c r="C168" s="8"/>
      <c r="D168" s="1"/>
      <c r="E168" s="94"/>
      <c r="F168" s="7">
        <f t="shared" si="33"/>
        <v>32.6</v>
      </c>
      <c r="G168" s="7">
        <f t="shared" si="33"/>
        <v>0</v>
      </c>
      <c r="H168" s="36">
        <f t="shared" si="31"/>
        <v>32.6</v>
      </c>
      <c r="I168" s="7">
        <f t="shared" si="33"/>
        <v>0</v>
      </c>
      <c r="J168" s="36">
        <f t="shared" si="29"/>
        <v>32.6</v>
      </c>
      <c r="K168" s="7">
        <f t="shared" si="33"/>
        <v>0</v>
      </c>
      <c r="L168" s="36">
        <f t="shared" si="27"/>
        <v>32.6</v>
      </c>
    </row>
    <row r="169" spans="1:12" ht="20.25" customHeight="1">
      <c r="A169" s="63" t="str">
        <f ca="1">IF(ISERROR(MATCH(C169,Код_Раздел,0)),"",INDIRECT(ADDRESS(MATCH(C169,Код_Раздел,0)+1,2,,,"Раздел")))</f>
        <v>Образование</v>
      </c>
      <c r="B169" s="45" t="s">
        <v>468</v>
      </c>
      <c r="C169" s="8" t="s">
        <v>204</v>
      </c>
      <c r="D169" s="1"/>
      <c r="E169" s="94"/>
      <c r="F169" s="7">
        <f t="shared" si="33"/>
        <v>32.6</v>
      </c>
      <c r="G169" s="7">
        <f t="shared" si="33"/>
        <v>0</v>
      </c>
      <c r="H169" s="36">
        <f t="shared" si="31"/>
        <v>32.6</v>
      </c>
      <c r="I169" s="7">
        <f t="shared" si="33"/>
        <v>0</v>
      </c>
      <c r="J169" s="36">
        <f t="shared" si="29"/>
        <v>32.6</v>
      </c>
      <c r="K169" s="7">
        <f t="shared" si="33"/>
        <v>0</v>
      </c>
      <c r="L169" s="36">
        <f t="shared" si="27"/>
        <v>32.6</v>
      </c>
    </row>
    <row r="170" spans="1:12" ht="19.5" customHeight="1">
      <c r="A170" s="12" t="s">
        <v>259</v>
      </c>
      <c r="B170" s="45" t="s">
        <v>468</v>
      </c>
      <c r="C170" s="8" t="s">
        <v>204</v>
      </c>
      <c r="D170" s="1" t="s">
        <v>223</v>
      </c>
      <c r="E170" s="94"/>
      <c r="F170" s="7">
        <f t="shared" si="33"/>
        <v>32.6</v>
      </c>
      <c r="G170" s="7">
        <f t="shared" si="33"/>
        <v>0</v>
      </c>
      <c r="H170" s="36">
        <f t="shared" si="31"/>
        <v>32.6</v>
      </c>
      <c r="I170" s="7">
        <f t="shared" si="33"/>
        <v>0</v>
      </c>
      <c r="J170" s="36">
        <f t="shared" si="29"/>
        <v>32.6</v>
      </c>
      <c r="K170" s="7">
        <f t="shared" si="33"/>
        <v>0</v>
      </c>
      <c r="L170" s="36">
        <f t="shared" si="27"/>
        <v>32.6</v>
      </c>
    </row>
    <row r="171" spans="1:12" ht="19.5" customHeight="1">
      <c r="A171" s="63" t="str">
        <f ca="1">IF(ISERROR(MATCH(E171,Код_КВР,0)),"",INDIRECT(ADDRESS(MATCH(E171,Код_КВР,0)+1,2,,,"КВР")))</f>
        <v>Социальное обеспечение и иные выплаты населению</v>
      </c>
      <c r="B171" s="45" t="s">
        <v>468</v>
      </c>
      <c r="C171" s="8" t="s">
        <v>204</v>
      </c>
      <c r="D171" s="1" t="s">
        <v>223</v>
      </c>
      <c r="E171" s="94">
        <v>300</v>
      </c>
      <c r="F171" s="7">
        <f t="shared" si="33"/>
        <v>32.6</v>
      </c>
      <c r="G171" s="7">
        <f t="shared" si="33"/>
        <v>0</v>
      </c>
      <c r="H171" s="36">
        <f t="shared" si="31"/>
        <v>32.6</v>
      </c>
      <c r="I171" s="7">
        <f t="shared" si="33"/>
        <v>0</v>
      </c>
      <c r="J171" s="36">
        <f t="shared" si="29"/>
        <v>32.6</v>
      </c>
      <c r="K171" s="7">
        <f t="shared" si="33"/>
        <v>0</v>
      </c>
      <c r="L171" s="36">
        <f t="shared" si="27"/>
        <v>32.6</v>
      </c>
    </row>
    <row r="172" spans="1:12" ht="18.75" customHeight="1">
      <c r="A172" s="63" t="str">
        <f ca="1">IF(ISERROR(MATCH(E172,Код_КВР,0)),"",INDIRECT(ADDRESS(MATCH(E172,Код_КВР,0)+1,2,,,"КВР")))</f>
        <v>Публичные нормативные социальные выплаты гражданам</v>
      </c>
      <c r="B172" s="45" t="s">
        <v>468</v>
      </c>
      <c r="C172" s="8" t="s">
        <v>204</v>
      </c>
      <c r="D172" s="1" t="s">
        <v>223</v>
      </c>
      <c r="E172" s="94">
        <v>310</v>
      </c>
      <c r="F172" s="7">
        <f t="shared" si="33"/>
        <v>32.6</v>
      </c>
      <c r="G172" s="7">
        <f t="shared" si="33"/>
        <v>0</v>
      </c>
      <c r="H172" s="36">
        <f t="shared" si="31"/>
        <v>32.6</v>
      </c>
      <c r="I172" s="7">
        <f t="shared" si="33"/>
        <v>0</v>
      </c>
      <c r="J172" s="36">
        <f t="shared" si="29"/>
        <v>32.6</v>
      </c>
      <c r="K172" s="7">
        <f t="shared" si="33"/>
        <v>0</v>
      </c>
      <c r="L172" s="36">
        <f t="shared" si="27"/>
        <v>32.6</v>
      </c>
    </row>
    <row r="173" spans="1:12" ht="36" customHeight="1">
      <c r="A173" s="63" t="str">
        <f ca="1">IF(ISERROR(MATCH(E173,Код_КВР,0)),"",INDIRECT(ADDRESS(MATCH(E173,Код_КВР,0)+1,2,,,"КВР")))</f>
        <v>Пособия, компенсации, меры социальной поддержки по публичным нормативным обязательствам</v>
      </c>
      <c r="B173" s="45" t="s">
        <v>468</v>
      </c>
      <c r="C173" s="8" t="s">
        <v>204</v>
      </c>
      <c r="D173" s="1" t="s">
        <v>223</v>
      </c>
      <c r="E173" s="94">
        <v>313</v>
      </c>
      <c r="F173" s="7">
        <f>'прил.6'!G616</f>
        <v>32.6</v>
      </c>
      <c r="G173" s="7">
        <f>'прил.6'!H616</f>
        <v>0</v>
      </c>
      <c r="H173" s="36">
        <f t="shared" si="31"/>
        <v>32.6</v>
      </c>
      <c r="I173" s="7">
        <f>'прил.6'!J616</f>
        <v>0</v>
      </c>
      <c r="J173" s="36">
        <f t="shared" si="29"/>
        <v>32.6</v>
      </c>
      <c r="K173" s="7">
        <f>'прил.6'!L616</f>
        <v>0</v>
      </c>
      <c r="L173" s="36">
        <f t="shared" si="27"/>
        <v>32.6</v>
      </c>
    </row>
    <row r="174" spans="1:12" ht="18.75" customHeight="1">
      <c r="A174" s="63" t="str">
        <f ca="1">IF(ISERROR(MATCH(B174,Код_КЦСР,0)),"",INDIRECT(ADDRESS(MATCH(B174,Код_КЦСР,0)+1,2,,,"КЦСР")))</f>
        <v>Одаренные дети</v>
      </c>
      <c r="B174" s="45" t="s">
        <v>469</v>
      </c>
      <c r="C174" s="8"/>
      <c r="D174" s="1"/>
      <c r="E174" s="94"/>
      <c r="F174" s="7">
        <f aca="true" t="shared" si="34" ref="F174:K176">F175</f>
        <v>1842.8</v>
      </c>
      <c r="G174" s="7">
        <f t="shared" si="34"/>
        <v>0</v>
      </c>
      <c r="H174" s="36">
        <f t="shared" si="31"/>
        <v>1842.8</v>
      </c>
      <c r="I174" s="7">
        <f t="shared" si="34"/>
        <v>0</v>
      </c>
      <c r="J174" s="36">
        <f t="shared" si="29"/>
        <v>1842.8</v>
      </c>
      <c r="K174" s="7">
        <f t="shared" si="34"/>
        <v>0</v>
      </c>
      <c r="L174" s="36">
        <f t="shared" si="27"/>
        <v>1842.8</v>
      </c>
    </row>
    <row r="175" spans="1:12" ht="19.5" customHeight="1">
      <c r="A175" s="63" t="str">
        <f ca="1">IF(ISERROR(MATCH(C175,Код_Раздел,0)),"",INDIRECT(ADDRESS(MATCH(C175,Код_Раздел,0)+1,2,,,"Раздел")))</f>
        <v>Образование</v>
      </c>
      <c r="B175" s="45" t="s">
        <v>469</v>
      </c>
      <c r="C175" s="8" t="s">
        <v>204</v>
      </c>
      <c r="D175" s="1"/>
      <c r="E175" s="94"/>
      <c r="F175" s="7">
        <f t="shared" si="34"/>
        <v>1842.8</v>
      </c>
      <c r="G175" s="7">
        <f t="shared" si="34"/>
        <v>0</v>
      </c>
      <c r="H175" s="36">
        <f t="shared" si="31"/>
        <v>1842.8</v>
      </c>
      <c r="I175" s="7">
        <f t="shared" si="34"/>
        <v>0</v>
      </c>
      <c r="J175" s="36">
        <f t="shared" si="29"/>
        <v>1842.8</v>
      </c>
      <c r="K175" s="7">
        <f t="shared" si="34"/>
        <v>0</v>
      </c>
      <c r="L175" s="36">
        <f t="shared" si="27"/>
        <v>1842.8</v>
      </c>
    </row>
    <row r="176" spans="1:12" ht="18.75" customHeight="1">
      <c r="A176" s="12" t="s">
        <v>260</v>
      </c>
      <c r="B176" s="45" t="s">
        <v>469</v>
      </c>
      <c r="C176" s="8" t="s">
        <v>204</v>
      </c>
      <c r="D176" s="1" t="s">
        <v>228</v>
      </c>
      <c r="E176" s="94"/>
      <c r="F176" s="7">
        <f t="shared" si="34"/>
        <v>1842.8</v>
      </c>
      <c r="G176" s="7">
        <f t="shared" si="34"/>
        <v>0</v>
      </c>
      <c r="H176" s="36">
        <f t="shared" si="31"/>
        <v>1842.8</v>
      </c>
      <c r="I176" s="7">
        <f t="shared" si="34"/>
        <v>0</v>
      </c>
      <c r="J176" s="36">
        <f t="shared" si="29"/>
        <v>1842.8</v>
      </c>
      <c r="K176" s="7">
        <f t="shared" si="34"/>
        <v>0</v>
      </c>
      <c r="L176" s="36">
        <f t="shared" si="27"/>
        <v>1842.8</v>
      </c>
    </row>
    <row r="177" spans="1:12" ht="35.25" customHeight="1">
      <c r="A177" s="63" t="str">
        <f ca="1">IF(ISERROR(MATCH(E177,Код_КВР,0)),"",INDIRECT(ADDRESS(MATCH(E177,Код_КВР,0)+1,2,,,"КВР")))</f>
        <v>Предоставление субсидий бюджетным, автономным учреждениям и иным некоммерческим организациям</v>
      </c>
      <c r="B177" s="45" t="s">
        <v>469</v>
      </c>
      <c r="C177" s="8" t="s">
        <v>204</v>
      </c>
      <c r="D177" s="1" t="s">
        <v>228</v>
      </c>
      <c r="E177" s="94">
        <v>600</v>
      </c>
      <c r="F177" s="7">
        <f>F178+F180</f>
        <v>1842.8</v>
      </c>
      <c r="G177" s="7">
        <f>G178+G180</f>
        <v>0</v>
      </c>
      <c r="H177" s="36">
        <f t="shared" si="31"/>
        <v>1842.8</v>
      </c>
      <c r="I177" s="7">
        <f>I178+I180</f>
        <v>0</v>
      </c>
      <c r="J177" s="36">
        <f t="shared" si="29"/>
        <v>1842.8</v>
      </c>
      <c r="K177" s="7">
        <f>K178+K180</f>
        <v>0</v>
      </c>
      <c r="L177" s="36">
        <f t="shared" si="27"/>
        <v>1842.8</v>
      </c>
    </row>
    <row r="178" spans="1:12" ht="24" customHeight="1">
      <c r="A178" s="63" t="str">
        <f ca="1">IF(ISERROR(MATCH(E178,Код_КВР,0)),"",INDIRECT(ADDRESS(MATCH(E178,Код_КВР,0)+1,2,,,"КВР")))</f>
        <v>Субсидии бюджетным учреждениям</v>
      </c>
      <c r="B178" s="45" t="s">
        <v>469</v>
      </c>
      <c r="C178" s="8" t="s">
        <v>204</v>
      </c>
      <c r="D178" s="1" t="s">
        <v>228</v>
      </c>
      <c r="E178" s="94">
        <v>610</v>
      </c>
      <c r="F178" s="7">
        <f>'прил.6'!G673</f>
        <v>1808.8</v>
      </c>
      <c r="G178" s="7">
        <f>'прил.6'!H673</f>
        <v>0</v>
      </c>
      <c r="H178" s="36">
        <f t="shared" si="31"/>
        <v>1808.8</v>
      </c>
      <c r="I178" s="7">
        <f>'прил.6'!J673</f>
        <v>0</v>
      </c>
      <c r="J178" s="36">
        <f t="shared" si="29"/>
        <v>1808.8</v>
      </c>
      <c r="K178" s="7">
        <f>'прил.6'!L673</f>
        <v>0</v>
      </c>
      <c r="L178" s="36">
        <f t="shared" si="27"/>
        <v>1808.8</v>
      </c>
    </row>
    <row r="179" spans="1:12" ht="21" customHeight="1">
      <c r="A179" s="63" t="str">
        <f ca="1">IF(ISERROR(MATCH(E179,Код_КВР,0)),"",INDIRECT(ADDRESS(MATCH(E179,Код_КВР,0)+1,2,,,"КВР")))</f>
        <v>Субсидии бюджетным учреждениям на иные цели</v>
      </c>
      <c r="B179" s="45" t="s">
        <v>469</v>
      </c>
      <c r="C179" s="8" t="s">
        <v>204</v>
      </c>
      <c r="D179" s="1" t="s">
        <v>228</v>
      </c>
      <c r="E179" s="94">
        <v>612</v>
      </c>
      <c r="F179" s="7">
        <f>'прил.6'!G674</f>
        <v>1808.8</v>
      </c>
      <c r="G179" s="7">
        <f>'прил.6'!H674</f>
        <v>0</v>
      </c>
      <c r="H179" s="36">
        <f t="shared" si="31"/>
        <v>1808.8</v>
      </c>
      <c r="I179" s="7">
        <f>'прил.6'!J674</f>
        <v>0</v>
      </c>
      <c r="J179" s="36">
        <f t="shared" si="29"/>
        <v>1808.8</v>
      </c>
      <c r="K179" s="7">
        <f>'прил.6'!L674</f>
        <v>0</v>
      </c>
      <c r="L179" s="36">
        <f t="shared" si="27"/>
        <v>1808.8</v>
      </c>
    </row>
    <row r="180" spans="1:12" ht="18.75" customHeight="1">
      <c r="A180" s="63" t="str">
        <f ca="1">IF(ISERROR(MATCH(E180,Код_КВР,0)),"",INDIRECT(ADDRESS(MATCH(E180,Код_КВР,0)+1,2,,,"КВР")))</f>
        <v>Субсидии автономным учреждениям</v>
      </c>
      <c r="B180" s="45" t="s">
        <v>469</v>
      </c>
      <c r="C180" s="8" t="s">
        <v>204</v>
      </c>
      <c r="D180" s="1" t="s">
        <v>228</v>
      </c>
      <c r="E180" s="94">
        <v>620</v>
      </c>
      <c r="F180" s="7">
        <f>F181</f>
        <v>34</v>
      </c>
      <c r="G180" s="7">
        <f>G181</f>
        <v>0</v>
      </c>
      <c r="H180" s="36">
        <f t="shared" si="31"/>
        <v>34</v>
      </c>
      <c r="I180" s="7">
        <f>I181</f>
        <v>0</v>
      </c>
      <c r="J180" s="36">
        <f t="shared" si="29"/>
        <v>34</v>
      </c>
      <c r="K180" s="7">
        <f>K181</f>
        <v>0</v>
      </c>
      <c r="L180" s="36">
        <f t="shared" si="27"/>
        <v>34</v>
      </c>
    </row>
    <row r="181" spans="1:12" ht="23.25" customHeight="1">
      <c r="A181" s="63" t="str">
        <f ca="1">IF(ISERROR(MATCH(E181,Код_КВР,0)),"",INDIRECT(ADDRESS(MATCH(E181,Код_КВР,0)+1,2,,,"КВР")))</f>
        <v>Субсидии автономным учреждениям на иные цели</v>
      </c>
      <c r="B181" s="45" t="s">
        <v>469</v>
      </c>
      <c r="C181" s="8" t="s">
        <v>204</v>
      </c>
      <c r="D181" s="1" t="s">
        <v>228</v>
      </c>
      <c r="E181" s="94">
        <v>622</v>
      </c>
      <c r="F181" s="7">
        <f>'прил.6'!G676</f>
        <v>34</v>
      </c>
      <c r="G181" s="7">
        <f>'прил.6'!H676</f>
        <v>0</v>
      </c>
      <c r="H181" s="36">
        <f t="shared" si="31"/>
        <v>34</v>
      </c>
      <c r="I181" s="7">
        <f>'прил.6'!J676</f>
        <v>0</v>
      </c>
      <c r="J181" s="36">
        <f t="shared" si="29"/>
        <v>34</v>
      </c>
      <c r="K181" s="7">
        <f>'прил.6'!L676</f>
        <v>0</v>
      </c>
      <c r="L181" s="36">
        <f t="shared" si="27"/>
        <v>34</v>
      </c>
    </row>
    <row r="182" spans="1:12" ht="36.75" customHeight="1">
      <c r="A182" s="63" t="str">
        <f ca="1">IF(ISERROR(MATCH(B182,Код_КЦСР,0)),"",INDIRECT(ADDRESS(MATCH(B182,Код_КЦСР,0)+1,2,,,"КЦСР")))</f>
        <v>Укрепление материально-технической базы образовательных учреждений города и обеспечение их безопасности</v>
      </c>
      <c r="B182" s="45" t="s">
        <v>471</v>
      </c>
      <c r="C182" s="8"/>
      <c r="D182" s="1"/>
      <c r="E182" s="94"/>
      <c r="F182" s="7">
        <f>F183</f>
        <v>47574.4</v>
      </c>
      <c r="G182" s="7">
        <f>G183</f>
        <v>0</v>
      </c>
      <c r="H182" s="36">
        <f t="shared" si="31"/>
        <v>47574.4</v>
      </c>
      <c r="I182" s="7">
        <f>I183</f>
        <v>-10964.4</v>
      </c>
      <c r="J182" s="36">
        <f t="shared" si="29"/>
        <v>36610</v>
      </c>
      <c r="K182" s="7">
        <f>K183</f>
        <v>0</v>
      </c>
      <c r="L182" s="36">
        <f t="shared" si="27"/>
        <v>36610</v>
      </c>
    </row>
    <row r="183" spans="1:12" ht="20.25" customHeight="1">
      <c r="A183" s="63" t="str">
        <f ca="1">IF(ISERROR(MATCH(C183,Код_Раздел,0)),"",INDIRECT(ADDRESS(MATCH(C183,Код_Раздел,0)+1,2,,,"Раздел")))</f>
        <v>Образование</v>
      </c>
      <c r="B183" s="45" t="s">
        <v>471</v>
      </c>
      <c r="C183" s="8" t="s">
        <v>204</v>
      </c>
      <c r="D183" s="1"/>
      <c r="E183" s="94"/>
      <c r="F183" s="7">
        <f>F184</f>
        <v>47574.4</v>
      </c>
      <c r="G183" s="7">
        <f>G184</f>
        <v>0</v>
      </c>
      <c r="H183" s="36">
        <f t="shared" si="31"/>
        <v>47574.4</v>
      </c>
      <c r="I183" s="7">
        <f>I184</f>
        <v>-10964.4</v>
      </c>
      <c r="J183" s="36">
        <f t="shared" si="29"/>
        <v>36610</v>
      </c>
      <c r="K183" s="7">
        <f>K184</f>
        <v>0</v>
      </c>
      <c r="L183" s="36">
        <f t="shared" si="27"/>
        <v>36610</v>
      </c>
    </row>
    <row r="184" spans="1:12" ht="19.5" customHeight="1">
      <c r="A184" s="12" t="s">
        <v>260</v>
      </c>
      <c r="B184" s="45" t="s">
        <v>471</v>
      </c>
      <c r="C184" s="8" t="s">
        <v>204</v>
      </c>
      <c r="D184" s="1" t="s">
        <v>228</v>
      </c>
      <c r="E184" s="94"/>
      <c r="F184" s="7">
        <f>F185+F188</f>
        <v>47574.4</v>
      </c>
      <c r="G184" s="7">
        <f>G185+G188</f>
        <v>0</v>
      </c>
      <c r="H184" s="36">
        <f t="shared" si="31"/>
        <v>47574.4</v>
      </c>
      <c r="I184" s="7">
        <f>I185+I188</f>
        <v>-10964.4</v>
      </c>
      <c r="J184" s="36">
        <f t="shared" si="29"/>
        <v>36610</v>
      </c>
      <c r="K184" s="7">
        <f>K185+K188</f>
        <v>0</v>
      </c>
      <c r="L184" s="36">
        <f t="shared" si="27"/>
        <v>36610</v>
      </c>
    </row>
    <row r="185" spans="1:12" ht="20.25" customHeight="1">
      <c r="A185" s="63" t="str">
        <f aca="true" t="shared" si="35" ref="A185:A192">IF(ISERROR(MATCH(E185,Код_КВР,0)),"",INDIRECT(ADDRESS(MATCH(E185,Код_КВР,0)+1,2,,,"КВР")))</f>
        <v>Закупка товаров, работ и услуг для муниципальных нужд</v>
      </c>
      <c r="B185" s="45" t="s">
        <v>471</v>
      </c>
      <c r="C185" s="8" t="s">
        <v>204</v>
      </c>
      <c r="D185" s="1" t="s">
        <v>228</v>
      </c>
      <c r="E185" s="94">
        <v>200</v>
      </c>
      <c r="F185" s="7">
        <f>F186</f>
        <v>7200</v>
      </c>
      <c r="G185" s="7">
        <f>G186</f>
        <v>0</v>
      </c>
      <c r="H185" s="36">
        <f t="shared" si="31"/>
        <v>7200</v>
      </c>
      <c r="I185" s="7">
        <f>I186</f>
        <v>-4473.1</v>
      </c>
      <c r="J185" s="36">
        <f t="shared" si="29"/>
        <v>2726.8999999999996</v>
      </c>
      <c r="K185" s="7">
        <f>K186</f>
        <v>0</v>
      </c>
      <c r="L185" s="36">
        <f t="shared" si="27"/>
        <v>2726.8999999999996</v>
      </c>
    </row>
    <row r="186" spans="1:12" ht="36.75" customHeight="1">
      <c r="A186" s="63" t="str">
        <f ca="1" t="shared" si="35"/>
        <v>Иные закупки товаров, работ и услуг для обеспечения муниципальных нужд</v>
      </c>
      <c r="B186" s="45" t="s">
        <v>471</v>
      </c>
      <c r="C186" s="8" t="s">
        <v>204</v>
      </c>
      <c r="D186" s="1" t="s">
        <v>228</v>
      </c>
      <c r="E186" s="94">
        <v>240</v>
      </c>
      <c r="F186" s="7">
        <f>F187</f>
        <v>7200</v>
      </c>
      <c r="G186" s="7">
        <f>G187</f>
        <v>0</v>
      </c>
      <c r="H186" s="36">
        <f t="shared" si="31"/>
        <v>7200</v>
      </c>
      <c r="I186" s="7">
        <f>I187</f>
        <v>-4473.1</v>
      </c>
      <c r="J186" s="36">
        <f t="shared" si="29"/>
        <v>2726.8999999999996</v>
      </c>
      <c r="K186" s="7">
        <f>K187</f>
        <v>0</v>
      </c>
      <c r="L186" s="36">
        <f t="shared" si="27"/>
        <v>2726.8999999999996</v>
      </c>
    </row>
    <row r="187" spans="1:12" ht="36" customHeight="1">
      <c r="A187" s="63" t="str">
        <f ca="1" t="shared" si="35"/>
        <v xml:space="preserve">Прочая закупка товаров, работ и услуг для обеспечения муниципальных нужд         </v>
      </c>
      <c r="B187" s="45" t="s">
        <v>471</v>
      </c>
      <c r="C187" s="8" t="s">
        <v>204</v>
      </c>
      <c r="D187" s="1" t="s">
        <v>228</v>
      </c>
      <c r="E187" s="94">
        <v>244</v>
      </c>
      <c r="F187" s="7">
        <f>'прил.6'!G680</f>
        <v>7200</v>
      </c>
      <c r="G187" s="7">
        <f>'прил.6'!H680</f>
        <v>0</v>
      </c>
      <c r="H187" s="36">
        <f t="shared" si="31"/>
        <v>7200</v>
      </c>
      <c r="I187" s="7">
        <f>'прил.6'!J680</f>
        <v>-4473.1</v>
      </c>
      <c r="J187" s="36">
        <f t="shared" si="29"/>
        <v>2726.8999999999996</v>
      </c>
      <c r="K187" s="7">
        <f>'прил.6'!L680</f>
        <v>0</v>
      </c>
      <c r="L187" s="36">
        <f t="shared" si="27"/>
        <v>2726.8999999999996</v>
      </c>
    </row>
    <row r="188" spans="1:12" ht="36.75" customHeight="1">
      <c r="A188" s="63" t="str">
        <f ca="1" t="shared" si="35"/>
        <v>Предоставление субсидий бюджетным, автономным учреждениям и иным некоммерческим организациям</v>
      </c>
      <c r="B188" s="45" t="s">
        <v>471</v>
      </c>
      <c r="C188" s="8" t="s">
        <v>204</v>
      </c>
      <c r="D188" s="1" t="s">
        <v>228</v>
      </c>
      <c r="E188" s="94">
        <v>600</v>
      </c>
      <c r="F188" s="7">
        <f>F189+F191</f>
        <v>40374.4</v>
      </c>
      <c r="G188" s="7">
        <f>G189+G191</f>
        <v>0</v>
      </c>
      <c r="H188" s="36">
        <f t="shared" si="31"/>
        <v>40374.4</v>
      </c>
      <c r="I188" s="7">
        <f>I189+I191</f>
        <v>-6491.299999999999</v>
      </c>
      <c r="J188" s="36">
        <f t="shared" si="29"/>
        <v>33883.100000000006</v>
      </c>
      <c r="K188" s="7">
        <f>K189+K191</f>
        <v>0</v>
      </c>
      <c r="L188" s="36">
        <f t="shared" si="27"/>
        <v>33883.100000000006</v>
      </c>
    </row>
    <row r="189" spans="1:12" ht="18.75" customHeight="1">
      <c r="A189" s="63" t="str">
        <f ca="1" t="shared" si="35"/>
        <v>Субсидии бюджетным учреждениям</v>
      </c>
      <c r="B189" s="45" t="s">
        <v>471</v>
      </c>
      <c r="C189" s="8" t="s">
        <v>204</v>
      </c>
      <c r="D189" s="1" t="s">
        <v>228</v>
      </c>
      <c r="E189" s="94">
        <v>610</v>
      </c>
      <c r="F189" s="7">
        <f>F190</f>
        <v>36781.3</v>
      </c>
      <c r="G189" s="7">
        <f>G190</f>
        <v>0</v>
      </c>
      <c r="H189" s="36">
        <f t="shared" si="31"/>
        <v>36781.3</v>
      </c>
      <c r="I189" s="7">
        <f>I190</f>
        <v>-6591.299999999999</v>
      </c>
      <c r="J189" s="36">
        <f t="shared" si="29"/>
        <v>30190.000000000004</v>
      </c>
      <c r="K189" s="7">
        <f>K190</f>
        <v>0</v>
      </c>
      <c r="L189" s="36">
        <f t="shared" si="27"/>
        <v>30190.000000000004</v>
      </c>
    </row>
    <row r="190" spans="1:12" ht="20.25" customHeight="1">
      <c r="A190" s="63" t="str">
        <f ca="1" t="shared" si="35"/>
        <v>Субсидии бюджетным учреждениям на иные цели</v>
      </c>
      <c r="B190" s="45" t="s">
        <v>471</v>
      </c>
      <c r="C190" s="8" t="s">
        <v>204</v>
      </c>
      <c r="D190" s="1" t="s">
        <v>228</v>
      </c>
      <c r="E190" s="94">
        <v>612</v>
      </c>
      <c r="F190" s="7">
        <f>'прил.6'!G683</f>
        <v>36781.3</v>
      </c>
      <c r="G190" s="7">
        <f>'прил.6'!H683</f>
        <v>0</v>
      </c>
      <c r="H190" s="36">
        <f t="shared" si="31"/>
        <v>36781.3</v>
      </c>
      <c r="I190" s="7">
        <f>'прил.6'!J683</f>
        <v>-6591.299999999999</v>
      </c>
      <c r="J190" s="36">
        <f t="shared" si="29"/>
        <v>30190.000000000004</v>
      </c>
      <c r="K190" s="7">
        <f>'прил.6'!L683</f>
        <v>0</v>
      </c>
      <c r="L190" s="36">
        <f t="shared" si="27"/>
        <v>30190.000000000004</v>
      </c>
    </row>
    <row r="191" spans="1:12" ht="20.25" customHeight="1">
      <c r="A191" s="63" t="str">
        <f ca="1" t="shared" si="35"/>
        <v>Субсидии автономным учреждениям</v>
      </c>
      <c r="B191" s="45" t="s">
        <v>471</v>
      </c>
      <c r="C191" s="8" t="s">
        <v>204</v>
      </c>
      <c r="D191" s="1" t="s">
        <v>228</v>
      </c>
      <c r="E191" s="94">
        <v>620</v>
      </c>
      <c r="F191" s="7">
        <f>F192</f>
        <v>3593.1</v>
      </c>
      <c r="G191" s="7">
        <f>G192</f>
        <v>0</v>
      </c>
      <c r="H191" s="36">
        <f t="shared" si="31"/>
        <v>3593.1</v>
      </c>
      <c r="I191" s="7">
        <f>I192</f>
        <v>100</v>
      </c>
      <c r="J191" s="36">
        <f t="shared" si="29"/>
        <v>3693.1</v>
      </c>
      <c r="K191" s="7">
        <f>K192</f>
        <v>0</v>
      </c>
      <c r="L191" s="36">
        <f t="shared" si="27"/>
        <v>3693.1</v>
      </c>
    </row>
    <row r="192" spans="1:12" ht="21" customHeight="1">
      <c r="A192" s="63" t="str">
        <f ca="1" t="shared" si="35"/>
        <v>Субсидии автономным учреждениям на иные цели</v>
      </c>
      <c r="B192" s="45" t="s">
        <v>471</v>
      </c>
      <c r="C192" s="8" t="s">
        <v>204</v>
      </c>
      <c r="D192" s="1" t="s">
        <v>228</v>
      </c>
      <c r="E192" s="94">
        <v>622</v>
      </c>
      <c r="F192" s="7">
        <f>'прил.6'!G685</f>
        <v>3593.1</v>
      </c>
      <c r="G192" s="7">
        <f>'прил.6'!H685</f>
        <v>0</v>
      </c>
      <c r="H192" s="36">
        <f t="shared" si="31"/>
        <v>3593.1</v>
      </c>
      <c r="I192" s="7">
        <f>'прил.6'!J685</f>
        <v>100</v>
      </c>
      <c r="J192" s="36">
        <f t="shared" si="29"/>
        <v>3693.1</v>
      </c>
      <c r="K192" s="7">
        <f>'прил.6'!L685</f>
        <v>0</v>
      </c>
      <c r="L192" s="36">
        <f t="shared" si="27"/>
        <v>3693.1</v>
      </c>
    </row>
    <row r="193" spans="1:12" ht="37.5" customHeight="1">
      <c r="A193" s="63" t="str">
        <f ca="1">IF(ISERROR(MATCH(B193,Код_КЦСР,0)),"",INDIRECT(ADDRESS(MATCH(B193,Код_КЦСР,0)+1,2,,,"КЦСР")))</f>
        <v>Социально-педагогическая поддержка детей-сирот и детей, оставшихся без попечения родителей</v>
      </c>
      <c r="B193" s="45" t="s">
        <v>421</v>
      </c>
      <c r="C193" s="8"/>
      <c r="D193" s="1"/>
      <c r="E193" s="94"/>
      <c r="F193" s="7">
        <f>F194+F213</f>
        <v>183929.7</v>
      </c>
      <c r="G193" s="7">
        <f>G194+G213</f>
        <v>0</v>
      </c>
      <c r="H193" s="36">
        <f t="shared" si="31"/>
        <v>183929.7</v>
      </c>
      <c r="I193" s="7">
        <f>I194+I213</f>
        <v>0</v>
      </c>
      <c r="J193" s="36">
        <f t="shared" si="29"/>
        <v>183929.7</v>
      </c>
      <c r="K193" s="7">
        <f>K194+K213</f>
        <v>0</v>
      </c>
      <c r="L193" s="36">
        <f t="shared" si="27"/>
        <v>183929.7</v>
      </c>
    </row>
    <row r="194" spans="1:12" ht="86.25" customHeight="1">
      <c r="A194" s="63" t="str">
        <f ca="1">IF(ISERROR(MATCH(B194,Код_КЦСР,0)),"",INDIRECT(ADDRESS(MATCH(B194,Код_КЦСР,0)+1,2,,,"КЦСР")))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194" s="45" t="s">
        <v>423</v>
      </c>
      <c r="C194" s="8"/>
      <c r="D194" s="1"/>
      <c r="E194" s="94"/>
      <c r="F194" s="7">
        <f>F195+F207</f>
        <v>127999.7</v>
      </c>
      <c r="G194" s="7">
        <f>G195+G207</f>
        <v>0</v>
      </c>
      <c r="H194" s="36">
        <f t="shared" si="31"/>
        <v>127999.7</v>
      </c>
      <c r="I194" s="7">
        <f>I195+I207</f>
        <v>0</v>
      </c>
      <c r="J194" s="36">
        <f t="shared" si="29"/>
        <v>127999.7</v>
      </c>
      <c r="K194" s="7">
        <f>K195+K207</f>
        <v>0</v>
      </c>
      <c r="L194" s="36">
        <f t="shared" si="27"/>
        <v>127999.7</v>
      </c>
    </row>
    <row r="195" spans="1:12" ht="22.5" customHeight="1">
      <c r="A195" s="63" t="str">
        <f ca="1">IF(ISERROR(MATCH(C195,Код_Раздел,0)),"",INDIRECT(ADDRESS(MATCH(C195,Код_Раздел,0)+1,2,,,"Раздел")))</f>
        <v>Образование</v>
      </c>
      <c r="B195" s="45" t="s">
        <v>423</v>
      </c>
      <c r="C195" s="8" t="s">
        <v>204</v>
      </c>
      <c r="D195" s="1"/>
      <c r="E195" s="94"/>
      <c r="F195" s="7">
        <f>F196+F203</f>
        <v>123229.8</v>
      </c>
      <c r="G195" s="7">
        <f>G196+G203</f>
        <v>0</v>
      </c>
      <c r="H195" s="36">
        <f t="shared" si="31"/>
        <v>123229.8</v>
      </c>
      <c r="I195" s="7">
        <f>I196+I203</f>
        <v>0</v>
      </c>
      <c r="J195" s="36">
        <f t="shared" si="29"/>
        <v>123229.8</v>
      </c>
      <c r="K195" s="7">
        <f>K196+K203</f>
        <v>0</v>
      </c>
      <c r="L195" s="36">
        <f t="shared" si="27"/>
        <v>123229.8</v>
      </c>
    </row>
    <row r="196" spans="1:12" ht="22.5" customHeight="1">
      <c r="A196" s="12" t="s">
        <v>259</v>
      </c>
      <c r="B196" s="45" t="s">
        <v>423</v>
      </c>
      <c r="C196" s="8" t="s">
        <v>204</v>
      </c>
      <c r="D196" s="1" t="s">
        <v>223</v>
      </c>
      <c r="E196" s="94"/>
      <c r="F196" s="7">
        <f>F197+F200</f>
        <v>117177.8</v>
      </c>
      <c r="G196" s="7">
        <f>G197+G200</f>
        <v>0</v>
      </c>
      <c r="H196" s="36">
        <f t="shared" si="31"/>
        <v>117177.8</v>
      </c>
      <c r="I196" s="7">
        <f>I197+I200</f>
        <v>0</v>
      </c>
      <c r="J196" s="36">
        <f t="shared" si="29"/>
        <v>117177.8</v>
      </c>
      <c r="K196" s="7">
        <f>K197+K200</f>
        <v>0</v>
      </c>
      <c r="L196" s="36">
        <f t="shared" si="27"/>
        <v>117177.8</v>
      </c>
    </row>
    <row r="197" spans="1:12" ht="19.5" customHeight="1">
      <c r="A197" s="63" t="str">
        <f aca="true" t="shared" si="36" ref="A197:A206">IF(ISERROR(MATCH(E197,Код_КВР,0)),"",INDIRECT(ADDRESS(MATCH(E197,Код_КВР,0)+1,2,,,"КВР")))</f>
        <v>Социальное обеспечение и иные выплаты населению</v>
      </c>
      <c r="B197" s="45" t="s">
        <v>423</v>
      </c>
      <c r="C197" s="8" t="s">
        <v>204</v>
      </c>
      <c r="D197" s="1" t="s">
        <v>223</v>
      </c>
      <c r="E197" s="94">
        <v>300</v>
      </c>
      <c r="F197" s="7">
        <f>F198</f>
        <v>851.6</v>
      </c>
      <c r="G197" s="7">
        <f>G198</f>
        <v>0</v>
      </c>
      <c r="H197" s="36">
        <f t="shared" si="31"/>
        <v>851.6</v>
      </c>
      <c r="I197" s="7">
        <f>I198</f>
        <v>0</v>
      </c>
      <c r="J197" s="36">
        <f t="shared" si="29"/>
        <v>851.6</v>
      </c>
      <c r="K197" s="7">
        <f>K198</f>
        <v>0</v>
      </c>
      <c r="L197" s="36">
        <f t="shared" si="27"/>
        <v>851.6</v>
      </c>
    </row>
    <row r="198" spans="1:12" ht="33.75" customHeight="1">
      <c r="A198" s="63" t="str">
        <f ca="1" t="shared" si="36"/>
        <v>Социальные выплаты гражданам, кроме публичных нормативных социальных выплат</v>
      </c>
      <c r="B198" s="45" t="s">
        <v>423</v>
      </c>
      <c r="C198" s="8" t="s">
        <v>204</v>
      </c>
      <c r="D198" s="1" t="s">
        <v>223</v>
      </c>
      <c r="E198" s="94">
        <v>320</v>
      </c>
      <c r="F198" s="7">
        <f>F199</f>
        <v>851.6</v>
      </c>
      <c r="G198" s="7">
        <f>G199</f>
        <v>0</v>
      </c>
      <c r="H198" s="36">
        <f t="shared" si="31"/>
        <v>851.6</v>
      </c>
      <c r="I198" s="7">
        <f>I199</f>
        <v>0</v>
      </c>
      <c r="J198" s="36">
        <f t="shared" si="29"/>
        <v>851.6</v>
      </c>
      <c r="K198" s="7">
        <f>K199</f>
        <v>0</v>
      </c>
      <c r="L198" s="36">
        <f t="shared" si="27"/>
        <v>851.6</v>
      </c>
    </row>
    <row r="199" spans="1:12" ht="37.5" customHeight="1">
      <c r="A199" s="63" t="str">
        <f ca="1" t="shared" si="36"/>
        <v>Пособия, компенсации и иные социальные выплаты гражданам, кроме публичных нормативных обязательств</v>
      </c>
      <c r="B199" s="45" t="s">
        <v>423</v>
      </c>
      <c r="C199" s="8" t="s">
        <v>204</v>
      </c>
      <c r="D199" s="1" t="s">
        <v>223</v>
      </c>
      <c r="E199" s="94">
        <v>321</v>
      </c>
      <c r="F199" s="7">
        <f>'прил.6'!G621</f>
        <v>851.6</v>
      </c>
      <c r="G199" s="7">
        <f>'прил.6'!H621</f>
        <v>0</v>
      </c>
      <c r="H199" s="36">
        <f t="shared" si="31"/>
        <v>851.6</v>
      </c>
      <c r="I199" s="7">
        <f>'прил.6'!J621</f>
        <v>0</v>
      </c>
      <c r="J199" s="36">
        <f t="shared" si="29"/>
        <v>851.6</v>
      </c>
      <c r="K199" s="7">
        <f>'прил.6'!L621</f>
        <v>0</v>
      </c>
      <c r="L199" s="36">
        <f t="shared" si="27"/>
        <v>851.6</v>
      </c>
    </row>
    <row r="200" spans="1:12" ht="35.25" customHeight="1">
      <c r="A200" s="63" t="str">
        <f ca="1" t="shared" si="36"/>
        <v>Предоставление субсидий бюджетным, автономным учреждениям и иным некоммерческим организациям</v>
      </c>
      <c r="B200" s="45" t="s">
        <v>423</v>
      </c>
      <c r="C200" s="8" t="s">
        <v>204</v>
      </c>
      <c r="D200" s="1" t="s">
        <v>223</v>
      </c>
      <c r="E200" s="94">
        <v>600</v>
      </c>
      <c r="F200" s="7">
        <f>F201</f>
        <v>116326.2</v>
      </c>
      <c r="G200" s="7">
        <f>G201</f>
        <v>0</v>
      </c>
      <c r="H200" s="36">
        <f t="shared" si="31"/>
        <v>116326.2</v>
      </c>
      <c r="I200" s="7">
        <f>I201</f>
        <v>0</v>
      </c>
      <c r="J200" s="36">
        <f t="shared" si="29"/>
        <v>116326.2</v>
      </c>
      <c r="K200" s="7">
        <f>K201</f>
        <v>0</v>
      </c>
      <c r="L200" s="36">
        <f t="shared" si="27"/>
        <v>116326.2</v>
      </c>
    </row>
    <row r="201" spans="1:12" ht="22.5" customHeight="1">
      <c r="A201" s="63" t="str">
        <f ca="1" t="shared" si="36"/>
        <v>Субсидии бюджетным учреждениям</v>
      </c>
      <c r="B201" s="45" t="s">
        <v>423</v>
      </c>
      <c r="C201" s="8" t="s">
        <v>204</v>
      </c>
      <c r="D201" s="1" t="s">
        <v>223</v>
      </c>
      <c r="E201" s="94">
        <v>610</v>
      </c>
      <c r="F201" s="7">
        <f>F202</f>
        <v>116326.2</v>
      </c>
      <c r="G201" s="7">
        <f>G202</f>
        <v>0</v>
      </c>
      <c r="H201" s="36">
        <f t="shared" si="31"/>
        <v>116326.2</v>
      </c>
      <c r="I201" s="7">
        <f>I202</f>
        <v>0</v>
      </c>
      <c r="J201" s="36">
        <f t="shared" si="29"/>
        <v>116326.2</v>
      </c>
      <c r="K201" s="7">
        <f>K202</f>
        <v>0</v>
      </c>
      <c r="L201" s="36">
        <f t="shared" si="27"/>
        <v>116326.2</v>
      </c>
    </row>
    <row r="202" spans="1:12" ht="51.75" customHeight="1">
      <c r="A202" s="63" t="str">
        <f ca="1" t="shared" si="36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02" s="45" t="s">
        <v>423</v>
      </c>
      <c r="C202" s="8" t="s">
        <v>204</v>
      </c>
      <c r="D202" s="1" t="s">
        <v>223</v>
      </c>
      <c r="E202" s="94">
        <v>611</v>
      </c>
      <c r="F202" s="7">
        <f>'прил.6'!G624</f>
        <v>116326.2</v>
      </c>
      <c r="G202" s="7">
        <f>'прил.6'!H624</f>
        <v>0</v>
      </c>
      <c r="H202" s="36">
        <f t="shared" si="31"/>
        <v>116326.2</v>
      </c>
      <c r="I202" s="7">
        <f>'прил.6'!J624</f>
        <v>0</v>
      </c>
      <c r="J202" s="36">
        <f t="shared" si="29"/>
        <v>116326.2</v>
      </c>
      <c r="K202" s="7">
        <f>'прил.6'!L624</f>
        <v>0</v>
      </c>
      <c r="L202" s="36">
        <f t="shared" si="27"/>
        <v>116326.2</v>
      </c>
    </row>
    <row r="203" spans="1:12" ht="12.75">
      <c r="A203" s="12" t="s">
        <v>208</v>
      </c>
      <c r="B203" s="45" t="s">
        <v>423</v>
      </c>
      <c r="C203" s="8" t="s">
        <v>204</v>
      </c>
      <c r="D203" s="1" t="s">
        <v>204</v>
      </c>
      <c r="E203" s="94"/>
      <c r="F203" s="7">
        <f aca="true" t="shared" si="37" ref="F203:K205">F204</f>
        <v>6052</v>
      </c>
      <c r="G203" s="7">
        <f t="shared" si="37"/>
        <v>0</v>
      </c>
      <c r="H203" s="36">
        <f t="shared" si="31"/>
        <v>6052</v>
      </c>
      <c r="I203" s="7">
        <f t="shared" si="37"/>
        <v>0</v>
      </c>
      <c r="J203" s="36">
        <f t="shared" si="29"/>
        <v>6052</v>
      </c>
      <c r="K203" s="7">
        <f t="shared" si="37"/>
        <v>0</v>
      </c>
      <c r="L203" s="36">
        <f t="shared" si="27"/>
        <v>6052</v>
      </c>
    </row>
    <row r="204" spans="1:12" ht="12.75">
      <c r="A204" s="63" t="str">
        <f ca="1" t="shared" si="36"/>
        <v>Социальное обеспечение и иные выплаты населению</v>
      </c>
      <c r="B204" s="45" t="s">
        <v>423</v>
      </c>
      <c r="C204" s="8" t="s">
        <v>204</v>
      </c>
      <c r="D204" s="1" t="s">
        <v>204</v>
      </c>
      <c r="E204" s="94">
        <v>300</v>
      </c>
      <c r="F204" s="7">
        <f t="shared" si="37"/>
        <v>6052</v>
      </c>
      <c r="G204" s="7">
        <f t="shared" si="37"/>
        <v>0</v>
      </c>
      <c r="H204" s="36">
        <f t="shared" si="31"/>
        <v>6052</v>
      </c>
      <c r="I204" s="7">
        <f t="shared" si="37"/>
        <v>0</v>
      </c>
      <c r="J204" s="36">
        <f t="shared" si="29"/>
        <v>6052</v>
      </c>
      <c r="K204" s="7">
        <f t="shared" si="37"/>
        <v>0</v>
      </c>
      <c r="L204" s="36">
        <f t="shared" si="27"/>
        <v>6052</v>
      </c>
    </row>
    <row r="205" spans="1:12" ht="33">
      <c r="A205" s="63" t="str">
        <f ca="1" t="shared" si="36"/>
        <v>Социальные выплаты гражданам, кроме публичных нормативных социальных выплат</v>
      </c>
      <c r="B205" s="45" t="s">
        <v>423</v>
      </c>
      <c r="C205" s="8" t="s">
        <v>204</v>
      </c>
      <c r="D205" s="1" t="s">
        <v>204</v>
      </c>
      <c r="E205" s="94">
        <v>320</v>
      </c>
      <c r="F205" s="7">
        <f t="shared" si="37"/>
        <v>6052</v>
      </c>
      <c r="G205" s="7">
        <f t="shared" si="37"/>
        <v>0</v>
      </c>
      <c r="H205" s="36">
        <f t="shared" si="31"/>
        <v>6052</v>
      </c>
      <c r="I205" s="7">
        <f t="shared" si="37"/>
        <v>0</v>
      </c>
      <c r="J205" s="36">
        <f t="shared" si="29"/>
        <v>6052</v>
      </c>
      <c r="K205" s="7">
        <f t="shared" si="37"/>
        <v>0</v>
      </c>
      <c r="L205" s="36">
        <f t="shared" si="27"/>
        <v>6052</v>
      </c>
    </row>
    <row r="206" spans="1:12" ht="33">
      <c r="A206" s="63" t="str">
        <f ca="1" t="shared" si="36"/>
        <v>Приобретение товаров, работ, услуг в пользу граждан в целях их социального обеспечения</v>
      </c>
      <c r="B206" s="45" t="s">
        <v>423</v>
      </c>
      <c r="C206" s="8" t="s">
        <v>204</v>
      </c>
      <c r="D206" s="1" t="s">
        <v>204</v>
      </c>
      <c r="E206" s="94">
        <v>323</v>
      </c>
      <c r="F206" s="7">
        <f>'прил.6'!G631</f>
        <v>6052</v>
      </c>
      <c r="G206" s="7">
        <f>'прил.6'!H631</f>
        <v>0</v>
      </c>
      <c r="H206" s="36">
        <f t="shared" si="31"/>
        <v>6052</v>
      </c>
      <c r="I206" s="7">
        <f>'прил.6'!J631</f>
        <v>0</v>
      </c>
      <c r="J206" s="36">
        <f t="shared" si="29"/>
        <v>6052</v>
      </c>
      <c r="K206" s="7">
        <f>'прил.6'!L631</f>
        <v>0</v>
      </c>
      <c r="L206" s="36">
        <f t="shared" si="27"/>
        <v>6052</v>
      </c>
    </row>
    <row r="207" spans="1:12" ht="18.75" customHeight="1">
      <c r="A207" s="63" t="str">
        <f ca="1">IF(ISERROR(MATCH(C207,Код_Раздел,0)),"",INDIRECT(ADDRESS(MATCH(C207,Код_Раздел,0)+1,2,,,"Раздел")))</f>
        <v>Социальная политика</v>
      </c>
      <c r="B207" s="45" t="s">
        <v>423</v>
      </c>
      <c r="C207" s="8" t="s">
        <v>197</v>
      </c>
      <c r="D207" s="1"/>
      <c r="E207" s="94"/>
      <c r="F207" s="7">
        <f aca="true" t="shared" si="38" ref="F207:K209">F208</f>
        <v>4769.9</v>
      </c>
      <c r="G207" s="7">
        <f t="shared" si="38"/>
        <v>0</v>
      </c>
      <c r="H207" s="36">
        <f t="shared" si="31"/>
        <v>4769.9</v>
      </c>
      <c r="I207" s="7">
        <f t="shared" si="38"/>
        <v>0</v>
      </c>
      <c r="J207" s="36">
        <f t="shared" si="29"/>
        <v>4769.9</v>
      </c>
      <c r="K207" s="7">
        <f t="shared" si="38"/>
        <v>0</v>
      </c>
      <c r="L207" s="36">
        <f t="shared" si="27"/>
        <v>4769.9</v>
      </c>
    </row>
    <row r="208" spans="1:12" ht="21" customHeight="1">
      <c r="A208" s="12" t="s">
        <v>188</v>
      </c>
      <c r="B208" s="45" t="s">
        <v>423</v>
      </c>
      <c r="C208" s="8" t="s">
        <v>197</v>
      </c>
      <c r="D208" s="1" t="s">
        <v>224</v>
      </c>
      <c r="E208" s="94"/>
      <c r="F208" s="7">
        <f t="shared" si="38"/>
        <v>4769.9</v>
      </c>
      <c r="G208" s="7">
        <f t="shared" si="38"/>
        <v>0</v>
      </c>
      <c r="H208" s="36">
        <f t="shared" si="31"/>
        <v>4769.9</v>
      </c>
      <c r="I208" s="7">
        <f t="shared" si="38"/>
        <v>0</v>
      </c>
      <c r="J208" s="36">
        <f t="shared" si="29"/>
        <v>4769.9</v>
      </c>
      <c r="K208" s="7">
        <f t="shared" si="38"/>
        <v>0</v>
      </c>
      <c r="L208" s="36">
        <f t="shared" si="27"/>
        <v>4769.9</v>
      </c>
    </row>
    <row r="209" spans="1:12" ht="19.5" customHeight="1">
      <c r="A209" s="63" t="str">
        <f ca="1">IF(ISERROR(MATCH(E209,Код_КВР,0)),"",INDIRECT(ADDRESS(MATCH(E209,Код_КВР,0)+1,2,,,"КВР")))</f>
        <v>Социальное обеспечение и иные выплаты населению</v>
      </c>
      <c r="B209" s="45" t="s">
        <v>423</v>
      </c>
      <c r="C209" s="8" t="s">
        <v>197</v>
      </c>
      <c r="D209" s="1" t="s">
        <v>224</v>
      </c>
      <c r="E209" s="94">
        <v>300</v>
      </c>
      <c r="F209" s="7">
        <f t="shared" si="38"/>
        <v>4769.9</v>
      </c>
      <c r="G209" s="7">
        <f t="shared" si="38"/>
        <v>0</v>
      </c>
      <c r="H209" s="36">
        <f t="shared" si="31"/>
        <v>4769.9</v>
      </c>
      <c r="I209" s="7">
        <f t="shared" si="38"/>
        <v>0</v>
      </c>
      <c r="J209" s="36">
        <f t="shared" si="29"/>
        <v>4769.9</v>
      </c>
      <c r="K209" s="7">
        <f t="shared" si="38"/>
        <v>0</v>
      </c>
      <c r="L209" s="36">
        <f t="shared" si="27"/>
        <v>4769.9</v>
      </c>
    </row>
    <row r="210" spans="1:12" ht="36" customHeight="1">
      <c r="A210" s="63" t="str">
        <f ca="1">IF(ISERROR(MATCH(E210,Код_КВР,0)),"",INDIRECT(ADDRESS(MATCH(E210,Код_КВР,0)+1,2,,,"КВР")))</f>
        <v>Социальные выплаты гражданам, кроме публичных нормативных социальных выплат</v>
      </c>
      <c r="B210" s="45" t="s">
        <v>423</v>
      </c>
      <c r="C210" s="8" t="s">
        <v>197</v>
      </c>
      <c r="D210" s="1" t="s">
        <v>224</v>
      </c>
      <c r="E210" s="94">
        <v>320</v>
      </c>
      <c r="F210" s="7">
        <f>SUM(F211:F212)</f>
        <v>4769.9</v>
      </c>
      <c r="G210" s="7">
        <f>SUM(G211:G212)</f>
        <v>0</v>
      </c>
      <c r="H210" s="36">
        <f t="shared" si="31"/>
        <v>4769.9</v>
      </c>
      <c r="I210" s="7">
        <f>SUM(I211:I212)</f>
        <v>0</v>
      </c>
      <c r="J210" s="36">
        <f t="shared" si="29"/>
        <v>4769.9</v>
      </c>
      <c r="K210" s="7">
        <f>SUM(K211:K212)</f>
        <v>0</v>
      </c>
      <c r="L210" s="36">
        <f t="shared" si="27"/>
        <v>4769.9</v>
      </c>
    </row>
    <row r="211" spans="1:12" ht="36.75" customHeight="1">
      <c r="A211" s="63" t="str">
        <f ca="1">IF(ISERROR(MATCH(E211,Код_КВР,0)),"",INDIRECT(ADDRESS(MATCH(E211,Код_КВР,0)+1,2,,,"КВР")))</f>
        <v>Пособия, компенсации и иные социальные выплаты гражданам, кроме публичных нормативных обязательств</v>
      </c>
      <c r="B211" s="45" t="s">
        <v>423</v>
      </c>
      <c r="C211" s="8" t="s">
        <v>197</v>
      </c>
      <c r="D211" s="1" t="s">
        <v>224</v>
      </c>
      <c r="E211" s="94">
        <v>321</v>
      </c>
      <c r="F211" s="7">
        <f>'прил.6'!G1192+'прил.6'!G765</f>
        <v>2489.9</v>
      </c>
      <c r="G211" s="7">
        <f>'прил.6'!H1192+'прил.6'!H765</f>
        <v>0</v>
      </c>
      <c r="H211" s="36">
        <f t="shared" si="31"/>
        <v>2489.9</v>
      </c>
      <c r="I211" s="7">
        <f>'прил.6'!J1192+'прил.6'!J765</f>
        <v>0</v>
      </c>
      <c r="J211" s="36">
        <f t="shared" si="29"/>
        <v>2489.9</v>
      </c>
      <c r="K211" s="7">
        <f>'прил.6'!L1192+'прил.6'!L765</f>
        <v>0</v>
      </c>
      <c r="L211" s="36">
        <f aca="true" t="shared" si="39" ref="L211:L277">J211+K211</f>
        <v>2489.9</v>
      </c>
    </row>
    <row r="212" spans="1:12" ht="36.75" customHeight="1">
      <c r="A212" s="63" t="str">
        <f ca="1">IF(ISERROR(MATCH(E212,Код_КВР,0)),"",INDIRECT(ADDRESS(MATCH(E212,Код_КВР,0)+1,2,,,"КВР")))</f>
        <v>Приобретение товаров, работ, услуг в пользу граждан в целях их социального обеспечения</v>
      </c>
      <c r="B212" s="45" t="s">
        <v>423</v>
      </c>
      <c r="C212" s="8" t="s">
        <v>197</v>
      </c>
      <c r="D212" s="1" t="s">
        <v>224</v>
      </c>
      <c r="E212" s="94">
        <v>323</v>
      </c>
      <c r="F212" s="7">
        <f>'прил.6'!G766</f>
        <v>2280</v>
      </c>
      <c r="G212" s="7">
        <f>'прил.6'!H766</f>
        <v>0</v>
      </c>
      <c r="H212" s="36">
        <f t="shared" si="31"/>
        <v>2280</v>
      </c>
      <c r="I212" s="7">
        <f>'прил.6'!J766</f>
        <v>0</v>
      </c>
      <c r="J212" s="36">
        <f t="shared" si="29"/>
        <v>2280</v>
      </c>
      <c r="K212" s="7">
        <f>'прил.6'!L766</f>
        <v>0</v>
      </c>
      <c r="L212" s="36">
        <f t="shared" si="39"/>
        <v>2280</v>
      </c>
    </row>
    <row r="213" spans="1:12" ht="174" customHeight="1">
      <c r="A213" s="63" t="str">
        <f ca="1">IF(ISERROR(MATCH(B213,Код_КЦСР,0)),"",INDIRECT(ADDRESS(MATCH(B213,Код_КЦСР,0)+1,2,,,"КЦСР")))</f>
        <v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 за счет субвенций из областного бюджета</v>
      </c>
      <c r="B213" s="45" t="s">
        <v>442</v>
      </c>
      <c r="C213" s="8"/>
      <c r="D213" s="1"/>
      <c r="E213" s="94"/>
      <c r="F213" s="7">
        <f aca="true" t="shared" si="40" ref="F213:K217">F214</f>
        <v>55930</v>
      </c>
      <c r="G213" s="7">
        <f t="shared" si="40"/>
        <v>0</v>
      </c>
      <c r="H213" s="36">
        <f t="shared" si="31"/>
        <v>55930</v>
      </c>
      <c r="I213" s="7">
        <f t="shared" si="40"/>
        <v>0</v>
      </c>
      <c r="J213" s="36">
        <f aca="true" t="shared" si="41" ref="J213:J279">H213+I213</f>
        <v>55930</v>
      </c>
      <c r="K213" s="7">
        <f t="shared" si="40"/>
        <v>0</v>
      </c>
      <c r="L213" s="36">
        <f t="shared" si="39"/>
        <v>55930</v>
      </c>
    </row>
    <row r="214" spans="1:12" ht="20.25" customHeight="1">
      <c r="A214" s="63" t="str">
        <f ca="1">IF(ISERROR(MATCH(C214,Код_Раздел,0)),"",INDIRECT(ADDRESS(MATCH(C214,Код_Раздел,0)+1,2,,,"Раздел")))</f>
        <v>Социальная политика</v>
      </c>
      <c r="B214" s="45" t="s">
        <v>442</v>
      </c>
      <c r="C214" s="8" t="s">
        <v>197</v>
      </c>
      <c r="D214" s="1"/>
      <c r="E214" s="94"/>
      <c r="F214" s="7">
        <f t="shared" si="40"/>
        <v>55930</v>
      </c>
      <c r="G214" s="7">
        <f t="shared" si="40"/>
        <v>0</v>
      </c>
      <c r="H214" s="36">
        <f t="shared" si="31"/>
        <v>55930</v>
      </c>
      <c r="I214" s="7">
        <f t="shared" si="40"/>
        <v>0</v>
      </c>
      <c r="J214" s="36">
        <f t="shared" si="41"/>
        <v>55930</v>
      </c>
      <c r="K214" s="7">
        <f t="shared" si="40"/>
        <v>0</v>
      </c>
      <c r="L214" s="36">
        <f t="shared" si="39"/>
        <v>55930</v>
      </c>
    </row>
    <row r="215" spans="1:12" ht="18.75" customHeight="1">
      <c r="A215" s="84" t="s">
        <v>213</v>
      </c>
      <c r="B215" s="45" t="s">
        <v>442</v>
      </c>
      <c r="C215" s="8" t="s">
        <v>197</v>
      </c>
      <c r="D215" s="1" t="s">
        <v>225</v>
      </c>
      <c r="E215" s="94"/>
      <c r="F215" s="7">
        <f t="shared" si="40"/>
        <v>55930</v>
      </c>
      <c r="G215" s="7">
        <f t="shared" si="40"/>
        <v>0</v>
      </c>
      <c r="H215" s="36">
        <f t="shared" si="31"/>
        <v>55930</v>
      </c>
      <c r="I215" s="7">
        <f t="shared" si="40"/>
        <v>0</v>
      </c>
      <c r="J215" s="36">
        <f t="shared" si="41"/>
        <v>55930</v>
      </c>
      <c r="K215" s="7">
        <f t="shared" si="40"/>
        <v>0</v>
      </c>
      <c r="L215" s="36">
        <f t="shared" si="39"/>
        <v>55930</v>
      </c>
    </row>
    <row r="216" spans="1:12" ht="21.95" customHeight="1">
      <c r="A216" s="63" t="str">
        <f ca="1">IF(ISERROR(MATCH(E216,Код_КВР,0)),"",INDIRECT(ADDRESS(MATCH(E216,Код_КВР,0)+1,2,,,"КВР")))</f>
        <v>Социальное обеспечение и иные выплаты населению</v>
      </c>
      <c r="B216" s="45" t="s">
        <v>442</v>
      </c>
      <c r="C216" s="8" t="s">
        <v>197</v>
      </c>
      <c r="D216" s="1" t="s">
        <v>225</v>
      </c>
      <c r="E216" s="94">
        <v>300</v>
      </c>
      <c r="F216" s="7">
        <f t="shared" si="40"/>
        <v>55930</v>
      </c>
      <c r="G216" s="7">
        <f t="shared" si="40"/>
        <v>0</v>
      </c>
      <c r="H216" s="36">
        <f t="shared" si="31"/>
        <v>55930</v>
      </c>
      <c r="I216" s="7">
        <f t="shared" si="40"/>
        <v>0</v>
      </c>
      <c r="J216" s="36">
        <f t="shared" si="41"/>
        <v>55930</v>
      </c>
      <c r="K216" s="7">
        <f t="shared" si="40"/>
        <v>0</v>
      </c>
      <c r="L216" s="36">
        <f t="shared" si="39"/>
        <v>55930</v>
      </c>
    </row>
    <row r="217" spans="1:12" ht="35.25" customHeight="1">
      <c r="A217" s="63" t="str">
        <f ca="1">IF(ISERROR(MATCH(E217,Код_КВР,0)),"",INDIRECT(ADDRESS(MATCH(E217,Код_КВР,0)+1,2,,,"КВР")))</f>
        <v>Социальные выплаты гражданам, кроме публичных нормативных социальных выплат</v>
      </c>
      <c r="B217" s="45" t="s">
        <v>442</v>
      </c>
      <c r="C217" s="8" t="s">
        <v>197</v>
      </c>
      <c r="D217" s="1" t="s">
        <v>225</v>
      </c>
      <c r="E217" s="94">
        <v>320</v>
      </c>
      <c r="F217" s="7">
        <f t="shared" si="40"/>
        <v>55930</v>
      </c>
      <c r="G217" s="7">
        <f t="shared" si="40"/>
        <v>0</v>
      </c>
      <c r="H217" s="36">
        <f t="shared" si="31"/>
        <v>55930</v>
      </c>
      <c r="I217" s="7">
        <f t="shared" si="40"/>
        <v>0</v>
      </c>
      <c r="J217" s="36">
        <f t="shared" si="41"/>
        <v>55930</v>
      </c>
      <c r="K217" s="7">
        <f t="shared" si="40"/>
        <v>0</v>
      </c>
      <c r="L217" s="36">
        <f t="shared" si="39"/>
        <v>55930</v>
      </c>
    </row>
    <row r="218" spans="1:12" ht="36" customHeight="1">
      <c r="A218" s="63" t="str">
        <f ca="1">IF(ISERROR(MATCH(E218,Код_КВР,0)),"",INDIRECT(ADDRESS(MATCH(E218,Код_КВР,0)+1,2,,,"КВР")))</f>
        <v>Пособия, компенсации и иные социальные выплаты гражданам, кроме публичных нормативных обязательств</v>
      </c>
      <c r="B218" s="45" t="s">
        <v>442</v>
      </c>
      <c r="C218" s="8" t="s">
        <v>197</v>
      </c>
      <c r="D218" s="1" t="s">
        <v>225</v>
      </c>
      <c r="E218" s="94">
        <v>321</v>
      </c>
      <c r="F218" s="7">
        <f>'прил.6'!G784</f>
        <v>55930</v>
      </c>
      <c r="G218" s="7">
        <f>'прил.6'!H784</f>
        <v>0</v>
      </c>
      <c r="H218" s="36">
        <f t="shared" si="31"/>
        <v>55930</v>
      </c>
      <c r="I218" s="7">
        <f>'прил.6'!J784</f>
        <v>0</v>
      </c>
      <c r="J218" s="36">
        <f t="shared" si="41"/>
        <v>55930</v>
      </c>
      <c r="K218" s="7">
        <f>'прил.6'!L784</f>
        <v>0</v>
      </c>
      <c r="L218" s="36">
        <f t="shared" si="39"/>
        <v>55930</v>
      </c>
    </row>
    <row r="219" spans="1:12" ht="37.5" customHeight="1">
      <c r="A219" s="63" t="str">
        <f ca="1">IF(ISERROR(MATCH(B219,Код_КЦСР,0)),"",INDIRECT(ADDRESS(MATCH(B219,Код_КЦСР,0)+1,2,,,"КЦСР")))</f>
        <v>Муниципальная программа «Культура, традиции и народное творчество в городе Череповце» на 2013-2018 годы</v>
      </c>
      <c r="B219" s="45" t="s">
        <v>473</v>
      </c>
      <c r="C219" s="8"/>
      <c r="D219" s="1"/>
      <c r="E219" s="94"/>
      <c r="F219" s="7">
        <f>F220+F236+F267+F304+F334+F357+F376+F383+F390</f>
        <v>311891.39999999997</v>
      </c>
      <c r="G219" s="7">
        <f>G220+G236+G267+G304+G334+G357+G376+G383+G390</f>
        <v>0</v>
      </c>
      <c r="H219" s="36">
        <f t="shared" si="31"/>
        <v>311891.39999999997</v>
      </c>
      <c r="I219" s="7">
        <f>I220+I236+I267+I304+I334+I357+I376+I383+I390</f>
        <v>-512.8</v>
      </c>
      <c r="J219" s="36">
        <f t="shared" si="41"/>
        <v>311378.6</v>
      </c>
      <c r="K219" s="7">
        <f>K220+K236+K267+K304+K334+K357+K376+K383+K390</f>
        <v>-237.10000000000002</v>
      </c>
      <c r="L219" s="36">
        <f t="shared" si="39"/>
        <v>311141.5</v>
      </c>
    </row>
    <row r="220" spans="1:12" ht="35.25" customHeight="1">
      <c r="A220" s="63" t="str">
        <f ca="1">IF(ISERROR(MATCH(B220,Код_КЦСР,0)),"",INDIRECT(ADDRESS(MATCH(B220,Код_КЦСР,0)+1,2,,,"КЦСР")))</f>
        <v>Сохранение, эффективное использование  и популяризация объектов культурного наследия</v>
      </c>
      <c r="B220" s="45" t="s">
        <v>475</v>
      </c>
      <c r="C220" s="8"/>
      <c r="D220" s="1"/>
      <c r="E220" s="94"/>
      <c r="F220" s="7">
        <f>F221+F230</f>
        <v>636.8</v>
      </c>
      <c r="G220" s="7">
        <f>G221+G230</f>
        <v>0</v>
      </c>
      <c r="H220" s="36">
        <f t="shared" si="31"/>
        <v>636.8</v>
      </c>
      <c r="I220" s="7">
        <f>I221+I230</f>
        <v>0</v>
      </c>
      <c r="J220" s="36">
        <f t="shared" si="41"/>
        <v>636.8</v>
      </c>
      <c r="K220" s="7">
        <f>K221+K230</f>
        <v>-0.3</v>
      </c>
      <c r="L220" s="36">
        <f t="shared" si="39"/>
        <v>636.5</v>
      </c>
    </row>
    <row r="221" spans="1:12" ht="22.5" customHeight="1">
      <c r="A221" s="63" t="str">
        <f ca="1">IF(ISERROR(MATCH(B221,Код_КЦСР,0)),"",INDIRECT(ADDRESS(MATCH(B221,Код_КЦСР,0)+1,2,,,"КЦСР")))</f>
        <v>Сохранение, ремонт и  реставрация объектов культурного наследия</v>
      </c>
      <c r="B221" s="45" t="s">
        <v>477</v>
      </c>
      <c r="C221" s="8"/>
      <c r="D221" s="1"/>
      <c r="E221" s="94"/>
      <c r="F221" s="7">
        <f aca="true" t="shared" si="42" ref="F221:K228">F222</f>
        <v>536.8</v>
      </c>
      <c r="G221" s="7">
        <f t="shared" si="42"/>
        <v>0</v>
      </c>
      <c r="H221" s="36">
        <f aca="true" t="shared" si="43" ref="H221:H287">F221+G221</f>
        <v>536.8</v>
      </c>
      <c r="I221" s="7">
        <f t="shared" si="42"/>
        <v>0</v>
      </c>
      <c r="J221" s="36">
        <f t="shared" si="41"/>
        <v>536.8</v>
      </c>
      <c r="K221" s="7">
        <f t="shared" si="42"/>
        <v>-0.3</v>
      </c>
      <c r="L221" s="36">
        <f t="shared" si="39"/>
        <v>536.5</v>
      </c>
    </row>
    <row r="222" spans="1:12" ht="18.75" customHeight="1">
      <c r="A222" s="63" t="str">
        <f ca="1">IF(ISERROR(MATCH(C222,Код_Раздел,0)),"",INDIRECT(ADDRESS(MATCH(C222,Код_Раздел,0)+1,2,,,"Раздел")))</f>
        <v>Культура, кинематография</v>
      </c>
      <c r="B222" s="45" t="s">
        <v>477</v>
      </c>
      <c r="C222" s="8" t="s">
        <v>231</v>
      </c>
      <c r="D222" s="1"/>
      <c r="E222" s="94"/>
      <c r="F222" s="7">
        <f t="shared" si="42"/>
        <v>536.8</v>
      </c>
      <c r="G222" s="7">
        <f t="shared" si="42"/>
        <v>0</v>
      </c>
      <c r="H222" s="36">
        <f t="shared" si="43"/>
        <v>536.8</v>
      </c>
      <c r="I222" s="7">
        <f t="shared" si="42"/>
        <v>0</v>
      </c>
      <c r="J222" s="36">
        <f t="shared" si="41"/>
        <v>536.8</v>
      </c>
      <c r="K222" s="7">
        <f t="shared" si="42"/>
        <v>-0.3</v>
      </c>
      <c r="L222" s="36">
        <f t="shared" si="39"/>
        <v>536.5</v>
      </c>
    </row>
    <row r="223" spans="1:12" ht="21" customHeight="1">
      <c r="A223" s="12" t="s">
        <v>193</v>
      </c>
      <c r="B223" s="45" t="s">
        <v>477</v>
      </c>
      <c r="C223" s="8" t="s">
        <v>231</v>
      </c>
      <c r="D223" s="1" t="s">
        <v>222</v>
      </c>
      <c r="E223" s="94"/>
      <c r="F223" s="7">
        <f>F227</f>
        <v>536.8</v>
      </c>
      <c r="G223" s="7">
        <f>G227</f>
        <v>0</v>
      </c>
      <c r="H223" s="36">
        <f t="shared" si="43"/>
        <v>536.8</v>
      </c>
      <c r="I223" s="7">
        <f>I227</f>
        <v>0</v>
      </c>
      <c r="J223" s="36">
        <f t="shared" si="41"/>
        <v>536.8</v>
      </c>
      <c r="K223" s="7">
        <f>K227+K224</f>
        <v>-0.3</v>
      </c>
      <c r="L223" s="36">
        <f t="shared" si="39"/>
        <v>536.5</v>
      </c>
    </row>
    <row r="224" spans="1:12" ht="21" customHeight="1" hidden="1">
      <c r="A224" s="63" t="str">
        <f aca="true" t="shared" si="44" ref="A224:A229">IF(ISERROR(MATCH(E224,Код_КВР,0)),"",INDIRECT(ADDRESS(MATCH(E224,Код_КВР,0)+1,2,,,"КВР")))</f>
        <v>Закупка товаров, работ и услуг для муниципальных нужд</v>
      </c>
      <c r="B224" s="45" t="s">
        <v>477</v>
      </c>
      <c r="C224" s="8" t="s">
        <v>231</v>
      </c>
      <c r="D224" s="1" t="s">
        <v>222</v>
      </c>
      <c r="E224" s="102">
        <v>200</v>
      </c>
      <c r="F224" s="7"/>
      <c r="G224" s="7"/>
      <c r="H224" s="36"/>
      <c r="I224" s="7"/>
      <c r="J224" s="36"/>
      <c r="K224" s="7">
        <f>K225</f>
        <v>0</v>
      </c>
      <c r="L224" s="36">
        <f t="shared" si="39"/>
        <v>0</v>
      </c>
    </row>
    <row r="225" spans="1:12" ht="21" customHeight="1" hidden="1">
      <c r="A225" s="63" t="str">
        <f ca="1" t="shared" si="44"/>
        <v>Иные закупки товаров, работ и услуг для обеспечения муниципальных нужд</v>
      </c>
      <c r="B225" s="45" t="s">
        <v>477</v>
      </c>
      <c r="C225" s="8" t="s">
        <v>231</v>
      </c>
      <c r="D225" s="1" t="s">
        <v>222</v>
      </c>
      <c r="E225" s="102">
        <v>240</v>
      </c>
      <c r="F225" s="7"/>
      <c r="G225" s="7"/>
      <c r="H225" s="36"/>
      <c r="I225" s="7"/>
      <c r="J225" s="36"/>
      <c r="K225" s="7">
        <f>K226</f>
        <v>0</v>
      </c>
      <c r="L225" s="36">
        <f t="shared" si="39"/>
        <v>0</v>
      </c>
    </row>
    <row r="226" spans="1:12" ht="21" customHeight="1" hidden="1">
      <c r="A226" s="63" t="str">
        <f ca="1" t="shared" si="44"/>
        <v>Научно-исследовательские и опытно-конструкторские работы</v>
      </c>
      <c r="B226" s="45" t="s">
        <v>477</v>
      </c>
      <c r="C226" s="8" t="s">
        <v>231</v>
      </c>
      <c r="D226" s="1" t="s">
        <v>222</v>
      </c>
      <c r="E226" s="102">
        <v>241</v>
      </c>
      <c r="F226" s="7"/>
      <c r="G226" s="7"/>
      <c r="H226" s="36"/>
      <c r="I226" s="7"/>
      <c r="J226" s="36"/>
      <c r="K226" s="7">
        <f>'прил.6'!L882</f>
        <v>0</v>
      </c>
      <c r="L226" s="36">
        <f t="shared" si="39"/>
        <v>0</v>
      </c>
    </row>
    <row r="227" spans="1:12" ht="33">
      <c r="A227" s="63" t="str">
        <f ca="1" t="shared" si="44"/>
        <v>Предоставление субсидий бюджетным, автономным учреждениям и иным некоммерческим организациям</v>
      </c>
      <c r="B227" s="45" t="s">
        <v>477</v>
      </c>
      <c r="C227" s="8" t="s">
        <v>231</v>
      </c>
      <c r="D227" s="1" t="s">
        <v>222</v>
      </c>
      <c r="E227" s="94">
        <v>600</v>
      </c>
      <c r="F227" s="7">
        <f t="shared" si="42"/>
        <v>536.8</v>
      </c>
      <c r="G227" s="7">
        <f t="shared" si="42"/>
        <v>0</v>
      </c>
      <c r="H227" s="36">
        <f t="shared" si="43"/>
        <v>536.8</v>
      </c>
      <c r="I227" s="7">
        <f t="shared" si="42"/>
        <v>0</v>
      </c>
      <c r="J227" s="36">
        <f t="shared" si="41"/>
        <v>536.8</v>
      </c>
      <c r="K227" s="7">
        <f t="shared" si="42"/>
        <v>-0.3</v>
      </c>
      <c r="L227" s="36">
        <f t="shared" si="39"/>
        <v>536.5</v>
      </c>
    </row>
    <row r="228" spans="1:12" ht="12.75">
      <c r="A228" s="63" t="str">
        <f ca="1" t="shared" si="44"/>
        <v>Субсидии бюджетным учреждениям</v>
      </c>
      <c r="B228" s="45" t="s">
        <v>477</v>
      </c>
      <c r="C228" s="8" t="s">
        <v>231</v>
      </c>
      <c r="D228" s="1" t="s">
        <v>222</v>
      </c>
      <c r="E228" s="94">
        <v>610</v>
      </c>
      <c r="F228" s="7">
        <f t="shared" si="42"/>
        <v>536.8</v>
      </c>
      <c r="G228" s="7">
        <f t="shared" si="42"/>
        <v>0</v>
      </c>
      <c r="H228" s="36">
        <f t="shared" si="43"/>
        <v>536.8</v>
      </c>
      <c r="I228" s="7">
        <f t="shared" si="42"/>
        <v>0</v>
      </c>
      <c r="J228" s="36">
        <f t="shared" si="41"/>
        <v>536.8</v>
      </c>
      <c r="K228" s="7">
        <f t="shared" si="42"/>
        <v>-0.3</v>
      </c>
      <c r="L228" s="36">
        <f t="shared" si="39"/>
        <v>536.5</v>
      </c>
    </row>
    <row r="229" spans="1:12" ht="49.5">
      <c r="A229" s="63" t="str">
        <f ca="1" t="shared" si="44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29" s="45" t="s">
        <v>477</v>
      </c>
      <c r="C229" s="8" t="s">
        <v>231</v>
      </c>
      <c r="D229" s="1" t="s">
        <v>222</v>
      </c>
      <c r="E229" s="94">
        <v>611</v>
      </c>
      <c r="F229" s="7">
        <f>'прил.6'!G885</f>
        <v>536.8</v>
      </c>
      <c r="G229" s="7">
        <f>'прил.6'!H885</f>
        <v>0</v>
      </c>
      <c r="H229" s="36">
        <f t="shared" si="43"/>
        <v>536.8</v>
      </c>
      <c r="I229" s="7">
        <f>'прил.6'!J885</f>
        <v>0</v>
      </c>
      <c r="J229" s="36">
        <f t="shared" si="41"/>
        <v>536.8</v>
      </c>
      <c r="K229" s="7">
        <f>'прил.6'!L885</f>
        <v>-0.3</v>
      </c>
      <c r="L229" s="36">
        <f t="shared" si="39"/>
        <v>536.5</v>
      </c>
    </row>
    <row r="230" spans="1:12" ht="66">
      <c r="A230" s="63" t="str">
        <f ca="1">IF(ISERROR(MATCH(B230,Код_КЦСР,0)),"",INDIRECT(ADDRESS(MATCH(B230,Код_КЦСР,0)+1,2,,,"КЦСР")))</f>
        <v>Ведомственная целевая программа «Отрасль «Культура города Череповца» (2012-2014 годы) (Организация мероприятий по ремонту, реставрации и эффективному использованию  объектов культурного наследия)</v>
      </c>
      <c r="B230" s="45" t="s">
        <v>479</v>
      </c>
      <c r="C230" s="8"/>
      <c r="D230" s="1"/>
      <c r="E230" s="94"/>
      <c r="F230" s="7">
        <f aca="true" t="shared" si="45" ref="F230:K234">F231</f>
        <v>100</v>
      </c>
      <c r="G230" s="7">
        <f t="shared" si="45"/>
        <v>0</v>
      </c>
      <c r="H230" s="36">
        <f t="shared" si="43"/>
        <v>100</v>
      </c>
      <c r="I230" s="7">
        <f t="shared" si="45"/>
        <v>0</v>
      </c>
      <c r="J230" s="36">
        <f t="shared" si="41"/>
        <v>100</v>
      </c>
      <c r="K230" s="7">
        <f t="shared" si="45"/>
        <v>0</v>
      </c>
      <c r="L230" s="36">
        <f t="shared" si="39"/>
        <v>100</v>
      </c>
    </row>
    <row r="231" spans="1:12" ht="12.75">
      <c r="A231" s="63" t="str">
        <f ca="1">IF(ISERROR(MATCH(C231,Код_Раздел,0)),"",INDIRECT(ADDRESS(MATCH(C231,Код_Раздел,0)+1,2,,,"Раздел")))</f>
        <v>Культура, кинематография</v>
      </c>
      <c r="B231" s="45" t="s">
        <v>479</v>
      </c>
      <c r="C231" s="8" t="s">
        <v>231</v>
      </c>
      <c r="D231" s="1"/>
      <c r="E231" s="94"/>
      <c r="F231" s="7">
        <f t="shared" si="45"/>
        <v>100</v>
      </c>
      <c r="G231" s="7">
        <f t="shared" si="45"/>
        <v>0</v>
      </c>
      <c r="H231" s="36">
        <f t="shared" si="43"/>
        <v>100</v>
      </c>
      <c r="I231" s="7">
        <f t="shared" si="45"/>
        <v>0</v>
      </c>
      <c r="J231" s="36">
        <f t="shared" si="41"/>
        <v>100</v>
      </c>
      <c r="K231" s="7">
        <f t="shared" si="45"/>
        <v>0</v>
      </c>
      <c r="L231" s="36">
        <f t="shared" si="39"/>
        <v>100</v>
      </c>
    </row>
    <row r="232" spans="1:12" ht="12.75">
      <c r="A232" s="12" t="s">
        <v>172</v>
      </c>
      <c r="B232" s="45" t="s">
        <v>479</v>
      </c>
      <c r="C232" s="8" t="s">
        <v>231</v>
      </c>
      <c r="D232" s="1" t="s">
        <v>225</v>
      </c>
      <c r="E232" s="94"/>
      <c r="F232" s="7">
        <f t="shared" si="45"/>
        <v>100</v>
      </c>
      <c r="G232" s="7">
        <f t="shared" si="45"/>
        <v>0</v>
      </c>
      <c r="H232" s="36">
        <f t="shared" si="43"/>
        <v>100</v>
      </c>
      <c r="I232" s="7">
        <f t="shared" si="45"/>
        <v>0</v>
      </c>
      <c r="J232" s="36">
        <f t="shared" si="41"/>
        <v>100</v>
      </c>
      <c r="K232" s="7">
        <f t="shared" si="45"/>
        <v>0</v>
      </c>
      <c r="L232" s="36">
        <f t="shared" si="39"/>
        <v>100</v>
      </c>
    </row>
    <row r="233" spans="1:12" ht="33">
      <c r="A233" s="63" t="str">
        <f ca="1">IF(ISERROR(MATCH(E233,Код_КВР,0)),"",INDIRECT(ADDRESS(MATCH(E233,Код_КВР,0)+1,2,,,"КВР")))</f>
        <v>Предоставление субсидий бюджетным, автономным учреждениям и иным некоммерческим организациям</v>
      </c>
      <c r="B233" s="45" t="s">
        <v>479</v>
      </c>
      <c r="C233" s="8" t="s">
        <v>231</v>
      </c>
      <c r="D233" s="1" t="s">
        <v>225</v>
      </c>
      <c r="E233" s="94">
        <v>600</v>
      </c>
      <c r="F233" s="7">
        <f t="shared" si="45"/>
        <v>100</v>
      </c>
      <c r="G233" s="7">
        <f t="shared" si="45"/>
        <v>0</v>
      </c>
      <c r="H233" s="36">
        <f t="shared" si="43"/>
        <v>100</v>
      </c>
      <c r="I233" s="7">
        <f t="shared" si="45"/>
        <v>0</v>
      </c>
      <c r="J233" s="36">
        <f t="shared" si="41"/>
        <v>100</v>
      </c>
      <c r="K233" s="7">
        <f t="shared" si="45"/>
        <v>0</v>
      </c>
      <c r="L233" s="36">
        <f t="shared" si="39"/>
        <v>100</v>
      </c>
    </row>
    <row r="234" spans="1:12" ht="12.75">
      <c r="A234" s="63" t="str">
        <f ca="1">IF(ISERROR(MATCH(E234,Код_КВР,0)),"",INDIRECT(ADDRESS(MATCH(E234,Код_КВР,0)+1,2,,,"КВР")))</f>
        <v>Субсидии бюджетным учреждениям</v>
      </c>
      <c r="B234" s="45" t="s">
        <v>479</v>
      </c>
      <c r="C234" s="8" t="s">
        <v>231</v>
      </c>
      <c r="D234" s="1" t="s">
        <v>225</v>
      </c>
      <c r="E234" s="94">
        <v>610</v>
      </c>
      <c r="F234" s="7">
        <f t="shared" si="45"/>
        <v>100</v>
      </c>
      <c r="G234" s="7">
        <f t="shared" si="45"/>
        <v>0</v>
      </c>
      <c r="H234" s="36">
        <f t="shared" si="43"/>
        <v>100</v>
      </c>
      <c r="I234" s="7">
        <f t="shared" si="45"/>
        <v>0</v>
      </c>
      <c r="J234" s="36">
        <f t="shared" si="41"/>
        <v>100</v>
      </c>
      <c r="K234" s="7">
        <f t="shared" si="45"/>
        <v>0</v>
      </c>
      <c r="L234" s="36">
        <f t="shared" si="39"/>
        <v>100</v>
      </c>
    </row>
    <row r="235" spans="1:12" ht="12.75">
      <c r="A235" s="63" t="str">
        <f ca="1">IF(ISERROR(MATCH(E235,Код_КВР,0)),"",INDIRECT(ADDRESS(MATCH(E235,Код_КВР,0)+1,2,,,"КВР")))</f>
        <v>Субсидии бюджетным учреждениям на иные цели</v>
      </c>
      <c r="B235" s="45" t="s">
        <v>479</v>
      </c>
      <c r="C235" s="8" t="s">
        <v>231</v>
      </c>
      <c r="D235" s="1" t="s">
        <v>225</v>
      </c>
      <c r="E235" s="94">
        <v>612</v>
      </c>
      <c r="F235" s="7">
        <f>'прил.6'!G954</f>
        <v>100</v>
      </c>
      <c r="G235" s="7">
        <f>'прил.6'!H954</f>
        <v>0</v>
      </c>
      <c r="H235" s="36">
        <f t="shared" si="43"/>
        <v>100</v>
      </c>
      <c r="I235" s="7">
        <f>'прил.6'!J954</f>
        <v>0</v>
      </c>
      <c r="J235" s="36">
        <f t="shared" si="41"/>
        <v>100</v>
      </c>
      <c r="K235" s="7">
        <f>'прил.6'!L954</f>
        <v>0</v>
      </c>
      <c r="L235" s="36">
        <f t="shared" si="39"/>
        <v>100</v>
      </c>
    </row>
    <row r="236" spans="1:12" ht="12.75">
      <c r="A236" s="63" t="str">
        <f ca="1">IF(ISERROR(MATCH(B236,Код_КЦСР,0)),"",INDIRECT(ADDRESS(MATCH(B236,Код_КЦСР,0)+1,2,,,"КЦСР")))</f>
        <v>Развитие музейного дела</v>
      </c>
      <c r="B236" s="45" t="s">
        <v>480</v>
      </c>
      <c r="C236" s="8"/>
      <c r="D236" s="1"/>
      <c r="E236" s="94"/>
      <c r="F236" s="7">
        <f>F237+F243+F249+F255+F261</f>
        <v>45009.200000000004</v>
      </c>
      <c r="G236" s="7">
        <f>G237+G243+G249+G255+G261</f>
        <v>0</v>
      </c>
      <c r="H236" s="36">
        <f t="shared" si="43"/>
        <v>45009.200000000004</v>
      </c>
      <c r="I236" s="7">
        <f>I237+I243+I249+I255+I261</f>
        <v>0</v>
      </c>
      <c r="J236" s="36">
        <f t="shared" si="41"/>
        <v>45009.200000000004</v>
      </c>
      <c r="K236" s="7">
        <f>K237+K243+K249+K255+K261</f>
        <v>-26.4</v>
      </c>
      <c r="L236" s="36">
        <f t="shared" si="39"/>
        <v>44982.8</v>
      </c>
    </row>
    <row r="237" spans="1:12" ht="86.25" customHeight="1">
      <c r="A237" s="63" t="str">
        <f ca="1">IF(ISERROR(MATCH(B237,Код_КЦСР,0)),"",INDIRECT(ADDRESS(MATCH(B237,Код_КЦСР,0)+1,2,,,"КЦСР")))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 и памятными датами, событиями  мировой и отечественной культуры)</v>
      </c>
      <c r="B237" s="45" t="s">
        <v>481</v>
      </c>
      <c r="C237" s="8"/>
      <c r="D237" s="1"/>
      <c r="E237" s="94"/>
      <c r="F237" s="7">
        <f aca="true" t="shared" si="46" ref="F237:K241">F238</f>
        <v>270</v>
      </c>
      <c r="G237" s="7">
        <f t="shared" si="46"/>
        <v>0</v>
      </c>
      <c r="H237" s="36">
        <f t="shared" si="43"/>
        <v>270</v>
      </c>
      <c r="I237" s="7">
        <f t="shared" si="46"/>
        <v>0</v>
      </c>
      <c r="J237" s="36">
        <f t="shared" si="41"/>
        <v>270</v>
      </c>
      <c r="K237" s="7">
        <f t="shared" si="46"/>
        <v>0</v>
      </c>
      <c r="L237" s="36">
        <f t="shared" si="39"/>
        <v>270</v>
      </c>
    </row>
    <row r="238" spans="1:12" ht="18.75" customHeight="1">
      <c r="A238" s="63" t="str">
        <f ca="1">IF(ISERROR(MATCH(C238,Код_Раздел,0)),"",INDIRECT(ADDRESS(MATCH(C238,Код_Раздел,0)+1,2,,,"Раздел")))</f>
        <v>Культура, кинематография</v>
      </c>
      <c r="B238" s="45" t="s">
        <v>481</v>
      </c>
      <c r="C238" s="8" t="s">
        <v>231</v>
      </c>
      <c r="D238" s="1"/>
      <c r="E238" s="94"/>
      <c r="F238" s="7">
        <f t="shared" si="46"/>
        <v>270</v>
      </c>
      <c r="G238" s="7">
        <f t="shared" si="46"/>
        <v>0</v>
      </c>
      <c r="H238" s="36">
        <f t="shared" si="43"/>
        <v>270</v>
      </c>
      <c r="I238" s="7">
        <f t="shared" si="46"/>
        <v>0</v>
      </c>
      <c r="J238" s="36">
        <f t="shared" si="41"/>
        <v>270</v>
      </c>
      <c r="K238" s="7">
        <f t="shared" si="46"/>
        <v>0</v>
      </c>
      <c r="L238" s="36">
        <f t="shared" si="39"/>
        <v>270</v>
      </c>
    </row>
    <row r="239" spans="1:12" ht="22.5" customHeight="1">
      <c r="A239" s="12" t="s">
        <v>172</v>
      </c>
      <c r="B239" s="45" t="s">
        <v>481</v>
      </c>
      <c r="C239" s="8" t="s">
        <v>231</v>
      </c>
      <c r="D239" s="1" t="s">
        <v>225</v>
      </c>
      <c r="E239" s="94"/>
      <c r="F239" s="7">
        <f t="shared" si="46"/>
        <v>270</v>
      </c>
      <c r="G239" s="7">
        <f t="shared" si="46"/>
        <v>0</v>
      </c>
      <c r="H239" s="36">
        <f t="shared" si="43"/>
        <v>270</v>
      </c>
      <c r="I239" s="7">
        <f t="shared" si="46"/>
        <v>0</v>
      </c>
      <c r="J239" s="36">
        <f t="shared" si="41"/>
        <v>270</v>
      </c>
      <c r="K239" s="7">
        <f t="shared" si="46"/>
        <v>0</v>
      </c>
      <c r="L239" s="36">
        <f t="shared" si="39"/>
        <v>270</v>
      </c>
    </row>
    <row r="240" spans="1:12" ht="35.25" customHeight="1">
      <c r="A240" s="63" t="str">
        <f ca="1">IF(ISERROR(MATCH(E240,Код_КВР,0)),"",INDIRECT(ADDRESS(MATCH(E240,Код_КВР,0)+1,2,,,"КВР")))</f>
        <v>Предоставление субсидий бюджетным, автономным учреждениям и иным некоммерческим организациям</v>
      </c>
      <c r="B240" s="45" t="s">
        <v>481</v>
      </c>
      <c r="C240" s="8" t="s">
        <v>231</v>
      </c>
      <c r="D240" s="1" t="s">
        <v>225</v>
      </c>
      <c r="E240" s="94">
        <v>600</v>
      </c>
      <c r="F240" s="7">
        <f t="shared" si="46"/>
        <v>270</v>
      </c>
      <c r="G240" s="7">
        <f t="shared" si="46"/>
        <v>0</v>
      </c>
      <c r="H240" s="36">
        <f t="shared" si="43"/>
        <v>270</v>
      </c>
      <c r="I240" s="7">
        <f t="shared" si="46"/>
        <v>0</v>
      </c>
      <c r="J240" s="36">
        <f t="shared" si="41"/>
        <v>270</v>
      </c>
      <c r="K240" s="7">
        <f t="shared" si="46"/>
        <v>0</v>
      </c>
      <c r="L240" s="36">
        <f t="shared" si="39"/>
        <v>270</v>
      </c>
    </row>
    <row r="241" spans="1:12" ht="22.5" customHeight="1">
      <c r="A241" s="63" t="str">
        <f ca="1">IF(ISERROR(MATCH(E241,Код_КВР,0)),"",INDIRECT(ADDRESS(MATCH(E241,Код_КВР,0)+1,2,,,"КВР")))</f>
        <v>Субсидии бюджетным учреждениям</v>
      </c>
      <c r="B241" s="45" t="s">
        <v>481</v>
      </c>
      <c r="C241" s="8" t="s">
        <v>231</v>
      </c>
      <c r="D241" s="1" t="s">
        <v>225</v>
      </c>
      <c r="E241" s="94">
        <v>610</v>
      </c>
      <c r="F241" s="7">
        <f t="shared" si="46"/>
        <v>270</v>
      </c>
      <c r="G241" s="7">
        <f t="shared" si="46"/>
        <v>0</v>
      </c>
      <c r="H241" s="36">
        <f t="shared" si="43"/>
        <v>270</v>
      </c>
      <c r="I241" s="7">
        <f t="shared" si="46"/>
        <v>0</v>
      </c>
      <c r="J241" s="36">
        <f t="shared" si="41"/>
        <v>270</v>
      </c>
      <c r="K241" s="7">
        <f t="shared" si="46"/>
        <v>0</v>
      </c>
      <c r="L241" s="36">
        <f t="shared" si="39"/>
        <v>270</v>
      </c>
    </row>
    <row r="242" spans="1:12" ht="20.25" customHeight="1">
      <c r="A242" s="63" t="str">
        <f ca="1">IF(ISERROR(MATCH(E242,Код_КВР,0)),"",INDIRECT(ADDRESS(MATCH(E242,Код_КВР,0)+1,2,,,"КВР")))</f>
        <v>Субсидии бюджетным учреждениям на иные цели</v>
      </c>
      <c r="B242" s="45" t="s">
        <v>481</v>
      </c>
      <c r="C242" s="8" t="s">
        <v>231</v>
      </c>
      <c r="D242" s="1" t="s">
        <v>225</v>
      </c>
      <c r="E242" s="94">
        <v>612</v>
      </c>
      <c r="F242" s="7">
        <f>'прил.6'!G959</f>
        <v>270</v>
      </c>
      <c r="G242" s="7">
        <f>'прил.6'!H959</f>
        <v>0</v>
      </c>
      <c r="H242" s="36">
        <f t="shared" si="43"/>
        <v>270</v>
      </c>
      <c r="I242" s="7">
        <f>'прил.6'!J959</f>
        <v>0</v>
      </c>
      <c r="J242" s="36">
        <f t="shared" si="41"/>
        <v>270</v>
      </c>
      <c r="K242" s="7">
        <f>'прил.6'!L959</f>
        <v>0</v>
      </c>
      <c r="L242" s="36">
        <f t="shared" si="39"/>
        <v>270</v>
      </c>
    </row>
    <row r="243" spans="1:12" ht="55.5" customHeight="1">
      <c r="A243" s="63" t="str">
        <f ca="1">IF(ISERROR(MATCH(B243,Код_КЦСР,0)),"",INDIRECT(ADDRESS(MATCH(B243,Код_КЦСР,0)+1,2,,,"КЦСР")))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243" s="45" t="s">
        <v>483</v>
      </c>
      <c r="C243" s="8"/>
      <c r="D243" s="1"/>
      <c r="E243" s="94"/>
      <c r="F243" s="7">
        <f aca="true" t="shared" si="47" ref="F243:K247">F244</f>
        <v>412</v>
      </c>
      <c r="G243" s="7">
        <f t="shared" si="47"/>
        <v>0</v>
      </c>
      <c r="H243" s="36">
        <f t="shared" si="43"/>
        <v>412</v>
      </c>
      <c r="I243" s="7">
        <f t="shared" si="47"/>
        <v>0</v>
      </c>
      <c r="J243" s="36">
        <f t="shared" si="41"/>
        <v>412</v>
      </c>
      <c r="K243" s="7">
        <f t="shared" si="47"/>
        <v>0</v>
      </c>
      <c r="L243" s="36">
        <f t="shared" si="39"/>
        <v>412</v>
      </c>
    </row>
    <row r="244" spans="1:12" ht="19.5" customHeight="1">
      <c r="A244" s="63" t="str">
        <f ca="1">IF(ISERROR(MATCH(C244,Код_Раздел,0)),"",INDIRECT(ADDRESS(MATCH(C244,Код_Раздел,0)+1,2,,,"Раздел")))</f>
        <v>Культура, кинематография</v>
      </c>
      <c r="B244" s="45" t="s">
        <v>483</v>
      </c>
      <c r="C244" s="8" t="s">
        <v>231</v>
      </c>
      <c r="D244" s="1"/>
      <c r="E244" s="94"/>
      <c r="F244" s="7">
        <f t="shared" si="47"/>
        <v>412</v>
      </c>
      <c r="G244" s="7">
        <f t="shared" si="47"/>
        <v>0</v>
      </c>
      <c r="H244" s="36">
        <f t="shared" si="43"/>
        <v>412</v>
      </c>
      <c r="I244" s="7">
        <f t="shared" si="47"/>
        <v>0</v>
      </c>
      <c r="J244" s="36">
        <f t="shared" si="41"/>
        <v>412</v>
      </c>
      <c r="K244" s="7">
        <f t="shared" si="47"/>
        <v>0</v>
      </c>
      <c r="L244" s="36">
        <f t="shared" si="39"/>
        <v>412</v>
      </c>
    </row>
    <row r="245" spans="1:12" ht="21" customHeight="1">
      <c r="A245" s="12" t="s">
        <v>172</v>
      </c>
      <c r="B245" s="45" t="s">
        <v>483</v>
      </c>
      <c r="C245" s="8" t="s">
        <v>231</v>
      </c>
      <c r="D245" s="1" t="s">
        <v>225</v>
      </c>
      <c r="E245" s="94"/>
      <c r="F245" s="7">
        <f t="shared" si="47"/>
        <v>412</v>
      </c>
      <c r="G245" s="7">
        <f t="shared" si="47"/>
        <v>0</v>
      </c>
      <c r="H245" s="36">
        <f t="shared" si="43"/>
        <v>412</v>
      </c>
      <c r="I245" s="7">
        <f t="shared" si="47"/>
        <v>0</v>
      </c>
      <c r="J245" s="36">
        <f t="shared" si="41"/>
        <v>412</v>
      </c>
      <c r="K245" s="7">
        <f t="shared" si="47"/>
        <v>0</v>
      </c>
      <c r="L245" s="36">
        <f t="shared" si="39"/>
        <v>412</v>
      </c>
    </row>
    <row r="246" spans="1:12" ht="35.25" customHeight="1">
      <c r="A246" s="63" t="str">
        <f ca="1">IF(ISERROR(MATCH(E246,Код_КВР,0)),"",INDIRECT(ADDRESS(MATCH(E246,Код_КВР,0)+1,2,,,"КВР")))</f>
        <v>Предоставление субсидий бюджетным, автономным учреждениям и иным некоммерческим организациям</v>
      </c>
      <c r="B246" s="45" t="s">
        <v>483</v>
      </c>
      <c r="C246" s="8" t="s">
        <v>231</v>
      </c>
      <c r="D246" s="1" t="s">
        <v>225</v>
      </c>
      <c r="E246" s="94">
        <v>600</v>
      </c>
      <c r="F246" s="7">
        <f t="shared" si="47"/>
        <v>412</v>
      </c>
      <c r="G246" s="7">
        <f t="shared" si="47"/>
        <v>0</v>
      </c>
      <c r="H246" s="36">
        <f t="shared" si="43"/>
        <v>412</v>
      </c>
      <c r="I246" s="7">
        <f t="shared" si="47"/>
        <v>0</v>
      </c>
      <c r="J246" s="36">
        <f t="shared" si="41"/>
        <v>412</v>
      </c>
      <c r="K246" s="7">
        <f t="shared" si="47"/>
        <v>0</v>
      </c>
      <c r="L246" s="36">
        <f t="shared" si="39"/>
        <v>412</v>
      </c>
    </row>
    <row r="247" spans="1:12" ht="19.5" customHeight="1">
      <c r="A247" s="63" t="str">
        <f ca="1">IF(ISERROR(MATCH(E247,Код_КВР,0)),"",INDIRECT(ADDRESS(MATCH(E247,Код_КВР,0)+1,2,,,"КВР")))</f>
        <v>Субсидии бюджетным учреждениям</v>
      </c>
      <c r="B247" s="45" t="s">
        <v>483</v>
      </c>
      <c r="C247" s="8" t="s">
        <v>231</v>
      </c>
      <c r="D247" s="1" t="s">
        <v>225</v>
      </c>
      <c r="E247" s="94">
        <v>610</v>
      </c>
      <c r="F247" s="7">
        <f t="shared" si="47"/>
        <v>412</v>
      </c>
      <c r="G247" s="7">
        <f t="shared" si="47"/>
        <v>0</v>
      </c>
      <c r="H247" s="36">
        <f t="shared" si="43"/>
        <v>412</v>
      </c>
      <c r="I247" s="7">
        <f t="shared" si="47"/>
        <v>0</v>
      </c>
      <c r="J247" s="36">
        <f t="shared" si="41"/>
        <v>412</v>
      </c>
      <c r="K247" s="7">
        <f t="shared" si="47"/>
        <v>0</v>
      </c>
      <c r="L247" s="36">
        <f t="shared" si="39"/>
        <v>412</v>
      </c>
    </row>
    <row r="248" spans="1:12" ht="22.5" customHeight="1">
      <c r="A248" s="63" t="str">
        <f ca="1">IF(ISERROR(MATCH(E248,Код_КВР,0)),"",INDIRECT(ADDRESS(MATCH(E248,Код_КВР,0)+1,2,,,"КВР")))</f>
        <v>Субсидии бюджетным учреждениям на иные цели</v>
      </c>
      <c r="B248" s="45" t="s">
        <v>483</v>
      </c>
      <c r="C248" s="8" t="s">
        <v>231</v>
      </c>
      <c r="D248" s="1" t="s">
        <v>225</v>
      </c>
      <c r="E248" s="94">
        <v>612</v>
      </c>
      <c r="F248" s="7">
        <f>'прил.6'!G963</f>
        <v>412</v>
      </c>
      <c r="G248" s="7">
        <f>'прил.6'!H963</f>
        <v>0</v>
      </c>
      <c r="H248" s="36">
        <f t="shared" si="43"/>
        <v>412</v>
      </c>
      <c r="I248" s="7">
        <f>'прил.6'!J963</f>
        <v>0</v>
      </c>
      <c r="J248" s="36">
        <f t="shared" si="41"/>
        <v>412</v>
      </c>
      <c r="K248" s="7">
        <f>'прил.6'!L963</f>
        <v>0</v>
      </c>
      <c r="L248" s="36">
        <f t="shared" si="39"/>
        <v>412</v>
      </c>
    </row>
    <row r="249" spans="1:12" ht="17.25" customHeight="1">
      <c r="A249" s="63" t="str">
        <f ca="1">IF(ISERROR(MATCH(B249,Код_КЦСР,0)),"",INDIRECT(ADDRESS(MATCH(B249,Код_КЦСР,0)+1,2,,,"КЦСР")))</f>
        <v xml:space="preserve">Оказание муниципальных услуг </v>
      </c>
      <c r="B249" s="45" t="s">
        <v>485</v>
      </c>
      <c r="C249" s="8"/>
      <c r="D249" s="1"/>
      <c r="E249" s="94"/>
      <c r="F249" s="7">
        <f aca="true" t="shared" si="48" ref="F249:K253">F250</f>
        <v>25054</v>
      </c>
      <c r="G249" s="7">
        <f t="shared" si="48"/>
        <v>0</v>
      </c>
      <c r="H249" s="36">
        <f t="shared" si="43"/>
        <v>25054</v>
      </c>
      <c r="I249" s="7">
        <f t="shared" si="48"/>
        <v>0</v>
      </c>
      <c r="J249" s="36">
        <f t="shared" si="41"/>
        <v>25054</v>
      </c>
      <c r="K249" s="7">
        <f t="shared" si="48"/>
        <v>-21.2</v>
      </c>
      <c r="L249" s="36">
        <f t="shared" si="39"/>
        <v>25032.8</v>
      </c>
    </row>
    <row r="250" spans="1:12" ht="12.75">
      <c r="A250" s="63" t="str">
        <f ca="1">IF(ISERROR(MATCH(C250,Код_Раздел,0)),"",INDIRECT(ADDRESS(MATCH(C250,Код_Раздел,0)+1,2,,,"Раздел")))</f>
        <v>Культура, кинематография</v>
      </c>
      <c r="B250" s="45" t="s">
        <v>485</v>
      </c>
      <c r="C250" s="8" t="s">
        <v>231</v>
      </c>
      <c r="D250" s="1"/>
      <c r="E250" s="94"/>
      <c r="F250" s="7">
        <f t="shared" si="48"/>
        <v>25054</v>
      </c>
      <c r="G250" s="7">
        <f t="shared" si="48"/>
        <v>0</v>
      </c>
      <c r="H250" s="36">
        <f t="shared" si="43"/>
        <v>25054</v>
      </c>
      <c r="I250" s="7">
        <f t="shared" si="48"/>
        <v>0</v>
      </c>
      <c r="J250" s="36">
        <f t="shared" si="41"/>
        <v>25054</v>
      </c>
      <c r="K250" s="7">
        <f t="shared" si="48"/>
        <v>-21.2</v>
      </c>
      <c r="L250" s="36">
        <f t="shared" si="39"/>
        <v>25032.8</v>
      </c>
    </row>
    <row r="251" spans="1:12" ht="18.75" customHeight="1">
      <c r="A251" s="12" t="s">
        <v>193</v>
      </c>
      <c r="B251" s="45" t="s">
        <v>485</v>
      </c>
      <c r="C251" s="8" t="s">
        <v>231</v>
      </c>
      <c r="D251" s="1" t="s">
        <v>222</v>
      </c>
      <c r="E251" s="94"/>
      <c r="F251" s="7">
        <f t="shared" si="48"/>
        <v>25054</v>
      </c>
      <c r="G251" s="7">
        <f t="shared" si="48"/>
        <v>0</v>
      </c>
      <c r="H251" s="36">
        <f t="shared" si="43"/>
        <v>25054</v>
      </c>
      <c r="I251" s="7">
        <f t="shared" si="48"/>
        <v>0</v>
      </c>
      <c r="J251" s="36">
        <f t="shared" si="41"/>
        <v>25054</v>
      </c>
      <c r="K251" s="7">
        <f t="shared" si="48"/>
        <v>-21.2</v>
      </c>
      <c r="L251" s="36">
        <f t="shared" si="39"/>
        <v>25032.8</v>
      </c>
    </row>
    <row r="252" spans="1:12" ht="37.5" customHeight="1">
      <c r="A252" s="63" t="str">
        <f ca="1">IF(ISERROR(MATCH(E252,Код_КВР,0)),"",INDIRECT(ADDRESS(MATCH(E252,Код_КВР,0)+1,2,,,"КВР")))</f>
        <v>Предоставление субсидий бюджетным, автономным учреждениям и иным некоммерческим организациям</v>
      </c>
      <c r="B252" s="45" t="s">
        <v>485</v>
      </c>
      <c r="C252" s="8" t="s">
        <v>231</v>
      </c>
      <c r="D252" s="1" t="s">
        <v>222</v>
      </c>
      <c r="E252" s="94">
        <v>600</v>
      </c>
      <c r="F252" s="7">
        <f t="shared" si="48"/>
        <v>25054</v>
      </c>
      <c r="G252" s="7">
        <f t="shared" si="48"/>
        <v>0</v>
      </c>
      <c r="H252" s="36">
        <f t="shared" si="43"/>
        <v>25054</v>
      </c>
      <c r="I252" s="7">
        <f t="shared" si="48"/>
        <v>0</v>
      </c>
      <c r="J252" s="36">
        <f t="shared" si="41"/>
        <v>25054</v>
      </c>
      <c r="K252" s="7">
        <f t="shared" si="48"/>
        <v>-21.2</v>
      </c>
      <c r="L252" s="36">
        <f t="shared" si="39"/>
        <v>25032.8</v>
      </c>
    </row>
    <row r="253" spans="1:12" ht="18.75" customHeight="1">
      <c r="A253" s="63" t="str">
        <f ca="1">IF(ISERROR(MATCH(E253,Код_КВР,0)),"",INDIRECT(ADDRESS(MATCH(E253,Код_КВР,0)+1,2,,,"КВР")))</f>
        <v>Субсидии бюджетным учреждениям</v>
      </c>
      <c r="B253" s="45" t="s">
        <v>485</v>
      </c>
      <c r="C253" s="8" t="s">
        <v>231</v>
      </c>
      <c r="D253" s="1" t="s">
        <v>222</v>
      </c>
      <c r="E253" s="94">
        <v>610</v>
      </c>
      <c r="F253" s="7">
        <f t="shared" si="48"/>
        <v>25054</v>
      </c>
      <c r="G253" s="7">
        <f t="shared" si="48"/>
        <v>0</v>
      </c>
      <c r="H253" s="36">
        <f t="shared" si="43"/>
        <v>25054</v>
      </c>
      <c r="I253" s="7">
        <f t="shared" si="48"/>
        <v>0</v>
      </c>
      <c r="J253" s="36">
        <f t="shared" si="41"/>
        <v>25054</v>
      </c>
      <c r="K253" s="7">
        <f t="shared" si="48"/>
        <v>-21.2</v>
      </c>
      <c r="L253" s="36">
        <f t="shared" si="39"/>
        <v>25032.8</v>
      </c>
    </row>
    <row r="254" spans="1:12" ht="53.25" customHeight="1">
      <c r="A254" s="63" t="str">
        <f ca="1">IF(ISERROR(MATCH(E254,Код_КВР,0)),"",INDIRECT(ADDRESS(MATCH(E254,Код_КВР,0)+1,2,,,"КВР")))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54" s="45" t="s">
        <v>485</v>
      </c>
      <c r="C254" s="8" t="s">
        <v>231</v>
      </c>
      <c r="D254" s="1" t="s">
        <v>222</v>
      </c>
      <c r="E254" s="94">
        <v>611</v>
      </c>
      <c r="F254" s="7">
        <f>'прил.6'!G890</f>
        <v>25054</v>
      </c>
      <c r="G254" s="7">
        <f>'прил.6'!H890</f>
        <v>0</v>
      </c>
      <c r="H254" s="36">
        <f t="shared" si="43"/>
        <v>25054</v>
      </c>
      <c r="I254" s="7">
        <f>'прил.6'!J890</f>
        <v>0</v>
      </c>
      <c r="J254" s="36">
        <f t="shared" si="41"/>
        <v>25054</v>
      </c>
      <c r="K254" s="7">
        <f>'прил.6'!L890</f>
        <v>-21.2</v>
      </c>
      <c r="L254" s="36">
        <f t="shared" si="39"/>
        <v>25032.8</v>
      </c>
    </row>
    <row r="255" spans="1:12" ht="36" customHeight="1">
      <c r="A255" s="63" t="str">
        <f ca="1">IF(ISERROR(MATCH(B255,Код_КЦСР,0)),"",INDIRECT(ADDRESS(MATCH(B255,Код_КЦСР,0)+1,2,,,"КЦСР")))</f>
        <v xml:space="preserve">Хранение, изучение и обеспечение сохранности музейных предметов </v>
      </c>
      <c r="B255" s="45" t="s">
        <v>487</v>
      </c>
      <c r="C255" s="8"/>
      <c r="D255" s="1"/>
      <c r="E255" s="94"/>
      <c r="F255" s="7">
        <f aca="true" t="shared" si="49" ref="F255:K259">F256</f>
        <v>15501.3</v>
      </c>
      <c r="G255" s="7">
        <f t="shared" si="49"/>
        <v>0</v>
      </c>
      <c r="H255" s="36">
        <f t="shared" si="43"/>
        <v>15501.3</v>
      </c>
      <c r="I255" s="7">
        <f t="shared" si="49"/>
        <v>0</v>
      </c>
      <c r="J255" s="36">
        <f t="shared" si="41"/>
        <v>15501.3</v>
      </c>
      <c r="K255" s="7">
        <f t="shared" si="49"/>
        <v>-1.2</v>
      </c>
      <c r="L255" s="36">
        <f t="shared" si="39"/>
        <v>15500.099999999999</v>
      </c>
    </row>
    <row r="256" spans="1:12" ht="20.25" customHeight="1">
      <c r="A256" s="63" t="str">
        <f ca="1">IF(ISERROR(MATCH(C256,Код_Раздел,0)),"",INDIRECT(ADDRESS(MATCH(C256,Код_Раздел,0)+1,2,,,"Раздел")))</f>
        <v>Культура, кинематография</v>
      </c>
      <c r="B256" s="45" t="s">
        <v>487</v>
      </c>
      <c r="C256" s="8" t="s">
        <v>231</v>
      </c>
      <c r="D256" s="1"/>
      <c r="E256" s="94"/>
      <c r="F256" s="7">
        <f t="shared" si="49"/>
        <v>15501.3</v>
      </c>
      <c r="G256" s="7">
        <f t="shared" si="49"/>
        <v>0</v>
      </c>
      <c r="H256" s="36">
        <f t="shared" si="43"/>
        <v>15501.3</v>
      </c>
      <c r="I256" s="7">
        <f t="shared" si="49"/>
        <v>0</v>
      </c>
      <c r="J256" s="36">
        <f t="shared" si="41"/>
        <v>15501.3</v>
      </c>
      <c r="K256" s="7">
        <f t="shared" si="49"/>
        <v>-1.2</v>
      </c>
      <c r="L256" s="36">
        <f t="shared" si="39"/>
        <v>15500.099999999999</v>
      </c>
    </row>
    <row r="257" spans="1:12" ht="20.25" customHeight="1">
      <c r="A257" s="12" t="s">
        <v>193</v>
      </c>
      <c r="B257" s="45" t="s">
        <v>487</v>
      </c>
      <c r="C257" s="8" t="s">
        <v>231</v>
      </c>
      <c r="D257" s="1" t="s">
        <v>222</v>
      </c>
      <c r="E257" s="94"/>
      <c r="F257" s="7">
        <f t="shared" si="49"/>
        <v>15501.3</v>
      </c>
      <c r="G257" s="7">
        <f t="shared" si="49"/>
        <v>0</v>
      </c>
      <c r="H257" s="36">
        <f t="shared" si="43"/>
        <v>15501.3</v>
      </c>
      <c r="I257" s="7">
        <f t="shared" si="49"/>
        <v>0</v>
      </c>
      <c r="J257" s="36">
        <f t="shared" si="41"/>
        <v>15501.3</v>
      </c>
      <c r="K257" s="7">
        <f t="shared" si="49"/>
        <v>-1.2</v>
      </c>
      <c r="L257" s="36">
        <f t="shared" si="39"/>
        <v>15500.099999999999</v>
      </c>
    </row>
    <row r="258" spans="1:12" ht="36" customHeight="1">
      <c r="A258" s="63" t="str">
        <f ca="1">IF(ISERROR(MATCH(E258,Код_КВР,0)),"",INDIRECT(ADDRESS(MATCH(E258,Код_КВР,0)+1,2,,,"КВР")))</f>
        <v>Предоставление субсидий бюджетным, автономным учреждениям и иным некоммерческим организациям</v>
      </c>
      <c r="B258" s="45" t="s">
        <v>487</v>
      </c>
      <c r="C258" s="8" t="s">
        <v>231</v>
      </c>
      <c r="D258" s="1" t="s">
        <v>222</v>
      </c>
      <c r="E258" s="94">
        <v>600</v>
      </c>
      <c r="F258" s="7">
        <f t="shared" si="49"/>
        <v>15501.3</v>
      </c>
      <c r="G258" s="7">
        <f t="shared" si="49"/>
        <v>0</v>
      </c>
      <c r="H258" s="36">
        <f t="shared" si="43"/>
        <v>15501.3</v>
      </c>
      <c r="I258" s="7">
        <f t="shared" si="49"/>
        <v>0</v>
      </c>
      <c r="J258" s="36">
        <f t="shared" si="41"/>
        <v>15501.3</v>
      </c>
      <c r="K258" s="7">
        <f t="shared" si="49"/>
        <v>-1.2</v>
      </c>
      <c r="L258" s="36">
        <f t="shared" si="39"/>
        <v>15500.099999999999</v>
      </c>
    </row>
    <row r="259" spans="1:12" ht="18.75" customHeight="1">
      <c r="A259" s="63" t="str">
        <f ca="1">IF(ISERROR(MATCH(E259,Код_КВР,0)),"",INDIRECT(ADDRESS(MATCH(E259,Код_КВР,0)+1,2,,,"КВР")))</f>
        <v>Субсидии бюджетным учреждениям</v>
      </c>
      <c r="B259" s="45" t="s">
        <v>487</v>
      </c>
      <c r="C259" s="8" t="s">
        <v>231</v>
      </c>
      <c r="D259" s="1" t="s">
        <v>222</v>
      </c>
      <c r="E259" s="94">
        <v>610</v>
      </c>
      <c r="F259" s="7">
        <f t="shared" si="49"/>
        <v>15501.3</v>
      </c>
      <c r="G259" s="7">
        <f t="shared" si="49"/>
        <v>0</v>
      </c>
      <c r="H259" s="36">
        <f t="shared" si="43"/>
        <v>15501.3</v>
      </c>
      <c r="I259" s="7">
        <f t="shared" si="49"/>
        <v>0</v>
      </c>
      <c r="J259" s="36">
        <f t="shared" si="41"/>
        <v>15501.3</v>
      </c>
      <c r="K259" s="7">
        <f t="shared" si="49"/>
        <v>-1.2</v>
      </c>
      <c r="L259" s="36">
        <f t="shared" si="39"/>
        <v>15500.099999999999</v>
      </c>
    </row>
    <row r="260" spans="1:12" ht="53.25" customHeight="1">
      <c r="A260" s="63" t="str">
        <f ca="1">IF(ISERROR(MATCH(E260,Код_КВР,0)),"",INDIRECT(ADDRESS(MATCH(E260,Код_КВР,0)+1,2,,,"КВР")))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60" s="45" t="s">
        <v>487</v>
      </c>
      <c r="C260" s="8" t="s">
        <v>231</v>
      </c>
      <c r="D260" s="1" t="s">
        <v>222</v>
      </c>
      <c r="E260" s="94">
        <v>611</v>
      </c>
      <c r="F260" s="7">
        <f>'прил.6'!G894</f>
        <v>15501.3</v>
      </c>
      <c r="G260" s="7">
        <f>'прил.6'!H894</f>
        <v>0</v>
      </c>
      <c r="H260" s="36">
        <f t="shared" si="43"/>
        <v>15501.3</v>
      </c>
      <c r="I260" s="7">
        <f>'прил.6'!J894</f>
        <v>0</v>
      </c>
      <c r="J260" s="36">
        <f t="shared" si="41"/>
        <v>15501.3</v>
      </c>
      <c r="K260" s="7">
        <f>'прил.6'!L894</f>
        <v>-1.2</v>
      </c>
      <c r="L260" s="36">
        <f t="shared" si="39"/>
        <v>15500.099999999999</v>
      </c>
    </row>
    <row r="261" spans="1:12" ht="20.25" customHeight="1">
      <c r="A261" s="63" t="str">
        <f ca="1">IF(ISERROR(MATCH(B261,Код_КЦСР,0)),"",INDIRECT(ADDRESS(MATCH(B261,Код_КЦСР,0)+1,2,,,"КЦСР")))</f>
        <v>Формирование и учет музейного фонда</v>
      </c>
      <c r="B261" s="45" t="s">
        <v>489</v>
      </c>
      <c r="C261" s="8"/>
      <c r="D261" s="1"/>
      <c r="E261" s="94"/>
      <c r="F261" s="7">
        <f aca="true" t="shared" si="50" ref="F261:K265">F262</f>
        <v>3771.9</v>
      </c>
      <c r="G261" s="7">
        <f t="shared" si="50"/>
        <v>0</v>
      </c>
      <c r="H261" s="36">
        <f t="shared" si="43"/>
        <v>3771.9</v>
      </c>
      <c r="I261" s="7">
        <f t="shared" si="50"/>
        <v>0</v>
      </c>
      <c r="J261" s="36">
        <f t="shared" si="41"/>
        <v>3771.9</v>
      </c>
      <c r="K261" s="7">
        <f t="shared" si="50"/>
        <v>-4</v>
      </c>
      <c r="L261" s="36">
        <f t="shared" si="39"/>
        <v>3767.9</v>
      </c>
    </row>
    <row r="262" spans="1:12" ht="19.5" customHeight="1">
      <c r="A262" s="63" t="str">
        <f ca="1">IF(ISERROR(MATCH(C262,Код_Раздел,0)),"",INDIRECT(ADDRESS(MATCH(C262,Код_Раздел,0)+1,2,,,"Раздел")))</f>
        <v>Культура, кинематография</v>
      </c>
      <c r="B262" s="45" t="s">
        <v>489</v>
      </c>
      <c r="C262" s="8" t="s">
        <v>231</v>
      </c>
      <c r="D262" s="1"/>
      <c r="E262" s="94"/>
      <c r="F262" s="7">
        <f t="shared" si="50"/>
        <v>3771.9</v>
      </c>
      <c r="G262" s="7">
        <f t="shared" si="50"/>
        <v>0</v>
      </c>
      <c r="H262" s="36">
        <f t="shared" si="43"/>
        <v>3771.9</v>
      </c>
      <c r="I262" s="7">
        <f t="shared" si="50"/>
        <v>0</v>
      </c>
      <c r="J262" s="36">
        <f t="shared" si="41"/>
        <v>3771.9</v>
      </c>
      <c r="K262" s="7">
        <f t="shared" si="50"/>
        <v>-4</v>
      </c>
      <c r="L262" s="36">
        <f t="shared" si="39"/>
        <v>3767.9</v>
      </c>
    </row>
    <row r="263" spans="1:12" ht="23.25" customHeight="1">
      <c r="A263" s="12" t="s">
        <v>193</v>
      </c>
      <c r="B263" s="45" t="s">
        <v>489</v>
      </c>
      <c r="C263" s="8" t="s">
        <v>231</v>
      </c>
      <c r="D263" s="1" t="s">
        <v>222</v>
      </c>
      <c r="E263" s="94"/>
      <c r="F263" s="7">
        <f t="shared" si="50"/>
        <v>3771.9</v>
      </c>
      <c r="G263" s="7">
        <f t="shared" si="50"/>
        <v>0</v>
      </c>
      <c r="H263" s="36">
        <f t="shared" si="43"/>
        <v>3771.9</v>
      </c>
      <c r="I263" s="7">
        <f t="shared" si="50"/>
        <v>0</v>
      </c>
      <c r="J263" s="36">
        <f t="shared" si="41"/>
        <v>3771.9</v>
      </c>
      <c r="K263" s="7">
        <f t="shared" si="50"/>
        <v>-4</v>
      </c>
      <c r="L263" s="36">
        <f t="shared" si="39"/>
        <v>3767.9</v>
      </c>
    </row>
    <row r="264" spans="1:12" ht="35.25" customHeight="1">
      <c r="A264" s="63" t="str">
        <f ca="1">IF(ISERROR(MATCH(E264,Код_КВР,0)),"",INDIRECT(ADDRESS(MATCH(E264,Код_КВР,0)+1,2,,,"КВР")))</f>
        <v>Предоставление субсидий бюджетным, автономным учреждениям и иным некоммерческим организациям</v>
      </c>
      <c r="B264" s="45" t="s">
        <v>489</v>
      </c>
      <c r="C264" s="8" t="s">
        <v>231</v>
      </c>
      <c r="D264" s="1" t="s">
        <v>222</v>
      </c>
      <c r="E264" s="94">
        <v>600</v>
      </c>
      <c r="F264" s="7">
        <f t="shared" si="50"/>
        <v>3771.9</v>
      </c>
      <c r="G264" s="7">
        <f t="shared" si="50"/>
        <v>0</v>
      </c>
      <c r="H264" s="36">
        <f t="shared" si="43"/>
        <v>3771.9</v>
      </c>
      <c r="I264" s="7">
        <f t="shared" si="50"/>
        <v>0</v>
      </c>
      <c r="J264" s="36">
        <f t="shared" si="41"/>
        <v>3771.9</v>
      </c>
      <c r="K264" s="7">
        <f t="shared" si="50"/>
        <v>-4</v>
      </c>
      <c r="L264" s="36">
        <f t="shared" si="39"/>
        <v>3767.9</v>
      </c>
    </row>
    <row r="265" spans="1:12" ht="23.25" customHeight="1">
      <c r="A265" s="63" t="str">
        <f ca="1">IF(ISERROR(MATCH(E265,Код_КВР,0)),"",INDIRECT(ADDRESS(MATCH(E265,Код_КВР,0)+1,2,,,"КВР")))</f>
        <v>Субсидии бюджетным учреждениям</v>
      </c>
      <c r="B265" s="45" t="s">
        <v>489</v>
      </c>
      <c r="C265" s="8" t="s">
        <v>231</v>
      </c>
      <c r="D265" s="1" t="s">
        <v>222</v>
      </c>
      <c r="E265" s="94">
        <v>610</v>
      </c>
      <c r="F265" s="7">
        <f t="shared" si="50"/>
        <v>3771.9</v>
      </c>
      <c r="G265" s="7">
        <f t="shared" si="50"/>
        <v>0</v>
      </c>
      <c r="H265" s="36">
        <f t="shared" si="43"/>
        <v>3771.9</v>
      </c>
      <c r="I265" s="7">
        <f t="shared" si="50"/>
        <v>0</v>
      </c>
      <c r="J265" s="36">
        <f t="shared" si="41"/>
        <v>3771.9</v>
      </c>
      <c r="K265" s="7">
        <f t="shared" si="50"/>
        <v>-4</v>
      </c>
      <c r="L265" s="36">
        <f t="shared" si="39"/>
        <v>3767.9</v>
      </c>
    </row>
    <row r="266" spans="1:12" ht="52.7" customHeight="1">
      <c r="A266" s="63" t="str">
        <f ca="1">IF(ISERROR(MATCH(E266,Код_КВР,0)),"",INDIRECT(ADDRESS(MATCH(E266,Код_КВР,0)+1,2,,,"КВР")))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66" s="45" t="s">
        <v>489</v>
      </c>
      <c r="C266" s="8" t="s">
        <v>231</v>
      </c>
      <c r="D266" s="1" t="s">
        <v>222</v>
      </c>
      <c r="E266" s="94">
        <v>611</v>
      </c>
      <c r="F266" s="7">
        <f>'прил.6'!G898</f>
        <v>3771.9</v>
      </c>
      <c r="G266" s="7">
        <f>'прил.6'!H898</f>
        <v>0</v>
      </c>
      <c r="H266" s="36">
        <f t="shared" si="43"/>
        <v>3771.9</v>
      </c>
      <c r="I266" s="7">
        <f>'прил.6'!J898</f>
        <v>0</v>
      </c>
      <c r="J266" s="36">
        <f t="shared" si="41"/>
        <v>3771.9</v>
      </c>
      <c r="K266" s="7">
        <f>'прил.6'!L898</f>
        <v>-4</v>
      </c>
      <c r="L266" s="36">
        <f t="shared" si="39"/>
        <v>3767.9</v>
      </c>
    </row>
    <row r="267" spans="1:12" ht="12.75">
      <c r="A267" s="63" t="str">
        <f ca="1">IF(ISERROR(MATCH(B267,Код_КЦСР,0)),"",INDIRECT(ADDRESS(MATCH(B267,Код_КЦСР,0)+1,2,,,"КЦСР")))</f>
        <v>Развитие библиотечного дела</v>
      </c>
      <c r="B267" s="45" t="s">
        <v>491</v>
      </c>
      <c r="C267" s="8"/>
      <c r="D267" s="1"/>
      <c r="E267" s="94"/>
      <c r="F267" s="7">
        <f>F268+F274+F280+F286+F292+F298</f>
        <v>41488.7</v>
      </c>
      <c r="G267" s="7">
        <f>G268+G274+G280+G286+G292+G298</f>
        <v>0</v>
      </c>
      <c r="H267" s="36">
        <f t="shared" si="43"/>
        <v>41488.7</v>
      </c>
      <c r="I267" s="7">
        <f>I268+I274+I280+I286+I292+I298</f>
        <v>0</v>
      </c>
      <c r="J267" s="36">
        <f t="shared" si="41"/>
        <v>41488.7</v>
      </c>
      <c r="K267" s="7">
        <f>K268+K274+K280+K286+K292+K298</f>
        <v>-23.099999999999998</v>
      </c>
      <c r="L267" s="36">
        <f t="shared" si="39"/>
        <v>41465.6</v>
      </c>
    </row>
    <row r="268" spans="1:12" ht="54" customHeight="1">
      <c r="A268" s="63" t="str">
        <f ca="1">IF(ISERROR(MATCH(B268,Код_КЦСР,0)),"",INDIRECT(ADDRESS(MATCH(B268,Код_КЦСР,0)+1,2,,,"КЦСР")))</f>
        <v>Ведомственная целевая программа «Отрасль «Культура города Череповца» (2012-2014 годы) (Комплектование библиотечных фондов)</v>
      </c>
      <c r="B268" s="45" t="s">
        <v>492</v>
      </c>
      <c r="C268" s="8"/>
      <c r="D268" s="1"/>
      <c r="E268" s="94"/>
      <c r="F268" s="7">
        <f aca="true" t="shared" si="51" ref="F268:K272">F269</f>
        <v>1300</v>
      </c>
      <c r="G268" s="7">
        <f t="shared" si="51"/>
        <v>0</v>
      </c>
      <c r="H268" s="36">
        <f t="shared" si="43"/>
        <v>1300</v>
      </c>
      <c r="I268" s="7">
        <f t="shared" si="51"/>
        <v>0</v>
      </c>
      <c r="J268" s="36">
        <f t="shared" si="41"/>
        <v>1300</v>
      </c>
      <c r="K268" s="7">
        <f t="shared" si="51"/>
        <v>0</v>
      </c>
      <c r="L268" s="36">
        <f t="shared" si="39"/>
        <v>1300</v>
      </c>
    </row>
    <row r="269" spans="1:12" ht="21" customHeight="1">
      <c r="A269" s="63" t="str">
        <f ca="1">IF(ISERROR(MATCH(C269,Код_Раздел,0)),"",INDIRECT(ADDRESS(MATCH(C269,Код_Раздел,0)+1,2,,,"Раздел")))</f>
        <v>Культура, кинематография</v>
      </c>
      <c r="B269" s="45" t="s">
        <v>492</v>
      </c>
      <c r="C269" s="8" t="s">
        <v>231</v>
      </c>
      <c r="D269" s="1"/>
      <c r="E269" s="94"/>
      <c r="F269" s="7">
        <f t="shared" si="51"/>
        <v>1300</v>
      </c>
      <c r="G269" s="7">
        <f t="shared" si="51"/>
        <v>0</v>
      </c>
      <c r="H269" s="36">
        <f t="shared" si="43"/>
        <v>1300</v>
      </c>
      <c r="I269" s="7">
        <f t="shared" si="51"/>
        <v>0</v>
      </c>
      <c r="J269" s="36">
        <f t="shared" si="41"/>
        <v>1300</v>
      </c>
      <c r="K269" s="7">
        <f t="shared" si="51"/>
        <v>0</v>
      </c>
      <c r="L269" s="36">
        <f t="shared" si="39"/>
        <v>1300</v>
      </c>
    </row>
    <row r="270" spans="1:12" ht="21" customHeight="1">
      <c r="A270" s="12" t="s">
        <v>172</v>
      </c>
      <c r="B270" s="45" t="s">
        <v>492</v>
      </c>
      <c r="C270" s="8" t="s">
        <v>231</v>
      </c>
      <c r="D270" s="1" t="s">
        <v>225</v>
      </c>
      <c r="E270" s="94"/>
      <c r="F270" s="7">
        <f t="shared" si="51"/>
        <v>1300</v>
      </c>
      <c r="G270" s="7">
        <f t="shared" si="51"/>
        <v>0</v>
      </c>
      <c r="H270" s="36">
        <f t="shared" si="43"/>
        <v>1300</v>
      </c>
      <c r="I270" s="7">
        <f t="shared" si="51"/>
        <v>0</v>
      </c>
      <c r="J270" s="36">
        <f t="shared" si="41"/>
        <v>1300</v>
      </c>
      <c r="K270" s="7">
        <f t="shared" si="51"/>
        <v>0</v>
      </c>
      <c r="L270" s="36">
        <f t="shared" si="39"/>
        <v>1300</v>
      </c>
    </row>
    <row r="271" spans="1:12" ht="39" customHeight="1">
      <c r="A271" s="63" t="str">
        <f ca="1">IF(ISERROR(MATCH(E271,Код_КВР,0)),"",INDIRECT(ADDRESS(MATCH(E271,Код_КВР,0)+1,2,,,"КВР")))</f>
        <v>Предоставление субсидий бюджетным, автономным учреждениям и иным некоммерческим организациям</v>
      </c>
      <c r="B271" s="45" t="s">
        <v>492</v>
      </c>
      <c r="C271" s="8" t="s">
        <v>231</v>
      </c>
      <c r="D271" s="1" t="s">
        <v>225</v>
      </c>
      <c r="E271" s="94">
        <v>600</v>
      </c>
      <c r="F271" s="7">
        <f t="shared" si="51"/>
        <v>1300</v>
      </c>
      <c r="G271" s="7">
        <f t="shared" si="51"/>
        <v>0</v>
      </c>
      <c r="H271" s="36">
        <f t="shared" si="43"/>
        <v>1300</v>
      </c>
      <c r="I271" s="7">
        <f t="shared" si="51"/>
        <v>0</v>
      </c>
      <c r="J271" s="36">
        <f t="shared" si="41"/>
        <v>1300</v>
      </c>
      <c r="K271" s="7">
        <f t="shared" si="51"/>
        <v>0</v>
      </c>
      <c r="L271" s="36">
        <f t="shared" si="39"/>
        <v>1300</v>
      </c>
    </row>
    <row r="272" spans="1:12" ht="19.5" customHeight="1">
      <c r="A272" s="63" t="str">
        <f ca="1">IF(ISERROR(MATCH(E272,Код_КВР,0)),"",INDIRECT(ADDRESS(MATCH(E272,Код_КВР,0)+1,2,,,"КВР")))</f>
        <v>Субсидии бюджетным учреждениям</v>
      </c>
      <c r="B272" s="45" t="s">
        <v>492</v>
      </c>
      <c r="C272" s="8" t="s">
        <v>231</v>
      </c>
      <c r="D272" s="1" t="s">
        <v>225</v>
      </c>
      <c r="E272" s="94">
        <v>610</v>
      </c>
      <c r="F272" s="7">
        <f t="shared" si="51"/>
        <v>1300</v>
      </c>
      <c r="G272" s="7">
        <f t="shared" si="51"/>
        <v>0</v>
      </c>
      <c r="H272" s="36">
        <f t="shared" si="43"/>
        <v>1300</v>
      </c>
      <c r="I272" s="7">
        <f t="shared" si="51"/>
        <v>0</v>
      </c>
      <c r="J272" s="36">
        <f t="shared" si="41"/>
        <v>1300</v>
      </c>
      <c r="K272" s="7">
        <f t="shared" si="51"/>
        <v>0</v>
      </c>
      <c r="L272" s="36">
        <f t="shared" si="39"/>
        <v>1300</v>
      </c>
    </row>
    <row r="273" spans="1:12" ht="21" customHeight="1">
      <c r="A273" s="63" t="str">
        <f ca="1">IF(ISERROR(MATCH(E273,Код_КВР,0)),"",INDIRECT(ADDRESS(MATCH(E273,Код_КВР,0)+1,2,,,"КВР")))</f>
        <v>Субсидии бюджетным учреждениям на иные цели</v>
      </c>
      <c r="B273" s="45" t="s">
        <v>492</v>
      </c>
      <c r="C273" s="8" t="s">
        <v>231</v>
      </c>
      <c r="D273" s="1" t="s">
        <v>225</v>
      </c>
      <c r="E273" s="94">
        <v>612</v>
      </c>
      <c r="F273" s="7">
        <f>'прил.6'!G968</f>
        <v>1300</v>
      </c>
      <c r="G273" s="7">
        <f>'прил.6'!H968</f>
        <v>0</v>
      </c>
      <c r="H273" s="36">
        <f t="shared" si="43"/>
        <v>1300</v>
      </c>
      <c r="I273" s="7">
        <f>'прил.6'!J968</f>
        <v>0</v>
      </c>
      <c r="J273" s="36">
        <f t="shared" si="41"/>
        <v>1300</v>
      </c>
      <c r="K273" s="7">
        <f>'прил.6'!L968</f>
        <v>0</v>
      </c>
      <c r="L273" s="36">
        <f t="shared" si="39"/>
        <v>1300</v>
      </c>
    </row>
    <row r="274" spans="1:12" ht="69" customHeight="1">
      <c r="A274" s="63" t="str">
        <f ca="1">IF(ISERROR(MATCH(B274,Код_КЦСР,0)),"",INDIRECT(ADDRESS(MATCH(B274,Код_КЦСР,0)+1,2,,,"КЦСР")))</f>
        <v>Ведомственная целевая программа «Отрасль «Культура города Череповца» (2012-2014 годы) (Предоставление пользователям информационных продуктов, подписка на печатные периодические издания)</v>
      </c>
      <c r="B274" s="45" t="s">
        <v>493</v>
      </c>
      <c r="C274" s="8"/>
      <c r="D274" s="1"/>
      <c r="E274" s="94"/>
      <c r="F274" s="7">
        <f aca="true" t="shared" si="52" ref="F274:K278">F275</f>
        <v>2143</v>
      </c>
      <c r="G274" s="7">
        <f t="shared" si="52"/>
        <v>0</v>
      </c>
      <c r="H274" s="36">
        <f t="shared" si="43"/>
        <v>2143</v>
      </c>
      <c r="I274" s="7">
        <f t="shared" si="52"/>
        <v>0</v>
      </c>
      <c r="J274" s="36">
        <f t="shared" si="41"/>
        <v>2143</v>
      </c>
      <c r="K274" s="7">
        <f t="shared" si="52"/>
        <v>0</v>
      </c>
      <c r="L274" s="36">
        <f t="shared" si="39"/>
        <v>2143</v>
      </c>
    </row>
    <row r="275" spans="1:12" ht="20.25" customHeight="1">
      <c r="A275" s="63" t="str">
        <f ca="1">IF(ISERROR(MATCH(C275,Код_Раздел,0)),"",INDIRECT(ADDRESS(MATCH(C275,Код_Раздел,0)+1,2,,,"Раздел")))</f>
        <v>Культура, кинематография</v>
      </c>
      <c r="B275" s="45" t="s">
        <v>493</v>
      </c>
      <c r="C275" s="8" t="s">
        <v>231</v>
      </c>
      <c r="D275" s="1"/>
      <c r="E275" s="94"/>
      <c r="F275" s="7">
        <f t="shared" si="52"/>
        <v>2143</v>
      </c>
      <c r="G275" s="7">
        <f t="shared" si="52"/>
        <v>0</v>
      </c>
      <c r="H275" s="36">
        <f t="shared" si="43"/>
        <v>2143</v>
      </c>
      <c r="I275" s="7">
        <f t="shared" si="52"/>
        <v>0</v>
      </c>
      <c r="J275" s="36">
        <f t="shared" si="41"/>
        <v>2143</v>
      </c>
      <c r="K275" s="7">
        <f t="shared" si="52"/>
        <v>0</v>
      </c>
      <c r="L275" s="36">
        <f t="shared" si="39"/>
        <v>2143</v>
      </c>
    </row>
    <row r="276" spans="1:12" ht="19.5" customHeight="1">
      <c r="A276" s="12" t="s">
        <v>172</v>
      </c>
      <c r="B276" s="45" t="s">
        <v>493</v>
      </c>
      <c r="C276" s="8" t="s">
        <v>231</v>
      </c>
      <c r="D276" s="1" t="s">
        <v>225</v>
      </c>
      <c r="E276" s="94"/>
      <c r="F276" s="7">
        <f t="shared" si="52"/>
        <v>2143</v>
      </c>
      <c r="G276" s="7">
        <f t="shared" si="52"/>
        <v>0</v>
      </c>
      <c r="H276" s="36">
        <f t="shared" si="43"/>
        <v>2143</v>
      </c>
      <c r="I276" s="7">
        <f t="shared" si="52"/>
        <v>0</v>
      </c>
      <c r="J276" s="36">
        <f t="shared" si="41"/>
        <v>2143</v>
      </c>
      <c r="K276" s="7">
        <f t="shared" si="52"/>
        <v>0</v>
      </c>
      <c r="L276" s="36">
        <f t="shared" si="39"/>
        <v>2143</v>
      </c>
    </row>
    <row r="277" spans="1:12" ht="36.75" customHeight="1">
      <c r="A277" s="63" t="str">
        <f ca="1">IF(ISERROR(MATCH(E277,Код_КВР,0)),"",INDIRECT(ADDRESS(MATCH(E277,Код_КВР,0)+1,2,,,"КВР")))</f>
        <v>Предоставление субсидий бюджетным, автономным учреждениям и иным некоммерческим организациям</v>
      </c>
      <c r="B277" s="45" t="s">
        <v>493</v>
      </c>
      <c r="C277" s="8" t="s">
        <v>231</v>
      </c>
      <c r="D277" s="1" t="s">
        <v>225</v>
      </c>
      <c r="E277" s="94">
        <v>600</v>
      </c>
      <c r="F277" s="7">
        <f t="shared" si="52"/>
        <v>2143</v>
      </c>
      <c r="G277" s="7">
        <f t="shared" si="52"/>
        <v>0</v>
      </c>
      <c r="H277" s="36">
        <f t="shared" si="43"/>
        <v>2143</v>
      </c>
      <c r="I277" s="7">
        <f t="shared" si="52"/>
        <v>0</v>
      </c>
      <c r="J277" s="36">
        <f t="shared" si="41"/>
        <v>2143</v>
      </c>
      <c r="K277" s="7">
        <f t="shared" si="52"/>
        <v>0</v>
      </c>
      <c r="L277" s="36">
        <f t="shared" si="39"/>
        <v>2143</v>
      </c>
    </row>
    <row r="278" spans="1:12" ht="19.5" customHeight="1">
      <c r="A278" s="63" t="str">
        <f ca="1">IF(ISERROR(MATCH(E278,Код_КВР,0)),"",INDIRECT(ADDRESS(MATCH(E278,Код_КВР,0)+1,2,,,"КВР")))</f>
        <v>Субсидии бюджетным учреждениям</v>
      </c>
      <c r="B278" s="45" t="s">
        <v>493</v>
      </c>
      <c r="C278" s="8" t="s">
        <v>231</v>
      </c>
      <c r="D278" s="1" t="s">
        <v>225</v>
      </c>
      <c r="E278" s="94">
        <v>610</v>
      </c>
      <c r="F278" s="7">
        <f t="shared" si="52"/>
        <v>2143</v>
      </c>
      <c r="G278" s="7">
        <f t="shared" si="52"/>
        <v>0</v>
      </c>
      <c r="H278" s="36">
        <f t="shared" si="43"/>
        <v>2143</v>
      </c>
      <c r="I278" s="7">
        <f t="shared" si="52"/>
        <v>0</v>
      </c>
      <c r="J278" s="36">
        <f t="shared" si="41"/>
        <v>2143</v>
      </c>
      <c r="K278" s="7">
        <f t="shared" si="52"/>
        <v>0</v>
      </c>
      <c r="L278" s="36">
        <f aca="true" t="shared" si="53" ref="L278:L341">J278+K278</f>
        <v>2143</v>
      </c>
    </row>
    <row r="279" spans="1:12" ht="19.5" customHeight="1">
      <c r="A279" s="63" t="str">
        <f ca="1">IF(ISERROR(MATCH(E279,Код_КВР,0)),"",INDIRECT(ADDRESS(MATCH(E279,Код_КВР,0)+1,2,,,"КВР")))</f>
        <v>Субсидии бюджетным учреждениям на иные цели</v>
      </c>
      <c r="B279" s="45" t="s">
        <v>493</v>
      </c>
      <c r="C279" s="8" t="s">
        <v>231</v>
      </c>
      <c r="D279" s="1" t="s">
        <v>225</v>
      </c>
      <c r="E279" s="94">
        <v>612</v>
      </c>
      <c r="F279" s="7">
        <f>'прил.6'!G972</f>
        <v>2143</v>
      </c>
      <c r="G279" s="7">
        <f>'прил.6'!H972</f>
        <v>0</v>
      </c>
      <c r="H279" s="36">
        <f t="shared" si="43"/>
        <v>2143</v>
      </c>
      <c r="I279" s="7">
        <f>'прил.6'!J972</f>
        <v>0</v>
      </c>
      <c r="J279" s="36">
        <f t="shared" si="41"/>
        <v>2143</v>
      </c>
      <c r="K279" s="7">
        <f>'прил.6'!L972</f>
        <v>0</v>
      </c>
      <c r="L279" s="36">
        <f t="shared" si="53"/>
        <v>2143</v>
      </c>
    </row>
    <row r="280" spans="1:12" ht="21" customHeight="1">
      <c r="A280" s="63" t="str">
        <f ca="1">IF(ISERROR(MATCH(B280,Код_КЦСР,0)),"",INDIRECT(ADDRESS(MATCH(B280,Код_КЦСР,0)+1,2,,,"КЦСР")))</f>
        <v>Оказание муниципальных услуг</v>
      </c>
      <c r="B280" s="45" t="s">
        <v>494</v>
      </c>
      <c r="C280" s="8"/>
      <c r="D280" s="1"/>
      <c r="E280" s="94"/>
      <c r="F280" s="7">
        <f aca="true" t="shared" si="54" ref="F280:K284">F281</f>
        <v>24363.1</v>
      </c>
      <c r="G280" s="7">
        <f t="shared" si="54"/>
        <v>0</v>
      </c>
      <c r="H280" s="36">
        <f t="shared" si="43"/>
        <v>24363.1</v>
      </c>
      <c r="I280" s="7">
        <f t="shared" si="54"/>
        <v>0</v>
      </c>
      <c r="J280" s="36">
        <f aca="true" t="shared" si="55" ref="J280:J343">H280+I280</f>
        <v>24363.1</v>
      </c>
      <c r="K280" s="7">
        <f t="shared" si="54"/>
        <v>-19.2</v>
      </c>
      <c r="L280" s="36">
        <f t="shared" si="53"/>
        <v>24343.899999999998</v>
      </c>
    </row>
    <row r="281" spans="1:12" ht="20.25" customHeight="1">
      <c r="A281" s="63" t="str">
        <f ca="1">IF(ISERROR(MATCH(C281,Код_Раздел,0)),"",INDIRECT(ADDRESS(MATCH(C281,Код_Раздел,0)+1,2,,,"Раздел")))</f>
        <v>Культура, кинематография</v>
      </c>
      <c r="B281" s="45" t="s">
        <v>494</v>
      </c>
      <c r="C281" s="8" t="s">
        <v>231</v>
      </c>
      <c r="D281" s="1"/>
      <c r="E281" s="94"/>
      <c r="F281" s="7">
        <f t="shared" si="54"/>
        <v>24363.1</v>
      </c>
      <c r="G281" s="7">
        <f t="shared" si="54"/>
        <v>0</v>
      </c>
      <c r="H281" s="36">
        <f t="shared" si="43"/>
        <v>24363.1</v>
      </c>
      <c r="I281" s="7">
        <f t="shared" si="54"/>
        <v>0</v>
      </c>
      <c r="J281" s="36">
        <f t="shared" si="55"/>
        <v>24363.1</v>
      </c>
      <c r="K281" s="7">
        <f t="shared" si="54"/>
        <v>-19.2</v>
      </c>
      <c r="L281" s="36">
        <f t="shared" si="53"/>
        <v>24343.899999999998</v>
      </c>
    </row>
    <row r="282" spans="1:12" ht="20.25" customHeight="1">
      <c r="A282" s="12" t="s">
        <v>193</v>
      </c>
      <c r="B282" s="45" t="s">
        <v>494</v>
      </c>
      <c r="C282" s="8" t="s">
        <v>231</v>
      </c>
      <c r="D282" s="1" t="s">
        <v>222</v>
      </c>
      <c r="E282" s="94"/>
      <c r="F282" s="7">
        <f t="shared" si="54"/>
        <v>24363.1</v>
      </c>
      <c r="G282" s="7">
        <f t="shared" si="54"/>
        <v>0</v>
      </c>
      <c r="H282" s="36">
        <f t="shared" si="43"/>
        <v>24363.1</v>
      </c>
      <c r="I282" s="7">
        <f t="shared" si="54"/>
        <v>0</v>
      </c>
      <c r="J282" s="36">
        <f t="shared" si="55"/>
        <v>24363.1</v>
      </c>
      <c r="K282" s="7">
        <f t="shared" si="54"/>
        <v>-19.2</v>
      </c>
      <c r="L282" s="36">
        <f t="shared" si="53"/>
        <v>24343.899999999998</v>
      </c>
    </row>
    <row r="283" spans="1:12" ht="39" customHeight="1">
      <c r="A283" s="63" t="str">
        <f ca="1">IF(ISERROR(MATCH(E283,Код_КВР,0)),"",INDIRECT(ADDRESS(MATCH(E283,Код_КВР,0)+1,2,,,"КВР")))</f>
        <v>Предоставление субсидий бюджетным, автономным учреждениям и иным некоммерческим организациям</v>
      </c>
      <c r="B283" s="45" t="s">
        <v>494</v>
      </c>
      <c r="C283" s="8" t="s">
        <v>231</v>
      </c>
      <c r="D283" s="1" t="s">
        <v>222</v>
      </c>
      <c r="E283" s="94">
        <v>600</v>
      </c>
      <c r="F283" s="7">
        <f t="shared" si="54"/>
        <v>24363.1</v>
      </c>
      <c r="G283" s="7">
        <f t="shared" si="54"/>
        <v>0</v>
      </c>
      <c r="H283" s="36">
        <f t="shared" si="43"/>
        <v>24363.1</v>
      </c>
      <c r="I283" s="7">
        <f t="shared" si="54"/>
        <v>0</v>
      </c>
      <c r="J283" s="36">
        <f t="shared" si="55"/>
        <v>24363.1</v>
      </c>
      <c r="K283" s="7">
        <f t="shared" si="54"/>
        <v>-19.2</v>
      </c>
      <c r="L283" s="36">
        <f t="shared" si="53"/>
        <v>24343.899999999998</v>
      </c>
    </row>
    <row r="284" spans="1:12" ht="21" customHeight="1">
      <c r="A284" s="63" t="str">
        <f ca="1">IF(ISERROR(MATCH(E284,Код_КВР,0)),"",INDIRECT(ADDRESS(MATCH(E284,Код_КВР,0)+1,2,,,"КВР")))</f>
        <v>Субсидии бюджетным учреждениям</v>
      </c>
      <c r="B284" s="45" t="s">
        <v>494</v>
      </c>
      <c r="C284" s="8" t="s">
        <v>231</v>
      </c>
      <c r="D284" s="1" t="s">
        <v>222</v>
      </c>
      <c r="E284" s="94">
        <v>610</v>
      </c>
      <c r="F284" s="7">
        <f t="shared" si="54"/>
        <v>24363.1</v>
      </c>
      <c r="G284" s="7">
        <f t="shared" si="54"/>
        <v>0</v>
      </c>
      <c r="H284" s="36">
        <f t="shared" si="43"/>
        <v>24363.1</v>
      </c>
      <c r="I284" s="7">
        <f t="shared" si="54"/>
        <v>0</v>
      </c>
      <c r="J284" s="36">
        <f t="shared" si="55"/>
        <v>24363.1</v>
      </c>
      <c r="K284" s="7">
        <f t="shared" si="54"/>
        <v>-19.2</v>
      </c>
      <c r="L284" s="36">
        <f t="shared" si="53"/>
        <v>24343.899999999998</v>
      </c>
    </row>
    <row r="285" spans="1:12" ht="53.25" customHeight="1">
      <c r="A285" s="63" t="str">
        <f ca="1">IF(ISERROR(MATCH(E285,Код_КВР,0)),"",INDIRECT(ADDRESS(MATCH(E285,Код_КВР,0)+1,2,,,"КВР")))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85" s="45" t="s">
        <v>494</v>
      </c>
      <c r="C285" s="8" t="s">
        <v>231</v>
      </c>
      <c r="D285" s="1" t="s">
        <v>222</v>
      </c>
      <c r="E285" s="94">
        <v>611</v>
      </c>
      <c r="F285" s="7">
        <f>'прил.6'!G903</f>
        <v>24363.1</v>
      </c>
      <c r="G285" s="7">
        <f>'прил.6'!H903</f>
        <v>0</v>
      </c>
      <c r="H285" s="36">
        <f t="shared" si="43"/>
        <v>24363.1</v>
      </c>
      <c r="I285" s="7">
        <f>'прил.6'!J903</f>
        <v>0</v>
      </c>
      <c r="J285" s="36">
        <f t="shared" si="55"/>
        <v>24363.1</v>
      </c>
      <c r="K285" s="7">
        <f>'прил.6'!L903</f>
        <v>-19.2</v>
      </c>
      <c r="L285" s="36">
        <f t="shared" si="53"/>
        <v>24343.899999999998</v>
      </c>
    </row>
    <row r="286" spans="1:12" ht="18.75" customHeight="1">
      <c r="A286" s="63" t="str">
        <f ca="1">IF(ISERROR(MATCH(B286,Код_КЦСР,0)),"",INDIRECT(ADDRESS(MATCH(B286,Код_КЦСР,0)+1,2,,,"КЦСР")))</f>
        <v>Формирование и учет фондов библиотеки</v>
      </c>
      <c r="B286" s="45" t="s">
        <v>496</v>
      </c>
      <c r="C286" s="8"/>
      <c r="D286" s="1"/>
      <c r="E286" s="94"/>
      <c r="F286" s="7">
        <f aca="true" t="shared" si="56" ref="F286:K290">F287</f>
        <v>5799.2</v>
      </c>
      <c r="G286" s="7">
        <f t="shared" si="56"/>
        <v>0</v>
      </c>
      <c r="H286" s="36">
        <f t="shared" si="43"/>
        <v>5799.2</v>
      </c>
      <c r="I286" s="7">
        <f t="shared" si="56"/>
        <v>0</v>
      </c>
      <c r="J286" s="36">
        <f t="shared" si="55"/>
        <v>5799.2</v>
      </c>
      <c r="K286" s="7">
        <f t="shared" si="56"/>
        <v>-1.7</v>
      </c>
      <c r="L286" s="36">
        <f t="shared" si="53"/>
        <v>5797.5</v>
      </c>
    </row>
    <row r="287" spans="1:12" ht="21" customHeight="1">
      <c r="A287" s="63" t="str">
        <f ca="1">IF(ISERROR(MATCH(C287,Код_Раздел,0)),"",INDIRECT(ADDRESS(MATCH(C287,Код_Раздел,0)+1,2,,,"Раздел")))</f>
        <v>Культура, кинематография</v>
      </c>
      <c r="B287" s="45" t="s">
        <v>496</v>
      </c>
      <c r="C287" s="8" t="s">
        <v>231</v>
      </c>
      <c r="D287" s="1"/>
      <c r="E287" s="94"/>
      <c r="F287" s="7">
        <f t="shared" si="56"/>
        <v>5799.2</v>
      </c>
      <c r="G287" s="7">
        <f t="shared" si="56"/>
        <v>0</v>
      </c>
      <c r="H287" s="36">
        <f t="shared" si="43"/>
        <v>5799.2</v>
      </c>
      <c r="I287" s="7">
        <f t="shared" si="56"/>
        <v>0</v>
      </c>
      <c r="J287" s="36">
        <f t="shared" si="55"/>
        <v>5799.2</v>
      </c>
      <c r="K287" s="7">
        <f t="shared" si="56"/>
        <v>-1.7</v>
      </c>
      <c r="L287" s="36">
        <f t="shared" si="53"/>
        <v>5797.5</v>
      </c>
    </row>
    <row r="288" spans="1:12" ht="19.5" customHeight="1">
      <c r="A288" s="12" t="s">
        <v>193</v>
      </c>
      <c r="B288" s="45" t="s">
        <v>496</v>
      </c>
      <c r="C288" s="8" t="s">
        <v>231</v>
      </c>
      <c r="D288" s="1" t="s">
        <v>222</v>
      </c>
      <c r="E288" s="94"/>
      <c r="F288" s="7">
        <f t="shared" si="56"/>
        <v>5799.2</v>
      </c>
      <c r="G288" s="7">
        <f t="shared" si="56"/>
        <v>0</v>
      </c>
      <c r="H288" s="36">
        <f aca="true" t="shared" si="57" ref="H288:H351">F288+G288</f>
        <v>5799.2</v>
      </c>
      <c r="I288" s="7">
        <f t="shared" si="56"/>
        <v>0</v>
      </c>
      <c r="J288" s="36">
        <f t="shared" si="55"/>
        <v>5799.2</v>
      </c>
      <c r="K288" s="7">
        <f t="shared" si="56"/>
        <v>-1.7</v>
      </c>
      <c r="L288" s="36">
        <f t="shared" si="53"/>
        <v>5797.5</v>
      </c>
    </row>
    <row r="289" spans="1:12" ht="36" customHeight="1">
      <c r="A289" s="63" t="str">
        <f ca="1">IF(ISERROR(MATCH(E289,Код_КВР,0)),"",INDIRECT(ADDRESS(MATCH(E289,Код_КВР,0)+1,2,,,"КВР")))</f>
        <v>Предоставление субсидий бюджетным, автономным учреждениям и иным некоммерческим организациям</v>
      </c>
      <c r="B289" s="45" t="s">
        <v>496</v>
      </c>
      <c r="C289" s="8" t="s">
        <v>231</v>
      </c>
      <c r="D289" s="1" t="s">
        <v>222</v>
      </c>
      <c r="E289" s="94">
        <v>600</v>
      </c>
      <c r="F289" s="7">
        <f t="shared" si="56"/>
        <v>5799.2</v>
      </c>
      <c r="G289" s="7">
        <f t="shared" si="56"/>
        <v>0</v>
      </c>
      <c r="H289" s="36">
        <f t="shared" si="57"/>
        <v>5799.2</v>
      </c>
      <c r="I289" s="7">
        <f t="shared" si="56"/>
        <v>0</v>
      </c>
      <c r="J289" s="36">
        <f t="shared" si="55"/>
        <v>5799.2</v>
      </c>
      <c r="K289" s="7">
        <f t="shared" si="56"/>
        <v>-1.7</v>
      </c>
      <c r="L289" s="36">
        <f t="shared" si="53"/>
        <v>5797.5</v>
      </c>
    </row>
    <row r="290" spans="1:12" ht="18.75" customHeight="1">
      <c r="A290" s="63" t="str">
        <f ca="1">IF(ISERROR(MATCH(E290,Код_КВР,0)),"",INDIRECT(ADDRESS(MATCH(E290,Код_КВР,0)+1,2,,,"КВР")))</f>
        <v>Субсидии бюджетным учреждениям</v>
      </c>
      <c r="B290" s="45" t="s">
        <v>496</v>
      </c>
      <c r="C290" s="8" t="s">
        <v>231</v>
      </c>
      <c r="D290" s="1" t="s">
        <v>222</v>
      </c>
      <c r="E290" s="94">
        <v>610</v>
      </c>
      <c r="F290" s="7">
        <f t="shared" si="56"/>
        <v>5799.2</v>
      </c>
      <c r="G290" s="7">
        <f t="shared" si="56"/>
        <v>0</v>
      </c>
      <c r="H290" s="36">
        <f t="shared" si="57"/>
        <v>5799.2</v>
      </c>
      <c r="I290" s="7">
        <f t="shared" si="56"/>
        <v>0</v>
      </c>
      <c r="J290" s="36">
        <f t="shared" si="55"/>
        <v>5799.2</v>
      </c>
      <c r="K290" s="7">
        <f t="shared" si="56"/>
        <v>-1.7</v>
      </c>
      <c r="L290" s="36">
        <f t="shared" si="53"/>
        <v>5797.5</v>
      </c>
    </row>
    <row r="291" spans="1:12" ht="51.75" customHeight="1">
      <c r="A291" s="63" t="str">
        <f ca="1">IF(ISERROR(MATCH(E291,Код_КВР,0)),"",INDIRECT(ADDRESS(MATCH(E291,Код_КВР,0)+1,2,,,"КВР")))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91" s="45" t="s">
        <v>496</v>
      </c>
      <c r="C291" s="8" t="s">
        <v>231</v>
      </c>
      <c r="D291" s="1" t="s">
        <v>222</v>
      </c>
      <c r="E291" s="94">
        <v>611</v>
      </c>
      <c r="F291" s="7">
        <f>'прил.6'!G907</f>
        <v>5799.2</v>
      </c>
      <c r="G291" s="7">
        <f>'прил.6'!H907</f>
        <v>0</v>
      </c>
      <c r="H291" s="36">
        <f t="shared" si="57"/>
        <v>5799.2</v>
      </c>
      <c r="I291" s="7">
        <f>'прил.6'!J907</f>
        <v>0</v>
      </c>
      <c r="J291" s="36">
        <f t="shared" si="55"/>
        <v>5799.2</v>
      </c>
      <c r="K291" s="7">
        <f>'прил.6'!L907</f>
        <v>-1.7</v>
      </c>
      <c r="L291" s="36">
        <f t="shared" si="53"/>
        <v>5797.5</v>
      </c>
    </row>
    <row r="292" spans="1:12" ht="36.75" customHeight="1">
      <c r="A292" s="63" t="str">
        <f ca="1">IF(ISERROR(MATCH(B292,Код_КЦСР,0)),"",INDIRECT(ADDRESS(MATCH(B292,Код_КЦСР,0)+1,2,,,"КЦСР")))</f>
        <v>Обеспечение физической сохранности  и безопасности фонда библиотеки</v>
      </c>
      <c r="B292" s="45" t="s">
        <v>498</v>
      </c>
      <c r="C292" s="8"/>
      <c r="D292" s="1"/>
      <c r="E292" s="94"/>
      <c r="F292" s="7">
        <f aca="true" t="shared" si="58" ref="F292:K296">F293</f>
        <v>2971.3</v>
      </c>
      <c r="G292" s="7">
        <f t="shared" si="58"/>
        <v>0</v>
      </c>
      <c r="H292" s="36">
        <f t="shared" si="57"/>
        <v>2971.3</v>
      </c>
      <c r="I292" s="7">
        <f t="shared" si="58"/>
        <v>0</v>
      </c>
      <c r="J292" s="36">
        <f t="shared" si="55"/>
        <v>2971.3</v>
      </c>
      <c r="K292" s="7">
        <f t="shared" si="58"/>
        <v>-1</v>
      </c>
      <c r="L292" s="36">
        <f t="shared" si="53"/>
        <v>2970.3</v>
      </c>
    </row>
    <row r="293" spans="1:12" ht="18.75" customHeight="1">
      <c r="A293" s="63" t="str">
        <f ca="1">IF(ISERROR(MATCH(C293,Код_Раздел,0)),"",INDIRECT(ADDRESS(MATCH(C293,Код_Раздел,0)+1,2,,,"Раздел")))</f>
        <v>Культура, кинематография</v>
      </c>
      <c r="B293" s="45" t="s">
        <v>498</v>
      </c>
      <c r="C293" s="8" t="s">
        <v>231</v>
      </c>
      <c r="D293" s="1"/>
      <c r="E293" s="94"/>
      <c r="F293" s="7">
        <f t="shared" si="58"/>
        <v>2971.3</v>
      </c>
      <c r="G293" s="7">
        <f t="shared" si="58"/>
        <v>0</v>
      </c>
      <c r="H293" s="36">
        <f t="shared" si="57"/>
        <v>2971.3</v>
      </c>
      <c r="I293" s="7">
        <f t="shared" si="58"/>
        <v>0</v>
      </c>
      <c r="J293" s="36">
        <f t="shared" si="55"/>
        <v>2971.3</v>
      </c>
      <c r="K293" s="7">
        <f t="shared" si="58"/>
        <v>-1</v>
      </c>
      <c r="L293" s="36">
        <f t="shared" si="53"/>
        <v>2970.3</v>
      </c>
    </row>
    <row r="294" spans="1:12" ht="18.75" customHeight="1">
      <c r="A294" s="12" t="s">
        <v>193</v>
      </c>
      <c r="B294" s="45" t="s">
        <v>498</v>
      </c>
      <c r="C294" s="8" t="s">
        <v>231</v>
      </c>
      <c r="D294" s="1" t="s">
        <v>222</v>
      </c>
      <c r="E294" s="94"/>
      <c r="F294" s="7">
        <f t="shared" si="58"/>
        <v>2971.3</v>
      </c>
      <c r="G294" s="7">
        <f t="shared" si="58"/>
        <v>0</v>
      </c>
      <c r="H294" s="36">
        <f t="shared" si="57"/>
        <v>2971.3</v>
      </c>
      <c r="I294" s="7">
        <f t="shared" si="58"/>
        <v>0</v>
      </c>
      <c r="J294" s="36">
        <f t="shared" si="55"/>
        <v>2971.3</v>
      </c>
      <c r="K294" s="7">
        <f t="shared" si="58"/>
        <v>-1</v>
      </c>
      <c r="L294" s="36">
        <f t="shared" si="53"/>
        <v>2970.3</v>
      </c>
    </row>
    <row r="295" spans="1:12" ht="36.75" customHeight="1">
      <c r="A295" s="63" t="str">
        <f ca="1">IF(ISERROR(MATCH(E295,Код_КВР,0)),"",INDIRECT(ADDRESS(MATCH(E295,Код_КВР,0)+1,2,,,"КВР")))</f>
        <v>Предоставление субсидий бюджетным, автономным учреждениям и иным некоммерческим организациям</v>
      </c>
      <c r="B295" s="45" t="s">
        <v>498</v>
      </c>
      <c r="C295" s="8" t="s">
        <v>231</v>
      </c>
      <c r="D295" s="1" t="s">
        <v>222</v>
      </c>
      <c r="E295" s="94">
        <v>600</v>
      </c>
      <c r="F295" s="7">
        <f t="shared" si="58"/>
        <v>2971.3</v>
      </c>
      <c r="G295" s="7">
        <f t="shared" si="58"/>
        <v>0</v>
      </c>
      <c r="H295" s="36">
        <f t="shared" si="57"/>
        <v>2971.3</v>
      </c>
      <c r="I295" s="7">
        <f t="shared" si="58"/>
        <v>0</v>
      </c>
      <c r="J295" s="36">
        <f t="shared" si="55"/>
        <v>2971.3</v>
      </c>
      <c r="K295" s="7">
        <f t="shared" si="58"/>
        <v>-1</v>
      </c>
      <c r="L295" s="36">
        <f t="shared" si="53"/>
        <v>2970.3</v>
      </c>
    </row>
    <row r="296" spans="1:12" ht="19.5" customHeight="1">
      <c r="A296" s="63" t="str">
        <f ca="1">IF(ISERROR(MATCH(E296,Код_КВР,0)),"",INDIRECT(ADDRESS(MATCH(E296,Код_КВР,0)+1,2,,,"КВР")))</f>
        <v>Субсидии бюджетным учреждениям</v>
      </c>
      <c r="B296" s="45" t="s">
        <v>498</v>
      </c>
      <c r="C296" s="8" t="s">
        <v>231</v>
      </c>
      <c r="D296" s="1" t="s">
        <v>222</v>
      </c>
      <c r="E296" s="94">
        <v>610</v>
      </c>
      <c r="F296" s="7">
        <f t="shared" si="58"/>
        <v>2971.3</v>
      </c>
      <c r="G296" s="7">
        <f t="shared" si="58"/>
        <v>0</v>
      </c>
      <c r="H296" s="36">
        <f t="shared" si="57"/>
        <v>2971.3</v>
      </c>
      <c r="I296" s="7">
        <f t="shared" si="58"/>
        <v>0</v>
      </c>
      <c r="J296" s="36">
        <f t="shared" si="55"/>
        <v>2971.3</v>
      </c>
      <c r="K296" s="7">
        <f t="shared" si="58"/>
        <v>-1</v>
      </c>
      <c r="L296" s="36">
        <f t="shared" si="53"/>
        <v>2970.3</v>
      </c>
    </row>
    <row r="297" spans="1:12" ht="53.25" customHeight="1">
      <c r="A297" s="63" t="str">
        <f ca="1">IF(ISERROR(MATCH(E297,Код_КВР,0)),"",INDIRECT(ADDRESS(MATCH(E297,Код_КВР,0)+1,2,,,"КВР")))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97" s="45" t="s">
        <v>498</v>
      </c>
      <c r="C297" s="8" t="s">
        <v>231</v>
      </c>
      <c r="D297" s="1" t="s">
        <v>222</v>
      </c>
      <c r="E297" s="94">
        <v>611</v>
      </c>
      <c r="F297" s="7">
        <f>'прил.6'!G911</f>
        <v>2971.3</v>
      </c>
      <c r="G297" s="7">
        <f>'прил.6'!H911</f>
        <v>0</v>
      </c>
      <c r="H297" s="36">
        <f t="shared" si="57"/>
        <v>2971.3</v>
      </c>
      <c r="I297" s="7">
        <f>'прил.6'!J911</f>
        <v>0</v>
      </c>
      <c r="J297" s="36">
        <f t="shared" si="55"/>
        <v>2971.3</v>
      </c>
      <c r="K297" s="7">
        <f>'прил.6'!L911</f>
        <v>-1</v>
      </c>
      <c r="L297" s="36">
        <f t="shared" si="53"/>
        <v>2970.3</v>
      </c>
    </row>
    <row r="298" spans="1:12" ht="33.75" customHeight="1">
      <c r="A298" s="63" t="str">
        <f ca="1">IF(ISERROR(MATCH(B298,Код_КЦСР,0)),"",INDIRECT(ADDRESS(MATCH(B298,Код_КЦСР,0)+1,2,,,"КЦСР")))</f>
        <v>Библиографическая обработка документов и организация  каталогов</v>
      </c>
      <c r="B298" s="45" t="s">
        <v>500</v>
      </c>
      <c r="C298" s="8"/>
      <c r="D298" s="1"/>
      <c r="E298" s="94"/>
      <c r="F298" s="7">
        <f aca="true" t="shared" si="59" ref="F298:K302">F299</f>
        <v>4912.1</v>
      </c>
      <c r="G298" s="7">
        <f t="shared" si="59"/>
        <v>0</v>
      </c>
      <c r="H298" s="36">
        <f t="shared" si="57"/>
        <v>4912.1</v>
      </c>
      <c r="I298" s="7">
        <f t="shared" si="59"/>
        <v>0</v>
      </c>
      <c r="J298" s="36">
        <f t="shared" si="55"/>
        <v>4912.1</v>
      </c>
      <c r="K298" s="7">
        <f t="shared" si="59"/>
        <v>-1.2</v>
      </c>
      <c r="L298" s="36">
        <f t="shared" si="53"/>
        <v>4910.900000000001</v>
      </c>
    </row>
    <row r="299" spans="1:12" ht="19.5" customHeight="1">
      <c r="A299" s="63" t="str">
        <f ca="1">IF(ISERROR(MATCH(C299,Код_Раздел,0)),"",INDIRECT(ADDRESS(MATCH(C299,Код_Раздел,0)+1,2,,,"Раздел")))</f>
        <v>Культура, кинематография</v>
      </c>
      <c r="B299" s="45" t="s">
        <v>500</v>
      </c>
      <c r="C299" s="8" t="s">
        <v>231</v>
      </c>
      <c r="D299" s="1"/>
      <c r="E299" s="94"/>
      <c r="F299" s="7">
        <f t="shared" si="59"/>
        <v>4912.1</v>
      </c>
      <c r="G299" s="7">
        <f t="shared" si="59"/>
        <v>0</v>
      </c>
      <c r="H299" s="36">
        <f t="shared" si="57"/>
        <v>4912.1</v>
      </c>
      <c r="I299" s="7">
        <f t="shared" si="59"/>
        <v>0</v>
      </c>
      <c r="J299" s="36">
        <f t="shared" si="55"/>
        <v>4912.1</v>
      </c>
      <c r="K299" s="7">
        <f t="shared" si="59"/>
        <v>-1.2</v>
      </c>
      <c r="L299" s="36">
        <f t="shared" si="53"/>
        <v>4910.900000000001</v>
      </c>
    </row>
    <row r="300" spans="1:12" ht="19.5" customHeight="1">
      <c r="A300" s="12" t="s">
        <v>193</v>
      </c>
      <c r="B300" s="45" t="s">
        <v>500</v>
      </c>
      <c r="C300" s="8" t="s">
        <v>231</v>
      </c>
      <c r="D300" s="1" t="s">
        <v>222</v>
      </c>
      <c r="E300" s="94"/>
      <c r="F300" s="7">
        <f t="shared" si="59"/>
        <v>4912.1</v>
      </c>
      <c r="G300" s="7">
        <f t="shared" si="59"/>
        <v>0</v>
      </c>
      <c r="H300" s="36">
        <f t="shared" si="57"/>
        <v>4912.1</v>
      </c>
      <c r="I300" s="7">
        <f t="shared" si="59"/>
        <v>0</v>
      </c>
      <c r="J300" s="36">
        <f t="shared" si="55"/>
        <v>4912.1</v>
      </c>
      <c r="K300" s="7">
        <f t="shared" si="59"/>
        <v>-1.2</v>
      </c>
      <c r="L300" s="36">
        <f t="shared" si="53"/>
        <v>4910.900000000001</v>
      </c>
    </row>
    <row r="301" spans="1:12" ht="36.75" customHeight="1">
      <c r="A301" s="63" t="str">
        <f ca="1">IF(ISERROR(MATCH(E301,Код_КВР,0)),"",INDIRECT(ADDRESS(MATCH(E301,Код_КВР,0)+1,2,,,"КВР")))</f>
        <v>Предоставление субсидий бюджетным, автономным учреждениям и иным некоммерческим организациям</v>
      </c>
      <c r="B301" s="45" t="s">
        <v>500</v>
      </c>
      <c r="C301" s="8" t="s">
        <v>231</v>
      </c>
      <c r="D301" s="1" t="s">
        <v>222</v>
      </c>
      <c r="E301" s="94">
        <v>600</v>
      </c>
      <c r="F301" s="7">
        <f t="shared" si="59"/>
        <v>4912.1</v>
      </c>
      <c r="G301" s="7">
        <f t="shared" si="59"/>
        <v>0</v>
      </c>
      <c r="H301" s="36">
        <f t="shared" si="57"/>
        <v>4912.1</v>
      </c>
      <c r="I301" s="7">
        <f t="shared" si="59"/>
        <v>0</v>
      </c>
      <c r="J301" s="36">
        <f t="shared" si="55"/>
        <v>4912.1</v>
      </c>
      <c r="K301" s="7">
        <f t="shared" si="59"/>
        <v>-1.2</v>
      </c>
      <c r="L301" s="36">
        <f t="shared" si="53"/>
        <v>4910.900000000001</v>
      </c>
    </row>
    <row r="302" spans="1:12" ht="21" customHeight="1">
      <c r="A302" s="63" t="str">
        <f ca="1">IF(ISERROR(MATCH(E302,Код_КВР,0)),"",INDIRECT(ADDRESS(MATCH(E302,Код_КВР,0)+1,2,,,"КВР")))</f>
        <v>Субсидии бюджетным учреждениям</v>
      </c>
      <c r="B302" s="45" t="s">
        <v>500</v>
      </c>
      <c r="C302" s="8" t="s">
        <v>231</v>
      </c>
      <c r="D302" s="1" t="s">
        <v>222</v>
      </c>
      <c r="E302" s="94">
        <v>610</v>
      </c>
      <c r="F302" s="7">
        <f t="shared" si="59"/>
        <v>4912.1</v>
      </c>
      <c r="G302" s="7">
        <f t="shared" si="59"/>
        <v>0</v>
      </c>
      <c r="H302" s="36">
        <f t="shared" si="57"/>
        <v>4912.1</v>
      </c>
      <c r="I302" s="7">
        <f t="shared" si="59"/>
        <v>0</v>
      </c>
      <c r="J302" s="36">
        <f t="shared" si="55"/>
        <v>4912.1</v>
      </c>
      <c r="K302" s="7">
        <f t="shared" si="59"/>
        <v>-1.2</v>
      </c>
      <c r="L302" s="36">
        <f t="shared" si="53"/>
        <v>4910.900000000001</v>
      </c>
    </row>
    <row r="303" spans="1:12" ht="52.7" customHeight="1">
      <c r="A303" s="63" t="str">
        <f ca="1">IF(ISERROR(MATCH(E303,Код_КВР,0)),"",INDIRECT(ADDRESS(MATCH(E303,Код_КВР,0)+1,2,,,"КВР")))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03" s="45" t="s">
        <v>500</v>
      </c>
      <c r="C303" s="8" t="s">
        <v>231</v>
      </c>
      <c r="D303" s="1" t="s">
        <v>222</v>
      </c>
      <c r="E303" s="94">
        <v>611</v>
      </c>
      <c r="F303" s="7">
        <f>'прил.6'!G915</f>
        <v>4912.1</v>
      </c>
      <c r="G303" s="7">
        <f>'прил.6'!H915</f>
        <v>0</v>
      </c>
      <c r="H303" s="36">
        <f t="shared" si="57"/>
        <v>4912.1</v>
      </c>
      <c r="I303" s="7">
        <f>'прил.6'!J915</f>
        <v>0</v>
      </c>
      <c r="J303" s="36">
        <f t="shared" si="55"/>
        <v>4912.1</v>
      </c>
      <c r="K303" s="7">
        <f>'прил.6'!L915</f>
        <v>-1.2</v>
      </c>
      <c r="L303" s="36">
        <f t="shared" si="53"/>
        <v>4910.900000000001</v>
      </c>
    </row>
    <row r="304" spans="1:12" ht="12.75">
      <c r="A304" s="63" t="str">
        <f ca="1">IF(ISERROR(MATCH(B304,Код_КЦСР,0)),"",INDIRECT(ADDRESS(MATCH(B304,Код_КЦСР,0)+1,2,,,"КЦСР")))</f>
        <v>Совершенствование культурно-досуговой деятельности</v>
      </c>
      <c r="B304" s="45" t="s">
        <v>502</v>
      </c>
      <c r="C304" s="8"/>
      <c r="D304" s="1"/>
      <c r="E304" s="94"/>
      <c r="F304" s="7">
        <f>F305+F311+F322+F328</f>
        <v>41179.6</v>
      </c>
      <c r="G304" s="7">
        <f>G305+G311+G322+G328</f>
        <v>0</v>
      </c>
      <c r="H304" s="36">
        <f t="shared" si="57"/>
        <v>41179.6</v>
      </c>
      <c r="I304" s="7">
        <f>I305+I311+I322+I328</f>
        <v>0</v>
      </c>
      <c r="J304" s="36">
        <f t="shared" si="55"/>
        <v>41179.6</v>
      </c>
      <c r="K304" s="7">
        <f>K305+K311+K322+K328</f>
        <v>-61.7</v>
      </c>
      <c r="L304" s="36">
        <f t="shared" si="53"/>
        <v>41117.9</v>
      </c>
    </row>
    <row r="305" spans="1:12" ht="72" customHeight="1">
      <c r="A305" s="63" t="str">
        <f ca="1">IF(ISERROR(MATCH(B305,Код_КЦСР,0)),"",INDIRECT(ADDRESS(MATCH(B305,Код_КЦСР,0)+1,2,,,"КЦСР")))</f>
        <v>Ведомственная целевая программа «Отрасль 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305" s="45" t="s">
        <v>504</v>
      </c>
      <c r="C305" s="8"/>
      <c r="D305" s="1"/>
      <c r="E305" s="94"/>
      <c r="F305" s="7">
        <f aca="true" t="shared" si="60" ref="F305:K309">F306</f>
        <v>450</v>
      </c>
      <c r="G305" s="7">
        <f t="shared" si="60"/>
        <v>0</v>
      </c>
      <c r="H305" s="36">
        <f t="shared" si="57"/>
        <v>450</v>
      </c>
      <c r="I305" s="7">
        <f t="shared" si="60"/>
        <v>0</v>
      </c>
      <c r="J305" s="36">
        <f t="shared" si="55"/>
        <v>450</v>
      </c>
      <c r="K305" s="7">
        <f t="shared" si="60"/>
        <v>0</v>
      </c>
      <c r="L305" s="36">
        <f t="shared" si="53"/>
        <v>450</v>
      </c>
    </row>
    <row r="306" spans="1:12" ht="12.75">
      <c r="A306" s="63" t="str">
        <f ca="1">IF(ISERROR(MATCH(C306,Код_Раздел,0)),"",INDIRECT(ADDRESS(MATCH(C306,Код_Раздел,0)+1,2,,,"Раздел")))</f>
        <v>Культура, кинематография</v>
      </c>
      <c r="B306" s="45" t="s">
        <v>504</v>
      </c>
      <c r="C306" s="8" t="s">
        <v>231</v>
      </c>
      <c r="D306" s="1"/>
      <c r="E306" s="94"/>
      <c r="F306" s="7">
        <f t="shared" si="60"/>
        <v>450</v>
      </c>
      <c r="G306" s="7">
        <f t="shared" si="60"/>
        <v>0</v>
      </c>
      <c r="H306" s="36">
        <f t="shared" si="57"/>
        <v>450</v>
      </c>
      <c r="I306" s="7">
        <f t="shared" si="60"/>
        <v>0</v>
      </c>
      <c r="J306" s="36">
        <f t="shared" si="55"/>
        <v>450</v>
      </c>
      <c r="K306" s="7">
        <f t="shared" si="60"/>
        <v>0</v>
      </c>
      <c r="L306" s="36">
        <f t="shared" si="53"/>
        <v>450</v>
      </c>
    </row>
    <row r="307" spans="1:12" ht="12.75">
      <c r="A307" s="12" t="s">
        <v>172</v>
      </c>
      <c r="B307" s="45" t="s">
        <v>504</v>
      </c>
      <c r="C307" s="8" t="s">
        <v>231</v>
      </c>
      <c r="D307" s="1" t="s">
        <v>225</v>
      </c>
      <c r="E307" s="94"/>
      <c r="F307" s="7">
        <f t="shared" si="60"/>
        <v>450</v>
      </c>
      <c r="G307" s="7">
        <f t="shared" si="60"/>
        <v>0</v>
      </c>
      <c r="H307" s="36">
        <f t="shared" si="57"/>
        <v>450</v>
      </c>
      <c r="I307" s="7">
        <f t="shared" si="60"/>
        <v>0</v>
      </c>
      <c r="J307" s="36">
        <f t="shared" si="55"/>
        <v>450</v>
      </c>
      <c r="K307" s="7">
        <f t="shared" si="60"/>
        <v>0</v>
      </c>
      <c r="L307" s="36">
        <f t="shared" si="53"/>
        <v>450</v>
      </c>
    </row>
    <row r="308" spans="1:12" ht="33">
      <c r="A308" s="63" t="str">
        <f ca="1">IF(ISERROR(MATCH(E308,Код_КВР,0)),"",INDIRECT(ADDRESS(MATCH(E308,Код_КВР,0)+1,2,,,"КВР")))</f>
        <v>Предоставление субсидий бюджетным, автономным учреждениям и иным некоммерческим организациям</v>
      </c>
      <c r="B308" s="45" t="s">
        <v>504</v>
      </c>
      <c r="C308" s="8" t="s">
        <v>231</v>
      </c>
      <c r="D308" s="1" t="s">
        <v>225</v>
      </c>
      <c r="E308" s="94">
        <v>600</v>
      </c>
      <c r="F308" s="7">
        <f t="shared" si="60"/>
        <v>450</v>
      </c>
      <c r="G308" s="7">
        <f t="shared" si="60"/>
        <v>0</v>
      </c>
      <c r="H308" s="36">
        <f t="shared" si="57"/>
        <v>450</v>
      </c>
      <c r="I308" s="7">
        <f t="shared" si="60"/>
        <v>0</v>
      </c>
      <c r="J308" s="36">
        <f t="shared" si="55"/>
        <v>450</v>
      </c>
      <c r="K308" s="7">
        <f t="shared" si="60"/>
        <v>0</v>
      </c>
      <c r="L308" s="36">
        <f t="shared" si="53"/>
        <v>450</v>
      </c>
    </row>
    <row r="309" spans="1:12" ht="12.75">
      <c r="A309" s="63" t="str">
        <f ca="1">IF(ISERROR(MATCH(E309,Код_КВР,0)),"",INDIRECT(ADDRESS(MATCH(E309,Код_КВР,0)+1,2,,,"КВР")))</f>
        <v>Субсидии бюджетным учреждениям</v>
      </c>
      <c r="B309" s="45" t="s">
        <v>504</v>
      </c>
      <c r="C309" s="8" t="s">
        <v>231</v>
      </c>
      <c r="D309" s="1" t="s">
        <v>225</v>
      </c>
      <c r="E309" s="94">
        <v>610</v>
      </c>
      <c r="F309" s="7">
        <f t="shared" si="60"/>
        <v>450</v>
      </c>
      <c r="G309" s="7">
        <f t="shared" si="60"/>
        <v>0</v>
      </c>
      <c r="H309" s="36">
        <f t="shared" si="57"/>
        <v>450</v>
      </c>
      <c r="I309" s="7">
        <f t="shared" si="60"/>
        <v>0</v>
      </c>
      <c r="J309" s="36">
        <f t="shared" si="55"/>
        <v>450</v>
      </c>
      <c r="K309" s="7">
        <f t="shared" si="60"/>
        <v>0</v>
      </c>
      <c r="L309" s="36">
        <f t="shared" si="53"/>
        <v>450</v>
      </c>
    </row>
    <row r="310" spans="1:12" ht="12.75">
      <c r="A310" s="63" t="str">
        <f ca="1">IF(ISERROR(MATCH(E310,Код_КВР,0)),"",INDIRECT(ADDRESS(MATCH(E310,Код_КВР,0)+1,2,,,"КВР")))</f>
        <v>Субсидии бюджетным учреждениям на иные цели</v>
      </c>
      <c r="B310" s="45" t="s">
        <v>504</v>
      </c>
      <c r="C310" s="8" t="s">
        <v>231</v>
      </c>
      <c r="D310" s="1" t="s">
        <v>225</v>
      </c>
      <c r="E310" s="94">
        <v>612</v>
      </c>
      <c r="F310" s="7">
        <f>'прил.6'!G977</f>
        <v>450</v>
      </c>
      <c r="G310" s="7">
        <f>'прил.6'!H977</f>
        <v>0</v>
      </c>
      <c r="H310" s="36">
        <f t="shared" si="57"/>
        <v>450</v>
      </c>
      <c r="I310" s="7">
        <f>'прил.6'!J977</f>
        <v>0</v>
      </c>
      <c r="J310" s="36">
        <f t="shared" si="55"/>
        <v>450</v>
      </c>
      <c r="K310" s="7">
        <f>'прил.6'!L977</f>
        <v>0</v>
      </c>
      <c r="L310" s="36">
        <f t="shared" si="53"/>
        <v>450</v>
      </c>
    </row>
    <row r="311" spans="1:12" ht="89.25" customHeight="1">
      <c r="A311" s="63" t="str">
        <f ca="1">IF(ISERROR(MATCH(B311,Код_КЦСР,0)),"",INDIRECT(ADDRESS(MATCH(B311,Код_КЦСР,0)+1,2,,,"КЦСР")))</f>
        <v>Ведомственная целевая программа «Отрасль «Культура города Череповца» (2012-2014 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v>
      </c>
      <c r="B311" s="45" t="s">
        <v>508</v>
      </c>
      <c r="C311" s="8"/>
      <c r="D311" s="1"/>
      <c r="E311" s="94"/>
      <c r="F311" s="7">
        <f>F312+F317</f>
        <v>183</v>
      </c>
      <c r="G311" s="7">
        <f>G312+G317</f>
        <v>0</v>
      </c>
      <c r="H311" s="36">
        <f t="shared" si="57"/>
        <v>183</v>
      </c>
      <c r="I311" s="7">
        <f>I312+I317</f>
        <v>0</v>
      </c>
      <c r="J311" s="36">
        <f t="shared" si="55"/>
        <v>183</v>
      </c>
      <c r="K311" s="7">
        <f>K312+K317</f>
        <v>0</v>
      </c>
      <c r="L311" s="36">
        <f t="shared" si="53"/>
        <v>183</v>
      </c>
    </row>
    <row r="312" spans="1:12" ht="20.25" customHeight="1">
      <c r="A312" s="63" t="str">
        <f ca="1">IF(ISERROR(MATCH(C312,Код_Раздел,0)),"",INDIRECT(ADDRESS(MATCH(C312,Код_Раздел,0)+1,2,,,"Раздел")))</f>
        <v>Образование</v>
      </c>
      <c r="B312" s="45" t="s">
        <v>508</v>
      </c>
      <c r="C312" s="8" t="s">
        <v>204</v>
      </c>
      <c r="D312" s="1"/>
      <c r="E312" s="94"/>
      <c r="F312" s="7">
        <f aca="true" t="shared" si="61" ref="F312:K315">F313</f>
        <v>76</v>
      </c>
      <c r="G312" s="7">
        <f t="shared" si="61"/>
        <v>0</v>
      </c>
      <c r="H312" s="36">
        <f t="shared" si="57"/>
        <v>76</v>
      </c>
      <c r="I312" s="7">
        <f t="shared" si="61"/>
        <v>0</v>
      </c>
      <c r="J312" s="36">
        <f t="shared" si="55"/>
        <v>76</v>
      </c>
      <c r="K312" s="7">
        <f t="shared" si="61"/>
        <v>0</v>
      </c>
      <c r="L312" s="36">
        <f t="shared" si="53"/>
        <v>76</v>
      </c>
    </row>
    <row r="313" spans="1:12" ht="19.5" customHeight="1">
      <c r="A313" s="12" t="s">
        <v>260</v>
      </c>
      <c r="B313" s="45" t="s">
        <v>508</v>
      </c>
      <c r="C313" s="8" t="s">
        <v>204</v>
      </c>
      <c r="D313" s="1" t="s">
        <v>228</v>
      </c>
      <c r="E313" s="94"/>
      <c r="F313" s="7">
        <f t="shared" si="61"/>
        <v>76</v>
      </c>
      <c r="G313" s="7">
        <f t="shared" si="61"/>
        <v>0</v>
      </c>
      <c r="H313" s="36">
        <f t="shared" si="57"/>
        <v>76</v>
      </c>
      <c r="I313" s="7">
        <f t="shared" si="61"/>
        <v>0</v>
      </c>
      <c r="J313" s="36">
        <f t="shared" si="55"/>
        <v>76</v>
      </c>
      <c r="K313" s="7">
        <f t="shared" si="61"/>
        <v>0</v>
      </c>
      <c r="L313" s="36">
        <f t="shared" si="53"/>
        <v>76</v>
      </c>
    </row>
    <row r="314" spans="1:12" ht="35.25" customHeight="1">
      <c r="A314" s="63" t="str">
        <f ca="1">IF(ISERROR(MATCH(E314,Код_КВР,0)),"",INDIRECT(ADDRESS(MATCH(E314,Код_КВР,0)+1,2,,,"КВР")))</f>
        <v>Предоставление субсидий бюджетным, автономным учреждениям и иным некоммерческим организациям</v>
      </c>
      <c r="B314" s="45" t="s">
        <v>508</v>
      </c>
      <c r="C314" s="8" t="s">
        <v>204</v>
      </c>
      <c r="D314" s="1" t="s">
        <v>228</v>
      </c>
      <c r="E314" s="94">
        <v>600</v>
      </c>
      <c r="F314" s="7">
        <f t="shared" si="61"/>
        <v>76</v>
      </c>
      <c r="G314" s="7">
        <f t="shared" si="61"/>
        <v>0</v>
      </c>
      <c r="H314" s="36">
        <f t="shared" si="57"/>
        <v>76</v>
      </c>
      <c r="I314" s="7">
        <f t="shared" si="61"/>
        <v>0</v>
      </c>
      <c r="J314" s="36">
        <f t="shared" si="55"/>
        <v>76</v>
      </c>
      <c r="K314" s="7">
        <f t="shared" si="61"/>
        <v>0</v>
      </c>
      <c r="L314" s="36">
        <f t="shared" si="53"/>
        <v>76</v>
      </c>
    </row>
    <row r="315" spans="1:12" ht="19.5" customHeight="1">
      <c r="A315" s="63" t="str">
        <f ca="1">IF(ISERROR(MATCH(E315,Код_КВР,0)),"",INDIRECT(ADDRESS(MATCH(E315,Код_КВР,0)+1,2,,,"КВР")))</f>
        <v>Субсидии бюджетным учреждениям</v>
      </c>
      <c r="B315" s="45" t="s">
        <v>508</v>
      </c>
      <c r="C315" s="8" t="s">
        <v>204</v>
      </c>
      <c r="D315" s="1" t="s">
        <v>228</v>
      </c>
      <c r="E315" s="94">
        <v>610</v>
      </c>
      <c r="F315" s="7">
        <f t="shared" si="61"/>
        <v>76</v>
      </c>
      <c r="G315" s="7">
        <f t="shared" si="61"/>
        <v>0</v>
      </c>
      <c r="H315" s="36">
        <f t="shared" si="57"/>
        <v>76</v>
      </c>
      <c r="I315" s="7">
        <f t="shared" si="61"/>
        <v>0</v>
      </c>
      <c r="J315" s="36">
        <f t="shared" si="55"/>
        <v>76</v>
      </c>
      <c r="K315" s="7">
        <f t="shared" si="61"/>
        <v>0</v>
      </c>
      <c r="L315" s="36">
        <f t="shared" si="53"/>
        <v>76</v>
      </c>
    </row>
    <row r="316" spans="1:12" ht="19.5" customHeight="1">
      <c r="A316" s="63" t="str">
        <f ca="1">IF(ISERROR(MATCH(E316,Код_КВР,0)),"",INDIRECT(ADDRESS(MATCH(E316,Код_КВР,0)+1,2,,,"КВР")))</f>
        <v>Субсидии бюджетным учреждениям на иные цели</v>
      </c>
      <c r="B316" s="45" t="s">
        <v>508</v>
      </c>
      <c r="C316" s="8" t="s">
        <v>204</v>
      </c>
      <c r="D316" s="1" t="s">
        <v>228</v>
      </c>
      <c r="E316" s="94">
        <v>612</v>
      </c>
      <c r="F316" s="7">
        <f>'прил.6'!G864</f>
        <v>76</v>
      </c>
      <c r="G316" s="7">
        <f>'прил.6'!H864</f>
        <v>0</v>
      </c>
      <c r="H316" s="36">
        <f t="shared" si="57"/>
        <v>76</v>
      </c>
      <c r="I316" s="7">
        <f>'прил.6'!J864</f>
        <v>0</v>
      </c>
      <c r="J316" s="36">
        <f t="shared" si="55"/>
        <v>76</v>
      </c>
      <c r="K316" s="7">
        <f>'прил.6'!L864</f>
        <v>0</v>
      </c>
      <c r="L316" s="36">
        <f t="shared" si="53"/>
        <v>76</v>
      </c>
    </row>
    <row r="317" spans="1:12" ht="20.25" customHeight="1">
      <c r="A317" s="63" t="str">
        <f ca="1">IF(ISERROR(MATCH(C317,Код_Раздел,0)),"",INDIRECT(ADDRESS(MATCH(C317,Код_Раздел,0)+1,2,,,"Раздел")))</f>
        <v>Культура, кинематография</v>
      </c>
      <c r="B317" s="45" t="s">
        <v>508</v>
      </c>
      <c r="C317" s="8" t="s">
        <v>231</v>
      </c>
      <c r="D317" s="1"/>
      <c r="E317" s="94"/>
      <c r="F317" s="7">
        <f aca="true" t="shared" si="62" ref="F317:K320">F318</f>
        <v>107</v>
      </c>
      <c r="G317" s="7">
        <f t="shared" si="62"/>
        <v>0</v>
      </c>
      <c r="H317" s="36">
        <f t="shared" si="57"/>
        <v>107</v>
      </c>
      <c r="I317" s="7">
        <f t="shared" si="62"/>
        <v>0</v>
      </c>
      <c r="J317" s="36">
        <f t="shared" si="55"/>
        <v>107</v>
      </c>
      <c r="K317" s="7">
        <f t="shared" si="62"/>
        <v>0</v>
      </c>
      <c r="L317" s="36">
        <f t="shared" si="53"/>
        <v>107</v>
      </c>
    </row>
    <row r="318" spans="1:12" ht="18.75" customHeight="1">
      <c r="A318" s="12" t="s">
        <v>172</v>
      </c>
      <c r="B318" s="45" t="s">
        <v>508</v>
      </c>
      <c r="C318" s="8" t="s">
        <v>231</v>
      </c>
      <c r="D318" s="1" t="s">
        <v>225</v>
      </c>
      <c r="E318" s="94"/>
      <c r="F318" s="7">
        <f t="shared" si="62"/>
        <v>107</v>
      </c>
      <c r="G318" s="7">
        <f t="shared" si="62"/>
        <v>0</v>
      </c>
      <c r="H318" s="36">
        <f t="shared" si="57"/>
        <v>107</v>
      </c>
      <c r="I318" s="7">
        <f t="shared" si="62"/>
        <v>0</v>
      </c>
      <c r="J318" s="36">
        <f t="shared" si="55"/>
        <v>107</v>
      </c>
      <c r="K318" s="7">
        <f t="shared" si="62"/>
        <v>0</v>
      </c>
      <c r="L318" s="36">
        <f t="shared" si="53"/>
        <v>107</v>
      </c>
    </row>
    <row r="319" spans="1:12" ht="35.25" customHeight="1">
      <c r="A319" s="63" t="str">
        <f ca="1">IF(ISERROR(MATCH(E319,Код_КВР,0)),"",INDIRECT(ADDRESS(MATCH(E319,Код_КВР,0)+1,2,,,"КВР")))</f>
        <v>Предоставление субсидий бюджетным, автономным учреждениям и иным некоммерческим организациям</v>
      </c>
      <c r="B319" s="45" t="s">
        <v>508</v>
      </c>
      <c r="C319" s="8" t="s">
        <v>231</v>
      </c>
      <c r="D319" s="1" t="s">
        <v>225</v>
      </c>
      <c r="E319" s="94">
        <v>600</v>
      </c>
      <c r="F319" s="7">
        <f t="shared" si="62"/>
        <v>107</v>
      </c>
      <c r="G319" s="7">
        <f t="shared" si="62"/>
        <v>0</v>
      </c>
      <c r="H319" s="36">
        <f t="shared" si="57"/>
        <v>107</v>
      </c>
      <c r="I319" s="7">
        <f t="shared" si="62"/>
        <v>0</v>
      </c>
      <c r="J319" s="36">
        <f t="shared" si="55"/>
        <v>107</v>
      </c>
      <c r="K319" s="7">
        <f t="shared" si="62"/>
        <v>0</v>
      </c>
      <c r="L319" s="36">
        <f t="shared" si="53"/>
        <v>107</v>
      </c>
    </row>
    <row r="320" spans="1:12" ht="18.75" customHeight="1">
      <c r="A320" s="63" t="str">
        <f ca="1">IF(ISERROR(MATCH(E320,Код_КВР,0)),"",INDIRECT(ADDRESS(MATCH(E320,Код_КВР,0)+1,2,,,"КВР")))</f>
        <v>Субсидии бюджетным учреждениям</v>
      </c>
      <c r="B320" s="45" t="s">
        <v>508</v>
      </c>
      <c r="C320" s="8" t="s">
        <v>231</v>
      </c>
      <c r="D320" s="1" t="s">
        <v>225</v>
      </c>
      <c r="E320" s="94">
        <v>610</v>
      </c>
      <c r="F320" s="7">
        <f t="shared" si="62"/>
        <v>107</v>
      </c>
      <c r="G320" s="7">
        <f t="shared" si="62"/>
        <v>0</v>
      </c>
      <c r="H320" s="36">
        <f t="shared" si="57"/>
        <v>107</v>
      </c>
      <c r="I320" s="7">
        <f t="shared" si="62"/>
        <v>0</v>
      </c>
      <c r="J320" s="36">
        <f t="shared" si="55"/>
        <v>107</v>
      </c>
      <c r="K320" s="7">
        <f t="shared" si="62"/>
        <v>0</v>
      </c>
      <c r="L320" s="36">
        <f t="shared" si="53"/>
        <v>107</v>
      </c>
    </row>
    <row r="321" spans="1:12" ht="21" customHeight="1">
      <c r="A321" s="63" t="str">
        <f ca="1">IF(ISERROR(MATCH(E321,Код_КВР,0)),"",INDIRECT(ADDRESS(MATCH(E321,Код_КВР,0)+1,2,,,"КВР")))</f>
        <v>Субсидии бюджетным учреждениям на иные цели</v>
      </c>
      <c r="B321" s="45" t="s">
        <v>508</v>
      </c>
      <c r="C321" s="8" t="s">
        <v>231</v>
      </c>
      <c r="D321" s="1" t="s">
        <v>225</v>
      </c>
      <c r="E321" s="94">
        <v>612</v>
      </c>
      <c r="F321" s="7">
        <f>'прил.6'!G981</f>
        <v>107</v>
      </c>
      <c r="G321" s="7">
        <f>'прил.6'!H981</f>
        <v>0</v>
      </c>
      <c r="H321" s="36">
        <f t="shared" si="57"/>
        <v>107</v>
      </c>
      <c r="I321" s="7">
        <f>'прил.6'!J981</f>
        <v>0</v>
      </c>
      <c r="J321" s="36">
        <f t="shared" si="55"/>
        <v>107</v>
      </c>
      <c r="K321" s="7">
        <f>'прил.6'!L981</f>
        <v>0</v>
      </c>
      <c r="L321" s="36">
        <f t="shared" si="53"/>
        <v>107</v>
      </c>
    </row>
    <row r="322" spans="1:12" ht="19.5" customHeight="1">
      <c r="A322" s="63" t="str">
        <f ca="1">IF(ISERROR(MATCH(B322,Код_КЦСР,0)),"",INDIRECT(ADDRESS(MATCH(B322,Код_КЦСР,0)+1,2,,,"КЦСР")))</f>
        <v>Оказание муниципальных услуг</v>
      </c>
      <c r="B322" s="45" t="s">
        <v>509</v>
      </c>
      <c r="C322" s="8"/>
      <c r="D322" s="1"/>
      <c r="E322" s="94"/>
      <c r="F322" s="7">
        <f aca="true" t="shared" si="63" ref="F322:K326">F323</f>
        <v>37417.2</v>
      </c>
      <c r="G322" s="7">
        <f t="shared" si="63"/>
        <v>0</v>
      </c>
      <c r="H322" s="36">
        <f t="shared" si="57"/>
        <v>37417.2</v>
      </c>
      <c r="I322" s="7">
        <f t="shared" si="63"/>
        <v>0</v>
      </c>
      <c r="J322" s="36">
        <f t="shared" si="55"/>
        <v>37417.2</v>
      </c>
      <c r="K322" s="7">
        <f t="shared" si="63"/>
        <v>-59.5</v>
      </c>
      <c r="L322" s="36">
        <f t="shared" si="53"/>
        <v>37357.7</v>
      </c>
    </row>
    <row r="323" spans="1:12" ht="18.75" customHeight="1">
      <c r="A323" s="63" t="str">
        <f ca="1">IF(ISERROR(MATCH(C323,Код_Раздел,0)),"",INDIRECT(ADDRESS(MATCH(C323,Код_Раздел,0)+1,2,,,"Раздел")))</f>
        <v>Культура, кинематография</v>
      </c>
      <c r="B323" s="45" t="s">
        <v>509</v>
      </c>
      <c r="C323" s="8" t="s">
        <v>231</v>
      </c>
      <c r="D323" s="1"/>
      <c r="E323" s="94"/>
      <c r="F323" s="7">
        <f t="shared" si="63"/>
        <v>37417.2</v>
      </c>
      <c r="G323" s="7">
        <f t="shared" si="63"/>
        <v>0</v>
      </c>
      <c r="H323" s="36">
        <f t="shared" si="57"/>
        <v>37417.2</v>
      </c>
      <c r="I323" s="7">
        <f t="shared" si="63"/>
        <v>0</v>
      </c>
      <c r="J323" s="36">
        <f t="shared" si="55"/>
        <v>37417.2</v>
      </c>
      <c r="K323" s="7">
        <f t="shared" si="63"/>
        <v>-59.5</v>
      </c>
      <c r="L323" s="36">
        <f t="shared" si="53"/>
        <v>37357.7</v>
      </c>
    </row>
    <row r="324" spans="1:12" ht="18.75" customHeight="1">
      <c r="A324" s="12" t="s">
        <v>193</v>
      </c>
      <c r="B324" s="45" t="s">
        <v>509</v>
      </c>
      <c r="C324" s="8" t="s">
        <v>231</v>
      </c>
      <c r="D324" s="1" t="s">
        <v>222</v>
      </c>
      <c r="E324" s="94"/>
      <c r="F324" s="7">
        <f t="shared" si="63"/>
        <v>37417.2</v>
      </c>
      <c r="G324" s="7">
        <f t="shared" si="63"/>
        <v>0</v>
      </c>
      <c r="H324" s="36">
        <f t="shared" si="57"/>
        <v>37417.2</v>
      </c>
      <c r="I324" s="7">
        <f t="shared" si="63"/>
        <v>0</v>
      </c>
      <c r="J324" s="36">
        <f t="shared" si="55"/>
        <v>37417.2</v>
      </c>
      <c r="K324" s="7">
        <f t="shared" si="63"/>
        <v>-59.5</v>
      </c>
      <c r="L324" s="36">
        <f t="shared" si="53"/>
        <v>37357.7</v>
      </c>
    </row>
    <row r="325" spans="1:12" ht="35.25" customHeight="1">
      <c r="A325" s="63" t="str">
        <f ca="1">IF(ISERROR(MATCH(E325,Код_КВР,0)),"",INDIRECT(ADDRESS(MATCH(E325,Код_КВР,0)+1,2,,,"КВР")))</f>
        <v>Предоставление субсидий бюджетным, автономным учреждениям и иным некоммерческим организациям</v>
      </c>
      <c r="B325" s="45" t="s">
        <v>509</v>
      </c>
      <c r="C325" s="8" t="s">
        <v>231</v>
      </c>
      <c r="D325" s="1" t="s">
        <v>222</v>
      </c>
      <c r="E325" s="94">
        <v>600</v>
      </c>
      <c r="F325" s="7">
        <f t="shared" si="63"/>
        <v>37417.2</v>
      </c>
      <c r="G325" s="7">
        <f t="shared" si="63"/>
        <v>0</v>
      </c>
      <c r="H325" s="36">
        <f t="shared" si="57"/>
        <v>37417.2</v>
      </c>
      <c r="I325" s="7">
        <f t="shared" si="63"/>
        <v>0</v>
      </c>
      <c r="J325" s="36">
        <f t="shared" si="55"/>
        <v>37417.2</v>
      </c>
      <c r="K325" s="7">
        <f t="shared" si="63"/>
        <v>-59.5</v>
      </c>
      <c r="L325" s="36">
        <f t="shared" si="53"/>
        <v>37357.7</v>
      </c>
    </row>
    <row r="326" spans="1:12" ht="20.25" customHeight="1">
      <c r="A326" s="63" t="str">
        <f ca="1">IF(ISERROR(MATCH(E326,Код_КВР,0)),"",INDIRECT(ADDRESS(MATCH(E326,Код_КВР,0)+1,2,,,"КВР")))</f>
        <v>Субсидии бюджетным учреждениям</v>
      </c>
      <c r="B326" s="45" t="s">
        <v>509</v>
      </c>
      <c r="C326" s="8" t="s">
        <v>231</v>
      </c>
      <c r="D326" s="1" t="s">
        <v>222</v>
      </c>
      <c r="E326" s="94">
        <v>610</v>
      </c>
      <c r="F326" s="7">
        <f t="shared" si="63"/>
        <v>37417.2</v>
      </c>
      <c r="G326" s="7">
        <f t="shared" si="63"/>
        <v>0</v>
      </c>
      <c r="H326" s="36">
        <f t="shared" si="57"/>
        <v>37417.2</v>
      </c>
      <c r="I326" s="7">
        <f t="shared" si="63"/>
        <v>0</v>
      </c>
      <c r="J326" s="36">
        <f t="shared" si="55"/>
        <v>37417.2</v>
      </c>
      <c r="K326" s="7">
        <f t="shared" si="63"/>
        <v>-59.5</v>
      </c>
      <c r="L326" s="36">
        <f t="shared" si="53"/>
        <v>37357.7</v>
      </c>
    </row>
    <row r="327" spans="1:12" ht="53.25" customHeight="1">
      <c r="A327" s="63" t="str">
        <f ca="1">IF(ISERROR(MATCH(E327,Код_КВР,0)),"",INDIRECT(ADDRESS(MATCH(E327,Код_КВР,0)+1,2,,,"КВР")))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27" s="45" t="s">
        <v>509</v>
      </c>
      <c r="C327" s="8" t="s">
        <v>231</v>
      </c>
      <c r="D327" s="1" t="s">
        <v>222</v>
      </c>
      <c r="E327" s="94">
        <v>611</v>
      </c>
      <c r="F327" s="7">
        <f>'прил.6'!G920</f>
        <v>37417.2</v>
      </c>
      <c r="G327" s="7">
        <f>'прил.6'!H920</f>
        <v>0</v>
      </c>
      <c r="H327" s="36">
        <f t="shared" si="57"/>
        <v>37417.2</v>
      </c>
      <c r="I327" s="7">
        <f>'прил.6'!J920</f>
        <v>0</v>
      </c>
      <c r="J327" s="36">
        <f t="shared" si="55"/>
        <v>37417.2</v>
      </c>
      <c r="K327" s="7">
        <f>'прил.6'!L920</f>
        <v>-59.5</v>
      </c>
      <c r="L327" s="36">
        <f t="shared" si="53"/>
        <v>37357.7</v>
      </c>
    </row>
    <row r="328" spans="1:12" ht="36.75" customHeight="1">
      <c r="A328" s="63" t="str">
        <f ca="1">IF(ISERROR(MATCH(B328,Код_КЦСР,0)),"",INDIRECT(ADDRESS(MATCH(B328,Код_КЦСР,0)+1,2,,,"КЦСР")))</f>
        <v>Сохранение нематериального культурного наследия народов традиционной народной культуры</v>
      </c>
      <c r="B328" s="45" t="s">
        <v>510</v>
      </c>
      <c r="C328" s="8"/>
      <c r="D328" s="1"/>
      <c r="E328" s="94"/>
      <c r="F328" s="7">
        <f aca="true" t="shared" si="64" ref="F328:K332">F329</f>
        <v>3129.4</v>
      </c>
      <c r="G328" s="7">
        <f t="shared" si="64"/>
        <v>0</v>
      </c>
      <c r="H328" s="36">
        <f t="shared" si="57"/>
        <v>3129.4</v>
      </c>
      <c r="I328" s="7">
        <f t="shared" si="64"/>
        <v>0</v>
      </c>
      <c r="J328" s="36">
        <f t="shared" si="55"/>
        <v>3129.4</v>
      </c>
      <c r="K328" s="7">
        <f t="shared" si="64"/>
        <v>-2.2</v>
      </c>
      <c r="L328" s="36">
        <f t="shared" si="53"/>
        <v>3127.2000000000003</v>
      </c>
    </row>
    <row r="329" spans="1:12" ht="19.5" customHeight="1">
      <c r="A329" s="63" t="str">
        <f ca="1">IF(ISERROR(MATCH(C329,Код_Раздел,0)),"",INDIRECT(ADDRESS(MATCH(C329,Код_Раздел,0)+1,2,,,"Раздел")))</f>
        <v>Культура, кинематография</v>
      </c>
      <c r="B329" s="45" t="s">
        <v>510</v>
      </c>
      <c r="C329" s="8" t="s">
        <v>231</v>
      </c>
      <c r="D329" s="1"/>
      <c r="E329" s="94"/>
      <c r="F329" s="7">
        <f t="shared" si="64"/>
        <v>3129.4</v>
      </c>
      <c r="G329" s="7">
        <f t="shared" si="64"/>
        <v>0</v>
      </c>
      <c r="H329" s="36">
        <f t="shared" si="57"/>
        <v>3129.4</v>
      </c>
      <c r="I329" s="7">
        <f t="shared" si="64"/>
        <v>0</v>
      </c>
      <c r="J329" s="36">
        <f t="shared" si="55"/>
        <v>3129.4</v>
      </c>
      <c r="K329" s="7">
        <f t="shared" si="64"/>
        <v>-2.2</v>
      </c>
      <c r="L329" s="36">
        <f t="shared" si="53"/>
        <v>3127.2000000000003</v>
      </c>
    </row>
    <row r="330" spans="1:12" ht="22.5" customHeight="1">
      <c r="A330" s="12" t="s">
        <v>193</v>
      </c>
      <c r="B330" s="45" t="s">
        <v>510</v>
      </c>
      <c r="C330" s="8" t="s">
        <v>231</v>
      </c>
      <c r="D330" s="1" t="s">
        <v>222</v>
      </c>
      <c r="E330" s="94"/>
      <c r="F330" s="7">
        <f t="shared" si="64"/>
        <v>3129.4</v>
      </c>
      <c r="G330" s="7">
        <f t="shared" si="64"/>
        <v>0</v>
      </c>
      <c r="H330" s="36">
        <f t="shared" si="57"/>
        <v>3129.4</v>
      </c>
      <c r="I330" s="7">
        <f t="shared" si="64"/>
        <v>0</v>
      </c>
      <c r="J330" s="36">
        <f t="shared" si="55"/>
        <v>3129.4</v>
      </c>
      <c r="K330" s="7">
        <f t="shared" si="64"/>
        <v>-2.2</v>
      </c>
      <c r="L330" s="36">
        <f t="shared" si="53"/>
        <v>3127.2000000000003</v>
      </c>
    </row>
    <row r="331" spans="1:12" ht="36.75" customHeight="1">
      <c r="A331" s="63" t="str">
        <f ca="1">IF(ISERROR(MATCH(E331,Код_КВР,0)),"",INDIRECT(ADDRESS(MATCH(E331,Код_КВР,0)+1,2,,,"КВР")))</f>
        <v>Предоставление субсидий бюджетным, автономным учреждениям и иным некоммерческим организациям</v>
      </c>
      <c r="B331" s="45" t="s">
        <v>510</v>
      </c>
      <c r="C331" s="8" t="s">
        <v>231</v>
      </c>
      <c r="D331" s="1" t="s">
        <v>222</v>
      </c>
      <c r="E331" s="94">
        <v>600</v>
      </c>
      <c r="F331" s="7">
        <f t="shared" si="64"/>
        <v>3129.4</v>
      </c>
      <c r="G331" s="7">
        <f t="shared" si="64"/>
        <v>0</v>
      </c>
      <c r="H331" s="36">
        <f t="shared" si="57"/>
        <v>3129.4</v>
      </c>
      <c r="I331" s="7">
        <f t="shared" si="64"/>
        <v>0</v>
      </c>
      <c r="J331" s="36">
        <f t="shared" si="55"/>
        <v>3129.4</v>
      </c>
      <c r="K331" s="7">
        <f t="shared" si="64"/>
        <v>-2.2</v>
      </c>
      <c r="L331" s="36">
        <f t="shared" si="53"/>
        <v>3127.2000000000003</v>
      </c>
    </row>
    <row r="332" spans="1:12" ht="22.5" customHeight="1">
      <c r="A332" s="63" t="str">
        <f ca="1">IF(ISERROR(MATCH(E332,Код_КВР,0)),"",INDIRECT(ADDRESS(MATCH(E332,Код_КВР,0)+1,2,,,"КВР")))</f>
        <v>Субсидии бюджетным учреждениям</v>
      </c>
      <c r="B332" s="45" t="s">
        <v>510</v>
      </c>
      <c r="C332" s="8" t="s">
        <v>231</v>
      </c>
      <c r="D332" s="1" t="s">
        <v>222</v>
      </c>
      <c r="E332" s="94">
        <v>610</v>
      </c>
      <c r="F332" s="7">
        <f t="shared" si="64"/>
        <v>3129.4</v>
      </c>
      <c r="G332" s="7">
        <f t="shared" si="64"/>
        <v>0</v>
      </c>
      <c r="H332" s="36">
        <f t="shared" si="57"/>
        <v>3129.4</v>
      </c>
      <c r="I332" s="7">
        <f t="shared" si="64"/>
        <v>0</v>
      </c>
      <c r="J332" s="36">
        <f t="shared" si="55"/>
        <v>3129.4</v>
      </c>
      <c r="K332" s="7">
        <f t="shared" si="64"/>
        <v>-2.2</v>
      </c>
      <c r="L332" s="36">
        <f t="shared" si="53"/>
        <v>3127.2000000000003</v>
      </c>
    </row>
    <row r="333" spans="1:12" ht="51.75" customHeight="1">
      <c r="A333" s="63" t="str">
        <f ca="1">IF(ISERROR(MATCH(E333,Код_КВР,0)),"",INDIRECT(ADDRESS(MATCH(E333,Код_КВР,0)+1,2,,,"КВР")))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33" s="45" t="s">
        <v>510</v>
      </c>
      <c r="C333" s="8" t="s">
        <v>231</v>
      </c>
      <c r="D333" s="1" t="s">
        <v>222</v>
      </c>
      <c r="E333" s="94">
        <v>611</v>
      </c>
      <c r="F333" s="7">
        <f>'прил.6'!G924</f>
        <v>3129.4</v>
      </c>
      <c r="G333" s="7">
        <f>'прил.6'!H924</f>
        <v>0</v>
      </c>
      <c r="H333" s="36">
        <f t="shared" si="57"/>
        <v>3129.4</v>
      </c>
      <c r="I333" s="7">
        <f>'прил.6'!J924</f>
        <v>0</v>
      </c>
      <c r="J333" s="36">
        <f t="shared" si="55"/>
        <v>3129.4</v>
      </c>
      <c r="K333" s="7">
        <f>'прил.6'!L924</f>
        <v>-2.2</v>
      </c>
      <c r="L333" s="36">
        <f t="shared" si="53"/>
        <v>3127.2000000000003</v>
      </c>
    </row>
    <row r="334" spans="1:12" ht="21" customHeight="1">
      <c r="A334" s="63" t="str">
        <f ca="1">IF(ISERROR(MATCH(B334,Код_КЦСР,0)),"",INDIRECT(ADDRESS(MATCH(B334,Код_КЦСР,0)+1,2,,,"КЦСР")))</f>
        <v>Развитие исполнительских искусств</v>
      </c>
      <c r="B334" s="45" t="s">
        <v>512</v>
      </c>
      <c r="C334" s="8"/>
      <c r="D334" s="1"/>
      <c r="E334" s="94"/>
      <c r="F334" s="7">
        <f>F335+F341+F349</f>
        <v>102326.7</v>
      </c>
      <c r="G334" s="7">
        <f>G335+G341+G349</f>
        <v>0</v>
      </c>
      <c r="H334" s="36">
        <f t="shared" si="57"/>
        <v>102326.7</v>
      </c>
      <c r="I334" s="7">
        <f>I335+I341+I349</f>
        <v>-512.8</v>
      </c>
      <c r="J334" s="36">
        <f t="shared" si="55"/>
        <v>101813.9</v>
      </c>
      <c r="K334" s="7">
        <f>K335+K341+K349</f>
        <v>-72.9</v>
      </c>
      <c r="L334" s="36">
        <f t="shared" si="53"/>
        <v>101741</v>
      </c>
    </row>
    <row r="335" spans="1:12" ht="69.75" customHeight="1">
      <c r="A335" s="63" t="str">
        <f ca="1">IF(ISERROR(MATCH(B335,Код_КЦСР,0)),"",INDIRECT(ADDRESS(MATCH(B335,Код_КЦСР,0)+1,2,,,"КЦСР")))</f>
        <v>Ведомственная целевая программа «Отрасль «Культура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335" s="45" t="s">
        <v>514</v>
      </c>
      <c r="C335" s="8"/>
      <c r="D335" s="1"/>
      <c r="E335" s="94"/>
      <c r="F335" s="7">
        <f aca="true" t="shared" si="65" ref="F335:K339">F336</f>
        <v>612</v>
      </c>
      <c r="G335" s="7">
        <f t="shared" si="65"/>
        <v>0</v>
      </c>
      <c r="H335" s="36">
        <f t="shared" si="57"/>
        <v>612</v>
      </c>
      <c r="I335" s="7">
        <f t="shared" si="65"/>
        <v>0</v>
      </c>
      <c r="J335" s="36">
        <f t="shared" si="55"/>
        <v>612</v>
      </c>
      <c r="K335" s="7">
        <f t="shared" si="65"/>
        <v>0</v>
      </c>
      <c r="L335" s="36">
        <f t="shared" si="53"/>
        <v>612</v>
      </c>
    </row>
    <row r="336" spans="1:12" ht="20.25" customHeight="1">
      <c r="A336" s="63" t="str">
        <f ca="1">IF(ISERROR(MATCH(C336,Код_Раздел,0)),"",INDIRECT(ADDRESS(MATCH(C336,Код_Раздел,0)+1,2,,,"Раздел")))</f>
        <v>Культура, кинематография</v>
      </c>
      <c r="B336" s="45" t="s">
        <v>514</v>
      </c>
      <c r="C336" s="8" t="s">
        <v>231</v>
      </c>
      <c r="D336" s="1"/>
      <c r="E336" s="94"/>
      <c r="F336" s="7">
        <f t="shared" si="65"/>
        <v>612</v>
      </c>
      <c r="G336" s="7">
        <f t="shared" si="65"/>
        <v>0</v>
      </c>
      <c r="H336" s="36">
        <f t="shared" si="57"/>
        <v>612</v>
      </c>
      <c r="I336" s="7">
        <f t="shared" si="65"/>
        <v>0</v>
      </c>
      <c r="J336" s="36">
        <f t="shared" si="55"/>
        <v>612</v>
      </c>
      <c r="K336" s="7">
        <f t="shared" si="65"/>
        <v>0</v>
      </c>
      <c r="L336" s="36">
        <f t="shared" si="53"/>
        <v>612</v>
      </c>
    </row>
    <row r="337" spans="1:12" ht="18.75" customHeight="1">
      <c r="A337" s="12" t="s">
        <v>172</v>
      </c>
      <c r="B337" s="45" t="s">
        <v>514</v>
      </c>
      <c r="C337" s="8" t="s">
        <v>231</v>
      </c>
      <c r="D337" s="1" t="s">
        <v>225</v>
      </c>
      <c r="E337" s="94"/>
      <c r="F337" s="7">
        <f t="shared" si="65"/>
        <v>612</v>
      </c>
      <c r="G337" s="7">
        <f t="shared" si="65"/>
        <v>0</v>
      </c>
      <c r="H337" s="36">
        <f t="shared" si="57"/>
        <v>612</v>
      </c>
      <c r="I337" s="7">
        <f t="shared" si="65"/>
        <v>0</v>
      </c>
      <c r="J337" s="36">
        <f t="shared" si="55"/>
        <v>612</v>
      </c>
      <c r="K337" s="7">
        <f t="shared" si="65"/>
        <v>0</v>
      </c>
      <c r="L337" s="36">
        <f t="shared" si="53"/>
        <v>612</v>
      </c>
    </row>
    <row r="338" spans="1:12" ht="35.25" customHeight="1">
      <c r="A338" s="63" t="str">
        <f ca="1">IF(ISERROR(MATCH(E338,Код_КВР,0)),"",INDIRECT(ADDRESS(MATCH(E338,Код_КВР,0)+1,2,,,"КВР")))</f>
        <v>Предоставление субсидий бюджетным, автономным учреждениям и иным некоммерческим организациям</v>
      </c>
      <c r="B338" s="45" t="s">
        <v>514</v>
      </c>
      <c r="C338" s="8" t="s">
        <v>231</v>
      </c>
      <c r="D338" s="1" t="s">
        <v>225</v>
      </c>
      <c r="E338" s="94">
        <v>600</v>
      </c>
      <c r="F338" s="7">
        <f t="shared" si="65"/>
        <v>612</v>
      </c>
      <c r="G338" s="7">
        <f t="shared" si="65"/>
        <v>0</v>
      </c>
      <c r="H338" s="36">
        <f t="shared" si="57"/>
        <v>612</v>
      </c>
      <c r="I338" s="7">
        <f t="shared" si="65"/>
        <v>0</v>
      </c>
      <c r="J338" s="36">
        <f t="shared" si="55"/>
        <v>612</v>
      </c>
      <c r="K338" s="7">
        <f t="shared" si="65"/>
        <v>0</v>
      </c>
      <c r="L338" s="36">
        <f t="shared" si="53"/>
        <v>612</v>
      </c>
    </row>
    <row r="339" spans="1:12" ht="19.5" customHeight="1">
      <c r="A339" s="63" t="str">
        <f ca="1">IF(ISERROR(MATCH(E339,Код_КВР,0)),"",INDIRECT(ADDRESS(MATCH(E339,Код_КВР,0)+1,2,,,"КВР")))</f>
        <v>Субсидии автономным учреждениям</v>
      </c>
      <c r="B339" s="45" t="s">
        <v>514</v>
      </c>
      <c r="C339" s="8" t="s">
        <v>231</v>
      </c>
      <c r="D339" s="1" t="s">
        <v>225</v>
      </c>
      <c r="E339" s="94">
        <v>620</v>
      </c>
      <c r="F339" s="7">
        <f t="shared" si="65"/>
        <v>612</v>
      </c>
      <c r="G339" s="7">
        <f t="shared" si="65"/>
        <v>0</v>
      </c>
      <c r="H339" s="36">
        <f t="shared" si="57"/>
        <v>612</v>
      </c>
      <c r="I339" s="7">
        <f t="shared" si="65"/>
        <v>0</v>
      </c>
      <c r="J339" s="36">
        <f t="shared" si="55"/>
        <v>612</v>
      </c>
      <c r="K339" s="7">
        <f t="shared" si="65"/>
        <v>0</v>
      </c>
      <c r="L339" s="36">
        <f t="shared" si="53"/>
        <v>612</v>
      </c>
    </row>
    <row r="340" spans="1:12" ht="20.25" customHeight="1">
      <c r="A340" s="63" t="str">
        <f ca="1">IF(ISERROR(MATCH(E340,Код_КВР,0)),"",INDIRECT(ADDRESS(MATCH(E340,Код_КВР,0)+1,2,,,"КВР")))</f>
        <v>Субсидии автономным учреждениям на иные цели</v>
      </c>
      <c r="B340" s="45" t="s">
        <v>514</v>
      </c>
      <c r="C340" s="8" t="s">
        <v>231</v>
      </c>
      <c r="D340" s="1" t="s">
        <v>225</v>
      </c>
      <c r="E340" s="94">
        <v>622</v>
      </c>
      <c r="F340" s="7">
        <f>'прил.6'!G986</f>
        <v>612</v>
      </c>
      <c r="G340" s="7">
        <f>'прил.6'!H986</f>
        <v>0</v>
      </c>
      <c r="H340" s="36">
        <f t="shared" si="57"/>
        <v>612</v>
      </c>
      <c r="I340" s="7">
        <f>'прил.6'!J986</f>
        <v>0</v>
      </c>
      <c r="J340" s="36">
        <f t="shared" si="55"/>
        <v>612</v>
      </c>
      <c r="K340" s="7">
        <f>'прил.6'!L986</f>
        <v>0</v>
      </c>
      <c r="L340" s="36">
        <f t="shared" si="53"/>
        <v>612</v>
      </c>
    </row>
    <row r="341" spans="1:12" ht="52.7" customHeight="1">
      <c r="A341" s="63" t="str">
        <f ca="1">IF(ISERROR(MATCH(B341,Код_КЦСР,0)),"",INDIRECT(ADDRESS(MATCH(B341,Код_КЦСР,0)+1,2,,,"КЦСР")))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341" s="45" t="s">
        <v>515</v>
      </c>
      <c r="C341" s="8"/>
      <c r="D341" s="1"/>
      <c r="E341" s="94"/>
      <c r="F341" s="7">
        <f aca="true" t="shared" si="66" ref="F341:K343">F342</f>
        <v>1300</v>
      </c>
      <c r="G341" s="7">
        <f t="shared" si="66"/>
        <v>0</v>
      </c>
      <c r="H341" s="36">
        <f t="shared" si="57"/>
        <v>1300</v>
      </c>
      <c r="I341" s="7">
        <f t="shared" si="66"/>
        <v>0</v>
      </c>
      <c r="J341" s="36">
        <f t="shared" si="55"/>
        <v>1300</v>
      </c>
      <c r="K341" s="7">
        <f t="shared" si="66"/>
        <v>0</v>
      </c>
      <c r="L341" s="36">
        <f t="shared" si="53"/>
        <v>1300</v>
      </c>
    </row>
    <row r="342" spans="1:12" ht="22.5" customHeight="1">
      <c r="A342" s="63" t="str">
        <f ca="1">IF(ISERROR(MATCH(C342,Код_Раздел,0)),"",INDIRECT(ADDRESS(MATCH(C342,Код_Раздел,0)+1,2,,,"Раздел")))</f>
        <v>Культура, кинематография</v>
      </c>
      <c r="B342" s="45" t="s">
        <v>515</v>
      </c>
      <c r="C342" s="8" t="s">
        <v>231</v>
      </c>
      <c r="D342" s="1"/>
      <c r="E342" s="94"/>
      <c r="F342" s="7">
        <f t="shared" si="66"/>
        <v>1300</v>
      </c>
      <c r="G342" s="7">
        <f t="shared" si="66"/>
        <v>0</v>
      </c>
      <c r="H342" s="36">
        <f t="shared" si="57"/>
        <v>1300</v>
      </c>
      <c r="I342" s="7">
        <f t="shared" si="66"/>
        <v>0</v>
      </c>
      <c r="J342" s="36">
        <f t="shared" si="55"/>
        <v>1300</v>
      </c>
      <c r="K342" s="7">
        <f t="shared" si="66"/>
        <v>0</v>
      </c>
      <c r="L342" s="36">
        <f aca="true" t="shared" si="67" ref="L342:L405">J342+K342</f>
        <v>1300</v>
      </c>
    </row>
    <row r="343" spans="1:12" ht="20.25" customHeight="1">
      <c r="A343" s="12" t="s">
        <v>172</v>
      </c>
      <c r="B343" s="45" t="s">
        <v>515</v>
      </c>
      <c r="C343" s="8" t="s">
        <v>231</v>
      </c>
      <c r="D343" s="1" t="s">
        <v>225</v>
      </c>
      <c r="E343" s="94"/>
      <c r="F343" s="7">
        <f t="shared" si="66"/>
        <v>1300</v>
      </c>
      <c r="G343" s="7">
        <f t="shared" si="66"/>
        <v>0</v>
      </c>
      <c r="H343" s="36">
        <f t="shared" si="57"/>
        <v>1300</v>
      </c>
      <c r="I343" s="7">
        <f t="shared" si="66"/>
        <v>0</v>
      </c>
      <c r="J343" s="36">
        <f t="shared" si="55"/>
        <v>1300</v>
      </c>
      <c r="K343" s="7">
        <f t="shared" si="66"/>
        <v>0</v>
      </c>
      <c r="L343" s="36">
        <f t="shared" si="67"/>
        <v>1300</v>
      </c>
    </row>
    <row r="344" spans="1:12" ht="33.75" customHeight="1">
      <c r="A344" s="63" t="str">
        <f ca="1">IF(ISERROR(MATCH(E344,Код_КВР,0)),"",INDIRECT(ADDRESS(MATCH(E344,Код_КВР,0)+1,2,,,"КВР")))</f>
        <v>Предоставление субсидий бюджетным, автономным учреждениям и иным некоммерческим организациям</v>
      </c>
      <c r="B344" s="45" t="s">
        <v>515</v>
      </c>
      <c r="C344" s="8" t="s">
        <v>231</v>
      </c>
      <c r="D344" s="1" t="s">
        <v>225</v>
      </c>
      <c r="E344" s="94">
        <v>600</v>
      </c>
      <c r="F344" s="7">
        <f>F345+F347</f>
        <v>1300</v>
      </c>
      <c r="G344" s="7">
        <f>G345+G347</f>
        <v>0</v>
      </c>
      <c r="H344" s="36">
        <f t="shared" si="57"/>
        <v>1300</v>
      </c>
      <c r="I344" s="7">
        <f>I345+I347</f>
        <v>0</v>
      </c>
      <c r="J344" s="36">
        <f aca="true" t="shared" si="68" ref="J344:J407">H344+I344</f>
        <v>1300</v>
      </c>
      <c r="K344" s="7">
        <f>K345+K347</f>
        <v>0</v>
      </c>
      <c r="L344" s="36">
        <f t="shared" si="67"/>
        <v>1300</v>
      </c>
    </row>
    <row r="345" spans="1:12" ht="12.75">
      <c r="A345" s="63" t="str">
        <f ca="1">IF(ISERROR(MATCH(E345,Код_КВР,0)),"",INDIRECT(ADDRESS(MATCH(E345,Код_КВР,0)+1,2,,,"КВР")))</f>
        <v>Субсидии бюджетным учреждениям</v>
      </c>
      <c r="B345" s="45" t="s">
        <v>515</v>
      </c>
      <c r="C345" s="8" t="s">
        <v>231</v>
      </c>
      <c r="D345" s="1" t="s">
        <v>225</v>
      </c>
      <c r="E345" s="94">
        <v>610</v>
      </c>
      <c r="F345" s="7">
        <f>F346</f>
        <v>200</v>
      </c>
      <c r="G345" s="7">
        <f>G346</f>
        <v>0</v>
      </c>
      <c r="H345" s="36">
        <f t="shared" si="57"/>
        <v>200</v>
      </c>
      <c r="I345" s="7">
        <f>I346</f>
        <v>0</v>
      </c>
      <c r="J345" s="36">
        <f t="shared" si="68"/>
        <v>200</v>
      </c>
      <c r="K345" s="7">
        <f>K346</f>
        <v>0</v>
      </c>
      <c r="L345" s="36">
        <f t="shared" si="67"/>
        <v>200</v>
      </c>
    </row>
    <row r="346" spans="1:12" ht="19.5" customHeight="1">
      <c r="A346" s="63" t="str">
        <f ca="1">IF(ISERROR(MATCH(E346,Код_КВР,0)),"",INDIRECT(ADDRESS(MATCH(E346,Код_КВР,0)+1,2,,,"КВР")))</f>
        <v>Субсидии бюджетным учреждениям на иные цели</v>
      </c>
      <c r="B346" s="45" t="s">
        <v>515</v>
      </c>
      <c r="C346" s="8" t="s">
        <v>231</v>
      </c>
      <c r="D346" s="1" t="s">
        <v>225</v>
      </c>
      <c r="E346" s="94">
        <v>612</v>
      </c>
      <c r="F346" s="7">
        <f>'прил.6'!G990</f>
        <v>200</v>
      </c>
      <c r="G346" s="7">
        <f>'прил.6'!H990</f>
        <v>0</v>
      </c>
      <c r="H346" s="36">
        <f t="shared" si="57"/>
        <v>200</v>
      </c>
      <c r="I346" s="7">
        <f>'прил.6'!J990</f>
        <v>0</v>
      </c>
      <c r="J346" s="36">
        <f t="shared" si="68"/>
        <v>200</v>
      </c>
      <c r="K346" s="7">
        <f>'прил.6'!L990</f>
        <v>0</v>
      </c>
      <c r="L346" s="36">
        <f t="shared" si="67"/>
        <v>200</v>
      </c>
    </row>
    <row r="347" spans="1:12" ht="19.5" customHeight="1">
      <c r="A347" s="63" t="str">
        <f ca="1">IF(ISERROR(MATCH(E347,Код_КВР,0)),"",INDIRECT(ADDRESS(MATCH(E347,Код_КВР,0)+1,2,,,"КВР")))</f>
        <v>Субсидии автономным учреждениям</v>
      </c>
      <c r="B347" s="45" t="s">
        <v>515</v>
      </c>
      <c r="C347" s="8" t="s">
        <v>231</v>
      </c>
      <c r="D347" s="1" t="s">
        <v>225</v>
      </c>
      <c r="E347" s="94">
        <v>620</v>
      </c>
      <c r="F347" s="7">
        <f>F348</f>
        <v>1100</v>
      </c>
      <c r="G347" s="7">
        <f>G348</f>
        <v>0</v>
      </c>
      <c r="H347" s="36">
        <f t="shared" si="57"/>
        <v>1100</v>
      </c>
      <c r="I347" s="7">
        <f>I348</f>
        <v>0</v>
      </c>
      <c r="J347" s="36">
        <f t="shared" si="68"/>
        <v>1100</v>
      </c>
      <c r="K347" s="7">
        <f>K348</f>
        <v>0</v>
      </c>
      <c r="L347" s="36">
        <f t="shared" si="67"/>
        <v>1100</v>
      </c>
    </row>
    <row r="348" spans="1:12" ht="18.75" customHeight="1">
      <c r="A348" s="63" t="str">
        <f ca="1">IF(ISERROR(MATCH(E348,Код_КВР,0)),"",INDIRECT(ADDRESS(MATCH(E348,Код_КВР,0)+1,2,,,"КВР")))</f>
        <v>Субсидии автономным учреждениям на иные цели</v>
      </c>
      <c r="B348" s="45" t="s">
        <v>515</v>
      </c>
      <c r="C348" s="8" t="s">
        <v>231</v>
      </c>
      <c r="D348" s="1" t="s">
        <v>225</v>
      </c>
      <c r="E348" s="94">
        <v>622</v>
      </c>
      <c r="F348" s="7">
        <f>'прил.6'!G992</f>
        <v>1100</v>
      </c>
      <c r="G348" s="7">
        <f>'прил.6'!H992</f>
        <v>0</v>
      </c>
      <c r="H348" s="36">
        <f t="shared" si="57"/>
        <v>1100</v>
      </c>
      <c r="I348" s="7">
        <f>'прил.6'!J992</f>
        <v>0</v>
      </c>
      <c r="J348" s="36">
        <f t="shared" si="68"/>
        <v>1100</v>
      </c>
      <c r="K348" s="7">
        <f>'прил.6'!L992</f>
        <v>0</v>
      </c>
      <c r="L348" s="36">
        <f t="shared" si="67"/>
        <v>1100</v>
      </c>
    </row>
    <row r="349" spans="1:12" ht="22.5" customHeight="1">
      <c r="A349" s="63" t="str">
        <f ca="1">IF(ISERROR(MATCH(B349,Код_КЦСР,0)),"",INDIRECT(ADDRESS(MATCH(B349,Код_КЦСР,0)+1,2,,,"КЦСР")))</f>
        <v>Оказание муниципальных услуг</v>
      </c>
      <c r="B349" s="45" t="s">
        <v>516</v>
      </c>
      <c r="C349" s="8"/>
      <c r="D349" s="1"/>
      <c r="E349" s="94"/>
      <c r="F349" s="7">
        <f aca="true" t="shared" si="69" ref="F349:K351">F350</f>
        <v>100414.7</v>
      </c>
      <c r="G349" s="7">
        <f t="shared" si="69"/>
        <v>0</v>
      </c>
      <c r="H349" s="36">
        <f t="shared" si="57"/>
        <v>100414.7</v>
      </c>
      <c r="I349" s="7">
        <f t="shared" si="69"/>
        <v>-512.8</v>
      </c>
      <c r="J349" s="36">
        <f t="shared" si="68"/>
        <v>99901.9</v>
      </c>
      <c r="K349" s="7">
        <f t="shared" si="69"/>
        <v>-72.9</v>
      </c>
      <c r="L349" s="36">
        <f t="shared" si="67"/>
        <v>99829</v>
      </c>
    </row>
    <row r="350" spans="1:12" ht="18.75" customHeight="1">
      <c r="A350" s="63" t="str">
        <f ca="1">IF(ISERROR(MATCH(C350,Код_Раздел,0)),"",INDIRECT(ADDRESS(MATCH(C350,Код_Раздел,0)+1,2,,,"Раздел")))</f>
        <v>Культура, кинематография</v>
      </c>
      <c r="B350" s="45" t="s">
        <v>516</v>
      </c>
      <c r="C350" s="8" t="s">
        <v>231</v>
      </c>
      <c r="D350" s="1"/>
      <c r="E350" s="94"/>
      <c r="F350" s="7">
        <f t="shared" si="69"/>
        <v>100414.7</v>
      </c>
      <c r="G350" s="7">
        <f t="shared" si="69"/>
        <v>0</v>
      </c>
      <c r="H350" s="36">
        <f t="shared" si="57"/>
        <v>100414.7</v>
      </c>
      <c r="I350" s="7">
        <f t="shared" si="69"/>
        <v>-512.8</v>
      </c>
      <c r="J350" s="36">
        <f t="shared" si="68"/>
        <v>99901.9</v>
      </c>
      <c r="K350" s="7">
        <f t="shared" si="69"/>
        <v>-72.9</v>
      </c>
      <c r="L350" s="36">
        <f t="shared" si="67"/>
        <v>99829</v>
      </c>
    </row>
    <row r="351" spans="1:12" ht="18.75" customHeight="1">
      <c r="A351" s="12" t="s">
        <v>193</v>
      </c>
      <c r="B351" s="45" t="s">
        <v>516</v>
      </c>
      <c r="C351" s="8" t="s">
        <v>231</v>
      </c>
      <c r="D351" s="1" t="s">
        <v>222</v>
      </c>
      <c r="E351" s="94"/>
      <c r="F351" s="7">
        <f t="shared" si="69"/>
        <v>100414.7</v>
      </c>
      <c r="G351" s="7">
        <f t="shared" si="69"/>
        <v>0</v>
      </c>
      <c r="H351" s="36">
        <f t="shared" si="57"/>
        <v>100414.7</v>
      </c>
      <c r="I351" s="7">
        <f t="shared" si="69"/>
        <v>-512.8</v>
      </c>
      <c r="J351" s="36">
        <f t="shared" si="68"/>
        <v>99901.9</v>
      </c>
      <c r="K351" s="7">
        <f t="shared" si="69"/>
        <v>-72.9</v>
      </c>
      <c r="L351" s="36">
        <f t="shared" si="67"/>
        <v>99829</v>
      </c>
    </row>
    <row r="352" spans="1:12" ht="35.25" customHeight="1">
      <c r="A352" s="63" t="str">
        <f ca="1">IF(ISERROR(MATCH(E352,Код_КВР,0)),"",INDIRECT(ADDRESS(MATCH(E352,Код_КВР,0)+1,2,,,"КВР")))</f>
        <v>Предоставление субсидий бюджетным, автономным учреждениям и иным некоммерческим организациям</v>
      </c>
      <c r="B352" s="45" t="s">
        <v>516</v>
      </c>
      <c r="C352" s="8" t="s">
        <v>231</v>
      </c>
      <c r="D352" s="1" t="s">
        <v>222</v>
      </c>
      <c r="E352" s="94">
        <v>600</v>
      </c>
      <c r="F352" s="7">
        <f>F353+F355</f>
        <v>100414.7</v>
      </c>
      <c r="G352" s="7">
        <f>G353+G355</f>
        <v>0</v>
      </c>
      <c r="H352" s="36">
        <f aca="true" t="shared" si="70" ref="H352:H415">F352+G352</f>
        <v>100414.7</v>
      </c>
      <c r="I352" s="7">
        <f>I353+I355</f>
        <v>-512.8</v>
      </c>
      <c r="J352" s="36">
        <f t="shared" si="68"/>
        <v>99901.9</v>
      </c>
      <c r="K352" s="7">
        <f>K353+K355</f>
        <v>-72.9</v>
      </c>
      <c r="L352" s="36">
        <f t="shared" si="67"/>
        <v>99829</v>
      </c>
    </row>
    <row r="353" spans="1:12" ht="21" customHeight="1">
      <c r="A353" s="63" t="str">
        <f ca="1">IF(ISERROR(MATCH(E353,Код_КВР,0)),"",INDIRECT(ADDRESS(MATCH(E353,Код_КВР,0)+1,2,,,"КВР")))</f>
        <v>Субсидии бюджетным учреждениям</v>
      </c>
      <c r="B353" s="45" t="s">
        <v>516</v>
      </c>
      <c r="C353" s="8" t="s">
        <v>231</v>
      </c>
      <c r="D353" s="1" t="s">
        <v>222</v>
      </c>
      <c r="E353" s="94">
        <v>610</v>
      </c>
      <c r="F353" s="7">
        <f>F354</f>
        <v>88342.5</v>
      </c>
      <c r="G353" s="7">
        <f>G354</f>
        <v>0</v>
      </c>
      <c r="H353" s="36">
        <f t="shared" si="70"/>
        <v>88342.5</v>
      </c>
      <c r="I353" s="7">
        <f>I354</f>
        <v>-512.8</v>
      </c>
      <c r="J353" s="36">
        <f t="shared" si="68"/>
        <v>87829.7</v>
      </c>
      <c r="K353" s="7">
        <f>K354</f>
        <v>-50.9</v>
      </c>
      <c r="L353" s="36">
        <f t="shared" si="67"/>
        <v>87778.8</v>
      </c>
    </row>
    <row r="354" spans="1:12" ht="55.5" customHeight="1">
      <c r="A354" s="63" t="str">
        <f ca="1">IF(ISERROR(MATCH(E354,Код_КВР,0)),"",INDIRECT(ADDRESS(MATCH(E354,Код_КВР,0)+1,2,,,"КВР")))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54" s="45" t="s">
        <v>516</v>
      </c>
      <c r="C354" s="8" t="s">
        <v>231</v>
      </c>
      <c r="D354" s="1" t="s">
        <v>222</v>
      </c>
      <c r="E354" s="94">
        <v>611</v>
      </c>
      <c r="F354" s="7">
        <f>'прил.6'!G929</f>
        <v>88342.5</v>
      </c>
      <c r="G354" s="7">
        <f>'прил.6'!H929</f>
        <v>0</v>
      </c>
      <c r="H354" s="36">
        <f t="shared" si="70"/>
        <v>88342.5</v>
      </c>
      <c r="I354" s="7">
        <f>'прил.6'!J929</f>
        <v>-512.8</v>
      </c>
      <c r="J354" s="36">
        <f t="shared" si="68"/>
        <v>87829.7</v>
      </c>
      <c r="K354" s="7">
        <f>'прил.6'!L929</f>
        <v>-50.9</v>
      </c>
      <c r="L354" s="36">
        <f t="shared" si="67"/>
        <v>87778.8</v>
      </c>
    </row>
    <row r="355" spans="1:12" ht="21" customHeight="1">
      <c r="A355" s="63" t="str">
        <f ca="1">IF(ISERROR(MATCH(E355,Код_КВР,0)),"",INDIRECT(ADDRESS(MATCH(E355,Код_КВР,0)+1,2,,,"КВР")))</f>
        <v>Субсидии автономным учреждениям</v>
      </c>
      <c r="B355" s="45" t="s">
        <v>516</v>
      </c>
      <c r="C355" s="8" t="s">
        <v>231</v>
      </c>
      <c r="D355" s="1" t="s">
        <v>222</v>
      </c>
      <c r="E355" s="94">
        <v>620</v>
      </c>
      <c r="F355" s="7">
        <f>F356</f>
        <v>12072.2</v>
      </c>
      <c r="G355" s="7">
        <f>G356</f>
        <v>0</v>
      </c>
      <c r="H355" s="36">
        <f t="shared" si="70"/>
        <v>12072.2</v>
      </c>
      <c r="I355" s="7">
        <f>I356</f>
        <v>0</v>
      </c>
      <c r="J355" s="36">
        <f t="shared" si="68"/>
        <v>12072.2</v>
      </c>
      <c r="K355" s="7">
        <f>K356</f>
        <v>-22</v>
      </c>
      <c r="L355" s="36">
        <f t="shared" si="67"/>
        <v>12050.2</v>
      </c>
    </row>
    <row r="356" spans="1:12" ht="52.7" customHeight="1">
      <c r="A356" s="63" t="str">
        <f ca="1">IF(ISERROR(MATCH(E356,Код_КВР,0)),"",INDIRECT(ADDRESS(MATCH(E356,Код_КВР,0)+1,2,,,"КВР")))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56" s="45" t="s">
        <v>516</v>
      </c>
      <c r="C356" s="8" t="s">
        <v>231</v>
      </c>
      <c r="D356" s="1" t="s">
        <v>222</v>
      </c>
      <c r="E356" s="94">
        <v>621</v>
      </c>
      <c r="F356" s="7">
        <f>'прил.6'!G931</f>
        <v>12072.2</v>
      </c>
      <c r="G356" s="7">
        <f>'прил.6'!H931</f>
        <v>0</v>
      </c>
      <c r="H356" s="36">
        <f t="shared" si="70"/>
        <v>12072.2</v>
      </c>
      <c r="I356" s="7">
        <f>'прил.6'!J931</f>
        <v>0</v>
      </c>
      <c r="J356" s="36">
        <f t="shared" si="68"/>
        <v>12072.2</v>
      </c>
      <c r="K356" s="7">
        <f>'прил.6'!L931</f>
        <v>-22</v>
      </c>
      <c r="L356" s="36">
        <f t="shared" si="67"/>
        <v>12050.2</v>
      </c>
    </row>
    <row r="357" spans="1:12" ht="20.25" customHeight="1">
      <c r="A357" s="63" t="str">
        <f ca="1">IF(ISERROR(MATCH(B357,Код_КЦСР,0)),"",INDIRECT(ADDRESS(MATCH(B357,Код_КЦСР,0)+1,2,,,"КЦСР")))</f>
        <v>Формирование постиндустриального образа города Череповца</v>
      </c>
      <c r="B357" s="45" t="s">
        <v>517</v>
      </c>
      <c r="C357" s="8"/>
      <c r="D357" s="1"/>
      <c r="E357" s="94"/>
      <c r="F357" s="7">
        <f>F358+F369+F370</f>
        <v>8113.8</v>
      </c>
      <c r="G357" s="7">
        <f>G358+G369+G370</f>
        <v>0</v>
      </c>
      <c r="H357" s="36">
        <f t="shared" si="70"/>
        <v>8113.8</v>
      </c>
      <c r="I357" s="7">
        <f>I358+I369+I370</f>
        <v>0</v>
      </c>
      <c r="J357" s="36">
        <f t="shared" si="68"/>
        <v>8113.8</v>
      </c>
      <c r="K357" s="7">
        <f>K358+K369+K370</f>
        <v>0</v>
      </c>
      <c r="L357" s="36">
        <f t="shared" si="67"/>
        <v>8113.8</v>
      </c>
    </row>
    <row r="358" spans="1:12" ht="87" customHeight="1">
      <c r="A358" s="63" t="str">
        <f ca="1">IF(ISERROR(MATCH(B358,Код_КЦСР,0)),"",INDIRECT(ADDRESS(MATCH(B358,Код_КЦСР,0)+1,2,,,"КЦСР")))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 и памятными датами, событиями  мировой и отечественной культуры)</v>
      </c>
      <c r="B358" s="45" t="s">
        <v>519</v>
      </c>
      <c r="C358" s="8"/>
      <c r="D358" s="1"/>
      <c r="E358" s="94"/>
      <c r="F358" s="7">
        <f aca="true" t="shared" si="71" ref="F358:K362">F359</f>
        <v>2570</v>
      </c>
      <c r="G358" s="7">
        <f t="shared" si="71"/>
        <v>0</v>
      </c>
      <c r="H358" s="36">
        <f t="shared" si="70"/>
        <v>2570</v>
      </c>
      <c r="I358" s="7">
        <f t="shared" si="71"/>
        <v>0</v>
      </c>
      <c r="J358" s="36">
        <f t="shared" si="68"/>
        <v>2570</v>
      </c>
      <c r="K358" s="7">
        <f t="shared" si="71"/>
        <v>0</v>
      </c>
      <c r="L358" s="36">
        <f t="shared" si="67"/>
        <v>2570</v>
      </c>
    </row>
    <row r="359" spans="1:12" ht="22.5" customHeight="1">
      <c r="A359" s="63" t="str">
        <f ca="1">IF(ISERROR(MATCH(C359,Код_Раздел,0)),"",INDIRECT(ADDRESS(MATCH(C359,Код_Раздел,0)+1,2,,,"Раздел")))</f>
        <v>Культура, кинематография</v>
      </c>
      <c r="B359" s="45" t="s">
        <v>519</v>
      </c>
      <c r="C359" s="8" t="s">
        <v>231</v>
      </c>
      <c r="D359" s="1"/>
      <c r="E359" s="94"/>
      <c r="F359" s="7">
        <f t="shared" si="71"/>
        <v>2570</v>
      </c>
      <c r="G359" s="7">
        <f t="shared" si="71"/>
        <v>0</v>
      </c>
      <c r="H359" s="36">
        <f t="shared" si="70"/>
        <v>2570</v>
      </c>
      <c r="I359" s="7">
        <f t="shared" si="71"/>
        <v>0</v>
      </c>
      <c r="J359" s="36">
        <f t="shared" si="68"/>
        <v>2570</v>
      </c>
      <c r="K359" s="7">
        <f t="shared" si="71"/>
        <v>0</v>
      </c>
      <c r="L359" s="36">
        <f t="shared" si="67"/>
        <v>2570</v>
      </c>
    </row>
    <row r="360" spans="1:12" ht="19.5" customHeight="1">
      <c r="A360" s="12" t="s">
        <v>172</v>
      </c>
      <c r="B360" s="45" t="s">
        <v>519</v>
      </c>
      <c r="C360" s="8" t="s">
        <v>231</v>
      </c>
      <c r="D360" s="1" t="s">
        <v>225</v>
      </c>
      <c r="E360" s="94"/>
      <c r="F360" s="7">
        <f t="shared" si="71"/>
        <v>2570</v>
      </c>
      <c r="G360" s="7">
        <f t="shared" si="71"/>
        <v>0</v>
      </c>
      <c r="H360" s="36">
        <f t="shared" si="70"/>
        <v>2570</v>
      </c>
      <c r="I360" s="7">
        <f t="shared" si="71"/>
        <v>0</v>
      </c>
      <c r="J360" s="36">
        <f t="shared" si="68"/>
        <v>2570</v>
      </c>
      <c r="K360" s="7">
        <f t="shared" si="71"/>
        <v>0</v>
      </c>
      <c r="L360" s="36">
        <f t="shared" si="67"/>
        <v>2570</v>
      </c>
    </row>
    <row r="361" spans="1:12" ht="37.5" customHeight="1">
      <c r="A361" s="63" t="str">
        <f ca="1">IF(ISERROR(MATCH(E361,Код_КВР,0)),"",INDIRECT(ADDRESS(MATCH(E361,Код_КВР,0)+1,2,,,"КВР")))</f>
        <v>Предоставление субсидий бюджетным, автономным учреждениям и иным некоммерческим организациям</v>
      </c>
      <c r="B361" s="45" t="s">
        <v>519</v>
      </c>
      <c r="C361" s="8" t="s">
        <v>231</v>
      </c>
      <c r="D361" s="1" t="s">
        <v>225</v>
      </c>
      <c r="E361" s="94">
        <v>600</v>
      </c>
      <c r="F361" s="7">
        <f t="shared" si="71"/>
        <v>2570</v>
      </c>
      <c r="G361" s="7">
        <f t="shared" si="71"/>
        <v>0</v>
      </c>
      <c r="H361" s="36">
        <f t="shared" si="70"/>
        <v>2570</v>
      </c>
      <c r="I361" s="7">
        <f t="shared" si="71"/>
        <v>0</v>
      </c>
      <c r="J361" s="36">
        <f t="shared" si="68"/>
        <v>2570</v>
      </c>
      <c r="K361" s="7">
        <f t="shared" si="71"/>
        <v>0</v>
      </c>
      <c r="L361" s="36">
        <f t="shared" si="67"/>
        <v>2570</v>
      </c>
    </row>
    <row r="362" spans="1:12" ht="22.5" customHeight="1">
      <c r="A362" s="63" t="str">
        <f ca="1">IF(ISERROR(MATCH(E362,Код_КВР,0)),"",INDIRECT(ADDRESS(MATCH(E362,Код_КВР,0)+1,2,,,"КВР")))</f>
        <v>Субсидии бюджетным учреждениям</v>
      </c>
      <c r="B362" s="45" t="s">
        <v>519</v>
      </c>
      <c r="C362" s="8" t="s">
        <v>231</v>
      </c>
      <c r="D362" s="1" t="s">
        <v>225</v>
      </c>
      <c r="E362" s="94">
        <v>610</v>
      </c>
      <c r="F362" s="7">
        <f t="shared" si="71"/>
        <v>2570</v>
      </c>
      <c r="G362" s="7">
        <f t="shared" si="71"/>
        <v>0</v>
      </c>
      <c r="H362" s="36">
        <f t="shared" si="70"/>
        <v>2570</v>
      </c>
      <c r="I362" s="7">
        <f t="shared" si="71"/>
        <v>0</v>
      </c>
      <c r="J362" s="36">
        <f t="shared" si="68"/>
        <v>2570</v>
      </c>
      <c r="K362" s="7">
        <f t="shared" si="71"/>
        <v>0</v>
      </c>
      <c r="L362" s="36">
        <f t="shared" si="67"/>
        <v>2570</v>
      </c>
    </row>
    <row r="363" spans="1:12" ht="22.5" customHeight="1">
      <c r="A363" s="63" t="str">
        <f ca="1">IF(ISERROR(MATCH(E363,Код_КВР,0)),"",INDIRECT(ADDRESS(MATCH(E363,Код_КВР,0)+1,2,,,"КВР")))</f>
        <v>Субсидии бюджетным учреждениям на иные цели</v>
      </c>
      <c r="B363" s="45" t="s">
        <v>519</v>
      </c>
      <c r="C363" s="8" t="s">
        <v>231</v>
      </c>
      <c r="D363" s="1" t="s">
        <v>225</v>
      </c>
      <c r="E363" s="94">
        <v>612</v>
      </c>
      <c r="F363" s="7">
        <f>'прил.6'!G997</f>
        <v>2570</v>
      </c>
      <c r="G363" s="7">
        <f>'прил.6'!H997</f>
        <v>0</v>
      </c>
      <c r="H363" s="36">
        <f t="shared" si="70"/>
        <v>2570</v>
      </c>
      <c r="I363" s="7">
        <f>'прил.6'!J997</f>
        <v>0</v>
      </c>
      <c r="J363" s="36">
        <f t="shared" si="68"/>
        <v>2570</v>
      </c>
      <c r="K363" s="7">
        <f>'прил.6'!L997</f>
        <v>0</v>
      </c>
      <c r="L363" s="36">
        <f t="shared" si="67"/>
        <v>2570</v>
      </c>
    </row>
    <row r="364" spans="1:12" ht="90.75" customHeight="1">
      <c r="A364" s="63" t="str">
        <f ca="1">IF(ISERROR(MATCH(B364,Код_КЦСР,0)),"",INDIRECT(ADDRESS(MATCH(B364,Код_КЦСР,0)+1,2,,,"КЦСР")))</f>
        <v>Ведомственная целевая программа «Отрасль «Культура города Череповца» (2012-2014 годы) (Участие творческих коллективов города в международных, всероссийских, региональных мероприятиях, фестивалях, конкурсах в целях поднятия имиджа города как культурного центра и развитие культурных связей)</v>
      </c>
      <c r="B364" s="45" t="s">
        <v>520</v>
      </c>
      <c r="C364" s="8"/>
      <c r="D364" s="1"/>
      <c r="E364" s="94"/>
      <c r="F364" s="7">
        <f aca="true" t="shared" si="72" ref="F364:K368">F365</f>
        <v>160</v>
      </c>
      <c r="G364" s="7">
        <f t="shared" si="72"/>
        <v>0</v>
      </c>
      <c r="H364" s="36">
        <f t="shared" si="70"/>
        <v>160</v>
      </c>
      <c r="I364" s="7">
        <f t="shared" si="72"/>
        <v>0</v>
      </c>
      <c r="J364" s="36">
        <f t="shared" si="68"/>
        <v>160</v>
      </c>
      <c r="K364" s="7">
        <f t="shared" si="72"/>
        <v>0</v>
      </c>
      <c r="L364" s="36">
        <f t="shared" si="67"/>
        <v>160</v>
      </c>
    </row>
    <row r="365" spans="1:12" ht="12.75">
      <c r="A365" s="63" t="str">
        <f ca="1">IF(ISERROR(MATCH(C365,Код_Раздел,0)),"",INDIRECT(ADDRESS(MATCH(C365,Код_Раздел,0)+1,2,,,"Раздел")))</f>
        <v>Культура, кинематография</v>
      </c>
      <c r="B365" s="45" t="s">
        <v>520</v>
      </c>
      <c r="C365" s="8" t="s">
        <v>231</v>
      </c>
      <c r="D365" s="1"/>
      <c r="E365" s="94"/>
      <c r="F365" s="7">
        <f t="shared" si="72"/>
        <v>160</v>
      </c>
      <c r="G365" s="7">
        <f t="shared" si="72"/>
        <v>0</v>
      </c>
      <c r="H365" s="36">
        <f t="shared" si="70"/>
        <v>160</v>
      </c>
      <c r="I365" s="7">
        <f t="shared" si="72"/>
        <v>0</v>
      </c>
      <c r="J365" s="36">
        <f t="shared" si="68"/>
        <v>160</v>
      </c>
      <c r="K365" s="7">
        <f t="shared" si="72"/>
        <v>0</v>
      </c>
      <c r="L365" s="36">
        <f t="shared" si="67"/>
        <v>160</v>
      </c>
    </row>
    <row r="366" spans="1:12" ht="12.75">
      <c r="A366" s="12" t="s">
        <v>172</v>
      </c>
      <c r="B366" s="45" t="s">
        <v>520</v>
      </c>
      <c r="C366" s="8" t="s">
        <v>231</v>
      </c>
      <c r="D366" s="1" t="s">
        <v>225</v>
      </c>
      <c r="E366" s="94"/>
      <c r="F366" s="7">
        <f t="shared" si="72"/>
        <v>160</v>
      </c>
      <c r="G366" s="7">
        <f t="shared" si="72"/>
        <v>0</v>
      </c>
      <c r="H366" s="36">
        <f t="shared" si="70"/>
        <v>160</v>
      </c>
      <c r="I366" s="7">
        <f t="shared" si="72"/>
        <v>0</v>
      </c>
      <c r="J366" s="36">
        <f t="shared" si="68"/>
        <v>160</v>
      </c>
      <c r="K366" s="7">
        <f t="shared" si="72"/>
        <v>0</v>
      </c>
      <c r="L366" s="36">
        <f t="shared" si="67"/>
        <v>160</v>
      </c>
    </row>
    <row r="367" spans="1:12" ht="33">
      <c r="A367" s="63" t="str">
        <f ca="1">IF(ISERROR(MATCH(E367,Код_КВР,0)),"",INDIRECT(ADDRESS(MATCH(E367,Код_КВР,0)+1,2,,,"КВР")))</f>
        <v>Предоставление субсидий бюджетным, автономным учреждениям и иным некоммерческим организациям</v>
      </c>
      <c r="B367" s="45" t="s">
        <v>520</v>
      </c>
      <c r="C367" s="8" t="s">
        <v>231</v>
      </c>
      <c r="D367" s="1" t="s">
        <v>225</v>
      </c>
      <c r="E367" s="94">
        <v>600</v>
      </c>
      <c r="F367" s="7">
        <f t="shared" si="72"/>
        <v>160</v>
      </c>
      <c r="G367" s="7">
        <f t="shared" si="72"/>
        <v>0</v>
      </c>
      <c r="H367" s="36">
        <f t="shared" si="70"/>
        <v>160</v>
      </c>
      <c r="I367" s="7">
        <f t="shared" si="72"/>
        <v>0</v>
      </c>
      <c r="J367" s="36">
        <f t="shared" si="68"/>
        <v>160</v>
      </c>
      <c r="K367" s="7">
        <f t="shared" si="72"/>
        <v>0</v>
      </c>
      <c r="L367" s="36">
        <f t="shared" si="67"/>
        <v>160</v>
      </c>
    </row>
    <row r="368" spans="1:12" ht="12.75">
      <c r="A368" s="63" t="str">
        <f ca="1">IF(ISERROR(MATCH(E368,Код_КВР,0)),"",INDIRECT(ADDRESS(MATCH(E368,Код_КВР,0)+1,2,,,"КВР")))</f>
        <v>Субсидии бюджетным учреждениям</v>
      </c>
      <c r="B368" s="45" t="s">
        <v>520</v>
      </c>
      <c r="C368" s="8" t="s">
        <v>231</v>
      </c>
      <c r="D368" s="1" t="s">
        <v>225</v>
      </c>
      <c r="E368" s="94">
        <v>610</v>
      </c>
      <c r="F368" s="7">
        <f t="shared" si="72"/>
        <v>160</v>
      </c>
      <c r="G368" s="7">
        <f t="shared" si="72"/>
        <v>0</v>
      </c>
      <c r="H368" s="36">
        <f t="shared" si="70"/>
        <v>160</v>
      </c>
      <c r="I368" s="7">
        <f t="shared" si="72"/>
        <v>0</v>
      </c>
      <c r="J368" s="36">
        <f t="shared" si="68"/>
        <v>160</v>
      </c>
      <c r="K368" s="7">
        <f t="shared" si="72"/>
        <v>0</v>
      </c>
      <c r="L368" s="36">
        <f t="shared" si="67"/>
        <v>160</v>
      </c>
    </row>
    <row r="369" spans="1:12" ht="12.75">
      <c r="A369" s="63" t="str">
        <f ca="1">IF(ISERROR(MATCH(E369,Код_КВР,0)),"",INDIRECT(ADDRESS(MATCH(E369,Код_КВР,0)+1,2,,,"КВР")))</f>
        <v>Субсидии бюджетным учреждениям на иные цели</v>
      </c>
      <c r="B369" s="45" t="s">
        <v>520</v>
      </c>
      <c r="C369" s="8" t="s">
        <v>231</v>
      </c>
      <c r="D369" s="1" t="s">
        <v>225</v>
      </c>
      <c r="E369" s="94">
        <v>612</v>
      </c>
      <c r="F369" s="7">
        <f>'прил.6'!G1001</f>
        <v>160</v>
      </c>
      <c r="G369" s="7">
        <f>'прил.6'!H1001</f>
        <v>0</v>
      </c>
      <c r="H369" s="36">
        <f t="shared" si="70"/>
        <v>160</v>
      </c>
      <c r="I369" s="7">
        <f>'прил.6'!J1001</f>
        <v>0</v>
      </c>
      <c r="J369" s="36">
        <f t="shared" si="68"/>
        <v>160</v>
      </c>
      <c r="K369" s="7">
        <f>'прил.6'!L1001</f>
        <v>0</v>
      </c>
      <c r="L369" s="36">
        <f t="shared" si="67"/>
        <v>160</v>
      </c>
    </row>
    <row r="370" spans="1:12" ht="33">
      <c r="A370" s="63" t="str">
        <f ca="1">IF(ISERROR(MATCH(B370,Код_КЦСР,0)),"",INDIRECT(ADDRESS(MATCH(B370,Код_КЦСР,0)+1,2,,,"КЦСР")))</f>
        <v xml:space="preserve">Организация и проведение городских культурно- массовых мероприятий </v>
      </c>
      <c r="B370" s="45" t="s">
        <v>521</v>
      </c>
      <c r="C370" s="8"/>
      <c r="D370" s="1"/>
      <c r="E370" s="94"/>
      <c r="F370" s="7">
        <f aca="true" t="shared" si="73" ref="F370:K374">F371</f>
        <v>5383.8</v>
      </c>
      <c r="G370" s="7">
        <f t="shared" si="73"/>
        <v>0</v>
      </c>
      <c r="H370" s="36">
        <f t="shared" si="70"/>
        <v>5383.8</v>
      </c>
      <c r="I370" s="7">
        <f t="shared" si="73"/>
        <v>0</v>
      </c>
      <c r="J370" s="36">
        <f t="shared" si="68"/>
        <v>5383.8</v>
      </c>
      <c r="K370" s="7">
        <f t="shared" si="73"/>
        <v>0</v>
      </c>
      <c r="L370" s="36">
        <f t="shared" si="67"/>
        <v>5383.8</v>
      </c>
    </row>
    <row r="371" spans="1:12" ht="12.75">
      <c r="A371" s="63" t="str">
        <f ca="1">IF(ISERROR(MATCH(C371,Код_Раздел,0)),"",INDIRECT(ADDRESS(MATCH(C371,Код_Раздел,0)+1,2,,,"Раздел")))</f>
        <v>Культура, кинематография</v>
      </c>
      <c r="B371" s="45" t="s">
        <v>521</v>
      </c>
      <c r="C371" s="8" t="s">
        <v>231</v>
      </c>
      <c r="D371" s="1"/>
      <c r="E371" s="94"/>
      <c r="F371" s="7">
        <f t="shared" si="73"/>
        <v>5383.8</v>
      </c>
      <c r="G371" s="7">
        <f t="shared" si="73"/>
        <v>0</v>
      </c>
      <c r="H371" s="36">
        <f t="shared" si="70"/>
        <v>5383.8</v>
      </c>
      <c r="I371" s="7">
        <f t="shared" si="73"/>
        <v>0</v>
      </c>
      <c r="J371" s="36">
        <f t="shared" si="68"/>
        <v>5383.8</v>
      </c>
      <c r="K371" s="7">
        <f t="shared" si="73"/>
        <v>0</v>
      </c>
      <c r="L371" s="36">
        <f t="shared" si="67"/>
        <v>5383.8</v>
      </c>
    </row>
    <row r="372" spans="1:12" ht="12.75">
      <c r="A372" s="12" t="s">
        <v>193</v>
      </c>
      <c r="B372" s="45" t="s">
        <v>521</v>
      </c>
      <c r="C372" s="8" t="s">
        <v>231</v>
      </c>
      <c r="D372" s="1" t="s">
        <v>222</v>
      </c>
      <c r="E372" s="94"/>
      <c r="F372" s="7">
        <f t="shared" si="73"/>
        <v>5383.8</v>
      </c>
      <c r="G372" s="7">
        <f t="shared" si="73"/>
        <v>0</v>
      </c>
      <c r="H372" s="36">
        <f t="shared" si="70"/>
        <v>5383.8</v>
      </c>
      <c r="I372" s="7">
        <f t="shared" si="73"/>
        <v>0</v>
      </c>
      <c r="J372" s="36">
        <f t="shared" si="68"/>
        <v>5383.8</v>
      </c>
      <c r="K372" s="7">
        <f t="shared" si="73"/>
        <v>0</v>
      </c>
      <c r="L372" s="36">
        <f t="shared" si="67"/>
        <v>5383.8</v>
      </c>
    </row>
    <row r="373" spans="1:12" ht="33">
      <c r="A373" s="63" t="str">
        <f ca="1">IF(ISERROR(MATCH(E373,Код_КВР,0)),"",INDIRECT(ADDRESS(MATCH(E373,Код_КВР,0)+1,2,,,"КВР")))</f>
        <v>Предоставление субсидий бюджетным, автономным учреждениям и иным некоммерческим организациям</v>
      </c>
      <c r="B373" s="45" t="s">
        <v>521</v>
      </c>
      <c r="C373" s="8" t="s">
        <v>231</v>
      </c>
      <c r="D373" s="1" t="s">
        <v>222</v>
      </c>
      <c r="E373" s="94">
        <v>600</v>
      </c>
      <c r="F373" s="7">
        <f t="shared" si="73"/>
        <v>5383.8</v>
      </c>
      <c r="G373" s="7">
        <f t="shared" si="73"/>
        <v>0</v>
      </c>
      <c r="H373" s="36">
        <f t="shared" si="70"/>
        <v>5383.8</v>
      </c>
      <c r="I373" s="7">
        <f t="shared" si="73"/>
        <v>0</v>
      </c>
      <c r="J373" s="36">
        <f t="shared" si="68"/>
        <v>5383.8</v>
      </c>
      <c r="K373" s="7">
        <f t="shared" si="73"/>
        <v>0</v>
      </c>
      <c r="L373" s="36">
        <f t="shared" si="67"/>
        <v>5383.8</v>
      </c>
    </row>
    <row r="374" spans="1:12" ht="12.75">
      <c r="A374" s="63" t="str">
        <f ca="1">IF(ISERROR(MATCH(E374,Код_КВР,0)),"",INDIRECT(ADDRESS(MATCH(E374,Код_КВР,0)+1,2,,,"КВР")))</f>
        <v>Субсидии бюджетным учреждениям</v>
      </c>
      <c r="B374" s="45" t="s">
        <v>521</v>
      </c>
      <c r="C374" s="8" t="s">
        <v>231</v>
      </c>
      <c r="D374" s="1" t="s">
        <v>222</v>
      </c>
      <c r="E374" s="94">
        <v>610</v>
      </c>
      <c r="F374" s="7">
        <f t="shared" si="73"/>
        <v>5383.8</v>
      </c>
      <c r="G374" s="7">
        <f t="shared" si="73"/>
        <v>0</v>
      </c>
      <c r="H374" s="36">
        <f t="shared" si="70"/>
        <v>5383.8</v>
      </c>
      <c r="I374" s="7">
        <f t="shared" si="73"/>
        <v>0</v>
      </c>
      <c r="J374" s="36">
        <f t="shared" si="68"/>
        <v>5383.8</v>
      </c>
      <c r="K374" s="7">
        <f t="shared" si="73"/>
        <v>0</v>
      </c>
      <c r="L374" s="36">
        <f t="shared" si="67"/>
        <v>5383.8</v>
      </c>
    </row>
    <row r="375" spans="1:12" ht="49.5">
      <c r="A375" s="63" t="str">
        <f ca="1">IF(ISERROR(MATCH(E375,Код_КВР,0)),"",INDIRECT(ADDRESS(MATCH(E375,Код_КВР,0)+1,2,,,"КВР")))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75" s="45" t="s">
        <v>521</v>
      </c>
      <c r="C375" s="8" t="s">
        <v>231</v>
      </c>
      <c r="D375" s="1" t="s">
        <v>222</v>
      </c>
      <c r="E375" s="94">
        <v>611</v>
      </c>
      <c r="F375" s="7">
        <f>'прил.6'!G936</f>
        <v>5383.8</v>
      </c>
      <c r="G375" s="7">
        <f>'прил.6'!H936</f>
        <v>0</v>
      </c>
      <c r="H375" s="36">
        <f t="shared" si="70"/>
        <v>5383.8</v>
      </c>
      <c r="I375" s="7">
        <f>'прил.6'!J936</f>
        <v>0</v>
      </c>
      <c r="J375" s="36">
        <f t="shared" si="68"/>
        <v>5383.8</v>
      </c>
      <c r="K375" s="7">
        <f>'прил.6'!L936</f>
        <v>0</v>
      </c>
      <c r="L375" s="36">
        <f t="shared" si="67"/>
        <v>5383.8</v>
      </c>
    </row>
    <row r="376" spans="1:12" ht="18.75" customHeight="1">
      <c r="A376" s="63" t="str">
        <f ca="1">IF(ISERROR(MATCH(B376,Код_КЦСР,0)),"",INDIRECT(ADDRESS(MATCH(B376,Код_КЦСР,0)+1,2,,,"КЦСР")))</f>
        <v xml:space="preserve">Индустрия отдыха на территориях парков культуры и отдыха </v>
      </c>
      <c r="B376" s="45" t="s">
        <v>523</v>
      </c>
      <c r="C376" s="8"/>
      <c r="D376" s="1"/>
      <c r="E376" s="94"/>
      <c r="F376" s="7">
        <f aca="true" t="shared" si="74" ref="F376:K381">F377</f>
        <v>4501.2</v>
      </c>
      <c r="G376" s="7">
        <f t="shared" si="74"/>
        <v>0</v>
      </c>
      <c r="H376" s="36">
        <f t="shared" si="70"/>
        <v>4501.2</v>
      </c>
      <c r="I376" s="7">
        <f t="shared" si="74"/>
        <v>0</v>
      </c>
      <c r="J376" s="36">
        <f t="shared" si="68"/>
        <v>4501.2</v>
      </c>
      <c r="K376" s="7">
        <f t="shared" si="74"/>
        <v>0</v>
      </c>
      <c r="L376" s="36">
        <f t="shared" si="67"/>
        <v>4501.2</v>
      </c>
    </row>
    <row r="377" spans="1:12" ht="35.25" customHeight="1">
      <c r="A377" s="63" t="str">
        <f ca="1">IF(ISERROR(MATCH(B377,Код_КЦСР,0)),"",INDIRECT(ADDRESS(MATCH(B377,Код_КЦСР,0)+1,2,,,"КЦСР")))</f>
        <v>Работа по организации досуга населения на базе парков культуры и отдыха</v>
      </c>
      <c r="B377" s="45" t="s">
        <v>525</v>
      </c>
      <c r="C377" s="8"/>
      <c r="D377" s="1"/>
      <c r="E377" s="94"/>
      <c r="F377" s="7">
        <f t="shared" si="74"/>
        <v>4501.2</v>
      </c>
      <c r="G377" s="7">
        <f t="shared" si="74"/>
        <v>0</v>
      </c>
      <c r="H377" s="36">
        <f t="shared" si="70"/>
        <v>4501.2</v>
      </c>
      <c r="I377" s="7">
        <f t="shared" si="74"/>
        <v>0</v>
      </c>
      <c r="J377" s="36">
        <f t="shared" si="68"/>
        <v>4501.2</v>
      </c>
      <c r="K377" s="7">
        <f t="shared" si="74"/>
        <v>0</v>
      </c>
      <c r="L377" s="36">
        <f t="shared" si="67"/>
        <v>4501.2</v>
      </c>
    </row>
    <row r="378" spans="1:12" ht="19.5" customHeight="1">
      <c r="A378" s="63" t="str">
        <f ca="1">IF(ISERROR(MATCH(C378,Код_Раздел,0)),"",INDIRECT(ADDRESS(MATCH(C378,Код_Раздел,0)+1,2,,,"Раздел")))</f>
        <v>Культура, кинематография</v>
      </c>
      <c r="B378" s="45" t="s">
        <v>525</v>
      </c>
      <c r="C378" s="8" t="s">
        <v>231</v>
      </c>
      <c r="D378" s="1"/>
      <c r="E378" s="94"/>
      <c r="F378" s="7">
        <f t="shared" si="74"/>
        <v>4501.2</v>
      </c>
      <c r="G378" s="7">
        <f t="shared" si="74"/>
        <v>0</v>
      </c>
      <c r="H378" s="36">
        <f t="shared" si="70"/>
        <v>4501.2</v>
      </c>
      <c r="I378" s="7">
        <f t="shared" si="74"/>
        <v>0</v>
      </c>
      <c r="J378" s="36">
        <f t="shared" si="68"/>
        <v>4501.2</v>
      </c>
      <c r="K378" s="7">
        <f t="shared" si="74"/>
        <v>0</v>
      </c>
      <c r="L378" s="36">
        <f t="shared" si="67"/>
        <v>4501.2</v>
      </c>
    </row>
    <row r="379" spans="1:12" ht="19.5" customHeight="1">
      <c r="A379" s="12" t="s">
        <v>193</v>
      </c>
      <c r="B379" s="45" t="s">
        <v>525</v>
      </c>
      <c r="C379" s="8" t="s">
        <v>231</v>
      </c>
      <c r="D379" s="1" t="s">
        <v>222</v>
      </c>
      <c r="E379" s="94"/>
      <c r="F379" s="7">
        <f t="shared" si="74"/>
        <v>4501.2</v>
      </c>
      <c r="G379" s="7">
        <f t="shared" si="74"/>
        <v>0</v>
      </c>
      <c r="H379" s="36">
        <f t="shared" si="70"/>
        <v>4501.2</v>
      </c>
      <c r="I379" s="7">
        <f t="shared" si="74"/>
        <v>0</v>
      </c>
      <c r="J379" s="36">
        <f t="shared" si="68"/>
        <v>4501.2</v>
      </c>
      <c r="K379" s="7">
        <f t="shared" si="74"/>
        <v>0</v>
      </c>
      <c r="L379" s="36">
        <f t="shared" si="67"/>
        <v>4501.2</v>
      </c>
    </row>
    <row r="380" spans="1:12" ht="35.25" customHeight="1">
      <c r="A380" s="63" t="str">
        <f ca="1">IF(ISERROR(MATCH(E380,Код_КВР,0)),"",INDIRECT(ADDRESS(MATCH(E380,Код_КВР,0)+1,2,,,"КВР")))</f>
        <v>Предоставление субсидий бюджетным, автономным учреждениям и иным некоммерческим организациям</v>
      </c>
      <c r="B380" s="45" t="s">
        <v>525</v>
      </c>
      <c r="C380" s="8" t="s">
        <v>231</v>
      </c>
      <c r="D380" s="1" t="s">
        <v>222</v>
      </c>
      <c r="E380" s="94">
        <v>600</v>
      </c>
      <c r="F380" s="7">
        <f t="shared" si="74"/>
        <v>4501.2</v>
      </c>
      <c r="G380" s="7">
        <f t="shared" si="74"/>
        <v>0</v>
      </c>
      <c r="H380" s="36">
        <f t="shared" si="70"/>
        <v>4501.2</v>
      </c>
      <c r="I380" s="7">
        <f t="shared" si="74"/>
        <v>0</v>
      </c>
      <c r="J380" s="36">
        <f t="shared" si="68"/>
        <v>4501.2</v>
      </c>
      <c r="K380" s="7">
        <f t="shared" si="74"/>
        <v>0</v>
      </c>
      <c r="L380" s="36">
        <f t="shared" si="67"/>
        <v>4501.2</v>
      </c>
    </row>
    <row r="381" spans="1:12" ht="19.5" customHeight="1">
      <c r="A381" s="63" t="str">
        <f ca="1">IF(ISERROR(MATCH(E381,Код_КВР,0)),"",INDIRECT(ADDRESS(MATCH(E381,Код_КВР,0)+1,2,,,"КВР")))</f>
        <v>Субсидии автономным учреждениям</v>
      </c>
      <c r="B381" s="45" t="s">
        <v>525</v>
      </c>
      <c r="C381" s="8" t="s">
        <v>231</v>
      </c>
      <c r="D381" s="1" t="s">
        <v>222</v>
      </c>
      <c r="E381" s="94">
        <v>620</v>
      </c>
      <c r="F381" s="7">
        <f t="shared" si="74"/>
        <v>4501.2</v>
      </c>
      <c r="G381" s="7">
        <f t="shared" si="74"/>
        <v>0</v>
      </c>
      <c r="H381" s="36">
        <f t="shared" si="70"/>
        <v>4501.2</v>
      </c>
      <c r="I381" s="7">
        <f t="shared" si="74"/>
        <v>0</v>
      </c>
      <c r="J381" s="36">
        <f t="shared" si="68"/>
        <v>4501.2</v>
      </c>
      <c r="K381" s="7">
        <f t="shared" si="74"/>
        <v>0</v>
      </c>
      <c r="L381" s="36">
        <f t="shared" si="67"/>
        <v>4501.2</v>
      </c>
    </row>
    <row r="382" spans="1:12" ht="52.7" customHeight="1">
      <c r="A382" s="63" t="str">
        <f ca="1">IF(ISERROR(MATCH(E382,Код_КВР,0)),"",INDIRECT(ADDRESS(MATCH(E382,Код_КВР,0)+1,2,,,"КВР")))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82" s="45" t="s">
        <v>525</v>
      </c>
      <c r="C382" s="8" t="s">
        <v>231</v>
      </c>
      <c r="D382" s="1" t="s">
        <v>222</v>
      </c>
      <c r="E382" s="94">
        <v>621</v>
      </c>
      <c r="F382" s="7">
        <f>'прил.6'!G941</f>
        <v>4501.2</v>
      </c>
      <c r="G382" s="7">
        <f>'прил.6'!H941</f>
        <v>0</v>
      </c>
      <c r="H382" s="36">
        <f t="shared" si="70"/>
        <v>4501.2</v>
      </c>
      <c r="I382" s="7">
        <f>'прил.6'!J941</f>
        <v>0</v>
      </c>
      <c r="J382" s="36">
        <f t="shared" si="68"/>
        <v>4501.2</v>
      </c>
      <c r="K382" s="7">
        <f>'прил.6'!L941</f>
        <v>0</v>
      </c>
      <c r="L382" s="36">
        <f t="shared" si="67"/>
        <v>4501.2</v>
      </c>
    </row>
    <row r="383" spans="1:12" ht="33">
      <c r="A383" s="63" t="str">
        <f ca="1">IF(ISERROR(MATCH(B383,Код_КЦСР,0)),"",INDIRECT(ADDRESS(MATCH(B383,Код_КЦСР,0)+1,2,,,"КЦСР")))</f>
        <v>Дополнительное образование в сфере культуры и искусства, поддержка юных дарований</v>
      </c>
      <c r="B383" s="45" t="s">
        <v>527</v>
      </c>
      <c r="C383" s="8"/>
      <c r="D383" s="1"/>
      <c r="E383" s="94"/>
      <c r="F383" s="7">
        <f aca="true" t="shared" si="75" ref="F383:K388">F384</f>
        <v>60888.1</v>
      </c>
      <c r="G383" s="7">
        <f t="shared" si="75"/>
        <v>0</v>
      </c>
      <c r="H383" s="36">
        <f t="shared" si="70"/>
        <v>60888.1</v>
      </c>
      <c r="I383" s="7">
        <f t="shared" si="75"/>
        <v>0</v>
      </c>
      <c r="J383" s="36">
        <f t="shared" si="68"/>
        <v>60888.1</v>
      </c>
      <c r="K383" s="7">
        <f t="shared" si="75"/>
        <v>-50.9</v>
      </c>
      <c r="L383" s="36">
        <f t="shared" si="67"/>
        <v>60837.2</v>
      </c>
    </row>
    <row r="384" spans="1:12" ht="19.5" customHeight="1">
      <c r="A384" s="63" t="str">
        <f ca="1">IF(ISERROR(MATCH(B384,Код_КЦСР,0)),"",INDIRECT(ADDRESS(MATCH(B384,Код_КЦСР,0)+1,2,,,"КЦСР")))</f>
        <v>Оказание муниципальных услуг</v>
      </c>
      <c r="B384" s="45" t="s">
        <v>530</v>
      </c>
      <c r="C384" s="8"/>
      <c r="D384" s="1"/>
      <c r="E384" s="94"/>
      <c r="F384" s="7">
        <f t="shared" si="75"/>
        <v>60888.1</v>
      </c>
      <c r="G384" s="7">
        <f t="shared" si="75"/>
        <v>0</v>
      </c>
      <c r="H384" s="36">
        <f t="shared" si="70"/>
        <v>60888.1</v>
      </c>
      <c r="I384" s="7">
        <f t="shared" si="75"/>
        <v>0</v>
      </c>
      <c r="J384" s="36">
        <f t="shared" si="68"/>
        <v>60888.1</v>
      </c>
      <c r="K384" s="7">
        <f t="shared" si="75"/>
        <v>-50.9</v>
      </c>
      <c r="L384" s="36">
        <f t="shared" si="67"/>
        <v>60837.2</v>
      </c>
    </row>
    <row r="385" spans="1:12" ht="17.25" customHeight="1">
      <c r="A385" s="63" t="str">
        <f ca="1">IF(ISERROR(MATCH(C385,Код_Раздел,0)),"",INDIRECT(ADDRESS(MATCH(C385,Код_Раздел,0)+1,2,,,"Раздел")))</f>
        <v>Образование</v>
      </c>
      <c r="B385" s="45" t="s">
        <v>530</v>
      </c>
      <c r="C385" s="8" t="s">
        <v>204</v>
      </c>
      <c r="D385" s="1"/>
      <c r="E385" s="94"/>
      <c r="F385" s="7">
        <f t="shared" si="75"/>
        <v>60888.1</v>
      </c>
      <c r="G385" s="7">
        <f t="shared" si="75"/>
        <v>0</v>
      </c>
      <c r="H385" s="36">
        <f t="shared" si="70"/>
        <v>60888.1</v>
      </c>
      <c r="I385" s="7">
        <f t="shared" si="75"/>
        <v>0</v>
      </c>
      <c r="J385" s="36">
        <f t="shared" si="68"/>
        <v>60888.1</v>
      </c>
      <c r="K385" s="7">
        <f t="shared" si="75"/>
        <v>-50.9</v>
      </c>
      <c r="L385" s="36">
        <f t="shared" si="67"/>
        <v>60837.2</v>
      </c>
    </row>
    <row r="386" spans="1:12" ht="20.25" customHeight="1">
      <c r="A386" s="12" t="s">
        <v>259</v>
      </c>
      <c r="B386" s="45" t="s">
        <v>530</v>
      </c>
      <c r="C386" s="8" t="s">
        <v>204</v>
      </c>
      <c r="D386" s="1" t="s">
        <v>223</v>
      </c>
      <c r="E386" s="94"/>
      <c r="F386" s="7">
        <f t="shared" si="75"/>
        <v>60888.1</v>
      </c>
      <c r="G386" s="7">
        <f t="shared" si="75"/>
        <v>0</v>
      </c>
      <c r="H386" s="36">
        <f t="shared" si="70"/>
        <v>60888.1</v>
      </c>
      <c r="I386" s="7">
        <f t="shared" si="75"/>
        <v>0</v>
      </c>
      <c r="J386" s="36">
        <f t="shared" si="68"/>
        <v>60888.1</v>
      </c>
      <c r="K386" s="7">
        <f t="shared" si="75"/>
        <v>-50.9</v>
      </c>
      <c r="L386" s="36">
        <f t="shared" si="67"/>
        <v>60837.2</v>
      </c>
    </row>
    <row r="387" spans="1:12" ht="36" customHeight="1">
      <c r="A387" s="63" t="str">
        <f ca="1">IF(ISERROR(MATCH(E387,Код_КВР,0)),"",INDIRECT(ADDRESS(MATCH(E387,Код_КВР,0)+1,2,,,"КВР")))</f>
        <v>Предоставление субсидий бюджетным, автономным учреждениям и иным некоммерческим организациям</v>
      </c>
      <c r="B387" s="45" t="s">
        <v>530</v>
      </c>
      <c r="C387" s="8" t="s">
        <v>204</v>
      </c>
      <c r="D387" s="1" t="s">
        <v>223</v>
      </c>
      <c r="E387" s="94">
        <v>600</v>
      </c>
      <c r="F387" s="7">
        <f t="shared" si="75"/>
        <v>60888.1</v>
      </c>
      <c r="G387" s="7">
        <f t="shared" si="75"/>
        <v>0</v>
      </c>
      <c r="H387" s="36">
        <f t="shared" si="70"/>
        <v>60888.1</v>
      </c>
      <c r="I387" s="7">
        <f t="shared" si="75"/>
        <v>0</v>
      </c>
      <c r="J387" s="36">
        <f t="shared" si="68"/>
        <v>60888.1</v>
      </c>
      <c r="K387" s="7">
        <f t="shared" si="75"/>
        <v>-50.9</v>
      </c>
      <c r="L387" s="36">
        <f t="shared" si="67"/>
        <v>60837.2</v>
      </c>
    </row>
    <row r="388" spans="1:12" ht="20.25" customHeight="1">
      <c r="A388" s="63" t="str">
        <f ca="1">IF(ISERROR(MATCH(E388,Код_КВР,0)),"",INDIRECT(ADDRESS(MATCH(E388,Код_КВР,0)+1,2,,,"КВР")))</f>
        <v>Субсидии бюджетным учреждениям</v>
      </c>
      <c r="B388" s="45" t="s">
        <v>530</v>
      </c>
      <c r="C388" s="8" t="s">
        <v>204</v>
      </c>
      <c r="D388" s="1" t="s">
        <v>223</v>
      </c>
      <c r="E388" s="94">
        <v>610</v>
      </c>
      <c r="F388" s="7">
        <f t="shared" si="75"/>
        <v>60888.1</v>
      </c>
      <c r="G388" s="7">
        <f t="shared" si="75"/>
        <v>0</v>
      </c>
      <c r="H388" s="36">
        <f t="shared" si="70"/>
        <v>60888.1</v>
      </c>
      <c r="I388" s="7">
        <f t="shared" si="75"/>
        <v>0</v>
      </c>
      <c r="J388" s="36">
        <f t="shared" si="68"/>
        <v>60888.1</v>
      </c>
      <c r="K388" s="7">
        <f t="shared" si="75"/>
        <v>-50.9</v>
      </c>
      <c r="L388" s="36">
        <f t="shared" si="67"/>
        <v>60837.2</v>
      </c>
    </row>
    <row r="389" spans="1:12" ht="49.5">
      <c r="A389" s="63" t="str">
        <f ca="1">IF(ISERROR(MATCH(E389,Код_КВР,0)),"",INDIRECT(ADDRESS(MATCH(E389,Код_КВР,0)+1,2,,,"КВР")))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89" s="45" t="s">
        <v>530</v>
      </c>
      <c r="C389" s="8" t="s">
        <v>204</v>
      </c>
      <c r="D389" s="1" t="s">
        <v>223</v>
      </c>
      <c r="E389" s="94">
        <v>611</v>
      </c>
      <c r="F389" s="7">
        <f>'прил.6'!G851</f>
        <v>60888.1</v>
      </c>
      <c r="G389" s="7">
        <f>'прил.6'!H851</f>
        <v>0</v>
      </c>
      <c r="H389" s="36">
        <f t="shared" si="70"/>
        <v>60888.1</v>
      </c>
      <c r="I389" s="7">
        <f>'прил.6'!J851</f>
        <v>0</v>
      </c>
      <c r="J389" s="36">
        <f t="shared" si="68"/>
        <v>60888.1</v>
      </c>
      <c r="K389" s="7">
        <f>'прил.6'!L851</f>
        <v>-50.9</v>
      </c>
      <c r="L389" s="36">
        <f t="shared" si="67"/>
        <v>60837.2</v>
      </c>
    </row>
    <row r="390" spans="1:12" ht="33">
      <c r="A390" s="63" t="str">
        <f ca="1">IF(ISERROR(MATCH(B390,Код_КЦСР,0)),"",INDIRECT(ADDRESS(MATCH(B390,Код_КЦСР,0)+1,2,,,"КЦСР")))</f>
        <v>Работа по организации и ведению бухгалтерского (бюджетного) учета и отчетности</v>
      </c>
      <c r="B390" s="45" t="s">
        <v>531</v>
      </c>
      <c r="C390" s="8"/>
      <c r="D390" s="1"/>
      <c r="E390" s="94"/>
      <c r="F390" s="7">
        <f aca="true" t="shared" si="76" ref="F390:K394">F391</f>
        <v>7747.3</v>
      </c>
      <c r="G390" s="7">
        <f t="shared" si="76"/>
        <v>0</v>
      </c>
      <c r="H390" s="36">
        <f t="shared" si="70"/>
        <v>7747.3</v>
      </c>
      <c r="I390" s="7">
        <f t="shared" si="76"/>
        <v>0</v>
      </c>
      <c r="J390" s="36">
        <f t="shared" si="68"/>
        <v>7747.3</v>
      </c>
      <c r="K390" s="7">
        <f t="shared" si="76"/>
        <v>-1.8</v>
      </c>
      <c r="L390" s="36">
        <f t="shared" si="67"/>
        <v>7745.5</v>
      </c>
    </row>
    <row r="391" spans="1:12" ht="12.75">
      <c r="A391" s="63" t="str">
        <f ca="1">IF(ISERROR(MATCH(C391,Код_Раздел,0)),"",INDIRECT(ADDRESS(MATCH(C391,Код_Раздел,0)+1,2,,,"Раздел")))</f>
        <v>Культура, кинематография</v>
      </c>
      <c r="B391" s="45" t="s">
        <v>531</v>
      </c>
      <c r="C391" s="8" t="s">
        <v>231</v>
      </c>
      <c r="D391" s="1"/>
      <c r="E391" s="94"/>
      <c r="F391" s="7">
        <f t="shared" si="76"/>
        <v>7747.3</v>
      </c>
      <c r="G391" s="7">
        <f t="shared" si="76"/>
        <v>0</v>
      </c>
      <c r="H391" s="36">
        <f t="shared" si="70"/>
        <v>7747.3</v>
      </c>
      <c r="I391" s="7">
        <f t="shared" si="76"/>
        <v>0</v>
      </c>
      <c r="J391" s="36">
        <f t="shared" si="68"/>
        <v>7747.3</v>
      </c>
      <c r="K391" s="7">
        <f t="shared" si="76"/>
        <v>-1.8</v>
      </c>
      <c r="L391" s="36">
        <f t="shared" si="67"/>
        <v>7745.5</v>
      </c>
    </row>
    <row r="392" spans="1:12" ht="12.75">
      <c r="A392" s="12" t="s">
        <v>172</v>
      </c>
      <c r="B392" s="45" t="s">
        <v>531</v>
      </c>
      <c r="C392" s="8" t="s">
        <v>231</v>
      </c>
      <c r="D392" s="1" t="s">
        <v>225</v>
      </c>
      <c r="E392" s="94"/>
      <c r="F392" s="7">
        <f t="shared" si="76"/>
        <v>7747.3</v>
      </c>
      <c r="G392" s="7">
        <f t="shared" si="76"/>
        <v>0</v>
      </c>
      <c r="H392" s="36">
        <f t="shared" si="70"/>
        <v>7747.3</v>
      </c>
      <c r="I392" s="7">
        <f t="shared" si="76"/>
        <v>0</v>
      </c>
      <c r="J392" s="36">
        <f t="shared" si="68"/>
        <v>7747.3</v>
      </c>
      <c r="K392" s="7">
        <f t="shared" si="76"/>
        <v>-1.8</v>
      </c>
      <c r="L392" s="36">
        <f t="shared" si="67"/>
        <v>7745.5</v>
      </c>
    </row>
    <row r="393" spans="1:12" ht="33">
      <c r="A393" s="63" t="str">
        <f ca="1">IF(ISERROR(MATCH(E393,Код_КВР,0)),"",INDIRECT(ADDRESS(MATCH(E393,Код_КВР,0)+1,2,,,"КВР")))</f>
        <v>Предоставление субсидий бюджетным, автономным учреждениям и иным некоммерческим организациям</v>
      </c>
      <c r="B393" s="45" t="s">
        <v>531</v>
      </c>
      <c r="C393" s="8" t="s">
        <v>231</v>
      </c>
      <c r="D393" s="1" t="s">
        <v>225</v>
      </c>
      <c r="E393" s="94">
        <v>600</v>
      </c>
      <c r="F393" s="7">
        <f t="shared" si="76"/>
        <v>7747.3</v>
      </c>
      <c r="G393" s="7">
        <f t="shared" si="76"/>
        <v>0</v>
      </c>
      <c r="H393" s="36">
        <f t="shared" si="70"/>
        <v>7747.3</v>
      </c>
      <c r="I393" s="7">
        <f t="shared" si="76"/>
        <v>0</v>
      </c>
      <c r="J393" s="36">
        <f t="shared" si="68"/>
        <v>7747.3</v>
      </c>
      <c r="K393" s="7">
        <f t="shared" si="76"/>
        <v>-1.8</v>
      </c>
      <c r="L393" s="36">
        <f t="shared" si="67"/>
        <v>7745.5</v>
      </c>
    </row>
    <row r="394" spans="1:12" ht="12.75">
      <c r="A394" s="63" t="str">
        <f ca="1">IF(ISERROR(MATCH(E394,Код_КВР,0)),"",INDIRECT(ADDRESS(MATCH(E394,Код_КВР,0)+1,2,,,"КВР")))</f>
        <v>Субсидии бюджетным учреждениям</v>
      </c>
      <c r="B394" s="45" t="s">
        <v>531</v>
      </c>
      <c r="C394" s="8" t="s">
        <v>231</v>
      </c>
      <c r="D394" s="1" t="s">
        <v>225</v>
      </c>
      <c r="E394" s="94">
        <v>610</v>
      </c>
      <c r="F394" s="7">
        <f t="shared" si="76"/>
        <v>7747.3</v>
      </c>
      <c r="G394" s="7">
        <f t="shared" si="76"/>
        <v>0</v>
      </c>
      <c r="H394" s="36">
        <f t="shared" si="70"/>
        <v>7747.3</v>
      </c>
      <c r="I394" s="7">
        <f t="shared" si="76"/>
        <v>0</v>
      </c>
      <c r="J394" s="36">
        <f t="shared" si="68"/>
        <v>7747.3</v>
      </c>
      <c r="K394" s="7">
        <f t="shared" si="76"/>
        <v>-1.8</v>
      </c>
      <c r="L394" s="36">
        <f t="shared" si="67"/>
        <v>7745.5</v>
      </c>
    </row>
    <row r="395" spans="1:12" ht="49.5">
      <c r="A395" s="63" t="str">
        <f ca="1">IF(ISERROR(MATCH(E395,Код_КВР,0)),"",INDIRECT(ADDRESS(MATCH(E395,Код_КВР,0)+1,2,,,"КВР")))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95" s="45" t="s">
        <v>531</v>
      </c>
      <c r="C395" s="8" t="s">
        <v>231</v>
      </c>
      <c r="D395" s="1" t="s">
        <v>225</v>
      </c>
      <c r="E395" s="94">
        <v>611</v>
      </c>
      <c r="F395" s="7">
        <f>'прил.6'!G1005</f>
        <v>7747.3</v>
      </c>
      <c r="G395" s="7">
        <f>'прил.6'!H1005</f>
        <v>0</v>
      </c>
      <c r="H395" s="36">
        <f t="shared" si="70"/>
        <v>7747.3</v>
      </c>
      <c r="I395" s="7">
        <f>'прил.6'!J1005</f>
        <v>0</v>
      </c>
      <c r="J395" s="36">
        <f t="shared" si="68"/>
        <v>7747.3</v>
      </c>
      <c r="K395" s="7">
        <f>'прил.6'!L1005</f>
        <v>-1.8</v>
      </c>
      <c r="L395" s="36">
        <f t="shared" si="67"/>
        <v>7745.5</v>
      </c>
    </row>
    <row r="396" spans="1:12" ht="49.5">
      <c r="A396" s="63" t="str">
        <f ca="1">IF(ISERROR(MATCH(B396,Код_КЦСР,0)),"",INDIRECT(ADDRESS(MATCH(B396,Код_КЦСР,0)+1,2,,,"КЦСР")))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396" s="45" t="s">
        <v>533</v>
      </c>
      <c r="C396" s="8"/>
      <c r="D396" s="1"/>
      <c r="E396" s="94"/>
      <c r="F396" s="7">
        <f>F397+F403+F411+F419+F425+F436</f>
        <v>332650.89999999997</v>
      </c>
      <c r="G396" s="7">
        <f>G397+G403+G411+G419+G425+G436</f>
        <v>0</v>
      </c>
      <c r="H396" s="36">
        <f t="shared" si="70"/>
        <v>332650.89999999997</v>
      </c>
      <c r="I396" s="7">
        <f>I397+I403+I411+I419+I425+I436</f>
        <v>0</v>
      </c>
      <c r="J396" s="36">
        <f t="shared" si="68"/>
        <v>332650.89999999997</v>
      </c>
      <c r="K396" s="7">
        <f>K397+K403+K411+K419+K425+K436</f>
        <v>-80.7</v>
      </c>
      <c r="L396" s="36">
        <f t="shared" si="67"/>
        <v>332570.19999999995</v>
      </c>
    </row>
    <row r="397" spans="1:12" ht="12.75">
      <c r="A397" s="63" t="str">
        <f ca="1">IF(ISERROR(MATCH(B397,Код_КЦСР,0)),"",INDIRECT(ADDRESS(MATCH(B397,Код_КЦСР,0)+1,2,,,"КЦСР")))</f>
        <v>Обеспечение доступа к спортивным объектам</v>
      </c>
      <c r="B397" s="45" t="s">
        <v>535</v>
      </c>
      <c r="C397" s="8"/>
      <c r="D397" s="1"/>
      <c r="E397" s="94"/>
      <c r="F397" s="7">
        <f aca="true" t="shared" si="77" ref="F397:K401">F398</f>
        <v>176820.9</v>
      </c>
      <c r="G397" s="7">
        <f t="shared" si="77"/>
        <v>-10908.8</v>
      </c>
      <c r="H397" s="36">
        <f t="shared" si="70"/>
        <v>165912.1</v>
      </c>
      <c r="I397" s="7">
        <f t="shared" si="77"/>
        <v>0</v>
      </c>
      <c r="J397" s="36">
        <f t="shared" si="68"/>
        <v>165912.1</v>
      </c>
      <c r="K397" s="7">
        <f t="shared" si="77"/>
        <v>0</v>
      </c>
      <c r="L397" s="36">
        <f t="shared" si="67"/>
        <v>165912.1</v>
      </c>
    </row>
    <row r="398" spans="1:12" ht="12.75">
      <c r="A398" s="63" t="str">
        <f ca="1">IF(ISERROR(MATCH(C398,Код_Раздел,0)),"",INDIRECT(ADDRESS(MATCH(C398,Код_Раздел,0)+1,2,,,"Раздел")))</f>
        <v>Физическая культура и спорт</v>
      </c>
      <c r="B398" s="45" t="s">
        <v>535</v>
      </c>
      <c r="C398" s="8" t="s">
        <v>233</v>
      </c>
      <c r="D398" s="1"/>
      <c r="E398" s="94"/>
      <c r="F398" s="7">
        <f t="shared" si="77"/>
        <v>176820.9</v>
      </c>
      <c r="G398" s="7">
        <f t="shared" si="77"/>
        <v>-10908.8</v>
      </c>
      <c r="H398" s="36">
        <f t="shared" si="70"/>
        <v>165912.1</v>
      </c>
      <c r="I398" s="7">
        <f t="shared" si="77"/>
        <v>0</v>
      </c>
      <c r="J398" s="36">
        <f t="shared" si="68"/>
        <v>165912.1</v>
      </c>
      <c r="K398" s="7">
        <f t="shared" si="77"/>
        <v>0</v>
      </c>
      <c r="L398" s="36">
        <f t="shared" si="67"/>
        <v>165912.1</v>
      </c>
    </row>
    <row r="399" spans="1:12" ht="18.75" customHeight="1">
      <c r="A399" s="12" t="s">
        <v>195</v>
      </c>
      <c r="B399" s="45" t="s">
        <v>535</v>
      </c>
      <c r="C399" s="8" t="s">
        <v>233</v>
      </c>
      <c r="D399" s="1" t="s">
        <v>222</v>
      </c>
      <c r="E399" s="94"/>
      <c r="F399" s="7">
        <f t="shared" si="77"/>
        <v>176820.9</v>
      </c>
      <c r="G399" s="7">
        <f t="shared" si="77"/>
        <v>-10908.8</v>
      </c>
      <c r="H399" s="36">
        <f t="shared" si="70"/>
        <v>165912.1</v>
      </c>
      <c r="I399" s="7">
        <f t="shared" si="77"/>
        <v>0</v>
      </c>
      <c r="J399" s="36">
        <f t="shared" si="68"/>
        <v>165912.1</v>
      </c>
      <c r="K399" s="7">
        <f t="shared" si="77"/>
        <v>0</v>
      </c>
      <c r="L399" s="36">
        <f t="shared" si="67"/>
        <v>165912.1</v>
      </c>
    </row>
    <row r="400" spans="1:12" ht="33">
      <c r="A400" s="63" t="str">
        <f ca="1">IF(ISERROR(MATCH(E400,Код_КВР,0)),"",INDIRECT(ADDRESS(MATCH(E400,Код_КВР,0)+1,2,,,"КВР")))</f>
        <v>Предоставление субсидий бюджетным, автономным учреждениям и иным некоммерческим организациям</v>
      </c>
      <c r="B400" s="45" t="s">
        <v>535</v>
      </c>
      <c r="C400" s="8" t="s">
        <v>233</v>
      </c>
      <c r="D400" s="1" t="s">
        <v>222</v>
      </c>
      <c r="E400" s="94">
        <v>600</v>
      </c>
      <c r="F400" s="7">
        <f t="shared" si="77"/>
        <v>176820.9</v>
      </c>
      <c r="G400" s="7">
        <f t="shared" si="77"/>
        <v>-10908.8</v>
      </c>
      <c r="H400" s="36">
        <f t="shared" si="70"/>
        <v>165912.1</v>
      </c>
      <c r="I400" s="7">
        <f t="shared" si="77"/>
        <v>0</v>
      </c>
      <c r="J400" s="36">
        <f t="shared" si="68"/>
        <v>165912.1</v>
      </c>
      <c r="K400" s="7">
        <f t="shared" si="77"/>
        <v>0</v>
      </c>
      <c r="L400" s="36">
        <f t="shared" si="67"/>
        <v>165912.1</v>
      </c>
    </row>
    <row r="401" spans="1:12" ht="12.75">
      <c r="A401" s="63" t="str">
        <f ca="1">IF(ISERROR(MATCH(E401,Код_КВР,0)),"",INDIRECT(ADDRESS(MATCH(E401,Код_КВР,0)+1,2,,,"КВР")))</f>
        <v>Субсидии автономным учреждениям</v>
      </c>
      <c r="B401" s="45" t="s">
        <v>535</v>
      </c>
      <c r="C401" s="8" t="s">
        <v>233</v>
      </c>
      <c r="D401" s="1" t="s">
        <v>222</v>
      </c>
      <c r="E401" s="94">
        <v>620</v>
      </c>
      <c r="F401" s="7">
        <f t="shared" si="77"/>
        <v>176820.9</v>
      </c>
      <c r="G401" s="7">
        <f t="shared" si="77"/>
        <v>-10908.8</v>
      </c>
      <c r="H401" s="36">
        <f t="shared" si="70"/>
        <v>165912.1</v>
      </c>
      <c r="I401" s="7">
        <f t="shared" si="77"/>
        <v>0</v>
      </c>
      <c r="J401" s="36">
        <f t="shared" si="68"/>
        <v>165912.1</v>
      </c>
      <c r="K401" s="7">
        <f t="shared" si="77"/>
        <v>0</v>
      </c>
      <c r="L401" s="36">
        <f t="shared" si="67"/>
        <v>165912.1</v>
      </c>
    </row>
    <row r="402" spans="1:12" ht="49.5">
      <c r="A402" s="63" t="str">
        <f ca="1">IF(ISERROR(MATCH(E402,Код_КВР,0)),"",INDIRECT(ADDRESS(MATCH(E402,Код_КВР,0)+1,2,,,"КВР")))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402" s="45" t="s">
        <v>535</v>
      </c>
      <c r="C402" s="8" t="s">
        <v>233</v>
      </c>
      <c r="D402" s="1" t="s">
        <v>222</v>
      </c>
      <c r="E402" s="94">
        <v>621</v>
      </c>
      <c r="F402" s="7">
        <f>'прил.6'!G1104</f>
        <v>176820.9</v>
      </c>
      <c r="G402" s="7">
        <f>'прил.6'!H1104</f>
        <v>-10908.8</v>
      </c>
      <c r="H402" s="36">
        <f t="shared" si="70"/>
        <v>165912.1</v>
      </c>
      <c r="I402" s="7">
        <f>'прил.6'!J1104</f>
        <v>0</v>
      </c>
      <c r="J402" s="36">
        <f t="shared" si="68"/>
        <v>165912.1</v>
      </c>
      <c r="K402" s="7">
        <f>'прил.6'!L1104</f>
        <v>0</v>
      </c>
      <c r="L402" s="36">
        <f t="shared" si="67"/>
        <v>165912.1</v>
      </c>
    </row>
    <row r="403" spans="1:12" ht="33">
      <c r="A403" s="63" t="str">
        <f ca="1">IF(ISERROR(MATCH(B403,Код_КЦСР,0)),"",INDIRECT(ADDRESS(MATCH(B403,Код_КЦСР,0)+1,2,,,"КЦСР")))</f>
        <v>Обеспечение участия в физкультурных и спортивных мероприятиях различного уровня (региональных и выше)</v>
      </c>
      <c r="B403" s="45" t="s">
        <v>537</v>
      </c>
      <c r="C403" s="8"/>
      <c r="D403" s="1"/>
      <c r="E403" s="94"/>
      <c r="F403" s="7">
        <f aca="true" t="shared" si="78" ref="F403:K405">F404</f>
        <v>18569.3</v>
      </c>
      <c r="G403" s="7">
        <f t="shared" si="78"/>
        <v>0</v>
      </c>
      <c r="H403" s="36">
        <f t="shared" si="70"/>
        <v>18569.3</v>
      </c>
      <c r="I403" s="7">
        <f t="shared" si="78"/>
        <v>0</v>
      </c>
      <c r="J403" s="36">
        <f t="shared" si="68"/>
        <v>18569.3</v>
      </c>
      <c r="K403" s="7">
        <f t="shared" si="78"/>
        <v>0</v>
      </c>
      <c r="L403" s="36">
        <f t="shared" si="67"/>
        <v>18569.3</v>
      </c>
    </row>
    <row r="404" spans="1:12" ht="12.75">
      <c r="A404" s="63" t="str">
        <f ca="1">IF(ISERROR(MATCH(C404,Код_Раздел,0)),"",INDIRECT(ADDRESS(MATCH(C404,Код_Раздел,0)+1,2,,,"Раздел")))</f>
        <v>Физическая культура и спорт</v>
      </c>
      <c r="B404" s="45" t="s">
        <v>537</v>
      </c>
      <c r="C404" s="8" t="s">
        <v>233</v>
      </c>
      <c r="D404" s="1"/>
      <c r="E404" s="94"/>
      <c r="F404" s="7">
        <f t="shared" si="78"/>
        <v>18569.3</v>
      </c>
      <c r="G404" s="7">
        <f t="shared" si="78"/>
        <v>0</v>
      </c>
      <c r="H404" s="36">
        <f t="shared" si="70"/>
        <v>18569.3</v>
      </c>
      <c r="I404" s="7">
        <f t="shared" si="78"/>
        <v>0</v>
      </c>
      <c r="J404" s="36">
        <f t="shared" si="68"/>
        <v>18569.3</v>
      </c>
      <c r="K404" s="7">
        <f t="shared" si="78"/>
        <v>0</v>
      </c>
      <c r="L404" s="36">
        <f t="shared" si="67"/>
        <v>18569.3</v>
      </c>
    </row>
    <row r="405" spans="1:12" ht="12.75">
      <c r="A405" s="12" t="s">
        <v>195</v>
      </c>
      <c r="B405" s="45" t="s">
        <v>537</v>
      </c>
      <c r="C405" s="8" t="s">
        <v>233</v>
      </c>
      <c r="D405" s="1" t="s">
        <v>222</v>
      </c>
      <c r="E405" s="94"/>
      <c r="F405" s="7">
        <f t="shared" si="78"/>
        <v>18569.3</v>
      </c>
      <c r="G405" s="7">
        <f t="shared" si="78"/>
        <v>0</v>
      </c>
      <c r="H405" s="36">
        <f t="shared" si="70"/>
        <v>18569.3</v>
      </c>
      <c r="I405" s="7">
        <f t="shared" si="78"/>
        <v>0</v>
      </c>
      <c r="J405" s="36">
        <f t="shared" si="68"/>
        <v>18569.3</v>
      </c>
      <c r="K405" s="7">
        <f t="shared" si="78"/>
        <v>0</v>
      </c>
      <c r="L405" s="36">
        <f t="shared" si="67"/>
        <v>18569.3</v>
      </c>
    </row>
    <row r="406" spans="1:12" ht="33">
      <c r="A406" s="63" t="str">
        <f ca="1">IF(ISERROR(MATCH(E406,Код_КВР,0)),"",INDIRECT(ADDRESS(MATCH(E406,Код_КВР,0)+1,2,,,"КВР")))</f>
        <v>Предоставление субсидий бюджетным, автономным учреждениям и иным некоммерческим организациям</v>
      </c>
      <c r="B406" s="45" t="s">
        <v>537</v>
      </c>
      <c r="C406" s="8" t="s">
        <v>233</v>
      </c>
      <c r="D406" s="1" t="s">
        <v>222</v>
      </c>
      <c r="E406" s="94">
        <v>600</v>
      </c>
      <c r="F406" s="7">
        <f>F407+F409</f>
        <v>18569.3</v>
      </c>
      <c r="G406" s="7">
        <f>G407+G409</f>
        <v>0</v>
      </c>
      <c r="H406" s="36">
        <f t="shared" si="70"/>
        <v>18569.3</v>
      </c>
      <c r="I406" s="7">
        <f>I407+I409</f>
        <v>0</v>
      </c>
      <c r="J406" s="36">
        <f t="shared" si="68"/>
        <v>18569.3</v>
      </c>
      <c r="K406" s="7">
        <f>K407+K409</f>
        <v>0</v>
      </c>
      <c r="L406" s="36">
        <f aca="true" t="shared" si="79" ref="L406:L469">J406+K406</f>
        <v>18569.3</v>
      </c>
    </row>
    <row r="407" spans="1:12" ht="12.75">
      <c r="A407" s="63" t="str">
        <f ca="1">IF(ISERROR(MATCH(E407,Код_КВР,0)),"",INDIRECT(ADDRESS(MATCH(E407,Код_КВР,0)+1,2,,,"КВР")))</f>
        <v>Субсидии бюджетным учреждениям</v>
      </c>
      <c r="B407" s="45" t="s">
        <v>537</v>
      </c>
      <c r="C407" s="8" t="s">
        <v>233</v>
      </c>
      <c r="D407" s="1" t="s">
        <v>222</v>
      </c>
      <c r="E407" s="94">
        <v>610</v>
      </c>
      <c r="F407" s="7">
        <f>F408</f>
        <v>15637.3</v>
      </c>
      <c r="G407" s="7">
        <f>G408</f>
        <v>0</v>
      </c>
      <c r="H407" s="36">
        <f t="shared" si="70"/>
        <v>15637.3</v>
      </c>
      <c r="I407" s="7">
        <f>I408</f>
        <v>0</v>
      </c>
      <c r="J407" s="36">
        <f t="shared" si="68"/>
        <v>15637.3</v>
      </c>
      <c r="K407" s="7">
        <f>K408</f>
        <v>0</v>
      </c>
      <c r="L407" s="36">
        <f t="shared" si="79"/>
        <v>15637.3</v>
      </c>
    </row>
    <row r="408" spans="1:12" ht="49.5">
      <c r="A408" s="63" t="str">
        <f ca="1">IF(ISERROR(MATCH(E408,Код_КВР,0)),"",INDIRECT(ADDRESS(MATCH(E408,Код_КВР,0)+1,2,,,"КВР")))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08" s="45" t="s">
        <v>537</v>
      </c>
      <c r="C408" s="8" t="s">
        <v>233</v>
      </c>
      <c r="D408" s="1" t="s">
        <v>222</v>
      </c>
      <c r="E408" s="94">
        <v>611</v>
      </c>
      <c r="F408" s="7">
        <f>'прил.6'!G1108</f>
        <v>15637.3</v>
      </c>
      <c r="G408" s="7">
        <f>'прил.6'!H1108</f>
        <v>0</v>
      </c>
      <c r="H408" s="36">
        <f t="shared" si="70"/>
        <v>15637.3</v>
      </c>
      <c r="I408" s="7">
        <f>'прил.6'!J1108</f>
        <v>0</v>
      </c>
      <c r="J408" s="36">
        <f aca="true" t="shared" si="80" ref="J408:J472">H408+I408</f>
        <v>15637.3</v>
      </c>
      <c r="K408" s="7">
        <f>'прил.6'!L1108</f>
        <v>0</v>
      </c>
      <c r="L408" s="36">
        <f t="shared" si="79"/>
        <v>15637.3</v>
      </c>
    </row>
    <row r="409" spans="1:12" ht="12.75">
      <c r="A409" s="63" t="str">
        <f ca="1">IF(ISERROR(MATCH(E409,Код_КВР,0)),"",INDIRECT(ADDRESS(MATCH(E409,Код_КВР,0)+1,2,,,"КВР")))</f>
        <v>Субсидии автономным учреждениям</v>
      </c>
      <c r="B409" s="45" t="s">
        <v>537</v>
      </c>
      <c r="C409" s="8" t="s">
        <v>233</v>
      </c>
      <c r="D409" s="1" t="s">
        <v>222</v>
      </c>
      <c r="E409" s="94">
        <v>620</v>
      </c>
      <c r="F409" s="7">
        <f>F410</f>
        <v>2932</v>
      </c>
      <c r="G409" s="7">
        <f>G410</f>
        <v>0</v>
      </c>
      <c r="H409" s="36">
        <f t="shared" si="70"/>
        <v>2932</v>
      </c>
      <c r="I409" s="7">
        <f>I410</f>
        <v>0</v>
      </c>
      <c r="J409" s="36">
        <f t="shared" si="80"/>
        <v>2932</v>
      </c>
      <c r="K409" s="7">
        <f>K410</f>
        <v>0</v>
      </c>
      <c r="L409" s="36">
        <f t="shared" si="79"/>
        <v>2932</v>
      </c>
    </row>
    <row r="410" spans="1:12" ht="49.5">
      <c r="A410" s="63" t="str">
        <f ca="1">IF(ISERROR(MATCH(E410,Код_КВР,0)),"",INDIRECT(ADDRESS(MATCH(E410,Код_КВР,0)+1,2,,,"КВР")))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410" s="45" t="s">
        <v>537</v>
      </c>
      <c r="C410" s="8" t="s">
        <v>233</v>
      </c>
      <c r="D410" s="1" t="s">
        <v>222</v>
      </c>
      <c r="E410" s="94">
        <v>621</v>
      </c>
      <c r="F410" s="7">
        <f>'прил.6'!G1110</f>
        <v>2932</v>
      </c>
      <c r="G410" s="7">
        <f>'прил.6'!H1110</f>
        <v>0</v>
      </c>
      <c r="H410" s="36">
        <f t="shared" si="70"/>
        <v>2932</v>
      </c>
      <c r="I410" s="7">
        <f>'прил.6'!J1110</f>
        <v>0</v>
      </c>
      <c r="J410" s="36">
        <f t="shared" si="80"/>
        <v>2932</v>
      </c>
      <c r="K410" s="7">
        <f>'прил.6'!L1110</f>
        <v>0</v>
      </c>
      <c r="L410" s="36">
        <f t="shared" si="79"/>
        <v>2932</v>
      </c>
    </row>
    <row r="411" spans="1:12" ht="33">
      <c r="A411" s="63" t="str">
        <f ca="1">IF(ISERROR(MATCH(B411,Код_КЦСР,0)),"",INDIRECT(ADDRESS(MATCH(B411,Код_КЦСР,0)+1,2,,,"КЦСР")))</f>
        <v>Услуга по реализации образовательных программ дополнительного образования детей</v>
      </c>
      <c r="B411" s="45" t="s">
        <v>539</v>
      </c>
      <c r="C411" s="8"/>
      <c r="D411" s="1"/>
      <c r="E411" s="94"/>
      <c r="F411" s="7">
        <f aca="true" t="shared" si="81" ref="F411:K413">F412</f>
        <v>115476.5</v>
      </c>
      <c r="G411" s="7">
        <f t="shared" si="81"/>
        <v>908.8</v>
      </c>
      <c r="H411" s="36">
        <f t="shared" si="70"/>
        <v>116385.3</v>
      </c>
      <c r="I411" s="7">
        <f t="shared" si="81"/>
        <v>0</v>
      </c>
      <c r="J411" s="36">
        <f t="shared" si="80"/>
        <v>116385.3</v>
      </c>
      <c r="K411" s="7">
        <f t="shared" si="81"/>
        <v>-80.7</v>
      </c>
      <c r="L411" s="36">
        <f t="shared" si="79"/>
        <v>116304.6</v>
      </c>
    </row>
    <row r="412" spans="1:12" ht="12.75">
      <c r="A412" s="63" t="str">
        <f ca="1">IF(ISERROR(MATCH(C412,Код_Раздел,0)),"",INDIRECT(ADDRESS(MATCH(C412,Код_Раздел,0)+1,2,,,"Раздел")))</f>
        <v>Образование</v>
      </c>
      <c r="B412" s="45" t="s">
        <v>539</v>
      </c>
      <c r="C412" s="8" t="s">
        <v>204</v>
      </c>
      <c r="D412" s="1"/>
      <c r="E412" s="94"/>
      <c r="F412" s="7">
        <f t="shared" si="81"/>
        <v>115476.5</v>
      </c>
      <c r="G412" s="7">
        <f t="shared" si="81"/>
        <v>908.8</v>
      </c>
      <c r="H412" s="36">
        <f t="shared" si="70"/>
        <v>116385.3</v>
      </c>
      <c r="I412" s="7">
        <f t="shared" si="81"/>
        <v>0</v>
      </c>
      <c r="J412" s="36">
        <f t="shared" si="80"/>
        <v>116385.3</v>
      </c>
      <c r="K412" s="7">
        <f t="shared" si="81"/>
        <v>-80.7</v>
      </c>
      <c r="L412" s="36">
        <f t="shared" si="79"/>
        <v>116304.6</v>
      </c>
    </row>
    <row r="413" spans="1:12" ht="12.75">
      <c r="A413" s="12" t="s">
        <v>259</v>
      </c>
      <c r="B413" s="45" t="s">
        <v>539</v>
      </c>
      <c r="C413" s="8" t="s">
        <v>204</v>
      </c>
      <c r="D413" s="1" t="s">
        <v>223</v>
      </c>
      <c r="E413" s="94"/>
      <c r="F413" s="7">
        <f t="shared" si="81"/>
        <v>115476.5</v>
      </c>
      <c r="G413" s="7">
        <f t="shared" si="81"/>
        <v>908.8</v>
      </c>
      <c r="H413" s="36">
        <f t="shared" si="70"/>
        <v>116385.3</v>
      </c>
      <c r="I413" s="7">
        <f t="shared" si="81"/>
        <v>0</v>
      </c>
      <c r="J413" s="36">
        <f t="shared" si="80"/>
        <v>116385.3</v>
      </c>
      <c r="K413" s="7">
        <f t="shared" si="81"/>
        <v>-80.7</v>
      </c>
      <c r="L413" s="36">
        <f t="shared" si="79"/>
        <v>116304.6</v>
      </c>
    </row>
    <row r="414" spans="1:12" ht="33">
      <c r="A414" s="63" t="str">
        <f ca="1">IF(ISERROR(MATCH(E414,Код_КВР,0)),"",INDIRECT(ADDRESS(MATCH(E414,Код_КВР,0)+1,2,,,"КВР")))</f>
        <v>Предоставление субсидий бюджетным, автономным учреждениям и иным некоммерческим организациям</v>
      </c>
      <c r="B414" s="45" t="s">
        <v>539</v>
      </c>
      <c r="C414" s="8" t="s">
        <v>204</v>
      </c>
      <c r="D414" s="1" t="s">
        <v>223</v>
      </c>
      <c r="E414" s="94">
        <v>600</v>
      </c>
      <c r="F414" s="7">
        <f>F415+F417</f>
        <v>115476.5</v>
      </c>
      <c r="G414" s="7">
        <f>G415+G417</f>
        <v>908.8</v>
      </c>
      <c r="H414" s="36">
        <f t="shared" si="70"/>
        <v>116385.3</v>
      </c>
      <c r="I414" s="7">
        <f>I415+I417</f>
        <v>0</v>
      </c>
      <c r="J414" s="36">
        <f t="shared" si="80"/>
        <v>116385.3</v>
      </c>
      <c r="K414" s="7">
        <f>K415+K417</f>
        <v>-80.7</v>
      </c>
      <c r="L414" s="36">
        <f t="shared" si="79"/>
        <v>116304.6</v>
      </c>
    </row>
    <row r="415" spans="1:12" ht="12.75">
      <c r="A415" s="63" t="str">
        <f ca="1">IF(ISERROR(MATCH(E415,Код_КВР,0)),"",INDIRECT(ADDRESS(MATCH(E415,Код_КВР,0)+1,2,,,"КВР")))</f>
        <v>Субсидии бюджетным учреждениям</v>
      </c>
      <c r="B415" s="45" t="s">
        <v>539</v>
      </c>
      <c r="C415" s="8" t="s">
        <v>204</v>
      </c>
      <c r="D415" s="1" t="s">
        <v>223</v>
      </c>
      <c r="E415" s="94">
        <v>610</v>
      </c>
      <c r="F415" s="7">
        <f>F416</f>
        <v>98039.6</v>
      </c>
      <c r="G415" s="7">
        <f>G416</f>
        <v>908.8</v>
      </c>
      <c r="H415" s="36">
        <f t="shared" si="70"/>
        <v>98948.40000000001</v>
      </c>
      <c r="I415" s="7">
        <f>I416</f>
        <v>0</v>
      </c>
      <c r="J415" s="36">
        <f t="shared" si="80"/>
        <v>98948.40000000001</v>
      </c>
      <c r="K415" s="7">
        <f>K416</f>
        <v>-73.2</v>
      </c>
      <c r="L415" s="36">
        <f t="shared" si="79"/>
        <v>98875.20000000001</v>
      </c>
    </row>
    <row r="416" spans="1:12" ht="49.5">
      <c r="A416" s="63" t="str">
        <f ca="1">IF(ISERROR(MATCH(E416,Код_КВР,0)),"",INDIRECT(ADDRESS(MATCH(E416,Код_КВР,0)+1,2,,,"КВР")))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16" s="45" t="s">
        <v>539</v>
      </c>
      <c r="C416" s="8" t="s">
        <v>204</v>
      </c>
      <c r="D416" s="1" t="s">
        <v>223</v>
      </c>
      <c r="E416" s="94">
        <v>611</v>
      </c>
      <c r="F416" s="7">
        <f>'прил.6'!G1069</f>
        <v>98039.6</v>
      </c>
      <c r="G416" s="7">
        <f>'прил.6'!H1069</f>
        <v>908.8</v>
      </c>
      <c r="H416" s="36">
        <f aca="true" t="shared" si="82" ref="H416:H480">F416+G416</f>
        <v>98948.40000000001</v>
      </c>
      <c r="I416" s="7">
        <f>'прил.6'!J1069</f>
        <v>0</v>
      </c>
      <c r="J416" s="36">
        <f t="shared" si="80"/>
        <v>98948.40000000001</v>
      </c>
      <c r="K416" s="7">
        <f>'прил.6'!L1069</f>
        <v>-73.2</v>
      </c>
      <c r="L416" s="36">
        <f t="shared" si="79"/>
        <v>98875.20000000001</v>
      </c>
    </row>
    <row r="417" spans="1:12" ht="12.75">
      <c r="A417" s="63" t="str">
        <f ca="1">IF(ISERROR(MATCH(E417,Код_КВР,0)),"",INDIRECT(ADDRESS(MATCH(E417,Код_КВР,0)+1,2,,,"КВР")))</f>
        <v>Субсидии автономным учреждениям</v>
      </c>
      <c r="B417" s="45" t="s">
        <v>539</v>
      </c>
      <c r="C417" s="8" t="s">
        <v>204</v>
      </c>
      <c r="D417" s="1" t="s">
        <v>223</v>
      </c>
      <c r="E417" s="94">
        <v>620</v>
      </c>
      <c r="F417" s="7">
        <f>F418</f>
        <v>17436.9</v>
      </c>
      <c r="G417" s="7">
        <f>G418</f>
        <v>0</v>
      </c>
      <c r="H417" s="36">
        <f t="shared" si="82"/>
        <v>17436.9</v>
      </c>
      <c r="I417" s="7">
        <f>I418</f>
        <v>0</v>
      </c>
      <c r="J417" s="36">
        <f t="shared" si="80"/>
        <v>17436.9</v>
      </c>
      <c r="K417" s="7">
        <f>K418</f>
        <v>-7.5</v>
      </c>
      <c r="L417" s="36">
        <f t="shared" si="79"/>
        <v>17429.4</v>
      </c>
    </row>
    <row r="418" spans="1:12" ht="49.5">
      <c r="A418" s="63" t="str">
        <f ca="1">IF(ISERROR(MATCH(E418,Код_КВР,0)),"",INDIRECT(ADDRESS(MATCH(E418,Код_КВР,0)+1,2,,,"КВР")))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418" s="45" t="s">
        <v>539</v>
      </c>
      <c r="C418" s="8" t="s">
        <v>204</v>
      </c>
      <c r="D418" s="1" t="s">
        <v>223</v>
      </c>
      <c r="E418" s="94">
        <v>621</v>
      </c>
      <c r="F418" s="7">
        <f>'прил.6'!G1071</f>
        <v>17436.9</v>
      </c>
      <c r="G418" s="7">
        <f>'прил.6'!H1071</f>
        <v>0</v>
      </c>
      <c r="H418" s="36">
        <f t="shared" si="82"/>
        <v>17436.9</v>
      </c>
      <c r="I418" s="7">
        <f>'прил.6'!J1071</f>
        <v>0</v>
      </c>
      <c r="J418" s="36">
        <f t="shared" si="80"/>
        <v>17436.9</v>
      </c>
      <c r="K418" s="7">
        <f>'прил.6'!L1071</f>
        <v>-7.5</v>
      </c>
      <c r="L418" s="36">
        <f t="shared" si="79"/>
        <v>17429.4</v>
      </c>
    </row>
    <row r="419" spans="1:12" ht="12.75">
      <c r="A419" s="63" t="str">
        <f ca="1">IF(ISERROR(MATCH(B419,Код_КЦСР,0)),"",INDIRECT(ADDRESS(MATCH(B419,Код_КЦСР,0)+1,2,,,"КЦСР")))</f>
        <v>Организация и ведение бухгалтерского (бюджетного) учета</v>
      </c>
      <c r="B419" s="45" t="s">
        <v>541</v>
      </c>
      <c r="C419" s="8"/>
      <c r="D419" s="1"/>
      <c r="E419" s="94"/>
      <c r="F419" s="7">
        <f aca="true" t="shared" si="83" ref="F419:K423">F420</f>
        <v>3827.4</v>
      </c>
      <c r="G419" s="7">
        <f t="shared" si="83"/>
        <v>0</v>
      </c>
      <c r="H419" s="36">
        <f t="shared" si="82"/>
        <v>3827.4</v>
      </c>
      <c r="I419" s="7">
        <f t="shared" si="83"/>
        <v>0</v>
      </c>
      <c r="J419" s="36">
        <f t="shared" si="80"/>
        <v>3827.4</v>
      </c>
      <c r="K419" s="7">
        <f t="shared" si="83"/>
        <v>0</v>
      </c>
      <c r="L419" s="36">
        <f t="shared" si="79"/>
        <v>3827.4</v>
      </c>
    </row>
    <row r="420" spans="1:12" ht="12.75">
      <c r="A420" s="63" t="str">
        <f ca="1">IF(ISERROR(MATCH(C420,Код_Раздел,0)),"",INDIRECT(ADDRESS(MATCH(C420,Код_Раздел,0)+1,2,,,"Раздел")))</f>
        <v>Физическая культура и спорт</v>
      </c>
      <c r="B420" s="45" t="s">
        <v>541</v>
      </c>
      <c r="C420" s="8" t="s">
        <v>233</v>
      </c>
      <c r="D420" s="1"/>
      <c r="E420" s="94"/>
      <c r="F420" s="7">
        <f t="shared" si="83"/>
        <v>3827.4</v>
      </c>
      <c r="G420" s="7">
        <f t="shared" si="83"/>
        <v>0</v>
      </c>
      <c r="H420" s="36">
        <f t="shared" si="82"/>
        <v>3827.4</v>
      </c>
      <c r="I420" s="7">
        <f t="shared" si="83"/>
        <v>0</v>
      </c>
      <c r="J420" s="36">
        <f t="shared" si="80"/>
        <v>3827.4</v>
      </c>
      <c r="K420" s="7">
        <f t="shared" si="83"/>
        <v>0</v>
      </c>
      <c r="L420" s="36">
        <f t="shared" si="79"/>
        <v>3827.4</v>
      </c>
    </row>
    <row r="421" spans="1:12" ht="12.75">
      <c r="A421" s="12" t="s">
        <v>201</v>
      </c>
      <c r="B421" s="45" t="s">
        <v>541</v>
      </c>
      <c r="C421" s="8" t="s">
        <v>233</v>
      </c>
      <c r="D421" s="1" t="s">
        <v>230</v>
      </c>
      <c r="E421" s="94"/>
      <c r="F421" s="7">
        <f t="shared" si="83"/>
        <v>3827.4</v>
      </c>
      <c r="G421" s="7">
        <f t="shared" si="83"/>
        <v>0</v>
      </c>
      <c r="H421" s="36">
        <f t="shared" si="82"/>
        <v>3827.4</v>
      </c>
      <c r="I421" s="7">
        <f t="shared" si="83"/>
        <v>0</v>
      </c>
      <c r="J421" s="36">
        <f t="shared" si="80"/>
        <v>3827.4</v>
      </c>
      <c r="K421" s="7">
        <f t="shared" si="83"/>
        <v>0</v>
      </c>
      <c r="L421" s="36">
        <f t="shared" si="79"/>
        <v>3827.4</v>
      </c>
    </row>
    <row r="422" spans="1:12" ht="33">
      <c r="A422" s="63" t="str">
        <f ca="1">IF(ISERROR(MATCH(E422,Код_КВР,0)),"",INDIRECT(ADDRESS(MATCH(E422,Код_КВР,0)+1,2,,,"КВР")))</f>
        <v>Предоставление субсидий бюджетным, автономным учреждениям и иным некоммерческим организациям</v>
      </c>
      <c r="B422" s="45" t="s">
        <v>541</v>
      </c>
      <c r="C422" s="8" t="s">
        <v>233</v>
      </c>
      <c r="D422" s="1" t="s">
        <v>230</v>
      </c>
      <c r="E422" s="94">
        <v>600</v>
      </c>
      <c r="F422" s="7">
        <f t="shared" si="83"/>
        <v>3827.4</v>
      </c>
      <c r="G422" s="7">
        <f t="shared" si="83"/>
        <v>0</v>
      </c>
      <c r="H422" s="36">
        <f t="shared" si="82"/>
        <v>3827.4</v>
      </c>
      <c r="I422" s="7">
        <f t="shared" si="83"/>
        <v>0</v>
      </c>
      <c r="J422" s="36">
        <f t="shared" si="80"/>
        <v>3827.4</v>
      </c>
      <c r="K422" s="7">
        <f t="shared" si="83"/>
        <v>0</v>
      </c>
      <c r="L422" s="36">
        <f t="shared" si="79"/>
        <v>3827.4</v>
      </c>
    </row>
    <row r="423" spans="1:12" ht="12.75">
      <c r="A423" s="63" t="str">
        <f ca="1">IF(ISERROR(MATCH(E423,Код_КВР,0)),"",INDIRECT(ADDRESS(MATCH(E423,Код_КВР,0)+1,2,,,"КВР")))</f>
        <v>Субсидии бюджетным учреждениям</v>
      </c>
      <c r="B423" s="45" t="s">
        <v>541</v>
      </c>
      <c r="C423" s="8" t="s">
        <v>233</v>
      </c>
      <c r="D423" s="1" t="s">
        <v>230</v>
      </c>
      <c r="E423" s="94">
        <v>610</v>
      </c>
      <c r="F423" s="7">
        <f t="shared" si="83"/>
        <v>3827.4</v>
      </c>
      <c r="G423" s="7">
        <f t="shared" si="83"/>
        <v>0</v>
      </c>
      <c r="H423" s="36">
        <f t="shared" si="82"/>
        <v>3827.4</v>
      </c>
      <c r="I423" s="7">
        <f t="shared" si="83"/>
        <v>0</v>
      </c>
      <c r="J423" s="36">
        <f t="shared" si="80"/>
        <v>3827.4</v>
      </c>
      <c r="K423" s="7">
        <f t="shared" si="83"/>
        <v>0</v>
      </c>
      <c r="L423" s="36">
        <f t="shared" si="79"/>
        <v>3827.4</v>
      </c>
    </row>
    <row r="424" spans="1:12" ht="52.7" customHeight="1">
      <c r="A424" s="63" t="str">
        <f ca="1">IF(ISERROR(MATCH(E424,Код_КВР,0)),"",INDIRECT(ADDRESS(MATCH(E424,Код_КВР,0)+1,2,,,"КВР")))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24" s="45" t="s">
        <v>541</v>
      </c>
      <c r="C424" s="8" t="s">
        <v>233</v>
      </c>
      <c r="D424" s="1" t="s">
        <v>230</v>
      </c>
      <c r="E424" s="94">
        <v>611</v>
      </c>
      <c r="F424" s="7">
        <f>'прил.6'!G1146</f>
        <v>3827.4</v>
      </c>
      <c r="G424" s="7">
        <f>'прил.6'!H1146</f>
        <v>0</v>
      </c>
      <c r="H424" s="36">
        <f t="shared" si="82"/>
        <v>3827.4</v>
      </c>
      <c r="I424" s="7">
        <f>'прил.6'!J1146</f>
        <v>0</v>
      </c>
      <c r="J424" s="36">
        <f t="shared" si="80"/>
        <v>3827.4</v>
      </c>
      <c r="K424" s="7">
        <f>'прил.6'!L1146</f>
        <v>0</v>
      </c>
      <c r="L424" s="36">
        <f t="shared" si="79"/>
        <v>3827.4</v>
      </c>
    </row>
    <row r="425" spans="1:12" ht="12.75">
      <c r="A425" s="63" t="str">
        <f ca="1">IF(ISERROR(MATCH(B425,Код_КЦСР,0)),"",INDIRECT(ADDRESS(MATCH(B425,Код_КЦСР,0)+1,2,,,"КЦСР")))</f>
        <v>Популяризация физической культуры и спорта</v>
      </c>
      <c r="B425" s="45" t="s">
        <v>543</v>
      </c>
      <c r="C425" s="8"/>
      <c r="D425" s="1"/>
      <c r="E425" s="94"/>
      <c r="F425" s="7">
        <f>F426</f>
        <v>4638.1</v>
      </c>
      <c r="G425" s="7">
        <f>G426</f>
        <v>0</v>
      </c>
      <c r="H425" s="36">
        <f t="shared" si="82"/>
        <v>4638.1</v>
      </c>
      <c r="I425" s="7">
        <f>I426</f>
        <v>0</v>
      </c>
      <c r="J425" s="36">
        <f t="shared" si="80"/>
        <v>4638.1</v>
      </c>
      <c r="K425" s="7">
        <f>K426</f>
        <v>0</v>
      </c>
      <c r="L425" s="36">
        <f t="shared" si="79"/>
        <v>4638.1</v>
      </c>
    </row>
    <row r="426" spans="1:12" ht="12.75">
      <c r="A426" s="63" t="str">
        <f ca="1">IF(ISERROR(MATCH(C426,Код_Раздел,0)),"",INDIRECT(ADDRESS(MATCH(C426,Код_Раздел,0)+1,2,,,"Раздел")))</f>
        <v>Физическая культура и спорт</v>
      </c>
      <c r="B426" s="45" t="s">
        <v>543</v>
      </c>
      <c r="C426" s="8" t="s">
        <v>233</v>
      </c>
      <c r="D426" s="1"/>
      <c r="E426" s="94"/>
      <c r="F426" s="7">
        <f>F427</f>
        <v>4638.1</v>
      </c>
      <c r="G426" s="7">
        <f>G427</f>
        <v>0</v>
      </c>
      <c r="H426" s="36">
        <f t="shared" si="82"/>
        <v>4638.1</v>
      </c>
      <c r="I426" s="7">
        <f>I427</f>
        <v>0</v>
      </c>
      <c r="J426" s="36">
        <f t="shared" si="80"/>
        <v>4638.1</v>
      </c>
      <c r="K426" s="7">
        <f>K427</f>
        <v>0</v>
      </c>
      <c r="L426" s="36">
        <f t="shared" si="79"/>
        <v>4638.1</v>
      </c>
    </row>
    <row r="427" spans="1:12" ht="12.75">
      <c r="A427" s="12" t="s">
        <v>195</v>
      </c>
      <c r="B427" s="45" t="s">
        <v>543</v>
      </c>
      <c r="C427" s="8" t="s">
        <v>233</v>
      </c>
      <c r="D427" s="1" t="s">
        <v>222</v>
      </c>
      <c r="E427" s="94"/>
      <c r="F427" s="7">
        <f>F428+F431</f>
        <v>4638.1</v>
      </c>
      <c r="G427" s="7">
        <f>G428+G431</f>
        <v>0</v>
      </c>
      <c r="H427" s="36">
        <f t="shared" si="82"/>
        <v>4638.1</v>
      </c>
      <c r="I427" s="7">
        <f>I428+I431</f>
        <v>0</v>
      </c>
      <c r="J427" s="36">
        <f t="shared" si="80"/>
        <v>4638.1</v>
      </c>
      <c r="K427" s="7">
        <f>K428+K431</f>
        <v>0</v>
      </c>
      <c r="L427" s="36">
        <f t="shared" si="79"/>
        <v>4638.1</v>
      </c>
    </row>
    <row r="428" spans="1:12" ht="12.75">
      <c r="A428" s="63" t="str">
        <f aca="true" t="shared" si="84" ref="A428:A435">IF(ISERROR(MATCH(E428,Код_КВР,0)),"",INDIRECT(ADDRESS(MATCH(E428,Код_КВР,0)+1,2,,,"КВР")))</f>
        <v>Закупка товаров, работ и услуг для муниципальных нужд</v>
      </c>
      <c r="B428" s="45" t="s">
        <v>543</v>
      </c>
      <c r="C428" s="8" t="s">
        <v>233</v>
      </c>
      <c r="D428" s="1" t="s">
        <v>222</v>
      </c>
      <c r="E428" s="94">
        <v>200</v>
      </c>
      <c r="F428" s="7">
        <f>F429</f>
        <v>622.8</v>
      </c>
      <c r="G428" s="7">
        <f>G429</f>
        <v>0</v>
      </c>
      <c r="H428" s="36">
        <f t="shared" si="82"/>
        <v>622.8</v>
      </c>
      <c r="I428" s="7">
        <f>I429</f>
        <v>0</v>
      </c>
      <c r="J428" s="36">
        <f t="shared" si="80"/>
        <v>622.8</v>
      </c>
      <c r="K428" s="7">
        <f>K429</f>
        <v>0</v>
      </c>
      <c r="L428" s="36">
        <f t="shared" si="79"/>
        <v>622.8</v>
      </c>
    </row>
    <row r="429" spans="1:12" ht="35.25" customHeight="1">
      <c r="A429" s="63" t="str">
        <f ca="1" t="shared" si="84"/>
        <v>Иные закупки товаров, работ и услуг для обеспечения муниципальных нужд</v>
      </c>
      <c r="B429" s="45" t="s">
        <v>543</v>
      </c>
      <c r="C429" s="8" t="s">
        <v>233</v>
      </c>
      <c r="D429" s="1" t="s">
        <v>222</v>
      </c>
      <c r="E429" s="94">
        <v>240</v>
      </c>
      <c r="F429" s="7">
        <f>F430</f>
        <v>622.8</v>
      </c>
      <c r="G429" s="7">
        <f>G430</f>
        <v>0</v>
      </c>
      <c r="H429" s="36">
        <f t="shared" si="82"/>
        <v>622.8</v>
      </c>
      <c r="I429" s="7">
        <f>I430</f>
        <v>0</v>
      </c>
      <c r="J429" s="36">
        <f t="shared" si="80"/>
        <v>622.8</v>
      </c>
      <c r="K429" s="7">
        <f>K430</f>
        <v>0</v>
      </c>
      <c r="L429" s="36">
        <f t="shared" si="79"/>
        <v>622.8</v>
      </c>
    </row>
    <row r="430" spans="1:12" ht="36" customHeight="1">
      <c r="A430" s="63" t="str">
        <f ca="1" t="shared" si="84"/>
        <v xml:space="preserve">Прочая закупка товаров, работ и услуг для обеспечения муниципальных нужд         </v>
      </c>
      <c r="B430" s="45" t="s">
        <v>543</v>
      </c>
      <c r="C430" s="8" t="s">
        <v>233</v>
      </c>
      <c r="D430" s="1" t="s">
        <v>222</v>
      </c>
      <c r="E430" s="94">
        <v>244</v>
      </c>
      <c r="F430" s="7">
        <f>'прил.6'!G1114</f>
        <v>622.8</v>
      </c>
      <c r="G430" s="7">
        <f>'прил.6'!H1114</f>
        <v>0</v>
      </c>
      <c r="H430" s="36">
        <f t="shared" si="82"/>
        <v>622.8</v>
      </c>
      <c r="I430" s="7">
        <f>'прил.6'!J1114</f>
        <v>0</v>
      </c>
      <c r="J430" s="36">
        <f t="shared" si="80"/>
        <v>622.8</v>
      </c>
      <c r="K430" s="7">
        <f>'прил.6'!L1114</f>
        <v>0</v>
      </c>
      <c r="L430" s="36">
        <f t="shared" si="79"/>
        <v>622.8</v>
      </c>
    </row>
    <row r="431" spans="1:12" ht="36" customHeight="1">
      <c r="A431" s="63" t="str">
        <f ca="1" t="shared" si="84"/>
        <v>Предоставление субсидий бюджетным, автономным учреждениям и иным некоммерческим организациям</v>
      </c>
      <c r="B431" s="45" t="s">
        <v>543</v>
      </c>
      <c r="C431" s="8" t="s">
        <v>233</v>
      </c>
      <c r="D431" s="1" t="s">
        <v>222</v>
      </c>
      <c r="E431" s="94">
        <v>600</v>
      </c>
      <c r="F431" s="7">
        <f>F432+F434</f>
        <v>4015.3</v>
      </c>
      <c r="G431" s="7">
        <f>G432+G434</f>
        <v>0</v>
      </c>
      <c r="H431" s="36">
        <f t="shared" si="82"/>
        <v>4015.3</v>
      </c>
      <c r="I431" s="7">
        <f>I432+I434</f>
        <v>0</v>
      </c>
      <c r="J431" s="36">
        <f t="shared" si="80"/>
        <v>4015.3</v>
      </c>
      <c r="K431" s="7">
        <f>K432+K434</f>
        <v>0</v>
      </c>
      <c r="L431" s="36">
        <f t="shared" si="79"/>
        <v>4015.3</v>
      </c>
    </row>
    <row r="432" spans="1:12" ht="12.75">
      <c r="A432" s="63" t="str">
        <f ca="1" t="shared" si="84"/>
        <v>Субсидии бюджетным учреждениям</v>
      </c>
      <c r="B432" s="45" t="s">
        <v>543</v>
      </c>
      <c r="C432" s="8" t="s">
        <v>233</v>
      </c>
      <c r="D432" s="1" t="s">
        <v>222</v>
      </c>
      <c r="E432" s="94">
        <v>610</v>
      </c>
      <c r="F432" s="7">
        <f>F433</f>
        <v>2939.9</v>
      </c>
      <c r="G432" s="7">
        <f>G433</f>
        <v>0</v>
      </c>
      <c r="H432" s="36">
        <f t="shared" si="82"/>
        <v>2939.9</v>
      </c>
      <c r="I432" s="7">
        <f>I433</f>
        <v>0</v>
      </c>
      <c r="J432" s="36">
        <f t="shared" si="80"/>
        <v>2939.9</v>
      </c>
      <c r="K432" s="7">
        <f>K433</f>
        <v>0</v>
      </c>
      <c r="L432" s="36">
        <f t="shared" si="79"/>
        <v>2939.9</v>
      </c>
    </row>
    <row r="433" spans="1:12" ht="51.75" customHeight="1">
      <c r="A433" s="63" t="str">
        <f ca="1" t="shared" si="84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33" s="45" t="s">
        <v>543</v>
      </c>
      <c r="C433" s="8" t="s">
        <v>233</v>
      </c>
      <c r="D433" s="1" t="s">
        <v>222</v>
      </c>
      <c r="E433" s="94">
        <v>611</v>
      </c>
      <c r="F433" s="7">
        <f>'прил.6'!G1117</f>
        <v>2939.9</v>
      </c>
      <c r="G433" s="7">
        <f>'прил.6'!H1117</f>
        <v>0</v>
      </c>
      <c r="H433" s="36">
        <f t="shared" si="82"/>
        <v>2939.9</v>
      </c>
      <c r="I433" s="7">
        <f>'прил.6'!J1117</f>
        <v>0</v>
      </c>
      <c r="J433" s="36">
        <f t="shared" si="80"/>
        <v>2939.9</v>
      </c>
      <c r="K433" s="7">
        <f>'прил.6'!L1117</f>
        <v>0</v>
      </c>
      <c r="L433" s="36">
        <f t="shared" si="79"/>
        <v>2939.9</v>
      </c>
    </row>
    <row r="434" spans="1:12" ht="12.75">
      <c r="A434" s="63" t="str">
        <f ca="1" t="shared" si="84"/>
        <v>Субсидии автономным учреждениям</v>
      </c>
      <c r="B434" s="45" t="s">
        <v>543</v>
      </c>
      <c r="C434" s="8" t="s">
        <v>233</v>
      </c>
      <c r="D434" s="1" t="s">
        <v>222</v>
      </c>
      <c r="E434" s="94">
        <v>620</v>
      </c>
      <c r="F434" s="7">
        <f>F435</f>
        <v>1075.4</v>
      </c>
      <c r="G434" s="7">
        <f>G435</f>
        <v>0</v>
      </c>
      <c r="H434" s="36">
        <f t="shared" si="82"/>
        <v>1075.4</v>
      </c>
      <c r="I434" s="7">
        <f>I435</f>
        <v>0</v>
      </c>
      <c r="J434" s="36">
        <f t="shared" si="80"/>
        <v>1075.4</v>
      </c>
      <c r="K434" s="7">
        <f>K435</f>
        <v>0</v>
      </c>
      <c r="L434" s="36">
        <f t="shared" si="79"/>
        <v>1075.4</v>
      </c>
    </row>
    <row r="435" spans="1:12" ht="53.25" customHeight="1">
      <c r="A435" s="63" t="str">
        <f ca="1" t="shared" si="84"/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435" s="45" t="s">
        <v>543</v>
      </c>
      <c r="C435" s="8" t="s">
        <v>233</v>
      </c>
      <c r="D435" s="1" t="s">
        <v>222</v>
      </c>
      <c r="E435" s="94">
        <v>621</v>
      </c>
      <c r="F435" s="7">
        <f>'прил.6'!G1119</f>
        <v>1075.4</v>
      </c>
      <c r="G435" s="7">
        <f>'прил.6'!H1119</f>
        <v>0</v>
      </c>
      <c r="H435" s="36">
        <f t="shared" si="82"/>
        <v>1075.4</v>
      </c>
      <c r="I435" s="7">
        <f>'прил.6'!J1119</f>
        <v>0</v>
      </c>
      <c r="J435" s="36">
        <f t="shared" si="80"/>
        <v>1075.4</v>
      </c>
      <c r="K435" s="7">
        <f>'прил.6'!L1119</f>
        <v>0</v>
      </c>
      <c r="L435" s="36">
        <f t="shared" si="79"/>
        <v>1075.4</v>
      </c>
    </row>
    <row r="436" spans="1:12" ht="12.75">
      <c r="A436" s="63" t="str">
        <f ca="1">IF(ISERROR(MATCH(B436,Код_КЦСР,0)),"",INDIRECT(ADDRESS(MATCH(B436,Код_КЦСР,0)+1,2,,,"КЦСР")))</f>
        <v>Спортивный город</v>
      </c>
      <c r="B436" s="45" t="s">
        <v>545</v>
      </c>
      <c r="C436" s="8"/>
      <c r="D436" s="1"/>
      <c r="E436" s="94"/>
      <c r="F436" s="7">
        <f>F437+F444</f>
        <v>13318.7</v>
      </c>
      <c r="G436" s="7">
        <f>G437+G444</f>
        <v>10000</v>
      </c>
      <c r="H436" s="36">
        <f t="shared" si="82"/>
        <v>23318.7</v>
      </c>
      <c r="I436" s="7">
        <f>I437+I444</f>
        <v>0</v>
      </c>
      <c r="J436" s="36">
        <f t="shared" si="80"/>
        <v>23318.7</v>
      </c>
      <c r="K436" s="7">
        <f>K437+K444</f>
        <v>0</v>
      </c>
      <c r="L436" s="36">
        <f t="shared" si="79"/>
        <v>23318.7</v>
      </c>
    </row>
    <row r="437" spans="1:12" ht="12.75">
      <c r="A437" s="63" t="str">
        <f ca="1">IF(ISERROR(MATCH(C437,Код_Раздел,0)),"",INDIRECT(ADDRESS(MATCH(C437,Код_Раздел,0)+1,2,,,"Раздел")))</f>
        <v>Образование</v>
      </c>
      <c r="B437" s="45" t="s">
        <v>545</v>
      </c>
      <c r="C437" s="8" t="s">
        <v>204</v>
      </c>
      <c r="D437" s="1"/>
      <c r="E437" s="94"/>
      <c r="F437" s="7">
        <f>F438</f>
        <v>7563.1</v>
      </c>
      <c r="G437" s="7">
        <f>G438</f>
        <v>0</v>
      </c>
      <c r="H437" s="36">
        <f t="shared" si="82"/>
        <v>7563.1</v>
      </c>
      <c r="I437" s="7">
        <f>I438</f>
        <v>90.1</v>
      </c>
      <c r="J437" s="36">
        <f t="shared" si="80"/>
        <v>7653.200000000001</v>
      </c>
      <c r="K437" s="7">
        <f>K438</f>
        <v>0</v>
      </c>
      <c r="L437" s="36">
        <f t="shared" si="79"/>
        <v>7653.200000000001</v>
      </c>
    </row>
    <row r="438" spans="1:12" ht="12.75">
      <c r="A438" s="12" t="s">
        <v>260</v>
      </c>
      <c r="B438" s="45" t="s">
        <v>545</v>
      </c>
      <c r="C438" s="8" t="s">
        <v>204</v>
      </c>
      <c r="D438" s="1" t="s">
        <v>228</v>
      </c>
      <c r="E438" s="94"/>
      <c r="F438" s="7">
        <f>F439</f>
        <v>7563.1</v>
      </c>
      <c r="G438" s="7">
        <f>G439</f>
        <v>0</v>
      </c>
      <c r="H438" s="36">
        <f t="shared" si="82"/>
        <v>7563.1</v>
      </c>
      <c r="I438" s="7">
        <f>I439</f>
        <v>90.1</v>
      </c>
      <c r="J438" s="36">
        <f t="shared" si="80"/>
        <v>7653.200000000001</v>
      </c>
      <c r="K438" s="7">
        <f>K439</f>
        <v>0</v>
      </c>
      <c r="L438" s="36">
        <f t="shared" si="79"/>
        <v>7653.200000000001</v>
      </c>
    </row>
    <row r="439" spans="1:12" ht="35.25" customHeight="1">
      <c r="A439" s="63" t="str">
        <f ca="1">IF(ISERROR(MATCH(E439,Код_КВР,0)),"",INDIRECT(ADDRESS(MATCH(E439,Код_КВР,0)+1,2,,,"КВР")))</f>
        <v>Предоставление субсидий бюджетным, автономным учреждениям и иным некоммерческим организациям</v>
      </c>
      <c r="B439" s="45" t="s">
        <v>545</v>
      </c>
      <c r="C439" s="8" t="s">
        <v>204</v>
      </c>
      <c r="D439" s="1" t="s">
        <v>228</v>
      </c>
      <c r="E439" s="94">
        <v>600</v>
      </c>
      <c r="F439" s="7">
        <f>F440+F442</f>
        <v>7563.1</v>
      </c>
      <c r="G439" s="7">
        <f>G440+G442</f>
        <v>0</v>
      </c>
      <c r="H439" s="36">
        <f t="shared" si="82"/>
        <v>7563.1</v>
      </c>
      <c r="I439" s="7">
        <f>I440+I442</f>
        <v>90.1</v>
      </c>
      <c r="J439" s="36">
        <f t="shared" si="80"/>
        <v>7653.200000000001</v>
      </c>
      <c r="K439" s="7">
        <f>K440+K442</f>
        <v>0</v>
      </c>
      <c r="L439" s="36">
        <f t="shared" si="79"/>
        <v>7653.200000000001</v>
      </c>
    </row>
    <row r="440" spans="1:12" ht="12.75">
      <c r="A440" s="63" t="str">
        <f ca="1">IF(ISERROR(MATCH(E440,Код_КВР,0)),"",INDIRECT(ADDRESS(MATCH(E440,Код_КВР,0)+1,2,,,"КВР")))</f>
        <v>Субсидии бюджетным учреждениям</v>
      </c>
      <c r="B440" s="45" t="s">
        <v>545</v>
      </c>
      <c r="C440" s="8" t="s">
        <v>204</v>
      </c>
      <c r="D440" s="1" t="s">
        <v>228</v>
      </c>
      <c r="E440" s="94">
        <v>610</v>
      </c>
      <c r="F440" s="7">
        <f>F441</f>
        <v>6732.6</v>
      </c>
      <c r="G440" s="7">
        <f>G441</f>
        <v>0</v>
      </c>
      <c r="H440" s="36">
        <f t="shared" si="82"/>
        <v>6732.6</v>
      </c>
      <c r="I440" s="7">
        <f>I441</f>
        <v>90.1</v>
      </c>
      <c r="J440" s="36">
        <f t="shared" si="80"/>
        <v>6822.700000000001</v>
      </c>
      <c r="K440" s="7">
        <f>K441</f>
        <v>0</v>
      </c>
      <c r="L440" s="36">
        <f t="shared" si="79"/>
        <v>6822.700000000001</v>
      </c>
    </row>
    <row r="441" spans="1:12" ht="12.75">
      <c r="A441" s="63" t="str">
        <f ca="1">IF(ISERROR(MATCH(E441,Код_КВР,0)),"",INDIRECT(ADDRESS(MATCH(E441,Код_КВР,0)+1,2,,,"КВР")))</f>
        <v>Субсидии бюджетным учреждениям на иные цели</v>
      </c>
      <c r="B441" s="45" t="s">
        <v>545</v>
      </c>
      <c r="C441" s="8" t="s">
        <v>204</v>
      </c>
      <c r="D441" s="1" t="s">
        <v>228</v>
      </c>
      <c r="E441" s="94">
        <v>612</v>
      </c>
      <c r="F441" s="7">
        <f>'прил.6'!G1082</f>
        <v>6732.6</v>
      </c>
      <c r="G441" s="7">
        <f>'прил.6'!H1082</f>
        <v>0</v>
      </c>
      <c r="H441" s="36">
        <f t="shared" si="82"/>
        <v>6732.6</v>
      </c>
      <c r="I441" s="7">
        <f>'прил.6'!J1082</f>
        <v>90.1</v>
      </c>
      <c r="J441" s="36">
        <f t="shared" si="80"/>
        <v>6822.700000000001</v>
      </c>
      <c r="K441" s="7">
        <f>'прил.6'!L1082</f>
        <v>0</v>
      </c>
      <c r="L441" s="36">
        <f t="shared" si="79"/>
        <v>6822.700000000001</v>
      </c>
    </row>
    <row r="442" spans="1:12" ht="12.75">
      <c r="A442" s="63" t="str">
        <f ca="1">IF(ISERROR(MATCH(E442,Код_КВР,0)),"",INDIRECT(ADDRESS(MATCH(E442,Код_КВР,0)+1,2,,,"КВР")))</f>
        <v>Субсидии автономным учреждениям</v>
      </c>
      <c r="B442" s="45" t="s">
        <v>545</v>
      </c>
      <c r="C442" s="8" t="s">
        <v>204</v>
      </c>
      <c r="D442" s="1" t="s">
        <v>228</v>
      </c>
      <c r="E442" s="94">
        <v>620</v>
      </c>
      <c r="F442" s="7">
        <f>F443</f>
        <v>830.5</v>
      </c>
      <c r="G442" s="7">
        <f>G443</f>
        <v>0</v>
      </c>
      <c r="H442" s="36">
        <f t="shared" si="82"/>
        <v>830.5</v>
      </c>
      <c r="I442" s="7">
        <f>I443</f>
        <v>0</v>
      </c>
      <c r="J442" s="36">
        <f t="shared" si="80"/>
        <v>830.5</v>
      </c>
      <c r="K442" s="7">
        <f>K443</f>
        <v>0</v>
      </c>
      <c r="L442" s="36">
        <f t="shared" si="79"/>
        <v>830.5</v>
      </c>
    </row>
    <row r="443" spans="1:12" ht="12.75">
      <c r="A443" s="63" t="str">
        <f ca="1">IF(ISERROR(MATCH(E443,Код_КВР,0)),"",INDIRECT(ADDRESS(MATCH(E443,Код_КВР,0)+1,2,,,"КВР")))</f>
        <v>Субсидии автономным учреждениям на иные цели</v>
      </c>
      <c r="B443" s="45" t="s">
        <v>545</v>
      </c>
      <c r="C443" s="8" t="s">
        <v>204</v>
      </c>
      <c r="D443" s="1" t="s">
        <v>228</v>
      </c>
      <c r="E443" s="94">
        <v>622</v>
      </c>
      <c r="F443" s="7">
        <f>'прил.6'!G1084</f>
        <v>830.5</v>
      </c>
      <c r="G443" s="7">
        <f>'прил.6'!H1084</f>
        <v>0</v>
      </c>
      <c r="H443" s="36">
        <f t="shared" si="82"/>
        <v>830.5</v>
      </c>
      <c r="I443" s="7">
        <f>'прил.6'!J1084</f>
        <v>0</v>
      </c>
      <c r="J443" s="36">
        <f t="shared" si="80"/>
        <v>830.5</v>
      </c>
      <c r="K443" s="7">
        <f>'прил.6'!L1084</f>
        <v>0</v>
      </c>
      <c r="L443" s="36">
        <f t="shared" si="79"/>
        <v>830.5</v>
      </c>
    </row>
    <row r="444" spans="1:12" ht="12.75">
      <c r="A444" s="63" t="str">
        <f ca="1">IF(ISERROR(MATCH(C444,Код_Раздел,0)),"",INDIRECT(ADDRESS(MATCH(C444,Код_Раздел,0)+1,2,,,"Раздел")))</f>
        <v>Физическая культура и спорт</v>
      </c>
      <c r="B444" s="45" t="s">
        <v>545</v>
      </c>
      <c r="C444" s="8" t="s">
        <v>233</v>
      </c>
      <c r="D444" s="1"/>
      <c r="E444" s="94"/>
      <c r="F444" s="7">
        <f>F445+F450</f>
        <v>5755.6</v>
      </c>
      <c r="G444" s="7">
        <f>G445+G450</f>
        <v>10000</v>
      </c>
      <c r="H444" s="36">
        <f t="shared" si="82"/>
        <v>15755.6</v>
      </c>
      <c r="I444" s="7">
        <f>I445+I450</f>
        <v>-90.1</v>
      </c>
      <c r="J444" s="36">
        <f t="shared" si="80"/>
        <v>15665.5</v>
      </c>
      <c r="K444" s="7">
        <f>K445+K450</f>
        <v>0</v>
      </c>
      <c r="L444" s="36">
        <f t="shared" si="79"/>
        <v>15665.5</v>
      </c>
    </row>
    <row r="445" spans="1:12" ht="12.75">
      <c r="A445" s="12" t="s">
        <v>195</v>
      </c>
      <c r="B445" s="45" t="s">
        <v>545</v>
      </c>
      <c r="C445" s="8" t="s">
        <v>233</v>
      </c>
      <c r="D445" s="1" t="s">
        <v>222</v>
      </c>
      <c r="E445" s="94"/>
      <c r="F445" s="7">
        <f>F446</f>
        <v>5255.6</v>
      </c>
      <c r="G445" s="7">
        <f>G446</f>
        <v>10000</v>
      </c>
      <c r="H445" s="36">
        <f t="shared" si="82"/>
        <v>15255.6</v>
      </c>
      <c r="I445" s="7">
        <f>I446</f>
        <v>-205</v>
      </c>
      <c r="J445" s="36">
        <f t="shared" si="80"/>
        <v>15050.6</v>
      </c>
      <c r="K445" s="7">
        <f>K446</f>
        <v>0</v>
      </c>
      <c r="L445" s="36">
        <f t="shared" si="79"/>
        <v>15050.6</v>
      </c>
    </row>
    <row r="446" spans="1:12" ht="37.5" customHeight="1">
      <c r="A446" s="63" t="str">
        <f ca="1">IF(ISERROR(MATCH(E446,Код_КВР,0)),"",INDIRECT(ADDRESS(MATCH(E446,Код_КВР,0)+1,2,,,"КВР")))</f>
        <v>Предоставление субсидий бюджетным, автономным учреждениям и иным некоммерческим организациям</v>
      </c>
      <c r="B446" s="45" t="s">
        <v>545</v>
      </c>
      <c r="C446" s="8" t="s">
        <v>233</v>
      </c>
      <c r="D446" s="1" t="s">
        <v>222</v>
      </c>
      <c r="E446" s="94">
        <v>600</v>
      </c>
      <c r="F446" s="7">
        <f>F447+F449</f>
        <v>5255.6</v>
      </c>
      <c r="G446" s="7">
        <f>G447+G449</f>
        <v>10000</v>
      </c>
      <c r="H446" s="36">
        <f t="shared" si="82"/>
        <v>15255.6</v>
      </c>
      <c r="I446" s="7">
        <f>I447+I449</f>
        <v>-205</v>
      </c>
      <c r="J446" s="36">
        <f t="shared" si="80"/>
        <v>15050.6</v>
      </c>
      <c r="K446" s="7">
        <f>K447+K449</f>
        <v>0</v>
      </c>
      <c r="L446" s="36">
        <f t="shared" si="79"/>
        <v>15050.6</v>
      </c>
    </row>
    <row r="447" spans="1:12" ht="12.75">
      <c r="A447" s="63" t="str">
        <f ca="1">IF(ISERROR(MATCH(E447,Код_КВР,0)),"",INDIRECT(ADDRESS(MATCH(E447,Код_КВР,0)+1,2,,,"КВР")))</f>
        <v>Субсидии автономным учреждениям</v>
      </c>
      <c r="B447" s="45" t="s">
        <v>545</v>
      </c>
      <c r="C447" s="8" t="s">
        <v>233</v>
      </c>
      <c r="D447" s="1" t="s">
        <v>222</v>
      </c>
      <c r="E447" s="94">
        <v>620</v>
      </c>
      <c r="F447" s="7">
        <f>F448</f>
        <v>5005.6</v>
      </c>
      <c r="G447" s="7">
        <f>G448</f>
        <v>0</v>
      </c>
      <c r="H447" s="36">
        <f t="shared" si="82"/>
        <v>5005.6</v>
      </c>
      <c r="I447" s="7">
        <f>I448</f>
        <v>-255</v>
      </c>
      <c r="J447" s="36">
        <f t="shared" si="80"/>
        <v>4750.6</v>
      </c>
      <c r="K447" s="7">
        <f>K448</f>
        <v>0</v>
      </c>
      <c r="L447" s="36">
        <f t="shared" si="79"/>
        <v>4750.6</v>
      </c>
    </row>
    <row r="448" spans="1:12" ht="12.75">
      <c r="A448" s="63" t="str">
        <f ca="1">IF(ISERROR(MATCH(E448,Код_КВР,0)),"",INDIRECT(ADDRESS(MATCH(E448,Код_КВР,0)+1,2,,,"КВР")))</f>
        <v>Субсидии автономным учреждениям на иные цели</v>
      </c>
      <c r="B448" s="45" t="s">
        <v>545</v>
      </c>
      <c r="C448" s="8" t="s">
        <v>233</v>
      </c>
      <c r="D448" s="1" t="s">
        <v>222</v>
      </c>
      <c r="E448" s="94">
        <v>622</v>
      </c>
      <c r="F448" s="7">
        <f>'прил.6'!G1123</f>
        <v>5005.6</v>
      </c>
      <c r="G448" s="7">
        <f>'прил.6'!H1123</f>
        <v>0</v>
      </c>
      <c r="H448" s="36">
        <f t="shared" si="82"/>
        <v>5005.6</v>
      </c>
      <c r="I448" s="7">
        <f>'прил.6'!J1123</f>
        <v>-255</v>
      </c>
      <c r="J448" s="36">
        <f t="shared" si="80"/>
        <v>4750.6</v>
      </c>
      <c r="K448" s="7">
        <f>'прил.6'!L1123</f>
        <v>0</v>
      </c>
      <c r="L448" s="36">
        <f t="shared" si="79"/>
        <v>4750.6</v>
      </c>
    </row>
    <row r="449" spans="1:12" ht="36" customHeight="1">
      <c r="A449" s="63" t="str">
        <f ca="1">IF(ISERROR(MATCH(E449,Код_КВР,0)),"",INDIRECT(ADDRESS(MATCH(E449,Код_КВР,0)+1,2,,,"КВР")))</f>
        <v>Субсидии некоммерческим организациям (за исключением государственных (муниципальных) учреждений)</v>
      </c>
      <c r="B449" s="45" t="s">
        <v>545</v>
      </c>
      <c r="C449" s="8" t="s">
        <v>233</v>
      </c>
      <c r="D449" s="1" t="s">
        <v>222</v>
      </c>
      <c r="E449" s="94">
        <v>630</v>
      </c>
      <c r="F449" s="7">
        <f>'прил.6'!G1124</f>
        <v>250</v>
      </c>
      <c r="G449" s="7">
        <f>'прил.6'!H1124</f>
        <v>10000</v>
      </c>
      <c r="H449" s="36">
        <f t="shared" si="82"/>
        <v>10250</v>
      </c>
      <c r="I449" s="7">
        <f>'прил.6'!J1124</f>
        <v>50</v>
      </c>
      <c r="J449" s="36">
        <f t="shared" si="80"/>
        <v>10300</v>
      </c>
      <c r="K449" s="7">
        <f>'прил.6'!L1124</f>
        <v>0</v>
      </c>
      <c r="L449" s="36">
        <f t="shared" si="79"/>
        <v>10300</v>
      </c>
    </row>
    <row r="450" spans="1:12" ht="12.75">
      <c r="A450" s="12" t="s">
        <v>276</v>
      </c>
      <c r="B450" s="45" t="s">
        <v>545</v>
      </c>
      <c r="C450" s="8" t="s">
        <v>233</v>
      </c>
      <c r="D450" s="1" t="s">
        <v>223</v>
      </c>
      <c r="E450" s="94"/>
      <c r="F450" s="7">
        <f aca="true" t="shared" si="85" ref="F450:K452">F451</f>
        <v>500</v>
      </c>
      <c r="G450" s="7">
        <f t="shared" si="85"/>
        <v>0</v>
      </c>
      <c r="H450" s="36">
        <f t="shared" si="82"/>
        <v>500</v>
      </c>
      <c r="I450" s="7">
        <f t="shared" si="85"/>
        <v>114.9</v>
      </c>
      <c r="J450" s="36">
        <f t="shared" si="80"/>
        <v>614.9</v>
      </c>
      <c r="K450" s="7">
        <f t="shared" si="85"/>
        <v>0</v>
      </c>
      <c r="L450" s="36">
        <f t="shared" si="79"/>
        <v>614.9</v>
      </c>
    </row>
    <row r="451" spans="1:12" ht="33">
      <c r="A451" s="63" t="str">
        <f ca="1">IF(ISERROR(MATCH(E451,Код_КВР,0)),"",INDIRECT(ADDRESS(MATCH(E451,Код_КВР,0)+1,2,,,"КВР")))</f>
        <v>Предоставление субсидий бюджетным, автономным учреждениям и иным некоммерческим организациям</v>
      </c>
      <c r="B451" s="45" t="s">
        <v>545</v>
      </c>
      <c r="C451" s="8" t="s">
        <v>233</v>
      </c>
      <c r="D451" s="1" t="s">
        <v>223</v>
      </c>
      <c r="E451" s="94">
        <v>600</v>
      </c>
      <c r="F451" s="7">
        <f t="shared" si="85"/>
        <v>500</v>
      </c>
      <c r="G451" s="7">
        <f t="shared" si="85"/>
        <v>0</v>
      </c>
      <c r="H451" s="36">
        <f t="shared" si="82"/>
        <v>500</v>
      </c>
      <c r="I451" s="7">
        <f t="shared" si="85"/>
        <v>114.9</v>
      </c>
      <c r="J451" s="36">
        <f t="shared" si="80"/>
        <v>614.9</v>
      </c>
      <c r="K451" s="7">
        <f t="shared" si="85"/>
        <v>0</v>
      </c>
      <c r="L451" s="36">
        <f t="shared" si="79"/>
        <v>614.9</v>
      </c>
    </row>
    <row r="452" spans="1:12" ht="12.75">
      <c r="A452" s="63" t="str">
        <f ca="1">IF(ISERROR(MATCH(E452,Код_КВР,0)),"",INDIRECT(ADDRESS(MATCH(E452,Код_КВР,0)+1,2,,,"КВР")))</f>
        <v>Субсидии автономным учреждениям</v>
      </c>
      <c r="B452" s="45" t="s">
        <v>545</v>
      </c>
      <c r="C452" s="8" t="s">
        <v>233</v>
      </c>
      <c r="D452" s="1" t="s">
        <v>223</v>
      </c>
      <c r="E452" s="94">
        <v>620</v>
      </c>
      <c r="F452" s="7">
        <f t="shared" si="85"/>
        <v>500</v>
      </c>
      <c r="G452" s="7">
        <f t="shared" si="85"/>
        <v>0</v>
      </c>
      <c r="H452" s="36">
        <f t="shared" si="82"/>
        <v>500</v>
      </c>
      <c r="I452" s="7">
        <f t="shared" si="85"/>
        <v>114.9</v>
      </c>
      <c r="J452" s="36">
        <f t="shared" si="80"/>
        <v>614.9</v>
      </c>
      <c r="K452" s="7">
        <f t="shared" si="85"/>
        <v>0</v>
      </c>
      <c r="L452" s="36">
        <f t="shared" si="79"/>
        <v>614.9</v>
      </c>
    </row>
    <row r="453" spans="1:12" ht="12.75">
      <c r="A453" s="63" t="str">
        <f ca="1">IF(ISERROR(MATCH(E453,Код_КВР,0)),"",INDIRECT(ADDRESS(MATCH(E453,Код_КВР,0)+1,2,,,"КВР")))</f>
        <v>Субсидии автономным учреждениям на иные цели</v>
      </c>
      <c r="B453" s="45" t="s">
        <v>545</v>
      </c>
      <c r="C453" s="8" t="s">
        <v>233</v>
      </c>
      <c r="D453" s="1" t="s">
        <v>223</v>
      </c>
      <c r="E453" s="94">
        <v>622</v>
      </c>
      <c r="F453" s="7">
        <f>'прил.6'!G1135</f>
        <v>500</v>
      </c>
      <c r="G453" s="7">
        <f>'прил.6'!H1135</f>
        <v>0</v>
      </c>
      <c r="H453" s="36">
        <f t="shared" si="82"/>
        <v>500</v>
      </c>
      <c r="I453" s="7">
        <f>'прил.6'!J1135</f>
        <v>114.9</v>
      </c>
      <c r="J453" s="36">
        <f t="shared" si="80"/>
        <v>614.9</v>
      </c>
      <c r="K453" s="7">
        <f>'прил.6'!L1135</f>
        <v>0</v>
      </c>
      <c r="L453" s="36">
        <f t="shared" si="79"/>
        <v>614.9</v>
      </c>
    </row>
    <row r="454" spans="1:12" ht="33">
      <c r="A454" s="63" t="str">
        <f ca="1">IF(ISERROR(MATCH(B454,Код_КЦСР,0)),"",INDIRECT(ADDRESS(MATCH(B454,Код_КЦСР,0)+1,2,,,"КЦСР")))</f>
        <v>Муниципальная программа «Развитие архивного дела» на 2013-2018 годы</v>
      </c>
      <c r="B454" s="45" t="s">
        <v>547</v>
      </c>
      <c r="C454" s="8"/>
      <c r="D454" s="1"/>
      <c r="E454" s="94"/>
      <c r="F454" s="7">
        <f>F455+F467</f>
        <v>13813.9</v>
      </c>
      <c r="G454" s="7">
        <f>G455+G467</f>
        <v>0</v>
      </c>
      <c r="H454" s="36">
        <f t="shared" si="82"/>
        <v>13813.9</v>
      </c>
      <c r="I454" s="7">
        <f>I455+I467</f>
        <v>0</v>
      </c>
      <c r="J454" s="36">
        <f t="shared" si="80"/>
        <v>13813.9</v>
      </c>
      <c r="K454" s="7">
        <f>K455+K467</f>
        <v>-46.7</v>
      </c>
      <c r="L454" s="36">
        <f t="shared" si="79"/>
        <v>13767.199999999999</v>
      </c>
    </row>
    <row r="455" spans="1:12" ht="52.7" customHeight="1">
      <c r="A455" s="63" t="str">
        <f ca="1">IF(ISERROR(MATCH(B455,Код_КЦСР,0)),"",INDIRECT(ADDRESS(MATCH(B455,Код_КЦСР,0)+1,2,,,"КЦСР")))</f>
        <v>Обеспечение сохранности документов Архивного фонда и других архивных документов и предоставление потребителям ретроспективной информации</v>
      </c>
      <c r="B455" s="45" t="s">
        <v>549</v>
      </c>
      <c r="C455" s="8"/>
      <c r="D455" s="1"/>
      <c r="E455" s="94"/>
      <c r="F455" s="7">
        <f>F456</f>
        <v>12741.9</v>
      </c>
      <c r="G455" s="7">
        <f>G456</f>
        <v>0</v>
      </c>
      <c r="H455" s="36">
        <f t="shared" si="82"/>
        <v>12741.9</v>
      </c>
      <c r="I455" s="7">
        <f>I456</f>
        <v>0</v>
      </c>
      <c r="J455" s="36">
        <f t="shared" si="80"/>
        <v>12741.9</v>
      </c>
      <c r="K455" s="7">
        <f>K456</f>
        <v>-46.7</v>
      </c>
      <c r="L455" s="36">
        <f t="shared" si="79"/>
        <v>12695.199999999999</v>
      </c>
    </row>
    <row r="456" spans="1:12" ht="12.75">
      <c r="A456" s="63" t="str">
        <f ca="1">IF(ISERROR(MATCH(C456,Код_Раздел,0)),"",INDIRECT(ADDRESS(MATCH(C456,Код_Раздел,0)+1,2,,,"Раздел")))</f>
        <v>Общегосударственные  вопросы</v>
      </c>
      <c r="B456" s="45" t="s">
        <v>549</v>
      </c>
      <c r="C456" s="8" t="s">
        <v>222</v>
      </c>
      <c r="D456" s="1"/>
      <c r="E456" s="94"/>
      <c r="F456" s="7">
        <f>F457</f>
        <v>12741.9</v>
      </c>
      <c r="G456" s="7">
        <f>G457</f>
        <v>0</v>
      </c>
      <c r="H456" s="36">
        <f t="shared" si="82"/>
        <v>12741.9</v>
      </c>
      <c r="I456" s="7">
        <f>I457</f>
        <v>0</v>
      </c>
      <c r="J456" s="36">
        <f t="shared" si="80"/>
        <v>12741.9</v>
      </c>
      <c r="K456" s="7">
        <f>K457</f>
        <v>-46.7</v>
      </c>
      <c r="L456" s="36">
        <f t="shared" si="79"/>
        <v>12695.199999999999</v>
      </c>
    </row>
    <row r="457" spans="1:12" ht="12.75">
      <c r="A457" s="12" t="s">
        <v>246</v>
      </c>
      <c r="B457" s="45" t="s">
        <v>549</v>
      </c>
      <c r="C457" s="8" t="s">
        <v>222</v>
      </c>
      <c r="D457" s="1" t="s">
        <v>199</v>
      </c>
      <c r="E457" s="94"/>
      <c r="F457" s="7">
        <f>F458+F460+F463</f>
        <v>12741.9</v>
      </c>
      <c r="G457" s="7">
        <f>G458+G460+G463</f>
        <v>0</v>
      </c>
      <c r="H457" s="36">
        <f t="shared" si="82"/>
        <v>12741.9</v>
      </c>
      <c r="I457" s="7">
        <f>I458+I460+I463</f>
        <v>0</v>
      </c>
      <c r="J457" s="36">
        <f t="shared" si="80"/>
        <v>12741.9</v>
      </c>
      <c r="K457" s="7">
        <f>K458+K460+K463</f>
        <v>-46.7</v>
      </c>
      <c r="L457" s="36">
        <f t="shared" si="79"/>
        <v>12695.199999999999</v>
      </c>
    </row>
    <row r="458" spans="1:12" ht="33">
      <c r="A458" s="63" t="str">
        <f aca="true" t="shared" si="86" ref="A458:A464">IF(ISERROR(MATCH(E458,Код_КВР,0)),"",INDIRECT(ADDRESS(MATCH(E458,Код_КВР,0)+1,2,,,"КВР")))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58" s="45" t="s">
        <v>549</v>
      </c>
      <c r="C458" s="8" t="s">
        <v>222</v>
      </c>
      <c r="D458" s="1" t="s">
        <v>199</v>
      </c>
      <c r="E458" s="94">
        <v>100</v>
      </c>
      <c r="F458" s="7">
        <f>F459</f>
        <v>6387</v>
      </c>
      <c r="G458" s="7">
        <f>G459</f>
        <v>0</v>
      </c>
      <c r="H458" s="36">
        <f t="shared" si="82"/>
        <v>6387</v>
      </c>
      <c r="I458" s="7">
        <f>I459</f>
        <v>0</v>
      </c>
      <c r="J458" s="36">
        <f t="shared" si="80"/>
        <v>6387</v>
      </c>
      <c r="K458" s="7">
        <f>K459</f>
        <v>0</v>
      </c>
      <c r="L458" s="36">
        <f t="shared" si="79"/>
        <v>6387</v>
      </c>
    </row>
    <row r="459" spans="1:12" ht="12.75">
      <c r="A459" s="63" t="str">
        <f ca="1" t="shared" si="86"/>
        <v>Расходы на выплаты персоналу казенных учреждений</v>
      </c>
      <c r="B459" s="45" t="s">
        <v>549</v>
      </c>
      <c r="C459" s="8" t="s">
        <v>222</v>
      </c>
      <c r="D459" s="1" t="s">
        <v>199</v>
      </c>
      <c r="E459" s="94">
        <v>110</v>
      </c>
      <c r="F459" s="7">
        <f>'прил.6'!G72</f>
        <v>6387</v>
      </c>
      <c r="G459" s="7">
        <f>'прил.6'!H72</f>
        <v>0</v>
      </c>
      <c r="H459" s="36">
        <f t="shared" si="82"/>
        <v>6387</v>
      </c>
      <c r="I459" s="7">
        <f>'прил.6'!J72</f>
        <v>0</v>
      </c>
      <c r="J459" s="36">
        <f t="shared" si="80"/>
        <v>6387</v>
      </c>
      <c r="K459" s="7">
        <f>'прил.6'!L72</f>
        <v>0</v>
      </c>
      <c r="L459" s="36">
        <f t="shared" si="79"/>
        <v>6387</v>
      </c>
    </row>
    <row r="460" spans="1:12" ht="12.75">
      <c r="A460" s="63" t="str">
        <f ca="1" t="shared" si="86"/>
        <v>Закупка товаров, работ и услуг для муниципальных нужд</v>
      </c>
      <c r="B460" s="45" t="s">
        <v>549</v>
      </c>
      <c r="C460" s="8" t="s">
        <v>222</v>
      </c>
      <c r="D460" s="1" t="s">
        <v>199</v>
      </c>
      <c r="E460" s="94">
        <v>200</v>
      </c>
      <c r="F460" s="7">
        <f>F461</f>
        <v>4051.8</v>
      </c>
      <c r="G460" s="7">
        <f>G461</f>
        <v>0</v>
      </c>
      <c r="H460" s="36">
        <f t="shared" si="82"/>
        <v>4051.8</v>
      </c>
      <c r="I460" s="7">
        <f>I461</f>
        <v>-2.6</v>
      </c>
      <c r="J460" s="36">
        <f t="shared" si="80"/>
        <v>4049.2000000000003</v>
      </c>
      <c r="K460" s="7">
        <f>K461</f>
        <v>-46.7</v>
      </c>
      <c r="L460" s="36">
        <f t="shared" si="79"/>
        <v>4002.5000000000005</v>
      </c>
    </row>
    <row r="461" spans="1:12" ht="33">
      <c r="A461" s="63" t="str">
        <f ca="1" t="shared" si="86"/>
        <v>Иные закупки товаров, работ и услуг для обеспечения муниципальных нужд</v>
      </c>
      <c r="B461" s="45" t="s">
        <v>549</v>
      </c>
      <c r="C461" s="8" t="s">
        <v>222</v>
      </c>
      <c r="D461" s="1" t="s">
        <v>199</v>
      </c>
      <c r="E461" s="94">
        <v>240</v>
      </c>
      <c r="F461" s="7">
        <f>F462</f>
        <v>4051.8</v>
      </c>
      <c r="G461" s="7">
        <f>G462</f>
        <v>0</v>
      </c>
      <c r="H461" s="36">
        <f t="shared" si="82"/>
        <v>4051.8</v>
      </c>
      <c r="I461" s="7">
        <f>I462</f>
        <v>-2.6</v>
      </c>
      <c r="J461" s="36">
        <f t="shared" si="80"/>
        <v>4049.2000000000003</v>
      </c>
      <c r="K461" s="7">
        <f>K462</f>
        <v>-46.7</v>
      </c>
      <c r="L461" s="36">
        <f t="shared" si="79"/>
        <v>4002.5000000000005</v>
      </c>
    </row>
    <row r="462" spans="1:12" ht="33">
      <c r="A462" s="63" t="str">
        <f ca="1" t="shared" si="86"/>
        <v xml:space="preserve">Прочая закупка товаров, работ и услуг для обеспечения муниципальных нужд         </v>
      </c>
      <c r="B462" s="45" t="s">
        <v>549</v>
      </c>
      <c r="C462" s="8" t="s">
        <v>222</v>
      </c>
      <c r="D462" s="1" t="s">
        <v>199</v>
      </c>
      <c r="E462" s="94">
        <v>244</v>
      </c>
      <c r="F462" s="7">
        <f>'прил.6'!G75</f>
        <v>4051.8</v>
      </c>
      <c r="G462" s="7">
        <f>'прил.6'!H75</f>
        <v>0</v>
      </c>
      <c r="H462" s="36">
        <f t="shared" si="82"/>
        <v>4051.8</v>
      </c>
      <c r="I462" s="7">
        <f>'прил.6'!J75</f>
        <v>-2.6</v>
      </c>
      <c r="J462" s="36">
        <f t="shared" si="80"/>
        <v>4049.2000000000003</v>
      </c>
      <c r="K462" s="7">
        <f>'прил.6'!L75</f>
        <v>-46.7</v>
      </c>
      <c r="L462" s="36">
        <f t="shared" si="79"/>
        <v>4002.5000000000005</v>
      </c>
    </row>
    <row r="463" spans="1:12" ht="12.75">
      <c r="A463" s="63" t="str">
        <f ca="1" t="shared" si="86"/>
        <v>Иные бюджетные ассигнования</v>
      </c>
      <c r="B463" s="45" t="s">
        <v>549</v>
      </c>
      <c r="C463" s="8" t="s">
        <v>222</v>
      </c>
      <c r="D463" s="1" t="s">
        <v>199</v>
      </c>
      <c r="E463" s="94">
        <v>800</v>
      </c>
      <c r="F463" s="7">
        <f>F464</f>
        <v>2303.1</v>
      </c>
      <c r="G463" s="7">
        <f>G464</f>
        <v>0</v>
      </c>
      <c r="H463" s="36">
        <f t="shared" si="82"/>
        <v>2303.1</v>
      </c>
      <c r="I463" s="7">
        <f>I464</f>
        <v>2.6</v>
      </c>
      <c r="J463" s="36">
        <f t="shared" si="80"/>
        <v>2305.7</v>
      </c>
      <c r="K463" s="7">
        <f>K464</f>
        <v>0</v>
      </c>
      <c r="L463" s="36">
        <f t="shared" si="79"/>
        <v>2305.7</v>
      </c>
    </row>
    <row r="464" spans="1:12" ht="12.75">
      <c r="A464" s="63" t="str">
        <f ca="1" t="shared" si="86"/>
        <v>Уплата налогов, сборов и иных платежей</v>
      </c>
      <c r="B464" s="45" t="s">
        <v>549</v>
      </c>
      <c r="C464" s="8" t="s">
        <v>222</v>
      </c>
      <c r="D464" s="1" t="s">
        <v>199</v>
      </c>
      <c r="E464" s="94">
        <v>850</v>
      </c>
      <c r="F464" s="7">
        <f>F465</f>
        <v>2303.1</v>
      </c>
      <c r="G464" s="7">
        <f>G465</f>
        <v>0</v>
      </c>
      <c r="H464" s="36">
        <f t="shared" si="82"/>
        <v>2303.1</v>
      </c>
      <c r="I464" s="7">
        <f>I465+I466</f>
        <v>2.6</v>
      </c>
      <c r="J464" s="36">
        <f t="shared" si="80"/>
        <v>2305.7</v>
      </c>
      <c r="K464" s="7">
        <f>K465+K466</f>
        <v>0</v>
      </c>
      <c r="L464" s="36">
        <f t="shared" si="79"/>
        <v>2305.7</v>
      </c>
    </row>
    <row r="465" spans="1:12" ht="12.75">
      <c r="A465" s="63" t="str">
        <f ca="1">IF(ISERROR(MATCH(E465,Код_КВР,0)),"",INDIRECT(ADDRESS(MATCH(E465,Код_КВР,0)+1,2,,,"КВР")))</f>
        <v>Уплата налога на имущество организаций и земельного налога</v>
      </c>
      <c r="B465" s="45" t="s">
        <v>549</v>
      </c>
      <c r="C465" s="8" t="s">
        <v>222</v>
      </c>
      <c r="D465" s="1" t="s">
        <v>199</v>
      </c>
      <c r="E465" s="94">
        <v>851</v>
      </c>
      <c r="F465" s="7">
        <f>'прил.6'!G78</f>
        <v>2303.1</v>
      </c>
      <c r="G465" s="7">
        <f>'прил.6'!H78</f>
        <v>0</v>
      </c>
      <c r="H465" s="36">
        <f t="shared" si="82"/>
        <v>2303.1</v>
      </c>
      <c r="I465" s="7">
        <f>'прил.6'!J78</f>
        <v>0</v>
      </c>
      <c r="J465" s="36">
        <f t="shared" si="80"/>
        <v>2303.1</v>
      </c>
      <c r="K465" s="7">
        <f>'прил.6'!L78</f>
        <v>0</v>
      </c>
      <c r="L465" s="36">
        <f t="shared" si="79"/>
        <v>2303.1</v>
      </c>
    </row>
    <row r="466" spans="1:12" ht="12.75" hidden="1">
      <c r="A466" s="63" t="str">
        <f ca="1">IF(ISERROR(MATCH(E466,Код_КВР,0)),"",INDIRECT(ADDRESS(MATCH(E466,Код_КВР,0)+1,2,,,"КВР")))</f>
        <v>Уплата прочих налогов, сборов и иных платежей</v>
      </c>
      <c r="B466" s="45" t="s">
        <v>549</v>
      </c>
      <c r="C466" s="8" t="s">
        <v>222</v>
      </c>
      <c r="D466" s="1" t="s">
        <v>199</v>
      </c>
      <c r="E466" s="94">
        <v>852</v>
      </c>
      <c r="F466" s="7"/>
      <c r="G466" s="7"/>
      <c r="H466" s="36"/>
      <c r="I466" s="7">
        <f>'прил.6'!J79</f>
        <v>2.6</v>
      </c>
      <c r="J466" s="36"/>
      <c r="K466" s="7">
        <f>'прил.6'!L79</f>
        <v>0</v>
      </c>
      <c r="L466" s="36">
        <f t="shared" si="79"/>
        <v>0</v>
      </c>
    </row>
    <row r="467" spans="1:12" ht="105" customHeight="1">
      <c r="A467" s="63" t="str">
        <f ca="1">IF(ISERROR(MATCH(B467,Код_КЦСР,0)),"",INDIRECT(ADDRESS(MATCH(B467,Код_КЦСР,0)+1,2,,,"КЦСР")))</f>
        <v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v>
      </c>
      <c r="B467" s="94" t="s">
        <v>393</v>
      </c>
      <c r="C467" s="8"/>
      <c r="D467" s="1"/>
      <c r="E467" s="94"/>
      <c r="F467" s="7">
        <f>F468</f>
        <v>1072</v>
      </c>
      <c r="G467" s="7">
        <f>G468</f>
        <v>0</v>
      </c>
      <c r="H467" s="36">
        <f t="shared" si="82"/>
        <v>1072</v>
      </c>
      <c r="I467" s="7">
        <f>I468</f>
        <v>0</v>
      </c>
      <c r="J467" s="36">
        <f t="shared" si="80"/>
        <v>1072</v>
      </c>
      <c r="K467" s="7">
        <f>K468</f>
        <v>0</v>
      </c>
      <c r="L467" s="36">
        <f t="shared" si="79"/>
        <v>1072</v>
      </c>
    </row>
    <row r="468" spans="1:12" ht="12.75">
      <c r="A468" s="63" t="str">
        <f ca="1">IF(ISERROR(MATCH(C468,Код_Раздел,0)),"",INDIRECT(ADDRESS(MATCH(C468,Код_Раздел,0)+1,2,,,"Раздел")))</f>
        <v>Общегосударственные  вопросы</v>
      </c>
      <c r="B468" s="94" t="s">
        <v>393</v>
      </c>
      <c r="C468" s="8" t="s">
        <v>222</v>
      </c>
      <c r="D468" s="1"/>
      <c r="E468" s="94"/>
      <c r="F468" s="7">
        <f>F469</f>
        <v>1072</v>
      </c>
      <c r="G468" s="7">
        <f>G469</f>
        <v>0</v>
      </c>
      <c r="H468" s="36">
        <f t="shared" si="82"/>
        <v>1072</v>
      </c>
      <c r="I468" s="7">
        <f>I469</f>
        <v>0</v>
      </c>
      <c r="J468" s="36">
        <f t="shared" si="80"/>
        <v>1072</v>
      </c>
      <c r="K468" s="7">
        <f>K469</f>
        <v>0</v>
      </c>
      <c r="L468" s="36">
        <f t="shared" si="79"/>
        <v>1072</v>
      </c>
    </row>
    <row r="469" spans="1:12" ht="18.75" customHeight="1">
      <c r="A469" s="12" t="s">
        <v>246</v>
      </c>
      <c r="B469" s="94" t="s">
        <v>393</v>
      </c>
      <c r="C469" s="8" t="s">
        <v>222</v>
      </c>
      <c r="D469" s="1" t="s">
        <v>199</v>
      </c>
      <c r="E469" s="94"/>
      <c r="F469" s="7">
        <f>F470+F472</f>
        <v>1072</v>
      </c>
      <c r="G469" s="7">
        <f>G470+G472</f>
        <v>0</v>
      </c>
      <c r="H469" s="36">
        <f t="shared" si="82"/>
        <v>1072</v>
      </c>
      <c r="I469" s="7">
        <f>I470+I472</f>
        <v>0</v>
      </c>
      <c r="J469" s="36">
        <f t="shared" si="80"/>
        <v>1072</v>
      </c>
      <c r="K469" s="7">
        <f>K470+K472</f>
        <v>0</v>
      </c>
      <c r="L469" s="36">
        <f t="shared" si="79"/>
        <v>1072</v>
      </c>
    </row>
    <row r="470" spans="1:12" ht="36" customHeight="1">
      <c r="A470" s="63" t="str">
        <f ca="1">IF(ISERROR(MATCH(E470,Код_КВР,0)),"",INDIRECT(ADDRESS(MATCH(E470,Код_КВР,0)+1,2,,,"КВР")))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70" s="94" t="s">
        <v>393</v>
      </c>
      <c r="C470" s="8" t="s">
        <v>222</v>
      </c>
      <c r="D470" s="1" t="s">
        <v>199</v>
      </c>
      <c r="E470" s="94">
        <v>100</v>
      </c>
      <c r="F470" s="7">
        <f>F471</f>
        <v>305.2</v>
      </c>
      <c r="G470" s="7">
        <f>G471</f>
        <v>0</v>
      </c>
      <c r="H470" s="36">
        <f t="shared" si="82"/>
        <v>305.2</v>
      </c>
      <c r="I470" s="7">
        <f>I471</f>
        <v>0</v>
      </c>
      <c r="J470" s="36">
        <f t="shared" si="80"/>
        <v>305.2</v>
      </c>
      <c r="K470" s="7">
        <f>K471</f>
        <v>0</v>
      </c>
      <c r="L470" s="36">
        <f aca="true" t="shared" si="87" ref="L470:L533">J470+K470</f>
        <v>305.2</v>
      </c>
    </row>
    <row r="471" spans="1:12" ht="12.75">
      <c r="A471" s="63" t="str">
        <f ca="1">IF(ISERROR(MATCH(E471,Код_КВР,0)),"",INDIRECT(ADDRESS(MATCH(E471,Код_КВР,0)+1,2,,,"КВР")))</f>
        <v>Расходы на выплаты персоналу казенных учреждений</v>
      </c>
      <c r="B471" s="94" t="s">
        <v>393</v>
      </c>
      <c r="C471" s="8" t="s">
        <v>222</v>
      </c>
      <c r="D471" s="1" t="s">
        <v>199</v>
      </c>
      <c r="E471" s="94">
        <v>110</v>
      </c>
      <c r="F471" s="7">
        <f>'прил.6'!G82</f>
        <v>305.2</v>
      </c>
      <c r="G471" s="7">
        <f>'прил.6'!H82</f>
        <v>0</v>
      </c>
      <c r="H471" s="36">
        <f t="shared" si="82"/>
        <v>305.2</v>
      </c>
      <c r="I471" s="7">
        <f>'прил.6'!J82</f>
        <v>0</v>
      </c>
      <c r="J471" s="36">
        <f t="shared" si="80"/>
        <v>305.2</v>
      </c>
      <c r="K471" s="7">
        <f>'прил.6'!L82</f>
        <v>0</v>
      </c>
      <c r="L471" s="36">
        <f t="shared" si="87"/>
        <v>305.2</v>
      </c>
    </row>
    <row r="472" spans="1:12" ht="12.75">
      <c r="A472" s="63" t="str">
        <f ca="1">IF(ISERROR(MATCH(E472,Код_КВР,0)),"",INDIRECT(ADDRESS(MATCH(E472,Код_КВР,0)+1,2,,,"КВР")))</f>
        <v>Закупка товаров, работ и услуг для муниципальных нужд</v>
      </c>
      <c r="B472" s="94" t="s">
        <v>393</v>
      </c>
      <c r="C472" s="8" t="s">
        <v>222</v>
      </c>
      <c r="D472" s="1" t="s">
        <v>199</v>
      </c>
      <c r="E472" s="94">
        <v>200</v>
      </c>
      <c r="F472" s="7">
        <f>F473</f>
        <v>766.8</v>
      </c>
      <c r="G472" s="7">
        <f>G473</f>
        <v>0</v>
      </c>
      <c r="H472" s="36">
        <f t="shared" si="82"/>
        <v>766.8</v>
      </c>
      <c r="I472" s="7">
        <f>I473</f>
        <v>0</v>
      </c>
      <c r="J472" s="36">
        <f t="shared" si="80"/>
        <v>766.8</v>
      </c>
      <c r="K472" s="7">
        <f>K473</f>
        <v>0</v>
      </c>
      <c r="L472" s="36">
        <f t="shared" si="87"/>
        <v>766.8</v>
      </c>
    </row>
    <row r="473" spans="1:12" ht="35.25" customHeight="1">
      <c r="A473" s="63" t="str">
        <f ca="1">IF(ISERROR(MATCH(E473,Код_КВР,0)),"",INDIRECT(ADDRESS(MATCH(E473,Код_КВР,0)+1,2,,,"КВР")))</f>
        <v>Иные закупки товаров, работ и услуг для обеспечения муниципальных нужд</v>
      </c>
      <c r="B473" s="94" t="s">
        <v>393</v>
      </c>
      <c r="C473" s="8" t="s">
        <v>222</v>
      </c>
      <c r="D473" s="1" t="s">
        <v>199</v>
      </c>
      <c r="E473" s="94">
        <v>240</v>
      </c>
      <c r="F473" s="7">
        <f>F474</f>
        <v>766.8</v>
      </c>
      <c r="G473" s="7">
        <f>G474</f>
        <v>0</v>
      </c>
      <c r="H473" s="36">
        <f t="shared" si="82"/>
        <v>766.8</v>
      </c>
      <c r="I473" s="7">
        <f>I474</f>
        <v>0</v>
      </c>
      <c r="J473" s="36">
        <f aca="true" t="shared" si="88" ref="J473:J536">H473+I473</f>
        <v>766.8</v>
      </c>
      <c r="K473" s="7">
        <f>K474</f>
        <v>0</v>
      </c>
      <c r="L473" s="36">
        <f t="shared" si="87"/>
        <v>766.8</v>
      </c>
    </row>
    <row r="474" spans="1:12" ht="33">
      <c r="A474" s="63" t="str">
        <f ca="1">IF(ISERROR(MATCH(E474,Код_КВР,0)),"",INDIRECT(ADDRESS(MATCH(E474,Код_КВР,0)+1,2,,,"КВР")))</f>
        <v xml:space="preserve">Прочая закупка товаров, работ и услуг для обеспечения муниципальных нужд         </v>
      </c>
      <c r="B474" s="94" t="s">
        <v>393</v>
      </c>
      <c r="C474" s="8" t="s">
        <v>222</v>
      </c>
      <c r="D474" s="1" t="s">
        <v>199</v>
      </c>
      <c r="E474" s="94">
        <v>244</v>
      </c>
      <c r="F474" s="7">
        <f>'прил.6'!G85</f>
        <v>766.8</v>
      </c>
      <c r="G474" s="7">
        <f>'прил.6'!H85</f>
        <v>0</v>
      </c>
      <c r="H474" s="36">
        <f t="shared" si="82"/>
        <v>766.8</v>
      </c>
      <c r="I474" s="7">
        <f>'прил.6'!J85</f>
        <v>0</v>
      </c>
      <c r="J474" s="36">
        <f t="shared" si="88"/>
        <v>766.8</v>
      </c>
      <c r="K474" s="7">
        <f>'прил.6'!L85</f>
        <v>0</v>
      </c>
      <c r="L474" s="36">
        <f t="shared" si="87"/>
        <v>766.8</v>
      </c>
    </row>
    <row r="475" spans="1:12" ht="33">
      <c r="A475" s="63" t="str">
        <f ca="1">IF(ISERROR(MATCH(B475,Код_КЦСР,0)),"",INDIRECT(ADDRESS(MATCH(B475,Код_КЦСР,0)+1,2,,,"КЦСР")))</f>
        <v>Муниципальная программа «Охрана окружающей среды» на 2013-2022 годы</v>
      </c>
      <c r="B475" s="47" t="s">
        <v>551</v>
      </c>
      <c r="C475" s="8"/>
      <c r="D475" s="1"/>
      <c r="E475" s="94"/>
      <c r="F475" s="7">
        <f>F476+F482+F493+F499</f>
        <v>5500</v>
      </c>
      <c r="G475" s="7">
        <f>G476+G482+G493+G499</f>
        <v>0</v>
      </c>
      <c r="H475" s="36">
        <f t="shared" si="82"/>
        <v>5500</v>
      </c>
      <c r="I475" s="7">
        <f>I476+I482+I493+I499</f>
        <v>0</v>
      </c>
      <c r="J475" s="36">
        <f t="shared" si="88"/>
        <v>5500</v>
      </c>
      <c r="K475" s="7">
        <f>K476+K482+K493+K499</f>
        <v>-0.6</v>
      </c>
      <c r="L475" s="36">
        <f t="shared" si="87"/>
        <v>5499.4</v>
      </c>
    </row>
    <row r="476" spans="1:12" ht="36.75" customHeight="1">
      <c r="A476" s="63" t="str">
        <f ca="1">IF(ISERROR(MATCH(B476,Код_КЦСР,0)),"",INDIRECT(ADDRESS(MATCH(B476,Код_КЦСР,0)+1,2,,,"КЦСР")))</f>
        <v>Сбор и анализ информации о факторах окружающей среды и оценка их влияния на здоровье населения</v>
      </c>
      <c r="B476" s="47" t="s">
        <v>553</v>
      </c>
      <c r="C476" s="8"/>
      <c r="D476" s="1"/>
      <c r="E476" s="94"/>
      <c r="F476" s="7">
        <f aca="true" t="shared" si="89" ref="F476:K480">F477</f>
        <v>4795</v>
      </c>
      <c r="G476" s="7">
        <f t="shared" si="89"/>
        <v>0</v>
      </c>
      <c r="H476" s="36">
        <f t="shared" si="82"/>
        <v>4795</v>
      </c>
      <c r="I476" s="7">
        <f t="shared" si="89"/>
        <v>0</v>
      </c>
      <c r="J476" s="36">
        <f t="shared" si="88"/>
        <v>4795</v>
      </c>
      <c r="K476" s="7">
        <f t="shared" si="89"/>
        <v>-0.6</v>
      </c>
      <c r="L476" s="36">
        <f t="shared" si="87"/>
        <v>4794.4</v>
      </c>
    </row>
    <row r="477" spans="1:12" ht="12.75">
      <c r="A477" s="63" t="str">
        <f ca="1">IF(ISERROR(MATCH(C477,Код_Раздел,0)),"",INDIRECT(ADDRESS(MATCH(C477,Код_Раздел,0)+1,2,,,"Раздел")))</f>
        <v>Охрана окружающей среды</v>
      </c>
      <c r="B477" s="47" t="s">
        <v>553</v>
      </c>
      <c r="C477" s="8" t="s">
        <v>226</v>
      </c>
      <c r="D477" s="1"/>
      <c r="E477" s="94"/>
      <c r="F477" s="7">
        <f t="shared" si="89"/>
        <v>4795</v>
      </c>
      <c r="G477" s="7">
        <f t="shared" si="89"/>
        <v>0</v>
      </c>
      <c r="H477" s="36">
        <f t="shared" si="82"/>
        <v>4795</v>
      </c>
      <c r="I477" s="7">
        <f t="shared" si="89"/>
        <v>0</v>
      </c>
      <c r="J477" s="36">
        <f t="shared" si="88"/>
        <v>4795</v>
      </c>
      <c r="K477" s="7">
        <f t="shared" si="89"/>
        <v>-0.6</v>
      </c>
      <c r="L477" s="36">
        <f t="shared" si="87"/>
        <v>4794.4</v>
      </c>
    </row>
    <row r="478" spans="1:12" ht="12.75">
      <c r="A478" s="12" t="s">
        <v>264</v>
      </c>
      <c r="B478" s="47" t="s">
        <v>553</v>
      </c>
      <c r="C478" s="8" t="s">
        <v>226</v>
      </c>
      <c r="D478" s="1" t="s">
        <v>230</v>
      </c>
      <c r="E478" s="94"/>
      <c r="F478" s="7">
        <f t="shared" si="89"/>
        <v>4795</v>
      </c>
      <c r="G478" s="7">
        <f t="shared" si="89"/>
        <v>0</v>
      </c>
      <c r="H478" s="36">
        <f t="shared" si="82"/>
        <v>4795</v>
      </c>
      <c r="I478" s="7">
        <f t="shared" si="89"/>
        <v>0</v>
      </c>
      <c r="J478" s="36">
        <f t="shared" si="88"/>
        <v>4795</v>
      </c>
      <c r="K478" s="7">
        <f t="shared" si="89"/>
        <v>-0.6</v>
      </c>
      <c r="L478" s="36">
        <f t="shared" si="87"/>
        <v>4794.4</v>
      </c>
    </row>
    <row r="479" spans="1:12" ht="12.75">
      <c r="A479" s="63" t="str">
        <f ca="1">IF(ISERROR(MATCH(E479,Код_КВР,0)),"",INDIRECT(ADDRESS(MATCH(E479,Код_КВР,0)+1,2,,,"КВР")))</f>
        <v>Закупка товаров, работ и услуг для муниципальных нужд</v>
      </c>
      <c r="B479" s="47" t="s">
        <v>553</v>
      </c>
      <c r="C479" s="8" t="s">
        <v>226</v>
      </c>
      <c r="D479" s="1" t="s">
        <v>230</v>
      </c>
      <c r="E479" s="94">
        <v>200</v>
      </c>
      <c r="F479" s="7">
        <f t="shared" si="89"/>
        <v>4795</v>
      </c>
      <c r="G479" s="7">
        <f t="shared" si="89"/>
        <v>0</v>
      </c>
      <c r="H479" s="36">
        <f t="shared" si="82"/>
        <v>4795</v>
      </c>
      <c r="I479" s="7">
        <f t="shared" si="89"/>
        <v>0</v>
      </c>
      <c r="J479" s="36">
        <f t="shared" si="88"/>
        <v>4795</v>
      </c>
      <c r="K479" s="7">
        <f t="shared" si="89"/>
        <v>-0.6</v>
      </c>
      <c r="L479" s="36">
        <f t="shared" si="87"/>
        <v>4794.4</v>
      </c>
    </row>
    <row r="480" spans="1:12" ht="33.75" customHeight="1">
      <c r="A480" s="63" t="str">
        <f ca="1">IF(ISERROR(MATCH(E480,Код_КВР,0)),"",INDIRECT(ADDRESS(MATCH(E480,Код_КВР,0)+1,2,,,"КВР")))</f>
        <v>Иные закупки товаров, работ и услуг для обеспечения муниципальных нужд</v>
      </c>
      <c r="B480" s="47" t="s">
        <v>553</v>
      </c>
      <c r="C480" s="8" t="s">
        <v>226</v>
      </c>
      <c r="D480" s="1" t="s">
        <v>230</v>
      </c>
      <c r="E480" s="94">
        <v>240</v>
      </c>
      <c r="F480" s="7">
        <f t="shared" si="89"/>
        <v>4795</v>
      </c>
      <c r="G480" s="7">
        <f t="shared" si="89"/>
        <v>0</v>
      </c>
      <c r="H480" s="36">
        <f t="shared" si="82"/>
        <v>4795</v>
      </c>
      <c r="I480" s="7">
        <f t="shared" si="89"/>
        <v>0</v>
      </c>
      <c r="J480" s="36">
        <f t="shared" si="88"/>
        <v>4795</v>
      </c>
      <c r="K480" s="7">
        <f t="shared" si="89"/>
        <v>-0.6</v>
      </c>
      <c r="L480" s="36">
        <f t="shared" si="87"/>
        <v>4794.4</v>
      </c>
    </row>
    <row r="481" spans="1:12" ht="33">
      <c r="A481" s="63" t="str">
        <f ca="1">IF(ISERROR(MATCH(E481,Код_КВР,0)),"",INDIRECT(ADDRESS(MATCH(E481,Код_КВР,0)+1,2,,,"КВР")))</f>
        <v xml:space="preserve">Прочая закупка товаров, работ и услуг для обеспечения муниципальных нужд         </v>
      </c>
      <c r="B481" s="47" t="s">
        <v>553</v>
      </c>
      <c r="C481" s="8" t="s">
        <v>226</v>
      </c>
      <c r="D481" s="1" t="s">
        <v>230</v>
      </c>
      <c r="E481" s="94">
        <v>244</v>
      </c>
      <c r="F481" s="7">
        <f>'прил.6'!G1484</f>
        <v>4795</v>
      </c>
      <c r="G481" s="7">
        <f>'прил.6'!H1484</f>
        <v>0</v>
      </c>
      <c r="H481" s="36">
        <f aca="true" t="shared" si="90" ref="H481:H544">F481+G481</f>
        <v>4795</v>
      </c>
      <c r="I481" s="7">
        <f>'прил.6'!J1484</f>
        <v>0</v>
      </c>
      <c r="J481" s="36">
        <f t="shared" si="88"/>
        <v>4795</v>
      </c>
      <c r="K481" s="7">
        <f>'прил.6'!L1484</f>
        <v>-0.6</v>
      </c>
      <c r="L481" s="36">
        <f t="shared" si="87"/>
        <v>4794.4</v>
      </c>
    </row>
    <row r="482" spans="1:12" ht="33">
      <c r="A482" s="63" t="str">
        <f ca="1">IF(ISERROR(MATCH(B482,Код_КЦСР,0)),"",INDIRECT(ADDRESS(MATCH(B482,Код_КЦСР,0)+1,2,,,"КЦСР")))</f>
        <v>Организация мероприятий по экологическому образованию и воспитанию населения</v>
      </c>
      <c r="B482" s="47" t="s">
        <v>555</v>
      </c>
      <c r="C482" s="8"/>
      <c r="D482" s="1"/>
      <c r="E482" s="94"/>
      <c r="F482" s="7">
        <f>F483+F488</f>
        <v>475</v>
      </c>
      <c r="G482" s="7">
        <f>G483+G488</f>
        <v>0</v>
      </c>
      <c r="H482" s="36">
        <f t="shared" si="90"/>
        <v>475</v>
      </c>
      <c r="I482" s="7">
        <f>I483+I488</f>
        <v>0</v>
      </c>
      <c r="J482" s="36">
        <f t="shared" si="88"/>
        <v>475</v>
      </c>
      <c r="K482" s="7">
        <f>K483+K488</f>
        <v>0</v>
      </c>
      <c r="L482" s="36">
        <f t="shared" si="87"/>
        <v>475</v>
      </c>
    </row>
    <row r="483" spans="1:12" ht="12.75">
      <c r="A483" s="63" t="str">
        <f ca="1">IF(ISERROR(MATCH(C483,Код_Раздел,0)),"",INDIRECT(ADDRESS(MATCH(C483,Код_Раздел,0)+1,2,,,"Раздел")))</f>
        <v>Образование</v>
      </c>
      <c r="B483" s="47" t="s">
        <v>555</v>
      </c>
      <c r="C483" s="8" t="s">
        <v>204</v>
      </c>
      <c r="D483" s="1"/>
      <c r="E483" s="94"/>
      <c r="F483" s="7">
        <f aca="true" t="shared" si="91" ref="F483:K486">F484</f>
        <v>465</v>
      </c>
      <c r="G483" s="7">
        <f t="shared" si="91"/>
        <v>0</v>
      </c>
      <c r="H483" s="36">
        <f t="shared" si="90"/>
        <v>465</v>
      </c>
      <c r="I483" s="7">
        <f t="shared" si="91"/>
        <v>0</v>
      </c>
      <c r="J483" s="36">
        <f t="shared" si="88"/>
        <v>465</v>
      </c>
      <c r="K483" s="7">
        <f t="shared" si="91"/>
        <v>0</v>
      </c>
      <c r="L483" s="36">
        <f t="shared" si="87"/>
        <v>465</v>
      </c>
    </row>
    <row r="484" spans="1:12" ht="12.75">
      <c r="A484" s="12" t="s">
        <v>260</v>
      </c>
      <c r="B484" s="47" t="s">
        <v>555</v>
      </c>
      <c r="C484" s="8" t="s">
        <v>204</v>
      </c>
      <c r="D484" s="1" t="s">
        <v>228</v>
      </c>
      <c r="E484" s="94"/>
      <c r="F484" s="7">
        <f t="shared" si="91"/>
        <v>465</v>
      </c>
      <c r="G484" s="7">
        <f t="shared" si="91"/>
        <v>0</v>
      </c>
      <c r="H484" s="36">
        <f t="shared" si="90"/>
        <v>465</v>
      </c>
      <c r="I484" s="7">
        <f t="shared" si="91"/>
        <v>0</v>
      </c>
      <c r="J484" s="36">
        <f t="shared" si="88"/>
        <v>465</v>
      </c>
      <c r="K484" s="7">
        <f t="shared" si="91"/>
        <v>0</v>
      </c>
      <c r="L484" s="36">
        <f t="shared" si="87"/>
        <v>465</v>
      </c>
    </row>
    <row r="485" spans="1:12" ht="33">
      <c r="A485" s="63" t="str">
        <f ca="1">IF(ISERROR(MATCH(E485,Код_КВР,0)),"",INDIRECT(ADDRESS(MATCH(E485,Код_КВР,0)+1,2,,,"КВР")))</f>
        <v>Предоставление субсидий бюджетным, автономным учреждениям и иным некоммерческим организациям</v>
      </c>
      <c r="B485" s="47" t="s">
        <v>555</v>
      </c>
      <c r="C485" s="8" t="s">
        <v>204</v>
      </c>
      <c r="D485" s="1" t="s">
        <v>228</v>
      </c>
      <c r="E485" s="94">
        <v>600</v>
      </c>
      <c r="F485" s="7">
        <f t="shared" si="91"/>
        <v>465</v>
      </c>
      <c r="G485" s="7">
        <f t="shared" si="91"/>
        <v>0</v>
      </c>
      <c r="H485" s="36">
        <f t="shared" si="90"/>
        <v>465</v>
      </c>
      <c r="I485" s="7">
        <f t="shared" si="91"/>
        <v>0</v>
      </c>
      <c r="J485" s="36">
        <f t="shared" si="88"/>
        <v>465</v>
      </c>
      <c r="K485" s="7">
        <f t="shared" si="91"/>
        <v>0</v>
      </c>
      <c r="L485" s="36">
        <f t="shared" si="87"/>
        <v>465</v>
      </c>
    </row>
    <row r="486" spans="1:12" ht="12.75">
      <c r="A486" s="63" t="str">
        <f ca="1">IF(ISERROR(MATCH(E486,Код_КВР,0)),"",INDIRECT(ADDRESS(MATCH(E486,Код_КВР,0)+1,2,,,"КВР")))</f>
        <v>Субсидии бюджетным учреждениям</v>
      </c>
      <c r="B486" s="47" t="s">
        <v>555</v>
      </c>
      <c r="C486" s="8" t="s">
        <v>204</v>
      </c>
      <c r="D486" s="1" t="s">
        <v>228</v>
      </c>
      <c r="E486" s="94">
        <v>610</v>
      </c>
      <c r="F486" s="7">
        <f t="shared" si="91"/>
        <v>465</v>
      </c>
      <c r="G486" s="7">
        <f t="shared" si="91"/>
        <v>0</v>
      </c>
      <c r="H486" s="36">
        <f t="shared" si="90"/>
        <v>465</v>
      </c>
      <c r="I486" s="7">
        <f t="shared" si="91"/>
        <v>0</v>
      </c>
      <c r="J486" s="36">
        <f t="shared" si="88"/>
        <v>465</v>
      </c>
      <c r="K486" s="7">
        <f t="shared" si="91"/>
        <v>0</v>
      </c>
      <c r="L486" s="36">
        <f t="shared" si="87"/>
        <v>465</v>
      </c>
    </row>
    <row r="487" spans="1:12" ht="12.75">
      <c r="A487" s="63" t="str">
        <f ca="1">IF(ISERROR(MATCH(E487,Код_КВР,0)),"",INDIRECT(ADDRESS(MATCH(E487,Код_КВР,0)+1,2,,,"КВР")))</f>
        <v>Субсидии бюджетным учреждениям на иные цели</v>
      </c>
      <c r="B487" s="47" t="s">
        <v>555</v>
      </c>
      <c r="C487" s="8" t="s">
        <v>204</v>
      </c>
      <c r="D487" s="1" t="s">
        <v>228</v>
      </c>
      <c r="E487" s="94">
        <v>612</v>
      </c>
      <c r="F487" s="7">
        <f>'прил.6'!G690</f>
        <v>465</v>
      </c>
      <c r="G487" s="7">
        <f>'прил.6'!H690</f>
        <v>0</v>
      </c>
      <c r="H487" s="36">
        <f t="shared" si="90"/>
        <v>465</v>
      </c>
      <c r="I487" s="7">
        <f>'прил.6'!J690</f>
        <v>0</v>
      </c>
      <c r="J487" s="36">
        <f t="shared" si="88"/>
        <v>465</v>
      </c>
      <c r="K487" s="7">
        <f>'прил.6'!L690</f>
        <v>0</v>
      </c>
      <c r="L487" s="36">
        <f t="shared" si="87"/>
        <v>465</v>
      </c>
    </row>
    <row r="488" spans="1:12" ht="12.75">
      <c r="A488" s="63" t="str">
        <f ca="1">IF(ISERROR(MATCH(C488,Код_Раздел,0)),"",INDIRECT(ADDRESS(MATCH(C488,Код_Раздел,0)+1,2,,,"Раздел")))</f>
        <v>Культура, кинематография</v>
      </c>
      <c r="B488" s="47" t="s">
        <v>555</v>
      </c>
      <c r="C488" s="8" t="s">
        <v>231</v>
      </c>
      <c r="D488" s="1"/>
      <c r="E488" s="94"/>
      <c r="F488" s="7">
        <f aca="true" t="shared" si="92" ref="F488:K491">F489</f>
        <v>10</v>
      </c>
      <c r="G488" s="7">
        <f t="shared" si="92"/>
        <v>0</v>
      </c>
      <c r="H488" s="36">
        <f t="shared" si="90"/>
        <v>10</v>
      </c>
      <c r="I488" s="7">
        <f t="shared" si="92"/>
        <v>0</v>
      </c>
      <c r="J488" s="36">
        <f t="shared" si="88"/>
        <v>10</v>
      </c>
      <c r="K488" s="7">
        <f t="shared" si="92"/>
        <v>0</v>
      </c>
      <c r="L488" s="36">
        <f t="shared" si="87"/>
        <v>10</v>
      </c>
    </row>
    <row r="489" spans="1:12" ht="12.75">
      <c r="A489" s="12" t="s">
        <v>172</v>
      </c>
      <c r="B489" s="47" t="s">
        <v>555</v>
      </c>
      <c r="C489" s="8" t="s">
        <v>231</v>
      </c>
      <c r="D489" s="1" t="s">
        <v>225</v>
      </c>
      <c r="E489" s="94"/>
      <c r="F489" s="7">
        <f t="shared" si="92"/>
        <v>10</v>
      </c>
      <c r="G489" s="7">
        <f t="shared" si="92"/>
        <v>0</v>
      </c>
      <c r="H489" s="36">
        <f t="shared" si="90"/>
        <v>10</v>
      </c>
      <c r="I489" s="7">
        <f t="shared" si="92"/>
        <v>0</v>
      </c>
      <c r="J489" s="36">
        <f t="shared" si="88"/>
        <v>10</v>
      </c>
      <c r="K489" s="7">
        <f t="shared" si="92"/>
        <v>0</v>
      </c>
      <c r="L489" s="36">
        <f t="shared" si="87"/>
        <v>10</v>
      </c>
    </row>
    <row r="490" spans="1:12" ht="33">
      <c r="A490" s="63" t="str">
        <f ca="1">IF(ISERROR(MATCH(E490,Код_КВР,0)),"",INDIRECT(ADDRESS(MATCH(E490,Код_КВР,0)+1,2,,,"КВР")))</f>
        <v>Предоставление субсидий бюджетным, автономным учреждениям и иным некоммерческим организациям</v>
      </c>
      <c r="B490" s="47" t="s">
        <v>555</v>
      </c>
      <c r="C490" s="8" t="s">
        <v>231</v>
      </c>
      <c r="D490" s="1" t="s">
        <v>225</v>
      </c>
      <c r="E490" s="94">
        <v>600</v>
      </c>
      <c r="F490" s="7">
        <f t="shared" si="92"/>
        <v>10</v>
      </c>
      <c r="G490" s="7">
        <f t="shared" si="92"/>
        <v>0</v>
      </c>
      <c r="H490" s="36">
        <f t="shared" si="90"/>
        <v>10</v>
      </c>
      <c r="I490" s="7">
        <f t="shared" si="92"/>
        <v>0</v>
      </c>
      <c r="J490" s="36">
        <f t="shared" si="88"/>
        <v>10</v>
      </c>
      <c r="K490" s="7">
        <f t="shared" si="92"/>
        <v>0</v>
      </c>
      <c r="L490" s="36">
        <f t="shared" si="87"/>
        <v>10</v>
      </c>
    </row>
    <row r="491" spans="1:12" ht="12.75">
      <c r="A491" s="63" t="str">
        <f ca="1">IF(ISERROR(MATCH(E491,Код_КВР,0)),"",INDIRECT(ADDRESS(MATCH(E491,Код_КВР,0)+1,2,,,"КВР")))</f>
        <v>Субсидии бюджетным учреждениям</v>
      </c>
      <c r="B491" s="47" t="s">
        <v>555</v>
      </c>
      <c r="C491" s="8" t="s">
        <v>231</v>
      </c>
      <c r="D491" s="1" t="s">
        <v>225</v>
      </c>
      <c r="E491" s="94">
        <v>610</v>
      </c>
      <c r="F491" s="7">
        <f t="shared" si="92"/>
        <v>10</v>
      </c>
      <c r="G491" s="7">
        <f t="shared" si="92"/>
        <v>0</v>
      </c>
      <c r="H491" s="36">
        <f t="shared" si="90"/>
        <v>10</v>
      </c>
      <c r="I491" s="7">
        <f t="shared" si="92"/>
        <v>0</v>
      </c>
      <c r="J491" s="36">
        <f t="shared" si="88"/>
        <v>10</v>
      </c>
      <c r="K491" s="7">
        <f t="shared" si="92"/>
        <v>0</v>
      </c>
      <c r="L491" s="36">
        <f t="shared" si="87"/>
        <v>10</v>
      </c>
    </row>
    <row r="492" spans="1:12" ht="12.75">
      <c r="A492" s="63" t="str">
        <f ca="1">IF(ISERROR(MATCH(E492,Код_КВР,0)),"",INDIRECT(ADDRESS(MATCH(E492,Код_КВР,0)+1,2,,,"КВР")))</f>
        <v>Субсидии бюджетным учреждениям на иные цели</v>
      </c>
      <c r="B492" s="47" t="s">
        <v>555</v>
      </c>
      <c r="C492" s="8" t="s">
        <v>231</v>
      </c>
      <c r="D492" s="1" t="s">
        <v>225</v>
      </c>
      <c r="E492" s="94">
        <v>612</v>
      </c>
      <c r="F492" s="7">
        <f>'прил.6'!G1010</f>
        <v>10</v>
      </c>
      <c r="G492" s="7">
        <f>'прил.6'!H1010</f>
        <v>0</v>
      </c>
      <c r="H492" s="36">
        <f t="shared" si="90"/>
        <v>10</v>
      </c>
      <c r="I492" s="7">
        <f>'прил.6'!J1010</f>
        <v>0</v>
      </c>
      <c r="J492" s="36">
        <f t="shared" si="88"/>
        <v>10</v>
      </c>
      <c r="K492" s="7">
        <f>'прил.6'!L1010</f>
        <v>0</v>
      </c>
      <c r="L492" s="36">
        <f t="shared" si="87"/>
        <v>10</v>
      </c>
    </row>
    <row r="493" spans="1:12" ht="33">
      <c r="A493" s="63" t="str">
        <f ca="1">IF(ISERROR(MATCH(B493,Код_КЦСР,0)),"",INDIRECT(ADDRESS(MATCH(B493,Код_КЦСР,0)+1,2,,,"КЦСР")))</f>
        <v>Оборудование основных помещений МБДОУ бактерицидными лампами</v>
      </c>
      <c r="B493" s="47" t="s">
        <v>557</v>
      </c>
      <c r="C493" s="8"/>
      <c r="D493" s="1"/>
      <c r="E493" s="94"/>
      <c r="F493" s="7">
        <f aca="true" t="shared" si="93" ref="F493:K497">F494</f>
        <v>30</v>
      </c>
      <c r="G493" s="7">
        <f t="shared" si="93"/>
        <v>0</v>
      </c>
      <c r="H493" s="36">
        <f t="shared" si="90"/>
        <v>30</v>
      </c>
      <c r="I493" s="7">
        <f t="shared" si="93"/>
        <v>0</v>
      </c>
      <c r="J493" s="36">
        <f t="shared" si="88"/>
        <v>30</v>
      </c>
      <c r="K493" s="7">
        <f t="shared" si="93"/>
        <v>0</v>
      </c>
      <c r="L493" s="36">
        <f t="shared" si="87"/>
        <v>30</v>
      </c>
    </row>
    <row r="494" spans="1:12" ht="12.75">
      <c r="A494" s="63" t="str">
        <f ca="1">IF(ISERROR(MATCH(C494,Код_Раздел,0)),"",INDIRECT(ADDRESS(MATCH(C494,Код_Раздел,0)+1,2,,,"Раздел")))</f>
        <v>Образование</v>
      </c>
      <c r="B494" s="47" t="s">
        <v>557</v>
      </c>
      <c r="C494" s="8" t="s">
        <v>204</v>
      </c>
      <c r="D494" s="1"/>
      <c r="E494" s="94"/>
      <c r="F494" s="7">
        <f t="shared" si="93"/>
        <v>30</v>
      </c>
      <c r="G494" s="7">
        <f t="shared" si="93"/>
        <v>0</v>
      </c>
      <c r="H494" s="36">
        <f t="shared" si="90"/>
        <v>30</v>
      </c>
      <c r="I494" s="7">
        <f t="shared" si="93"/>
        <v>0</v>
      </c>
      <c r="J494" s="36">
        <f t="shared" si="88"/>
        <v>30</v>
      </c>
      <c r="K494" s="7">
        <f t="shared" si="93"/>
        <v>0</v>
      </c>
      <c r="L494" s="36">
        <f t="shared" si="87"/>
        <v>30</v>
      </c>
    </row>
    <row r="495" spans="1:12" ht="21" customHeight="1">
      <c r="A495" s="12" t="s">
        <v>260</v>
      </c>
      <c r="B495" s="47" t="s">
        <v>557</v>
      </c>
      <c r="C495" s="8" t="s">
        <v>204</v>
      </c>
      <c r="D495" s="1" t="s">
        <v>228</v>
      </c>
      <c r="E495" s="94"/>
      <c r="F495" s="7">
        <f t="shared" si="93"/>
        <v>30</v>
      </c>
      <c r="G495" s="7">
        <f t="shared" si="93"/>
        <v>0</v>
      </c>
      <c r="H495" s="36">
        <f t="shared" si="90"/>
        <v>30</v>
      </c>
      <c r="I495" s="7">
        <f t="shared" si="93"/>
        <v>0</v>
      </c>
      <c r="J495" s="36">
        <f t="shared" si="88"/>
        <v>30</v>
      </c>
      <c r="K495" s="7">
        <f t="shared" si="93"/>
        <v>0</v>
      </c>
      <c r="L495" s="36">
        <f t="shared" si="87"/>
        <v>30</v>
      </c>
    </row>
    <row r="496" spans="1:12" ht="35.25" customHeight="1">
      <c r="A496" s="63" t="str">
        <f ca="1">IF(ISERROR(MATCH(E496,Код_КВР,0)),"",INDIRECT(ADDRESS(MATCH(E496,Код_КВР,0)+1,2,,,"КВР")))</f>
        <v>Предоставление субсидий бюджетным, автономным учреждениям и иным некоммерческим организациям</v>
      </c>
      <c r="B496" s="47" t="s">
        <v>557</v>
      </c>
      <c r="C496" s="8" t="s">
        <v>204</v>
      </c>
      <c r="D496" s="1" t="s">
        <v>228</v>
      </c>
      <c r="E496" s="94">
        <v>600</v>
      </c>
      <c r="F496" s="7">
        <f t="shared" si="93"/>
        <v>30</v>
      </c>
      <c r="G496" s="7">
        <f t="shared" si="93"/>
        <v>0</v>
      </c>
      <c r="H496" s="36">
        <f t="shared" si="90"/>
        <v>30</v>
      </c>
      <c r="I496" s="7">
        <f t="shared" si="93"/>
        <v>0</v>
      </c>
      <c r="J496" s="36">
        <f t="shared" si="88"/>
        <v>30</v>
      </c>
      <c r="K496" s="7">
        <f t="shared" si="93"/>
        <v>0</v>
      </c>
      <c r="L496" s="36">
        <f t="shared" si="87"/>
        <v>30</v>
      </c>
    </row>
    <row r="497" spans="1:12" ht="18.75" customHeight="1">
      <c r="A497" s="63" t="str">
        <f ca="1">IF(ISERROR(MATCH(E497,Код_КВР,0)),"",INDIRECT(ADDRESS(MATCH(E497,Код_КВР,0)+1,2,,,"КВР")))</f>
        <v>Субсидии бюджетным учреждениям</v>
      </c>
      <c r="B497" s="47" t="s">
        <v>557</v>
      </c>
      <c r="C497" s="8" t="s">
        <v>204</v>
      </c>
      <c r="D497" s="1" t="s">
        <v>228</v>
      </c>
      <c r="E497" s="94">
        <v>610</v>
      </c>
      <c r="F497" s="7">
        <f t="shared" si="93"/>
        <v>30</v>
      </c>
      <c r="G497" s="7">
        <f t="shared" si="93"/>
        <v>0</v>
      </c>
      <c r="H497" s="36">
        <f t="shared" si="90"/>
        <v>30</v>
      </c>
      <c r="I497" s="7">
        <f t="shared" si="93"/>
        <v>0</v>
      </c>
      <c r="J497" s="36">
        <f t="shared" si="88"/>
        <v>30</v>
      </c>
      <c r="K497" s="7">
        <f t="shared" si="93"/>
        <v>0</v>
      </c>
      <c r="L497" s="36">
        <f t="shared" si="87"/>
        <v>30</v>
      </c>
    </row>
    <row r="498" spans="1:12" ht="18.75" customHeight="1">
      <c r="A498" s="63" t="str">
        <f ca="1">IF(ISERROR(MATCH(E498,Код_КВР,0)),"",INDIRECT(ADDRESS(MATCH(E498,Код_КВР,0)+1,2,,,"КВР")))</f>
        <v>Субсидии бюджетным учреждениям на иные цели</v>
      </c>
      <c r="B498" s="47" t="s">
        <v>557</v>
      </c>
      <c r="C498" s="8" t="s">
        <v>204</v>
      </c>
      <c r="D498" s="1" t="s">
        <v>228</v>
      </c>
      <c r="E498" s="94">
        <v>612</v>
      </c>
      <c r="F498" s="7">
        <f>'прил.6'!G694</f>
        <v>30</v>
      </c>
      <c r="G498" s="7">
        <f>'прил.6'!H694</f>
        <v>0</v>
      </c>
      <c r="H498" s="36">
        <f t="shared" si="90"/>
        <v>30</v>
      </c>
      <c r="I498" s="7">
        <f>'прил.6'!J694</f>
        <v>0</v>
      </c>
      <c r="J498" s="36">
        <f t="shared" si="88"/>
        <v>30</v>
      </c>
      <c r="K498" s="7">
        <f>'прил.6'!L694</f>
        <v>0</v>
      </c>
      <c r="L498" s="36">
        <f t="shared" si="87"/>
        <v>30</v>
      </c>
    </row>
    <row r="499" spans="1:12" ht="136.5" customHeight="1">
      <c r="A499" s="63" t="str">
        <f ca="1">IF(ISERROR(MATCH(B499,Код_КЦСР,0)),"",INDIRECT(ADDRESS(MATCH(B499,Код_КЦСР,0)+1,2,,,"КЦСР")))</f>
        <v>Осуществление сбора, транспортирования и утилизации ртутьсодержащих отходов от физических лиц (кроме потребителей ртутьсодержащих ламп, являющихся собственниками, нанимателями, пользователями помещений 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услуги и (или) выполнения работ по содержанию и ремонту общего имущества в таких домах)</v>
      </c>
      <c r="B499" s="47" t="s">
        <v>558</v>
      </c>
      <c r="C499" s="8"/>
      <c r="D499" s="1"/>
      <c r="E499" s="94"/>
      <c r="F499" s="7">
        <f aca="true" t="shared" si="94" ref="F499:K502">F500</f>
        <v>200</v>
      </c>
      <c r="G499" s="7">
        <f t="shared" si="94"/>
        <v>0</v>
      </c>
      <c r="H499" s="36">
        <f t="shared" si="90"/>
        <v>200</v>
      </c>
      <c r="I499" s="7">
        <f t="shared" si="94"/>
        <v>0</v>
      </c>
      <c r="J499" s="36">
        <f t="shared" si="88"/>
        <v>200</v>
      </c>
      <c r="K499" s="7">
        <f t="shared" si="94"/>
        <v>0</v>
      </c>
      <c r="L499" s="36">
        <f t="shared" si="87"/>
        <v>200</v>
      </c>
    </row>
    <row r="500" spans="1:12" ht="12.75">
      <c r="A500" s="63" t="str">
        <f ca="1">IF(ISERROR(MATCH(C500,Код_Раздел,0)),"",INDIRECT(ADDRESS(MATCH(C500,Код_Раздел,0)+1,2,,,"Раздел")))</f>
        <v>Охрана окружающей среды</v>
      </c>
      <c r="B500" s="47" t="s">
        <v>558</v>
      </c>
      <c r="C500" s="8" t="s">
        <v>226</v>
      </c>
      <c r="D500" s="1"/>
      <c r="E500" s="94"/>
      <c r="F500" s="7">
        <f t="shared" si="94"/>
        <v>200</v>
      </c>
      <c r="G500" s="7">
        <f t="shared" si="94"/>
        <v>0</v>
      </c>
      <c r="H500" s="36">
        <f t="shared" si="90"/>
        <v>200</v>
      </c>
      <c r="I500" s="7">
        <f t="shared" si="94"/>
        <v>0</v>
      </c>
      <c r="J500" s="36">
        <f t="shared" si="88"/>
        <v>200</v>
      </c>
      <c r="K500" s="7">
        <f t="shared" si="94"/>
        <v>0</v>
      </c>
      <c r="L500" s="36">
        <f t="shared" si="87"/>
        <v>200</v>
      </c>
    </row>
    <row r="501" spans="1:12" ht="12.75">
      <c r="A501" s="12" t="s">
        <v>264</v>
      </c>
      <c r="B501" s="47" t="s">
        <v>558</v>
      </c>
      <c r="C501" s="8" t="s">
        <v>226</v>
      </c>
      <c r="D501" s="1" t="s">
        <v>230</v>
      </c>
      <c r="E501" s="94"/>
      <c r="F501" s="7">
        <f t="shared" si="94"/>
        <v>200</v>
      </c>
      <c r="G501" s="7">
        <f t="shared" si="94"/>
        <v>0</v>
      </c>
      <c r="H501" s="36">
        <f t="shared" si="90"/>
        <v>200</v>
      </c>
      <c r="I501" s="7">
        <f t="shared" si="94"/>
        <v>0</v>
      </c>
      <c r="J501" s="36">
        <f t="shared" si="88"/>
        <v>200</v>
      </c>
      <c r="K501" s="7">
        <f t="shared" si="94"/>
        <v>0</v>
      </c>
      <c r="L501" s="36">
        <f t="shared" si="87"/>
        <v>200</v>
      </c>
    </row>
    <row r="502" spans="1:12" ht="12.75">
      <c r="A502" s="63" t="str">
        <f ca="1">IF(ISERROR(MATCH(E502,Код_КВР,0)),"",INDIRECT(ADDRESS(MATCH(E502,Код_КВР,0)+1,2,,,"КВР")))</f>
        <v>Иные бюджетные ассигнования</v>
      </c>
      <c r="B502" s="47" t="s">
        <v>558</v>
      </c>
      <c r="C502" s="8" t="s">
        <v>226</v>
      </c>
      <c r="D502" s="1" t="s">
        <v>230</v>
      </c>
      <c r="E502" s="94">
        <v>800</v>
      </c>
      <c r="F502" s="7">
        <f t="shared" si="94"/>
        <v>200</v>
      </c>
      <c r="G502" s="7">
        <f t="shared" si="94"/>
        <v>0</v>
      </c>
      <c r="H502" s="36">
        <f t="shared" si="90"/>
        <v>200</v>
      </c>
      <c r="I502" s="7">
        <f t="shared" si="94"/>
        <v>0</v>
      </c>
      <c r="J502" s="36">
        <f t="shared" si="88"/>
        <v>200</v>
      </c>
      <c r="K502" s="7">
        <f t="shared" si="94"/>
        <v>0</v>
      </c>
      <c r="L502" s="36">
        <f t="shared" si="87"/>
        <v>200</v>
      </c>
    </row>
    <row r="503" spans="1:12" ht="52.7" customHeight="1">
      <c r="A503" s="63" t="str">
        <f ca="1">IF(ISERROR(MATCH(E503,Код_КВР,0)),"",INDIRECT(ADDRESS(MATCH(E503,Код_КВР,0)+1,2,,,"КВР")))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503" s="47" t="s">
        <v>558</v>
      </c>
      <c r="C503" s="8" t="s">
        <v>226</v>
      </c>
      <c r="D503" s="1" t="s">
        <v>230</v>
      </c>
      <c r="E503" s="94">
        <v>810</v>
      </c>
      <c r="F503" s="7">
        <f>'прил.6'!G494</f>
        <v>200</v>
      </c>
      <c r="G503" s="7">
        <f>'прил.6'!H494</f>
        <v>0</v>
      </c>
      <c r="H503" s="36">
        <f t="shared" si="90"/>
        <v>200</v>
      </c>
      <c r="I503" s="7">
        <f>'прил.6'!J494</f>
        <v>0</v>
      </c>
      <c r="J503" s="36">
        <f t="shared" si="88"/>
        <v>200</v>
      </c>
      <c r="K503" s="7">
        <f>'прил.6'!L494</f>
        <v>0</v>
      </c>
      <c r="L503" s="36">
        <f t="shared" si="87"/>
        <v>200</v>
      </c>
    </row>
    <row r="504" spans="1:12" ht="37.5" customHeight="1">
      <c r="A504" s="63" t="str">
        <f ca="1">IF(ISERROR(MATCH(B504,Код_КЦСР,0)),"",INDIRECT(ADDRESS(MATCH(B504,Код_КЦСР,0)+1,2,,,"КЦСР")))</f>
        <v>Муниципальная программа «Содействие развитию потребительского рынка в городе Череповце на 2013-2017 годы»</v>
      </c>
      <c r="B504" s="47" t="s">
        <v>559</v>
      </c>
      <c r="C504" s="8"/>
      <c r="D504" s="1"/>
      <c r="E504" s="94"/>
      <c r="F504" s="7">
        <f aca="true" t="shared" si="95" ref="F504:K509">F505</f>
        <v>150</v>
      </c>
      <c r="G504" s="7">
        <f t="shared" si="95"/>
        <v>0</v>
      </c>
      <c r="H504" s="36">
        <f t="shared" si="90"/>
        <v>150</v>
      </c>
      <c r="I504" s="7">
        <f t="shared" si="95"/>
        <v>0</v>
      </c>
      <c r="J504" s="36">
        <f t="shared" si="88"/>
        <v>150</v>
      </c>
      <c r="K504" s="7">
        <f t="shared" si="95"/>
        <v>0</v>
      </c>
      <c r="L504" s="36">
        <f t="shared" si="87"/>
        <v>150</v>
      </c>
    </row>
    <row r="505" spans="1:12" ht="52.7" customHeight="1">
      <c r="A505" s="63" t="str">
        <f ca="1">IF(ISERROR(MATCH(B505,Код_КЦСР,0)),"",INDIRECT(ADDRESS(MATCH(B505,Код_КЦСР,0)+1,2,,,"КЦСР")))</f>
        <v>Проведение конкурсов среди предприятий сферы потребительского рынка, организация участия предприятий потребительского рынка в областных конкурсах</v>
      </c>
      <c r="B505" s="47" t="s">
        <v>561</v>
      </c>
      <c r="C505" s="8"/>
      <c r="D505" s="1"/>
      <c r="E505" s="94"/>
      <c r="F505" s="7">
        <f t="shared" si="95"/>
        <v>150</v>
      </c>
      <c r="G505" s="7">
        <f t="shared" si="95"/>
        <v>0</v>
      </c>
      <c r="H505" s="36">
        <f t="shared" si="90"/>
        <v>150</v>
      </c>
      <c r="I505" s="7">
        <f t="shared" si="95"/>
        <v>0</v>
      </c>
      <c r="J505" s="36">
        <f t="shared" si="88"/>
        <v>150</v>
      </c>
      <c r="K505" s="7">
        <f t="shared" si="95"/>
        <v>0</v>
      </c>
      <c r="L505" s="36">
        <f t="shared" si="87"/>
        <v>150</v>
      </c>
    </row>
    <row r="506" spans="1:12" ht="12.75">
      <c r="A506" s="63" t="str">
        <f ca="1">IF(ISERROR(MATCH(C506,Код_Раздел,0)),"",INDIRECT(ADDRESS(MATCH(C506,Код_Раздел,0)+1,2,,,"Раздел")))</f>
        <v>Общегосударственные  вопросы</v>
      </c>
      <c r="B506" s="94" t="s">
        <v>561</v>
      </c>
      <c r="C506" s="8" t="s">
        <v>222</v>
      </c>
      <c r="D506" s="1"/>
      <c r="E506" s="94"/>
      <c r="F506" s="7">
        <f t="shared" si="95"/>
        <v>150</v>
      </c>
      <c r="G506" s="7">
        <f t="shared" si="95"/>
        <v>0</v>
      </c>
      <c r="H506" s="36">
        <f t="shared" si="90"/>
        <v>150</v>
      </c>
      <c r="I506" s="7">
        <f t="shared" si="95"/>
        <v>0</v>
      </c>
      <c r="J506" s="36">
        <f t="shared" si="88"/>
        <v>150</v>
      </c>
      <c r="K506" s="7">
        <f t="shared" si="95"/>
        <v>0</v>
      </c>
      <c r="L506" s="36">
        <f t="shared" si="87"/>
        <v>150</v>
      </c>
    </row>
    <row r="507" spans="1:12" ht="12.75">
      <c r="A507" s="12" t="s">
        <v>246</v>
      </c>
      <c r="B507" s="94" t="s">
        <v>561</v>
      </c>
      <c r="C507" s="8" t="s">
        <v>222</v>
      </c>
      <c r="D507" s="1" t="s">
        <v>199</v>
      </c>
      <c r="E507" s="94"/>
      <c r="F507" s="7">
        <f t="shared" si="95"/>
        <v>150</v>
      </c>
      <c r="G507" s="7">
        <f t="shared" si="95"/>
        <v>0</v>
      </c>
      <c r="H507" s="36">
        <f t="shared" si="90"/>
        <v>150</v>
      </c>
      <c r="I507" s="7">
        <f t="shared" si="95"/>
        <v>0</v>
      </c>
      <c r="J507" s="36">
        <f t="shared" si="88"/>
        <v>150</v>
      </c>
      <c r="K507" s="7">
        <f t="shared" si="95"/>
        <v>0</v>
      </c>
      <c r="L507" s="36">
        <f t="shared" si="87"/>
        <v>150</v>
      </c>
    </row>
    <row r="508" spans="1:12" ht="12.75">
      <c r="A508" s="63" t="str">
        <f ca="1">IF(ISERROR(MATCH(E508,Код_КВР,0)),"",INDIRECT(ADDRESS(MATCH(E508,Код_КВР,0)+1,2,,,"КВР")))</f>
        <v>Закупка товаров, работ и услуг для муниципальных нужд</v>
      </c>
      <c r="B508" s="94" t="s">
        <v>561</v>
      </c>
      <c r="C508" s="8" t="s">
        <v>222</v>
      </c>
      <c r="D508" s="1" t="s">
        <v>199</v>
      </c>
      <c r="E508" s="94">
        <v>200</v>
      </c>
      <c r="F508" s="7">
        <f t="shared" si="95"/>
        <v>150</v>
      </c>
      <c r="G508" s="7">
        <f t="shared" si="95"/>
        <v>0</v>
      </c>
      <c r="H508" s="36">
        <f t="shared" si="90"/>
        <v>150</v>
      </c>
      <c r="I508" s="7">
        <f t="shared" si="95"/>
        <v>0</v>
      </c>
      <c r="J508" s="36">
        <f t="shared" si="88"/>
        <v>150</v>
      </c>
      <c r="K508" s="7">
        <f t="shared" si="95"/>
        <v>0</v>
      </c>
      <c r="L508" s="36">
        <f t="shared" si="87"/>
        <v>150</v>
      </c>
    </row>
    <row r="509" spans="1:12" ht="33">
      <c r="A509" s="63" t="str">
        <f ca="1">IF(ISERROR(MATCH(E509,Код_КВР,0)),"",INDIRECT(ADDRESS(MATCH(E509,Код_КВР,0)+1,2,,,"КВР")))</f>
        <v>Иные закупки товаров, работ и услуг для обеспечения муниципальных нужд</v>
      </c>
      <c r="B509" s="94" t="s">
        <v>561</v>
      </c>
      <c r="C509" s="8" t="s">
        <v>222</v>
      </c>
      <c r="D509" s="1" t="s">
        <v>199</v>
      </c>
      <c r="E509" s="94">
        <v>240</v>
      </c>
      <c r="F509" s="7">
        <f t="shared" si="95"/>
        <v>150</v>
      </c>
      <c r="G509" s="7">
        <f t="shared" si="95"/>
        <v>0</v>
      </c>
      <c r="H509" s="36">
        <f t="shared" si="90"/>
        <v>150</v>
      </c>
      <c r="I509" s="7">
        <f t="shared" si="95"/>
        <v>0</v>
      </c>
      <c r="J509" s="36">
        <f t="shared" si="88"/>
        <v>150</v>
      </c>
      <c r="K509" s="7">
        <f t="shared" si="95"/>
        <v>0</v>
      </c>
      <c r="L509" s="36">
        <f t="shared" si="87"/>
        <v>150</v>
      </c>
    </row>
    <row r="510" spans="1:12" ht="33">
      <c r="A510" s="63" t="str">
        <f ca="1">IF(ISERROR(MATCH(E510,Код_КВР,0)),"",INDIRECT(ADDRESS(MATCH(E510,Код_КВР,0)+1,2,,,"КВР")))</f>
        <v xml:space="preserve">Прочая закупка товаров, работ и услуг для обеспечения муниципальных нужд         </v>
      </c>
      <c r="B510" s="94" t="s">
        <v>561</v>
      </c>
      <c r="C510" s="8" t="s">
        <v>222</v>
      </c>
      <c r="D510" s="1" t="s">
        <v>199</v>
      </c>
      <c r="E510" s="94">
        <v>244</v>
      </c>
      <c r="F510" s="7">
        <f>'прил.6'!G90</f>
        <v>150</v>
      </c>
      <c r="G510" s="7">
        <f>'прил.6'!H90</f>
        <v>0</v>
      </c>
      <c r="H510" s="36">
        <f t="shared" si="90"/>
        <v>150</v>
      </c>
      <c r="I510" s="7">
        <f>'прил.6'!J90</f>
        <v>0</v>
      </c>
      <c r="J510" s="36">
        <f t="shared" si="88"/>
        <v>150</v>
      </c>
      <c r="K510" s="7">
        <f>'прил.6'!L90</f>
        <v>0</v>
      </c>
      <c r="L510" s="36">
        <f t="shared" si="87"/>
        <v>150</v>
      </c>
    </row>
    <row r="511" spans="1:12" ht="49.5">
      <c r="A511" s="63" t="str">
        <f ca="1">IF(ISERROR(MATCH(B511,Код_КЦСР,0)),"",INDIRECT(ADDRESS(MATCH(B511,Код_КЦСР,0)+1,2,,,"КЦСР")))</f>
        <v>Муниципальная программа «Поддержка и развитие малого и среднего предпринимательства в городе Череповце на 2013-2017 годы»</v>
      </c>
      <c r="B511" s="47" t="s">
        <v>563</v>
      </c>
      <c r="C511" s="8"/>
      <c r="D511" s="1"/>
      <c r="E511" s="94"/>
      <c r="F511" s="7">
        <f>F512+F517</f>
        <v>3117.5</v>
      </c>
      <c r="G511" s="7">
        <f>G512+G517</f>
        <v>0</v>
      </c>
      <c r="H511" s="36">
        <f t="shared" si="90"/>
        <v>3117.5</v>
      </c>
      <c r="I511" s="7">
        <f>I512+I517</f>
        <v>0</v>
      </c>
      <c r="J511" s="36">
        <f t="shared" si="88"/>
        <v>3117.5</v>
      </c>
      <c r="K511" s="7">
        <f>K512+K517</f>
        <v>0</v>
      </c>
      <c r="L511" s="36">
        <f t="shared" si="87"/>
        <v>3117.5</v>
      </c>
    </row>
    <row r="512" spans="1:12" ht="35.25" customHeight="1">
      <c r="A512" s="63" t="str">
        <f ca="1">IF(ISERROR(MATCH(B512,Код_КЦСР,0)),"",INDIRECT(ADDRESS(MATCH(B512,Код_КЦСР,0)+1,2,,,"КЦСР")))</f>
        <v>Субсидии организациям, образующим инфраструктуру поддержки МСП: НП «Агентство Городского Развития»</v>
      </c>
      <c r="B512" s="47" t="s">
        <v>565</v>
      </c>
      <c r="C512" s="8"/>
      <c r="D512" s="1"/>
      <c r="E512" s="94"/>
      <c r="F512" s="7">
        <f aca="true" t="shared" si="96" ref="F512:K515">F513</f>
        <v>3115</v>
      </c>
      <c r="G512" s="7">
        <f t="shared" si="96"/>
        <v>0</v>
      </c>
      <c r="H512" s="36">
        <f t="shared" si="90"/>
        <v>3115</v>
      </c>
      <c r="I512" s="7">
        <f t="shared" si="96"/>
        <v>0</v>
      </c>
      <c r="J512" s="36">
        <f t="shared" si="88"/>
        <v>3115</v>
      </c>
      <c r="K512" s="7">
        <f t="shared" si="96"/>
        <v>0</v>
      </c>
      <c r="L512" s="36">
        <f t="shared" si="87"/>
        <v>3115</v>
      </c>
    </row>
    <row r="513" spans="1:12" ht="17.25" customHeight="1">
      <c r="A513" s="63" t="str">
        <f ca="1">IF(ISERROR(MATCH(C513,Код_Раздел,0)),"",INDIRECT(ADDRESS(MATCH(C513,Код_Раздел,0)+1,2,,,"Раздел")))</f>
        <v>Национальная экономика</v>
      </c>
      <c r="B513" s="47" t="s">
        <v>565</v>
      </c>
      <c r="C513" s="8" t="s">
        <v>225</v>
      </c>
      <c r="D513" s="1"/>
      <c r="E513" s="94"/>
      <c r="F513" s="7">
        <f t="shared" si="96"/>
        <v>3115</v>
      </c>
      <c r="G513" s="7">
        <f t="shared" si="96"/>
        <v>0</v>
      </c>
      <c r="H513" s="36">
        <f t="shared" si="90"/>
        <v>3115</v>
      </c>
      <c r="I513" s="7">
        <f t="shared" si="96"/>
        <v>0</v>
      </c>
      <c r="J513" s="36">
        <f t="shared" si="88"/>
        <v>3115</v>
      </c>
      <c r="K513" s="7">
        <f t="shared" si="96"/>
        <v>0</v>
      </c>
      <c r="L513" s="36">
        <f t="shared" si="87"/>
        <v>3115</v>
      </c>
    </row>
    <row r="514" spans="1:12" ht="19.5" customHeight="1">
      <c r="A514" s="12" t="s">
        <v>246</v>
      </c>
      <c r="B514" s="47" t="s">
        <v>565</v>
      </c>
      <c r="C514" s="8" t="s">
        <v>225</v>
      </c>
      <c r="D514" s="8" t="s">
        <v>205</v>
      </c>
      <c r="E514" s="94"/>
      <c r="F514" s="7">
        <f t="shared" si="96"/>
        <v>3115</v>
      </c>
      <c r="G514" s="7">
        <f t="shared" si="96"/>
        <v>0</v>
      </c>
      <c r="H514" s="36">
        <f t="shared" si="90"/>
        <v>3115</v>
      </c>
      <c r="I514" s="7">
        <f t="shared" si="96"/>
        <v>0</v>
      </c>
      <c r="J514" s="36">
        <f t="shared" si="88"/>
        <v>3115</v>
      </c>
      <c r="K514" s="7">
        <f t="shared" si="96"/>
        <v>0</v>
      </c>
      <c r="L514" s="36">
        <f t="shared" si="87"/>
        <v>3115</v>
      </c>
    </row>
    <row r="515" spans="1:12" ht="36.75" customHeight="1">
      <c r="A515" s="63" t="str">
        <f ca="1">IF(ISERROR(MATCH(E515,Код_КВР,0)),"",INDIRECT(ADDRESS(MATCH(E515,Код_КВР,0)+1,2,,,"КВР")))</f>
        <v>Предоставление субсидий бюджетным, автономным учреждениям и иным некоммерческим организациям</v>
      </c>
      <c r="B515" s="47" t="s">
        <v>565</v>
      </c>
      <c r="C515" s="8" t="s">
        <v>225</v>
      </c>
      <c r="D515" s="8" t="s">
        <v>205</v>
      </c>
      <c r="E515" s="94">
        <v>600</v>
      </c>
      <c r="F515" s="7">
        <f t="shared" si="96"/>
        <v>3115</v>
      </c>
      <c r="G515" s="7">
        <f t="shared" si="96"/>
        <v>0</v>
      </c>
      <c r="H515" s="36">
        <f t="shared" si="90"/>
        <v>3115</v>
      </c>
      <c r="I515" s="7">
        <f t="shared" si="96"/>
        <v>0</v>
      </c>
      <c r="J515" s="36">
        <f t="shared" si="88"/>
        <v>3115</v>
      </c>
      <c r="K515" s="7">
        <f t="shared" si="96"/>
        <v>0</v>
      </c>
      <c r="L515" s="36">
        <f t="shared" si="87"/>
        <v>3115</v>
      </c>
    </row>
    <row r="516" spans="1:12" ht="35.25" customHeight="1">
      <c r="A516" s="63" t="str">
        <f ca="1">IF(ISERROR(MATCH(E516,Код_КВР,0)),"",INDIRECT(ADDRESS(MATCH(E516,Код_КВР,0)+1,2,,,"КВР")))</f>
        <v>Субсидии некоммерческим организациям (за исключением государственных (муниципальных) учреждений)</v>
      </c>
      <c r="B516" s="47" t="s">
        <v>565</v>
      </c>
      <c r="C516" s="8" t="s">
        <v>225</v>
      </c>
      <c r="D516" s="8" t="s">
        <v>205</v>
      </c>
      <c r="E516" s="94">
        <v>630</v>
      </c>
      <c r="F516" s="7">
        <f>'прил.6'!G264</f>
        <v>3115</v>
      </c>
      <c r="G516" s="7">
        <f>'прил.6'!H264</f>
        <v>0</v>
      </c>
      <c r="H516" s="36">
        <f t="shared" si="90"/>
        <v>3115</v>
      </c>
      <c r="I516" s="7">
        <f>'прил.6'!J264</f>
        <v>0</v>
      </c>
      <c r="J516" s="36">
        <f t="shared" si="88"/>
        <v>3115</v>
      </c>
      <c r="K516" s="7">
        <f>'прил.6'!L264</f>
        <v>0</v>
      </c>
      <c r="L516" s="36">
        <f t="shared" si="87"/>
        <v>3115</v>
      </c>
    </row>
    <row r="517" spans="1:12" ht="50.25" customHeight="1">
      <c r="A517" s="63" t="str">
        <f ca="1">IF(ISERROR(MATCH(B517,Код_КЦСР,0)),"",INDIRECT(ADDRESS(MATCH(B517,Код_КЦСР,0)+1,2,,,"КЦСР")))</f>
        <v>Субсидии организациям, образующим инфраструктуру поддержки МСП: Вологодская торгово-промышленная палата (членский взнос)</v>
      </c>
      <c r="B517" s="49" t="s">
        <v>567</v>
      </c>
      <c r="C517" s="8"/>
      <c r="D517" s="1"/>
      <c r="E517" s="94"/>
      <c r="F517" s="7">
        <f aca="true" t="shared" si="97" ref="F517:K520">F518</f>
        <v>2.5</v>
      </c>
      <c r="G517" s="7">
        <f t="shared" si="97"/>
        <v>0</v>
      </c>
      <c r="H517" s="36">
        <f t="shared" si="90"/>
        <v>2.5</v>
      </c>
      <c r="I517" s="7">
        <f t="shared" si="97"/>
        <v>0</v>
      </c>
      <c r="J517" s="36">
        <f t="shared" si="88"/>
        <v>2.5</v>
      </c>
      <c r="K517" s="7">
        <f t="shared" si="97"/>
        <v>0</v>
      </c>
      <c r="L517" s="36">
        <f t="shared" si="87"/>
        <v>2.5</v>
      </c>
    </row>
    <row r="518" spans="1:12" ht="12.75">
      <c r="A518" s="63" t="str">
        <f ca="1">IF(ISERROR(MATCH(C518,Код_Раздел,0)),"",INDIRECT(ADDRESS(MATCH(C518,Код_Раздел,0)+1,2,,,"Раздел")))</f>
        <v>Национальная экономика</v>
      </c>
      <c r="B518" s="49" t="s">
        <v>567</v>
      </c>
      <c r="C518" s="8" t="s">
        <v>225</v>
      </c>
      <c r="D518" s="1"/>
      <c r="E518" s="94"/>
      <c r="F518" s="7">
        <f t="shared" si="97"/>
        <v>2.5</v>
      </c>
      <c r="G518" s="7">
        <f t="shared" si="97"/>
        <v>0</v>
      </c>
      <c r="H518" s="36">
        <f t="shared" si="90"/>
        <v>2.5</v>
      </c>
      <c r="I518" s="7">
        <f t="shared" si="97"/>
        <v>0</v>
      </c>
      <c r="J518" s="36">
        <f t="shared" si="88"/>
        <v>2.5</v>
      </c>
      <c r="K518" s="7">
        <f t="shared" si="97"/>
        <v>0</v>
      </c>
      <c r="L518" s="36">
        <f t="shared" si="87"/>
        <v>2.5</v>
      </c>
    </row>
    <row r="519" spans="1:12" ht="12.75">
      <c r="A519" s="12" t="s">
        <v>246</v>
      </c>
      <c r="B519" s="49" t="s">
        <v>567</v>
      </c>
      <c r="C519" s="8" t="s">
        <v>225</v>
      </c>
      <c r="D519" s="8" t="s">
        <v>205</v>
      </c>
      <c r="E519" s="94"/>
      <c r="F519" s="7">
        <f t="shared" si="97"/>
        <v>2.5</v>
      </c>
      <c r="G519" s="7">
        <f t="shared" si="97"/>
        <v>0</v>
      </c>
      <c r="H519" s="36">
        <f t="shared" si="90"/>
        <v>2.5</v>
      </c>
      <c r="I519" s="7">
        <f t="shared" si="97"/>
        <v>0</v>
      </c>
      <c r="J519" s="36">
        <f t="shared" si="88"/>
        <v>2.5</v>
      </c>
      <c r="K519" s="7">
        <f t="shared" si="97"/>
        <v>0</v>
      </c>
      <c r="L519" s="36">
        <f t="shared" si="87"/>
        <v>2.5</v>
      </c>
    </row>
    <row r="520" spans="1:12" ht="33">
      <c r="A520" s="63" t="str">
        <f ca="1">IF(ISERROR(MATCH(E520,Код_КВР,0)),"",INDIRECT(ADDRESS(MATCH(E520,Код_КВР,0)+1,2,,,"КВР")))</f>
        <v>Предоставление субсидий бюджетным, автономным учреждениям и иным некоммерческим организациям</v>
      </c>
      <c r="B520" s="49" t="s">
        <v>567</v>
      </c>
      <c r="C520" s="8" t="s">
        <v>225</v>
      </c>
      <c r="D520" s="8" t="s">
        <v>205</v>
      </c>
      <c r="E520" s="94">
        <v>600</v>
      </c>
      <c r="F520" s="7">
        <f t="shared" si="97"/>
        <v>2.5</v>
      </c>
      <c r="G520" s="7">
        <f t="shared" si="97"/>
        <v>0</v>
      </c>
      <c r="H520" s="36">
        <f t="shared" si="90"/>
        <v>2.5</v>
      </c>
      <c r="I520" s="7">
        <f t="shared" si="97"/>
        <v>0</v>
      </c>
      <c r="J520" s="36">
        <f t="shared" si="88"/>
        <v>2.5</v>
      </c>
      <c r="K520" s="7">
        <f t="shared" si="97"/>
        <v>0</v>
      </c>
      <c r="L520" s="36">
        <f t="shared" si="87"/>
        <v>2.5</v>
      </c>
    </row>
    <row r="521" spans="1:12" ht="33">
      <c r="A521" s="63" t="str">
        <f ca="1">IF(ISERROR(MATCH(E521,Код_КВР,0)),"",INDIRECT(ADDRESS(MATCH(E521,Код_КВР,0)+1,2,,,"КВР")))</f>
        <v>Субсидии некоммерческим организациям (за исключением государственных (муниципальных) учреждений)</v>
      </c>
      <c r="B521" s="49" t="s">
        <v>567</v>
      </c>
      <c r="C521" s="8" t="s">
        <v>225</v>
      </c>
      <c r="D521" s="8" t="s">
        <v>205</v>
      </c>
      <c r="E521" s="94">
        <v>630</v>
      </c>
      <c r="F521" s="13">
        <f>'прил.6'!G267</f>
        <v>2.5</v>
      </c>
      <c r="G521" s="13">
        <f>'прил.6'!H267</f>
        <v>0</v>
      </c>
      <c r="H521" s="36">
        <f t="shared" si="90"/>
        <v>2.5</v>
      </c>
      <c r="I521" s="13">
        <f>'прил.6'!J267</f>
        <v>0</v>
      </c>
      <c r="J521" s="36">
        <f t="shared" si="88"/>
        <v>2.5</v>
      </c>
      <c r="K521" s="13">
        <f>'прил.6'!L267</f>
        <v>0</v>
      </c>
      <c r="L521" s="36">
        <f t="shared" si="87"/>
        <v>2.5</v>
      </c>
    </row>
    <row r="522" spans="1:12" ht="33">
      <c r="A522" s="63" t="str">
        <f ca="1">IF(ISERROR(MATCH(B522,Код_КЦСР,0)),"",INDIRECT(ADDRESS(MATCH(B522,Код_КЦСР,0)+1,2,,,"КЦСР")))</f>
        <v>Муниципальная программа «Повышение инвестиционной привлекательности города Череповца» на 2014-2018 годы</v>
      </c>
      <c r="B522" s="47" t="s">
        <v>569</v>
      </c>
      <c r="C522" s="8"/>
      <c r="D522" s="1"/>
      <c r="E522" s="94"/>
      <c r="F522" s="7">
        <f>F523+F528+F533</f>
        <v>11791.2</v>
      </c>
      <c r="G522" s="7">
        <f>G523+G528+G533</f>
        <v>0</v>
      </c>
      <c r="H522" s="36">
        <f t="shared" si="90"/>
        <v>11791.2</v>
      </c>
      <c r="I522" s="7">
        <f>I523+I528+I533</f>
        <v>0</v>
      </c>
      <c r="J522" s="36">
        <f t="shared" si="88"/>
        <v>11791.2</v>
      </c>
      <c r="K522" s="7">
        <f>K523+K528+K533</f>
        <v>0</v>
      </c>
      <c r="L522" s="36">
        <f t="shared" si="87"/>
        <v>11791.2</v>
      </c>
    </row>
    <row r="523" spans="1:12" ht="33">
      <c r="A523" s="63" t="str">
        <f ca="1">IF(ISERROR(MATCH(B523,Код_КЦСР,0)),"",INDIRECT(ADDRESS(MATCH(B523,Код_КЦСР,0)+1,2,,,"КЦСР")))</f>
        <v>Стимулирование экономического роста путем привлечения инвесторов</v>
      </c>
      <c r="B523" s="47" t="s">
        <v>571</v>
      </c>
      <c r="C523" s="8"/>
      <c r="D523" s="1"/>
      <c r="E523" s="94"/>
      <c r="F523" s="7">
        <f aca="true" t="shared" si="98" ref="F523:K526">F524</f>
        <v>5549.9</v>
      </c>
      <c r="G523" s="7">
        <f t="shared" si="98"/>
        <v>0</v>
      </c>
      <c r="H523" s="36">
        <f t="shared" si="90"/>
        <v>5549.9</v>
      </c>
      <c r="I523" s="7">
        <f t="shared" si="98"/>
        <v>0</v>
      </c>
      <c r="J523" s="36">
        <f t="shared" si="88"/>
        <v>5549.9</v>
      </c>
      <c r="K523" s="7">
        <f t="shared" si="98"/>
        <v>0</v>
      </c>
      <c r="L523" s="36">
        <f t="shared" si="87"/>
        <v>5549.9</v>
      </c>
    </row>
    <row r="524" spans="1:12" ht="12.75">
      <c r="A524" s="63" t="str">
        <f ca="1">IF(ISERROR(MATCH(C524,Код_Раздел,0)),"",INDIRECT(ADDRESS(MATCH(C524,Код_Раздел,0)+1,2,,,"Раздел")))</f>
        <v>Национальная экономика</v>
      </c>
      <c r="B524" s="47" t="s">
        <v>571</v>
      </c>
      <c r="C524" s="8" t="s">
        <v>225</v>
      </c>
      <c r="D524" s="1"/>
      <c r="E524" s="94"/>
      <c r="F524" s="7">
        <f t="shared" si="98"/>
        <v>5549.9</v>
      </c>
      <c r="G524" s="7">
        <f t="shared" si="98"/>
        <v>0</v>
      </c>
      <c r="H524" s="36">
        <f t="shared" si="90"/>
        <v>5549.9</v>
      </c>
      <c r="I524" s="7">
        <f t="shared" si="98"/>
        <v>0</v>
      </c>
      <c r="J524" s="36">
        <f t="shared" si="88"/>
        <v>5549.9</v>
      </c>
      <c r="K524" s="7">
        <f t="shared" si="98"/>
        <v>0</v>
      </c>
      <c r="L524" s="36">
        <f t="shared" si="87"/>
        <v>5549.9</v>
      </c>
    </row>
    <row r="525" spans="1:12" ht="12.75">
      <c r="A525" s="12" t="s">
        <v>246</v>
      </c>
      <c r="B525" s="47" t="s">
        <v>571</v>
      </c>
      <c r="C525" s="8" t="s">
        <v>225</v>
      </c>
      <c r="D525" s="8" t="s">
        <v>205</v>
      </c>
      <c r="E525" s="94"/>
      <c r="F525" s="7">
        <f t="shared" si="98"/>
        <v>5549.9</v>
      </c>
      <c r="G525" s="7">
        <f t="shared" si="98"/>
        <v>0</v>
      </c>
      <c r="H525" s="36">
        <f t="shared" si="90"/>
        <v>5549.9</v>
      </c>
      <c r="I525" s="7">
        <f t="shared" si="98"/>
        <v>0</v>
      </c>
      <c r="J525" s="36">
        <f t="shared" si="88"/>
        <v>5549.9</v>
      </c>
      <c r="K525" s="7">
        <f t="shared" si="98"/>
        <v>0</v>
      </c>
      <c r="L525" s="36">
        <f t="shared" si="87"/>
        <v>5549.9</v>
      </c>
    </row>
    <row r="526" spans="1:12" ht="33">
      <c r="A526" s="63" t="str">
        <f ca="1">IF(ISERROR(MATCH(E526,Код_КВР,0)),"",INDIRECT(ADDRESS(MATCH(E526,Код_КВР,0)+1,2,,,"КВР")))</f>
        <v>Предоставление субсидий бюджетным, автономным учреждениям и иным некоммерческим организациям</v>
      </c>
      <c r="B526" s="47" t="s">
        <v>571</v>
      </c>
      <c r="C526" s="8" t="s">
        <v>225</v>
      </c>
      <c r="D526" s="8" t="s">
        <v>205</v>
      </c>
      <c r="E526" s="94">
        <v>600</v>
      </c>
      <c r="F526" s="7">
        <f t="shared" si="98"/>
        <v>5549.9</v>
      </c>
      <c r="G526" s="7">
        <f t="shared" si="98"/>
        <v>0</v>
      </c>
      <c r="H526" s="36">
        <f t="shared" si="90"/>
        <v>5549.9</v>
      </c>
      <c r="I526" s="7">
        <f t="shared" si="98"/>
        <v>0</v>
      </c>
      <c r="J526" s="36">
        <f t="shared" si="88"/>
        <v>5549.9</v>
      </c>
      <c r="K526" s="7">
        <f t="shared" si="98"/>
        <v>0</v>
      </c>
      <c r="L526" s="36">
        <f t="shared" si="87"/>
        <v>5549.9</v>
      </c>
    </row>
    <row r="527" spans="1:12" ht="33">
      <c r="A527" s="63" t="str">
        <f ca="1">IF(ISERROR(MATCH(E527,Код_КВР,0)),"",INDIRECT(ADDRESS(MATCH(E527,Код_КВР,0)+1,2,,,"КВР")))</f>
        <v>Субсидии некоммерческим организациям (за исключением государственных (муниципальных) учреждений)</v>
      </c>
      <c r="B527" s="47" t="s">
        <v>571</v>
      </c>
      <c r="C527" s="8" t="s">
        <v>225</v>
      </c>
      <c r="D527" s="8" t="s">
        <v>205</v>
      </c>
      <c r="E527" s="94">
        <v>630</v>
      </c>
      <c r="F527" s="7">
        <f>'прил.6'!G271</f>
        <v>5549.9</v>
      </c>
      <c r="G527" s="7">
        <f>'прил.6'!H271</f>
        <v>0</v>
      </c>
      <c r="H527" s="36">
        <f t="shared" si="90"/>
        <v>5549.9</v>
      </c>
      <c r="I527" s="7">
        <f>'прил.6'!J271</f>
        <v>0</v>
      </c>
      <c r="J527" s="36">
        <f t="shared" si="88"/>
        <v>5549.9</v>
      </c>
      <c r="K527" s="7">
        <f>'прил.6'!L271</f>
        <v>0</v>
      </c>
      <c r="L527" s="36">
        <f t="shared" si="87"/>
        <v>5549.9</v>
      </c>
    </row>
    <row r="528" spans="1:12" ht="33">
      <c r="A528" s="63" t="str">
        <f ca="1">IF(ISERROR(MATCH(B528,Код_КЦСР,0)),"",INDIRECT(ADDRESS(MATCH(B528,Код_КЦСР,0)+1,2,,,"КЦСР")))</f>
        <v>Информационное и нормативно-правовое сопровождение инвестиционной деятельности</v>
      </c>
      <c r="B528" s="47" t="s">
        <v>573</v>
      </c>
      <c r="C528" s="8"/>
      <c r="D528" s="1"/>
      <c r="E528" s="94"/>
      <c r="F528" s="7">
        <f aca="true" t="shared" si="99" ref="F528:K531">F529</f>
        <v>2874.8</v>
      </c>
      <c r="G528" s="7">
        <f t="shared" si="99"/>
        <v>0</v>
      </c>
      <c r="H528" s="36">
        <f t="shared" si="90"/>
        <v>2874.8</v>
      </c>
      <c r="I528" s="7">
        <f t="shared" si="99"/>
        <v>0</v>
      </c>
      <c r="J528" s="36">
        <f t="shared" si="88"/>
        <v>2874.8</v>
      </c>
      <c r="K528" s="7">
        <f t="shared" si="99"/>
        <v>0</v>
      </c>
      <c r="L528" s="36">
        <f t="shared" si="87"/>
        <v>2874.8</v>
      </c>
    </row>
    <row r="529" spans="1:12" ht="12.75">
      <c r="A529" s="63" t="str">
        <f ca="1">IF(ISERROR(MATCH(C529,Код_Раздел,0)),"",INDIRECT(ADDRESS(MATCH(C529,Код_Раздел,0)+1,2,,,"Раздел")))</f>
        <v>Национальная экономика</v>
      </c>
      <c r="B529" s="47" t="s">
        <v>573</v>
      </c>
      <c r="C529" s="8" t="s">
        <v>225</v>
      </c>
      <c r="D529" s="1"/>
      <c r="E529" s="94"/>
      <c r="F529" s="7">
        <f t="shared" si="99"/>
        <v>2874.8</v>
      </c>
      <c r="G529" s="7">
        <f t="shared" si="99"/>
        <v>0</v>
      </c>
      <c r="H529" s="36">
        <f t="shared" si="90"/>
        <v>2874.8</v>
      </c>
      <c r="I529" s="7">
        <f t="shared" si="99"/>
        <v>0</v>
      </c>
      <c r="J529" s="36">
        <f t="shared" si="88"/>
        <v>2874.8</v>
      </c>
      <c r="K529" s="7">
        <f t="shared" si="99"/>
        <v>0</v>
      </c>
      <c r="L529" s="36">
        <f t="shared" si="87"/>
        <v>2874.8</v>
      </c>
    </row>
    <row r="530" spans="1:12" ht="12.75">
      <c r="A530" s="12" t="s">
        <v>246</v>
      </c>
      <c r="B530" s="47" t="s">
        <v>573</v>
      </c>
      <c r="C530" s="8" t="s">
        <v>225</v>
      </c>
      <c r="D530" s="8" t="s">
        <v>205</v>
      </c>
      <c r="E530" s="94"/>
      <c r="F530" s="7">
        <f t="shared" si="99"/>
        <v>2874.8</v>
      </c>
      <c r="G530" s="7">
        <f t="shared" si="99"/>
        <v>0</v>
      </c>
      <c r="H530" s="36">
        <f t="shared" si="90"/>
        <v>2874.8</v>
      </c>
      <c r="I530" s="7">
        <f t="shared" si="99"/>
        <v>0</v>
      </c>
      <c r="J530" s="36">
        <f t="shared" si="88"/>
        <v>2874.8</v>
      </c>
      <c r="K530" s="7">
        <f t="shared" si="99"/>
        <v>0</v>
      </c>
      <c r="L530" s="36">
        <f t="shared" si="87"/>
        <v>2874.8</v>
      </c>
    </row>
    <row r="531" spans="1:12" ht="33">
      <c r="A531" s="63" t="str">
        <f ca="1">IF(ISERROR(MATCH(E531,Код_КВР,0)),"",INDIRECT(ADDRESS(MATCH(E531,Код_КВР,0)+1,2,,,"КВР")))</f>
        <v>Предоставление субсидий бюджетным, автономным учреждениям и иным некоммерческим организациям</v>
      </c>
      <c r="B531" s="47" t="s">
        <v>573</v>
      </c>
      <c r="C531" s="8" t="s">
        <v>225</v>
      </c>
      <c r="D531" s="8" t="s">
        <v>205</v>
      </c>
      <c r="E531" s="94">
        <v>600</v>
      </c>
      <c r="F531" s="7">
        <f t="shared" si="99"/>
        <v>2874.8</v>
      </c>
      <c r="G531" s="7">
        <f t="shared" si="99"/>
        <v>0</v>
      </c>
      <c r="H531" s="36">
        <f t="shared" si="90"/>
        <v>2874.8</v>
      </c>
      <c r="I531" s="7">
        <f t="shared" si="99"/>
        <v>0</v>
      </c>
      <c r="J531" s="36">
        <f t="shared" si="88"/>
        <v>2874.8</v>
      </c>
      <c r="K531" s="7">
        <f t="shared" si="99"/>
        <v>0</v>
      </c>
      <c r="L531" s="36">
        <f t="shared" si="87"/>
        <v>2874.8</v>
      </c>
    </row>
    <row r="532" spans="1:12" ht="33">
      <c r="A532" s="63" t="str">
        <f ca="1">IF(ISERROR(MATCH(E532,Код_КВР,0)),"",INDIRECT(ADDRESS(MATCH(E532,Код_КВР,0)+1,2,,,"КВР")))</f>
        <v>Субсидии некоммерческим организациям (за исключением государственных (муниципальных) учреждений)</v>
      </c>
      <c r="B532" s="47" t="s">
        <v>573</v>
      </c>
      <c r="C532" s="8" t="s">
        <v>225</v>
      </c>
      <c r="D532" s="8" t="s">
        <v>205</v>
      </c>
      <c r="E532" s="94">
        <v>630</v>
      </c>
      <c r="F532" s="7">
        <f>'прил.6'!G274</f>
        <v>2874.8</v>
      </c>
      <c r="G532" s="7">
        <f>'прил.6'!H274</f>
        <v>0</v>
      </c>
      <c r="H532" s="36">
        <f t="shared" si="90"/>
        <v>2874.8</v>
      </c>
      <c r="I532" s="7">
        <f>'прил.6'!J274</f>
        <v>0</v>
      </c>
      <c r="J532" s="36">
        <f t="shared" si="88"/>
        <v>2874.8</v>
      </c>
      <c r="K532" s="7">
        <f>'прил.6'!L274</f>
        <v>0</v>
      </c>
      <c r="L532" s="36">
        <f t="shared" si="87"/>
        <v>2874.8</v>
      </c>
    </row>
    <row r="533" spans="1:12" ht="12.75">
      <c r="A533" s="63" t="str">
        <f ca="1">IF(ISERROR(MATCH(B533,Код_КЦСР,0)),"",INDIRECT(ADDRESS(MATCH(B533,Код_КЦСР,0)+1,2,,,"КЦСР")))</f>
        <v>Комплексное сопровождение инвестиционных проектов</v>
      </c>
      <c r="B533" s="47" t="s">
        <v>575</v>
      </c>
      <c r="C533" s="8"/>
      <c r="D533" s="1"/>
      <c r="E533" s="94"/>
      <c r="F533" s="7">
        <f aca="true" t="shared" si="100" ref="F533:K536">F534</f>
        <v>3366.5</v>
      </c>
      <c r="G533" s="7">
        <f t="shared" si="100"/>
        <v>0</v>
      </c>
      <c r="H533" s="36">
        <f t="shared" si="90"/>
        <v>3366.5</v>
      </c>
      <c r="I533" s="7">
        <f t="shared" si="100"/>
        <v>0</v>
      </c>
      <c r="J533" s="36">
        <f t="shared" si="88"/>
        <v>3366.5</v>
      </c>
      <c r="K533" s="7">
        <f t="shared" si="100"/>
        <v>0</v>
      </c>
      <c r="L533" s="36">
        <f t="shared" si="87"/>
        <v>3366.5</v>
      </c>
    </row>
    <row r="534" spans="1:12" ht="12.75">
      <c r="A534" s="63" t="str">
        <f ca="1">IF(ISERROR(MATCH(C534,Код_Раздел,0)),"",INDIRECT(ADDRESS(MATCH(C534,Код_Раздел,0)+1,2,,,"Раздел")))</f>
        <v>Национальная экономика</v>
      </c>
      <c r="B534" s="47" t="s">
        <v>575</v>
      </c>
      <c r="C534" s="8" t="s">
        <v>225</v>
      </c>
      <c r="D534" s="1"/>
      <c r="E534" s="94"/>
      <c r="F534" s="7">
        <f t="shared" si="100"/>
        <v>3366.5</v>
      </c>
      <c r="G534" s="7">
        <f t="shared" si="100"/>
        <v>0</v>
      </c>
      <c r="H534" s="36">
        <f t="shared" si="90"/>
        <v>3366.5</v>
      </c>
      <c r="I534" s="7">
        <f t="shared" si="100"/>
        <v>0</v>
      </c>
      <c r="J534" s="36">
        <f t="shared" si="88"/>
        <v>3366.5</v>
      </c>
      <c r="K534" s="7">
        <f t="shared" si="100"/>
        <v>0</v>
      </c>
      <c r="L534" s="36">
        <f aca="true" t="shared" si="101" ref="L534:L597">J534+K534</f>
        <v>3366.5</v>
      </c>
    </row>
    <row r="535" spans="1:12" ht="12.75">
      <c r="A535" s="12" t="s">
        <v>246</v>
      </c>
      <c r="B535" s="47" t="s">
        <v>575</v>
      </c>
      <c r="C535" s="8" t="s">
        <v>225</v>
      </c>
      <c r="D535" s="8" t="s">
        <v>205</v>
      </c>
      <c r="E535" s="94"/>
      <c r="F535" s="7">
        <f t="shared" si="100"/>
        <v>3366.5</v>
      </c>
      <c r="G535" s="7">
        <f t="shared" si="100"/>
        <v>0</v>
      </c>
      <c r="H535" s="36">
        <f t="shared" si="90"/>
        <v>3366.5</v>
      </c>
      <c r="I535" s="7">
        <f t="shared" si="100"/>
        <v>0</v>
      </c>
      <c r="J535" s="36">
        <f t="shared" si="88"/>
        <v>3366.5</v>
      </c>
      <c r="K535" s="7">
        <f t="shared" si="100"/>
        <v>0</v>
      </c>
      <c r="L535" s="36">
        <f t="shared" si="101"/>
        <v>3366.5</v>
      </c>
    </row>
    <row r="536" spans="1:12" ht="36.75" customHeight="1">
      <c r="A536" s="63" t="str">
        <f ca="1">IF(ISERROR(MATCH(E536,Код_КВР,0)),"",INDIRECT(ADDRESS(MATCH(E536,Код_КВР,0)+1,2,,,"КВР")))</f>
        <v>Предоставление субсидий бюджетным, автономным учреждениям и иным некоммерческим организациям</v>
      </c>
      <c r="B536" s="47" t="s">
        <v>575</v>
      </c>
      <c r="C536" s="8" t="s">
        <v>225</v>
      </c>
      <c r="D536" s="8" t="s">
        <v>205</v>
      </c>
      <c r="E536" s="94">
        <v>600</v>
      </c>
      <c r="F536" s="7">
        <f t="shared" si="100"/>
        <v>3366.5</v>
      </c>
      <c r="G536" s="7">
        <f t="shared" si="100"/>
        <v>0</v>
      </c>
      <c r="H536" s="36">
        <f t="shared" si="90"/>
        <v>3366.5</v>
      </c>
      <c r="I536" s="7">
        <f t="shared" si="100"/>
        <v>0</v>
      </c>
      <c r="J536" s="36">
        <f t="shared" si="88"/>
        <v>3366.5</v>
      </c>
      <c r="K536" s="7">
        <f t="shared" si="100"/>
        <v>0</v>
      </c>
      <c r="L536" s="36">
        <f t="shared" si="101"/>
        <v>3366.5</v>
      </c>
    </row>
    <row r="537" spans="1:12" ht="36" customHeight="1">
      <c r="A537" s="63" t="str">
        <f ca="1">IF(ISERROR(MATCH(E537,Код_КВР,0)),"",INDIRECT(ADDRESS(MATCH(E537,Код_КВР,0)+1,2,,,"КВР")))</f>
        <v>Субсидии некоммерческим организациям (за исключением государственных (муниципальных) учреждений)</v>
      </c>
      <c r="B537" s="47" t="s">
        <v>575</v>
      </c>
      <c r="C537" s="8" t="s">
        <v>225</v>
      </c>
      <c r="D537" s="8" t="s">
        <v>205</v>
      </c>
      <c r="E537" s="94">
        <v>630</v>
      </c>
      <c r="F537" s="7">
        <f>'прил.6'!G277</f>
        <v>3366.5</v>
      </c>
      <c r="G537" s="7">
        <f>'прил.6'!H277</f>
        <v>0</v>
      </c>
      <c r="H537" s="36">
        <f t="shared" si="90"/>
        <v>3366.5</v>
      </c>
      <c r="I537" s="7">
        <f>'прил.6'!J277</f>
        <v>0</v>
      </c>
      <c r="J537" s="36">
        <f aca="true" t="shared" si="102" ref="J537:J603">H537+I537</f>
        <v>3366.5</v>
      </c>
      <c r="K537" s="7">
        <f>'прил.6'!L277</f>
        <v>0</v>
      </c>
      <c r="L537" s="36">
        <f t="shared" si="101"/>
        <v>3366.5</v>
      </c>
    </row>
    <row r="538" spans="1:12" ht="35.25" customHeight="1">
      <c r="A538" s="63" t="str">
        <f ca="1">IF(ISERROR(MATCH(B538,Код_КЦСР,0)),"",INDIRECT(ADDRESS(MATCH(B538,Код_КЦСР,0)+1,2,,,"КЦСР")))</f>
        <v>Муниципальная программа «Развитие молодежной политики» на 2013-2018 годы</v>
      </c>
      <c r="B538" s="45" t="s">
        <v>577</v>
      </c>
      <c r="C538" s="8"/>
      <c r="D538" s="1"/>
      <c r="E538" s="94"/>
      <c r="F538" s="7">
        <f>F539+F545+F551</f>
        <v>9011.599999999999</v>
      </c>
      <c r="G538" s="7">
        <f>G539+G545+G551</f>
        <v>0</v>
      </c>
      <c r="H538" s="36">
        <f t="shared" si="90"/>
        <v>9011.599999999999</v>
      </c>
      <c r="I538" s="7">
        <f>I539+I545+I551</f>
        <v>0</v>
      </c>
      <c r="J538" s="36">
        <f t="shared" si="102"/>
        <v>9011.599999999999</v>
      </c>
      <c r="K538" s="7">
        <f>K539+K545+K551</f>
        <v>-100.6</v>
      </c>
      <c r="L538" s="36">
        <f t="shared" si="101"/>
        <v>8910.999999999998</v>
      </c>
    </row>
    <row r="539" spans="1:12" ht="36" customHeight="1">
      <c r="A539" s="63" t="str">
        <f ca="1">IF(ISERROR(MATCH(B539,Код_КЦСР,0)),"",INDIRECT(ADDRESS(MATCH(B539,Код_КЦСР,0)+1,2,,,"КЦСР")))</f>
        <v>Организация временного трудоустройства несовершеннолетних в возрасте от 14 до 18 лет</v>
      </c>
      <c r="B539" s="45" t="s">
        <v>579</v>
      </c>
      <c r="C539" s="8"/>
      <c r="D539" s="1"/>
      <c r="E539" s="94"/>
      <c r="F539" s="7">
        <f aca="true" t="shared" si="103" ref="F539:K543">F540</f>
        <v>1338.9</v>
      </c>
      <c r="G539" s="7">
        <f t="shared" si="103"/>
        <v>0</v>
      </c>
      <c r="H539" s="36">
        <f t="shared" si="90"/>
        <v>1338.9</v>
      </c>
      <c r="I539" s="7">
        <f t="shared" si="103"/>
        <v>0</v>
      </c>
      <c r="J539" s="36">
        <f t="shared" si="102"/>
        <v>1338.9</v>
      </c>
      <c r="K539" s="7">
        <f t="shared" si="103"/>
        <v>0</v>
      </c>
      <c r="L539" s="36">
        <f t="shared" si="101"/>
        <v>1338.9</v>
      </c>
    </row>
    <row r="540" spans="1:12" ht="20.25" customHeight="1">
      <c r="A540" s="63" t="str">
        <f ca="1">IF(ISERROR(MATCH(C540,Код_Раздел,0)),"",INDIRECT(ADDRESS(MATCH(C540,Код_Раздел,0)+1,2,,,"Раздел")))</f>
        <v>Национальная экономика</v>
      </c>
      <c r="B540" s="45" t="s">
        <v>579</v>
      </c>
      <c r="C540" s="8" t="s">
        <v>225</v>
      </c>
      <c r="D540" s="1"/>
      <c r="E540" s="94"/>
      <c r="F540" s="7">
        <f t="shared" si="103"/>
        <v>1338.9</v>
      </c>
      <c r="G540" s="7">
        <f t="shared" si="103"/>
        <v>0</v>
      </c>
      <c r="H540" s="36">
        <f t="shared" si="90"/>
        <v>1338.9</v>
      </c>
      <c r="I540" s="7">
        <f t="shared" si="103"/>
        <v>0</v>
      </c>
      <c r="J540" s="36">
        <f t="shared" si="102"/>
        <v>1338.9</v>
      </c>
      <c r="K540" s="7">
        <f t="shared" si="103"/>
        <v>0</v>
      </c>
      <c r="L540" s="36">
        <f t="shared" si="101"/>
        <v>1338.9</v>
      </c>
    </row>
    <row r="541" spans="1:12" ht="18.75" customHeight="1">
      <c r="A541" s="84" t="s">
        <v>212</v>
      </c>
      <c r="B541" s="45" t="s">
        <v>579</v>
      </c>
      <c r="C541" s="8" t="s">
        <v>225</v>
      </c>
      <c r="D541" s="1" t="s">
        <v>222</v>
      </c>
      <c r="E541" s="94"/>
      <c r="F541" s="7">
        <f t="shared" si="103"/>
        <v>1338.9</v>
      </c>
      <c r="G541" s="7">
        <f t="shared" si="103"/>
        <v>0</v>
      </c>
      <c r="H541" s="36">
        <f t="shared" si="90"/>
        <v>1338.9</v>
      </c>
      <c r="I541" s="7">
        <f t="shared" si="103"/>
        <v>0</v>
      </c>
      <c r="J541" s="36">
        <f t="shared" si="102"/>
        <v>1338.9</v>
      </c>
      <c r="K541" s="7">
        <f t="shared" si="103"/>
        <v>0</v>
      </c>
      <c r="L541" s="36">
        <f t="shared" si="101"/>
        <v>1338.9</v>
      </c>
    </row>
    <row r="542" spans="1:12" ht="33">
      <c r="A542" s="63" t="str">
        <f ca="1">IF(ISERROR(MATCH(E542,Код_КВР,0)),"",INDIRECT(ADDRESS(MATCH(E542,Код_КВР,0)+1,2,,,"КВР")))</f>
        <v>Предоставление субсидий бюджетным, автономным учреждениям и иным некоммерческим организациям</v>
      </c>
      <c r="B542" s="45" t="s">
        <v>579</v>
      </c>
      <c r="C542" s="8" t="s">
        <v>225</v>
      </c>
      <c r="D542" s="1" t="s">
        <v>222</v>
      </c>
      <c r="E542" s="94">
        <v>600</v>
      </c>
      <c r="F542" s="7">
        <f t="shared" si="103"/>
        <v>1338.9</v>
      </c>
      <c r="G542" s="7">
        <f t="shared" si="103"/>
        <v>0</v>
      </c>
      <c r="H542" s="36">
        <f t="shared" si="90"/>
        <v>1338.9</v>
      </c>
      <c r="I542" s="7">
        <f t="shared" si="103"/>
        <v>0</v>
      </c>
      <c r="J542" s="36">
        <f t="shared" si="102"/>
        <v>1338.9</v>
      </c>
      <c r="K542" s="7">
        <f t="shared" si="103"/>
        <v>0</v>
      </c>
      <c r="L542" s="36">
        <f t="shared" si="101"/>
        <v>1338.9</v>
      </c>
    </row>
    <row r="543" spans="1:12" ht="12.75">
      <c r="A543" s="63" t="str">
        <f ca="1">IF(ISERROR(MATCH(E543,Код_КВР,0)),"",INDIRECT(ADDRESS(MATCH(E543,Код_КВР,0)+1,2,,,"КВР")))</f>
        <v>Субсидии бюджетным учреждениям</v>
      </c>
      <c r="B543" s="45" t="s">
        <v>579</v>
      </c>
      <c r="C543" s="8" t="s">
        <v>225</v>
      </c>
      <c r="D543" s="1" t="s">
        <v>222</v>
      </c>
      <c r="E543" s="94">
        <v>610</v>
      </c>
      <c r="F543" s="7">
        <f t="shared" si="103"/>
        <v>1338.9</v>
      </c>
      <c r="G543" s="7">
        <f t="shared" si="103"/>
        <v>0</v>
      </c>
      <c r="H543" s="36">
        <f t="shared" si="90"/>
        <v>1338.9</v>
      </c>
      <c r="I543" s="7">
        <f t="shared" si="103"/>
        <v>0</v>
      </c>
      <c r="J543" s="36">
        <f t="shared" si="102"/>
        <v>1338.9</v>
      </c>
      <c r="K543" s="7">
        <f t="shared" si="103"/>
        <v>0</v>
      </c>
      <c r="L543" s="36">
        <f t="shared" si="101"/>
        <v>1338.9</v>
      </c>
    </row>
    <row r="544" spans="1:12" ht="49.5">
      <c r="A544" s="63" t="str">
        <f ca="1">IF(ISERROR(MATCH(E544,Код_КВР,0)),"",INDIRECT(ADDRESS(MATCH(E544,Код_КВР,0)+1,2,,,"КВР")))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44" s="45" t="s">
        <v>579</v>
      </c>
      <c r="C544" s="8" t="s">
        <v>225</v>
      </c>
      <c r="D544" s="1" t="s">
        <v>222</v>
      </c>
      <c r="E544" s="94">
        <v>611</v>
      </c>
      <c r="F544" s="7">
        <f>'прил.6'!G227</f>
        <v>1338.9</v>
      </c>
      <c r="G544" s="7">
        <f>'прил.6'!H227</f>
        <v>0</v>
      </c>
      <c r="H544" s="36">
        <f t="shared" si="90"/>
        <v>1338.9</v>
      </c>
      <c r="I544" s="7">
        <f>'прил.6'!J227</f>
        <v>0</v>
      </c>
      <c r="J544" s="36">
        <f t="shared" si="102"/>
        <v>1338.9</v>
      </c>
      <c r="K544" s="7">
        <f>'прил.6'!L227</f>
        <v>0</v>
      </c>
      <c r="L544" s="36">
        <f t="shared" si="101"/>
        <v>1338.9</v>
      </c>
    </row>
    <row r="545" spans="1:12" ht="70.7" customHeight="1">
      <c r="A545" s="63" t="str">
        <f ca="1">IF(ISERROR(MATCH(B545,Код_КЦСР,0)),"",INDIRECT(ADDRESS(MATCH(B545,Код_КЦСР,0)+1,2,,,"КЦСР")))</f>
        <v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</v>
      </c>
      <c r="B545" s="45" t="s">
        <v>581</v>
      </c>
      <c r="C545" s="8"/>
      <c r="D545" s="1"/>
      <c r="E545" s="94"/>
      <c r="F545" s="7">
        <f aca="true" t="shared" si="104" ref="F545:K549">F546</f>
        <v>844.8</v>
      </c>
      <c r="G545" s="7">
        <f t="shared" si="104"/>
        <v>0</v>
      </c>
      <c r="H545" s="36">
        <f aca="true" t="shared" si="105" ref="H545:H611">F545+G545</f>
        <v>844.8</v>
      </c>
      <c r="I545" s="7">
        <f t="shared" si="104"/>
        <v>0</v>
      </c>
      <c r="J545" s="36">
        <f t="shared" si="102"/>
        <v>844.8</v>
      </c>
      <c r="K545" s="7">
        <f t="shared" si="104"/>
        <v>0</v>
      </c>
      <c r="L545" s="36">
        <f t="shared" si="101"/>
        <v>844.8</v>
      </c>
    </row>
    <row r="546" spans="1:12" ht="12.75">
      <c r="A546" s="63" t="str">
        <f ca="1">IF(ISERROR(MATCH(C546,Код_Раздел,0)),"",INDIRECT(ADDRESS(MATCH(C546,Код_Раздел,0)+1,2,,,"Раздел")))</f>
        <v>Образование</v>
      </c>
      <c r="B546" s="45" t="s">
        <v>581</v>
      </c>
      <c r="C546" s="8" t="s">
        <v>204</v>
      </c>
      <c r="D546" s="1"/>
      <c r="E546" s="94"/>
      <c r="F546" s="7">
        <f t="shared" si="104"/>
        <v>844.8</v>
      </c>
      <c r="G546" s="7">
        <f t="shared" si="104"/>
        <v>0</v>
      </c>
      <c r="H546" s="36">
        <f t="shared" si="105"/>
        <v>844.8</v>
      </c>
      <c r="I546" s="7">
        <f t="shared" si="104"/>
        <v>0</v>
      </c>
      <c r="J546" s="36">
        <f t="shared" si="102"/>
        <v>844.8</v>
      </c>
      <c r="K546" s="7">
        <f t="shared" si="104"/>
        <v>0</v>
      </c>
      <c r="L546" s="36">
        <f t="shared" si="101"/>
        <v>844.8</v>
      </c>
    </row>
    <row r="547" spans="1:12" ht="12.75">
      <c r="A547" s="12" t="s">
        <v>208</v>
      </c>
      <c r="B547" s="45" t="s">
        <v>581</v>
      </c>
      <c r="C547" s="8" t="s">
        <v>204</v>
      </c>
      <c r="D547" s="1" t="s">
        <v>204</v>
      </c>
      <c r="E547" s="94"/>
      <c r="F547" s="7">
        <f t="shared" si="104"/>
        <v>844.8</v>
      </c>
      <c r="G547" s="7">
        <f t="shared" si="104"/>
        <v>0</v>
      </c>
      <c r="H547" s="36">
        <f t="shared" si="105"/>
        <v>844.8</v>
      </c>
      <c r="I547" s="7">
        <f t="shared" si="104"/>
        <v>0</v>
      </c>
      <c r="J547" s="36">
        <f t="shared" si="102"/>
        <v>844.8</v>
      </c>
      <c r="K547" s="7">
        <f t="shared" si="104"/>
        <v>0</v>
      </c>
      <c r="L547" s="36">
        <f t="shared" si="101"/>
        <v>844.8</v>
      </c>
    </row>
    <row r="548" spans="1:12" ht="36.75" customHeight="1">
      <c r="A548" s="63" t="str">
        <f ca="1">IF(ISERROR(MATCH(E548,Код_КВР,0)),"",INDIRECT(ADDRESS(MATCH(E548,Код_КВР,0)+1,2,,,"КВР")))</f>
        <v>Предоставление субсидий бюджетным, автономным учреждениям и иным некоммерческим организациям</v>
      </c>
      <c r="B548" s="45" t="s">
        <v>581</v>
      </c>
      <c r="C548" s="8" t="s">
        <v>204</v>
      </c>
      <c r="D548" s="1" t="s">
        <v>204</v>
      </c>
      <c r="E548" s="94">
        <v>600</v>
      </c>
      <c r="F548" s="7">
        <f t="shared" si="104"/>
        <v>844.8</v>
      </c>
      <c r="G548" s="7">
        <f t="shared" si="104"/>
        <v>0</v>
      </c>
      <c r="H548" s="36">
        <f t="shared" si="105"/>
        <v>844.8</v>
      </c>
      <c r="I548" s="7">
        <f t="shared" si="104"/>
        <v>0</v>
      </c>
      <c r="J548" s="36">
        <f t="shared" si="102"/>
        <v>844.8</v>
      </c>
      <c r="K548" s="7">
        <f t="shared" si="104"/>
        <v>0</v>
      </c>
      <c r="L548" s="36">
        <f t="shared" si="101"/>
        <v>844.8</v>
      </c>
    </row>
    <row r="549" spans="1:12" ht="20.25" customHeight="1">
      <c r="A549" s="63" t="str">
        <f ca="1">IF(ISERROR(MATCH(E549,Код_КВР,0)),"",INDIRECT(ADDRESS(MATCH(E549,Код_КВР,0)+1,2,,,"КВР")))</f>
        <v>Субсидии бюджетным учреждениям</v>
      </c>
      <c r="B549" s="45" t="s">
        <v>581</v>
      </c>
      <c r="C549" s="8" t="s">
        <v>204</v>
      </c>
      <c r="D549" s="1" t="s">
        <v>204</v>
      </c>
      <c r="E549" s="94">
        <v>610</v>
      </c>
      <c r="F549" s="7">
        <f t="shared" si="104"/>
        <v>844.8</v>
      </c>
      <c r="G549" s="7">
        <f t="shared" si="104"/>
        <v>0</v>
      </c>
      <c r="H549" s="36">
        <f t="shared" si="105"/>
        <v>844.8</v>
      </c>
      <c r="I549" s="7">
        <f t="shared" si="104"/>
        <v>0</v>
      </c>
      <c r="J549" s="36">
        <f t="shared" si="102"/>
        <v>844.8</v>
      </c>
      <c r="K549" s="7">
        <f t="shared" si="104"/>
        <v>0</v>
      </c>
      <c r="L549" s="36">
        <f t="shared" si="101"/>
        <v>844.8</v>
      </c>
    </row>
    <row r="550" spans="1:12" ht="53.25" customHeight="1">
      <c r="A550" s="63" t="str">
        <f ca="1">IF(ISERROR(MATCH(E550,Код_КВР,0)),"",INDIRECT(ADDRESS(MATCH(E550,Код_КВР,0)+1,2,,,"КВР")))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50" s="45" t="s">
        <v>581</v>
      </c>
      <c r="C550" s="8" t="s">
        <v>204</v>
      </c>
      <c r="D550" s="1" t="s">
        <v>204</v>
      </c>
      <c r="E550" s="94">
        <v>611</v>
      </c>
      <c r="F550" s="7">
        <f>'прил.6'!G289</f>
        <v>844.8</v>
      </c>
      <c r="G550" s="7">
        <f>'прил.6'!H289</f>
        <v>0</v>
      </c>
      <c r="H550" s="36">
        <f t="shared" si="105"/>
        <v>844.8</v>
      </c>
      <c r="I550" s="7">
        <f>'прил.6'!J289</f>
        <v>0</v>
      </c>
      <c r="J550" s="36">
        <f t="shared" si="102"/>
        <v>844.8</v>
      </c>
      <c r="K550" s="7">
        <f>'прил.6'!L289</f>
        <v>0</v>
      </c>
      <c r="L550" s="36">
        <f t="shared" si="101"/>
        <v>844.8</v>
      </c>
    </row>
    <row r="551" spans="1:12" ht="69.75" customHeight="1">
      <c r="A551" s="63" t="str">
        <f ca="1">IF(ISERROR(MATCH(B551,Код_КЦСР,0)),"",INDIRECT(ADDRESS(MATCH(B551,Код_КЦСР,0)+1,2,,,"КЦСР")))</f>
        <v>Организация и проведение мероприятий с детьми и молодежью, организация поддержки детских и молодежных общественных объединений в рамках текущей деятельности муниципального бюджетного учреждения «Череповецкий молодежный центр»</v>
      </c>
      <c r="B551" s="45" t="s">
        <v>582</v>
      </c>
      <c r="C551" s="8"/>
      <c r="D551" s="1"/>
      <c r="E551" s="94"/>
      <c r="F551" s="7">
        <f aca="true" t="shared" si="106" ref="F551:K555">F552</f>
        <v>6827.9</v>
      </c>
      <c r="G551" s="7">
        <f t="shared" si="106"/>
        <v>0</v>
      </c>
      <c r="H551" s="36">
        <f t="shared" si="105"/>
        <v>6827.9</v>
      </c>
      <c r="I551" s="7">
        <f t="shared" si="106"/>
        <v>0</v>
      </c>
      <c r="J551" s="36">
        <f t="shared" si="102"/>
        <v>6827.9</v>
      </c>
      <c r="K551" s="7">
        <f t="shared" si="106"/>
        <v>-100.6</v>
      </c>
      <c r="L551" s="36">
        <f t="shared" si="101"/>
        <v>6727.299999999999</v>
      </c>
    </row>
    <row r="552" spans="1:12" ht="12.75">
      <c r="A552" s="63" t="str">
        <f ca="1">IF(ISERROR(MATCH(C552,Код_Раздел,0)),"",INDIRECT(ADDRESS(MATCH(C552,Код_Раздел,0)+1,2,,,"Раздел")))</f>
        <v>Образование</v>
      </c>
      <c r="B552" s="45" t="s">
        <v>582</v>
      </c>
      <c r="C552" s="8" t="s">
        <v>204</v>
      </c>
      <c r="D552" s="1"/>
      <c r="E552" s="94"/>
      <c r="F552" s="7">
        <f t="shared" si="106"/>
        <v>6827.9</v>
      </c>
      <c r="G552" s="7">
        <f t="shared" si="106"/>
        <v>0</v>
      </c>
      <c r="H552" s="36">
        <f t="shared" si="105"/>
        <v>6827.9</v>
      </c>
      <c r="I552" s="7">
        <f t="shared" si="106"/>
        <v>0</v>
      </c>
      <c r="J552" s="36">
        <f t="shared" si="102"/>
        <v>6827.9</v>
      </c>
      <c r="K552" s="7">
        <f t="shared" si="106"/>
        <v>-100.6</v>
      </c>
      <c r="L552" s="36">
        <f t="shared" si="101"/>
        <v>6727.299999999999</v>
      </c>
    </row>
    <row r="553" spans="1:12" ht="12.75">
      <c r="A553" s="12" t="s">
        <v>208</v>
      </c>
      <c r="B553" s="45" t="s">
        <v>582</v>
      </c>
      <c r="C553" s="8" t="s">
        <v>204</v>
      </c>
      <c r="D553" s="1" t="s">
        <v>204</v>
      </c>
      <c r="E553" s="94"/>
      <c r="F553" s="7">
        <f t="shared" si="106"/>
        <v>6827.9</v>
      </c>
      <c r="G553" s="7">
        <f t="shared" si="106"/>
        <v>0</v>
      </c>
      <c r="H553" s="36">
        <f t="shared" si="105"/>
        <v>6827.9</v>
      </c>
      <c r="I553" s="7">
        <f t="shared" si="106"/>
        <v>0</v>
      </c>
      <c r="J553" s="36">
        <f t="shared" si="102"/>
        <v>6827.9</v>
      </c>
      <c r="K553" s="7">
        <f t="shared" si="106"/>
        <v>-100.6</v>
      </c>
      <c r="L553" s="36">
        <f t="shared" si="101"/>
        <v>6727.299999999999</v>
      </c>
    </row>
    <row r="554" spans="1:12" ht="36" customHeight="1">
      <c r="A554" s="63" t="str">
        <f ca="1">IF(ISERROR(MATCH(E554,Код_КВР,0)),"",INDIRECT(ADDRESS(MATCH(E554,Код_КВР,0)+1,2,,,"КВР")))</f>
        <v>Предоставление субсидий бюджетным, автономным учреждениям и иным некоммерческим организациям</v>
      </c>
      <c r="B554" s="45" t="s">
        <v>582</v>
      </c>
      <c r="C554" s="8" t="s">
        <v>204</v>
      </c>
      <c r="D554" s="1" t="s">
        <v>204</v>
      </c>
      <c r="E554" s="94">
        <v>600</v>
      </c>
      <c r="F554" s="7">
        <f t="shared" si="106"/>
        <v>6827.9</v>
      </c>
      <c r="G554" s="7">
        <f t="shared" si="106"/>
        <v>0</v>
      </c>
      <c r="H554" s="36">
        <f t="shared" si="105"/>
        <v>6827.9</v>
      </c>
      <c r="I554" s="7">
        <f t="shared" si="106"/>
        <v>0</v>
      </c>
      <c r="J554" s="36">
        <f t="shared" si="102"/>
        <v>6827.9</v>
      </c>
      <c r="K554" s="7">
        <f t="shared" si="106"/>
        <v>-100.6</v>
      </c>
      <c r="L554" s="36">
        <f t="shared" si="101"/>
        <v>6727.299999999999</v>
      </c>
    </row>
    <row r="555" spans="1:12" ht="18.75" customHeight="1">
      <c r="A555" s="63" t="str">
        <f ca="1">IF(ISERROR(MATCH(E555,Код_КВР,0)),"",INDIRECT(ADDRESS(MATCH(E555,Код_КВР,0)+1,2,,,"КВР")))</f>
        <v>Субсидии бюджетным учреждениям</v>
      </c>
      <c r="B555" s="45" t="s">
        <v>582</v>
      </c>
      <c r="C555" s="8" t="s">
        <v>204</v>
      </c>
      <c r="D555" s="1" t="s">
        <v>204</v>
      </c>
      <c r="E555" s="94">
        <v>610</v>
      </c>
      <c r="F555" s="7">
        <f t="shared" si="106"/>
        <v>6827.9</v>
      </c>
      <c r="G555" s="7">
        <f t="shared" si="106"/>
        <v>0</v>
      </c>
      <c r="H555" s="36">
        <f t="shared" si="105"/>
        <v>6827.9</v>
      </c>
      <c r="I555" s="7">
        <f t="shared" si="106"/>
        <v>0</v>
      </c>
      <c r="J555" s="36">
        <f t="shared" si="102"/>
        <v>6827.9</v>
      </c>
      <c r="K555" s="7">
        <f t="shared" si="106"/>
        <v>-100.6</v>
      </c>
      <c r="L555" s="36">
        <f t="shared" si="101"/>
        <v>6727.299999999999</v>
      </c>
    </row>
    <row r="556" spans="1:12" ht="54" customHeight="1">
      <c r="A556" s="63" t="str">
        <f ca="1">IF(ISERROR(MATCH(E556,Код_КВР,0)),"",INDIRECT(ADDRESS(MATCH(E556,Код_КВР,0)+1,2,,,"КВР")))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56" s="45" t="s">
        <v>582</v>
      </c>
      <c r="C556" s="8" t="s">
        <v>204</v>
      </c>
      <c r="D556" s="1" t="s">
        <v>204</v>
      </c>
      <c r="E556" s="94">
        <v>611</v>
      </c>
      <c r="F556" s="7">
        <f>'прил.6'!G293</f>
        <v>6827.9</v>
      </c>
      <c r="G556" s="7">
        <f>'прил.6'!H293</f>
        <v>0</v>
      </c>
      <c r="H556" s="36">
        <f t="shared" si="105"/>
        <v>6827.9</v>
      </c>
      <c r="I556" s="7">
        <f>'прил.6'!J293</f>
        <v>0</v>
      </c>
      <c r="J556" s="36">
        <f t="shared" si="102"/>
        <v>6827.9</v>
      </c>
      <c r="K556" s="7">
        <f>'прил.6'!L293</f>
        <v>-100.6</v>
      </c>
      <c r="L556" s="36">
        <f t="shared" si="101"/>
        <v>6727.299999999999</v>
      </c>
    </row>
    <row r="557" spans="1:12" ht="19.5" customHeight="1">
      <c r="A557" s="63" t="str">
        <f ca="1">IF(ISERROR(MATCH(B557,Код_КЦСР,0)),"",INDIRECT(ADDRESS(MATCH(B557,Код_КЦСР,0)+1,2,,,"КЦСР")))</f>
        <v>Муниципальная программа «Здоровый город» на 2014-2022 годы</v>
      </c>
      <c r="B557" s="45" t="s">
        <v>583</v>
      </c>
      <c r="C557" s="8"/>
      <c r="D557" s="1"/>
      <c r="E557" s="94"/>
      <c r="F557" s="7">
        <f>F558+F574+F600+F620+F631+F642</f>
        <v>2291.3</v>
      </c>
      <c r="G557" s="7">
        <f>G558+G574+G600+G620+G631+G642</f>
        <v>0</v>
      </c>
      <c r="H557" s="36">
        <f t="shared" si="105"/>
        <v>2291.3</v>
      </c>
      <c r="I557" s="7">
        <f>I558+I574+I600+I620+I631+I642</f>
        <v>0</v>
      </c>
      <c r="J557" s="36">
        <f t="shared" si="102"/>
        <v>2291.3</v>
      </c>
      <c r="K557" s="7">
        <f>K558+K574+K600+K620+K631+K642</f>
        <v>0</v>
      </c>
      <c r="L557" s="36">
        <f t="shared" si="101"/>
        <v>2291.3</v>
      </c>
    </row>
    <row r="558" spans="1:12" ht="18.75" customHeight="1">
      <c r="A558" s="63" t="str">
        <f ca="1">IF(ISERROR(MATCH(B558,Код_КЦСР,0)),"",INDIRECT(ADDRESS(MATCH(B558,Код_КЦСР,0)+1,2,,,"КЦСР")))</f>
        <v>Организационно-методическое обеспечение Программы</v>
      </c>
      <c r="B558" s="45" t="s">
        <v>585</v>
      </c>
      <c r="C558" s="8"/>
      <c r="D558" s="1"/>
      <c r="E558" s="94"/>
      <c r="F558" s="7">
        <f>F559+F569</f>
        <v>954</v>
      </c>
      <c r="G558" s="7">
        <f>G559+G569</f>
        <v>0</v>
      </c>
      <c r="H558" s="36">
        <f t="shared" si="105"/>
        <v>954</v>
      </c>
      <c r="I558" s="7">
        <f>I559+I569</f>
        <v>0</v>
      </c>
      <c r="J558" s="36">
        <f t="shared" si="102"/>
        <v>954</v>
      </c>
      <c r="K558" s="7">
        <f>K559+K569</f>
        <v>0</v>
      </c>
      <c r="L558" s="36">
        <f t="shared" si="101"/>
        <v>954</v>
      </c>
    </row>
    <row r="559" spans="1:12" ht="18.75" customHeight="1">
      <c r="A559" s="63" t="str">
        <f ca="1">IF(ISERROR(MATCH(C559,Код_Раздел,0)),"",INDIRECT(ADDRESS(MATCH(C559,Код_Раздел,0)+1,2,,,"Раздел")))</f>
        <v>Общегосударственные  вопросы</v>
      </c>
      <c r="B559" s="45" t="s">
        <v>585</v>
      </c>
      <c r="C559" s="8" t="s">
        <v>222</v>
      </c>
      <c r="D559" s="1"/>
      <c r="E559" s="94"/>
      <c r="F559" s="7">
        <f>F560</f>
        <v>954</v>
      </c>
      <c r="G559" s="7">
        <f>G560</f>
        <v>0</v>
      </c>
      <c r="H559" s="36">
        <f t="shared" si="105"/>
        <v>954</v>
      </c>
      <c r="I559" s="7">
        <f>I560</f>
        <v>0</v>
      </c>
      <c r="J559" s="36">
        <f t="shared" si="102"/>
        <v>954</v>
      </c>
      <c r="K559" s="7">
        <f>K560</f>
        <v>0</v>
      </c>
      <c r="L559" s="36">
        <f t="shared" si="101"/>
        <v>954</v>
      </c>
    </row>
    <row r="560" spans="1:12" ht="19.5" customHeight="1">
      <c r="A560" s="12" t="s">
        <v>246</v>
      </c>
      <c r="B560" s="45" t="s">
        <v>585</v>
      </c>
      <c r="C560" s="8" t="s">
        <v>222</v>
      </c>
      <c r="D560" s="1" t="s">
        <v>199</v>
      </c>
      <c r="E560" s="94"/>
      <c r="F560" s="7">
        <f>F561+F567</f>
        <v>954</v>
      </c>
      <c r="G560" s="7">
        <f>G561+G567</f>
        <v>0</v>
      </c>
      <c r="H560" s="36">
        <f t="shared" si="105"/>
        <v>954</v>
      </c>
      <c r="I560" s="7">
        <f>I561+I564</f>
        <v>0</v>
      </c>
      <c r="J560" s="36">
        <f t="shared" si="102"/>
        <v>954</v>
      </c>
      <c r="K560" s="7">
        <f>K561+K564</f>
        <v>0</v>
      </c>
      <c r="L560" s="36">
        <f t="shared" si="101"/>
        <v>954</v>
      </c>
    </row>
    <row r="561" spans="1:12" ht="12.75">
      <c r="A561" s="63" t="str">
        <f aca="true" t="shared" si="107" ref="A561:A568">IF(ISERROR(MATCH(E561,Код_КВР,0)),"",INDIRECT(ADDRESS(MATCH(E561,Код_КВР,0)+1,2,,,"КВР")))</f>
        <v>Закупка товаров, работ и услуг для муниципальных нужд</v>
      </c>
      <c r="B561" s="45" t="s">
        <v>585</v>
      </c>
      <c r="C561" s="8" t="s">
        <v>222</v>
      </c>
      <c r="D561" s="1" t="s">
        <v>199</v>
      </c>
      <c r="E561" s="94">
        <v>200</v>
      </c>
      <c r="F561" s="7">
        <f>F562</f>
        <v>276</v>
      </c>
      <c r="G561" s="7">
        <f>G562</f>
        <v>0</v>
      </c>
      <c r="H561" s="36">
        <f t="shared" si="105"/>
        <v>276</v>
      </c>
      <c r="I561" s="7">
        <f>I562</f>
        <v>-130</v>
      </c>
      <c r="J561" s="36">
        <f t="shared" si="102"/>
        <v>146</v>
      </c>
      <c r="K561" s="7">
        <f>K562</f>
        <v>0</v>
      </c>
      <c r="L561" s="36">
        <f t="shared" si="101"/>
        <v>146</v>
      </c>
    </row>
    <row r="562" spans="1:12" ht="36" customHeight="1">
      <c r="A562" s="63" t="str">
        <f ca="1" t="shared" si="107"/>
        <v>Иные закупки товаров, работ и услуг для обеспечения муниципальных нужд</v>
      </c>
      <c r="B562" s="45" t="s">
        <v>585</v>
      </c>
      <c r="C562" s="8" t="s">
        <v>222</v>
      </c>
      <c r="D562" s="1" t="s">
        <v>199</v>
      </c>
      <c r="E562" s="94">
        <v>240</v>
      </c>
      <c r="F562" s="7">
        <f>F563</f>
        <v>276</v>
      </c>
      <c r="G562" s="7">
        <f>G563</f>
        <v>0</v>
      </c>
      <c r="H562" s="36">
        <f t="shared" si="105"/>
        <v>276</v>
      </c>
      <c r="I562" s="7">
        <f>I563</f>
        <v>-130</v>
      </c>
      <c r="J562" s="36">
        <f t="shared" si="102"/>
        <v>146</v>
      </c>
      <c r="K562" s="7">
        <f>K563</f>
        <v>0</v>
      </c>
      <c r="L562" s="36">
        <f t="shared" si="101"/>
        <v>146</v>
      </c>
    </row>
    <row r="563" spans="1:12" ht="33.75" customHeight="1">
      <c r="A563" s="63" t="str">
        <f ca="1" t="shared" si="107"/>
        <v xml:space="preserve">Прочая закупка товаров, работ и услуг для обеспечения муниципальных нужд         </v>
      </c>
      <c r="B563" s="45" t="s">
        <v>585</v>
      </c>
      <c r="C563" s="8" t="s">
        <v>222</v>
      </c>
      <c r="D563" s="1" t="s">
        <v>199</v>
      </c>
      <c r="E563" s="94">
        <v>244</v>
      </c>
      <c r="F563" s="7">
        <f>'прил.6'!G95</f>
        <v>276</v>
      </c>
      <c r="G563" s="7">
        <f>'прил.6'!H95</f>
        <v>0</v>
      </c>
      <c r="H563" s="36">
        <f t="shared" si="105"/>
        <v>276</v>
      </c>
      <c r="I563" s="7">
        <f>'прил.6'!J95</f>
        <v>-130</v>
      </c>
      <c r="J563" s="36">
        <f t="shared" si="102"/>
        <v>146</v>
      </c>
      <c r="K563" s="7">
        <f>'прил.6'!L95</f>
        <v>0</v>
      </c>
      <c r="L563" s="36">
        <f t="shared" si="101"/>
        <v>146</v>
      </c>
    </row>
    <row r="564" spans="1:12" ht="12.75">
      <c r="A564" s="63" t="str">
        <f ca="1" t="shared" si="107"/>
        <v>Иные бюджетные ассигнования</v>
      </c>
      <c r="B564" s="45" t="s">
        <v>585</v>
      </c>
      <c r="C564" s="8" t="s">
        <v>222</v>
      </c>
      <c r="D564" s="1" t="s">
        <v>199</v>
      </c>
      <c r="E564" s="94">
        <v>800</v>
      </c>
      <c r="F564" s="7"/>
      <c r="G564" s="7"/>
      <c r="H564" s="36"/>
      <c r="I564" s="7">
        <f>I565+I567</f>
        <v>130</v>
      </c>
      <c r="J564" s="36">
        <f t="shared" si="102"/>
        <v>130</v>
      </c>
      <c r="K564" s="7">
        <f>K565+K567</f>
        <v>0</v>
      </c>
      <c r="L564" s="36">
        <f t="shared" si="101"/>
        <v>130</v>
      </c>
    </row>
    <row r="565" spans="1:12" ht="12.75">
      <c r="A565" s="63" t="str">
        <f ca="1" t="shared" si="107"/>
        <v>Уплата налогов, сборов и иных платежей</v>
      </c>
      <c r="B565" s="45" t="s">
        <v>585</v>
      </c>
      <c r="C565" s="8" t="s">
        <v>222</v>
      </c>
      <c r="D565" s="1" t="s">
        <v>199</v>
      </c>
      <c r="E565" s="94">
        <v>850</v>
      </c>
      <c r="F565" s="7"/>
      <c r="G565" s="7"/>
      <c r="H565" s="36"/>
      <c r="I565" s="7">
        <f>I566</f>
        <v>678</v>
      </c>
      <c r="J565" s="36">
        <f t="shared" si="102"/>
        <v>678</v>
      </c>
      <c r="K565" s="7">
        <f>K566</f>
        <v>0</v>
      </c>
      <c r="L565" s="36">
        <f t="shared" si="101"/>
        <v>678</v>
      </c>
    </row>
    <row r="566" spans="1:12" ht="12.75">
      <c r="A566" s="63" t="str">
        <f ca="1" t="shared" si="107"/>
        <v>Уплата прочих налогов, сборов и иных платежей</v>
      </c>
      <c r="B566" s="45" t="s">
        <v>585</v>
      </c>
      <c r="C566" s="8" t="s">
        <v>222</v>
      </c>
      <c r="D566" s="1" t="s">
        <v>199</v>
      </c>
      <c r="E566" s="94">
        <v>852</v>
      </c>
      <c r="F566" s="7"/>
      <c r="G566" s="7"/>
      <c r="H566" s="36"/>
      <c r="I566" s="7">
        <f>'прил.6'!J98</f>
        <v>678</v>
      </c>
      <c r="J566" s="36">
        <f t="shared" si="102"/>
        <v>678</v>
      </c>
      <c r="K566" s="7">
        <f>'прил.6'!L98</f>
        <v>0</v>
      </c>
      <c r="L566" s="36">
        <f t="shared" si="101"/>
        <v>678</v>
      </c>
    </row>
    <row r="567" spans="1:12" ht="33">
      <c r="A567" s="63" t="str">
        <f ca="1" t="shared" si="107"/>
        <v>Предоставление платежей, взносов, безвозмездных перечислений субъектам международного права</v>
      </c>
      <c r="B567" s="45" t="s">
        <v>585</v>
      </c>
      <c r="C567" s="8" t="s">
        <v>222</v>
      </c>
      <c r="D567" s="1" t="s">
        <v>199</v>
      </c>
      <c r="E567" s="94">
        <v>860</v>
      </c>
      <c r="F567" s="7">
        <f>F568</f>
        <v>678</v>
      </c>
      <c r="G567" s="7">
        <f>G568</f>
        <v>0</v>
      </c>
      <c r="H567" s="36">
        <f t="shared" si="105"/>
        <v>678</v>
      </c>
      <c r="I567" s="7">
        <f>I568</f>
        <v>-548</v>
      </c>
      <c r="J567" s="36">
        <f t="shared" si="102"/>
        <v>130</v>
      </c>
      <c r="K567" s="7">
        <f>K568</f>
        <v>0</v>
      </c>
      <c r="L567" s="36">
        <f t="shared" si="101"/>
        <v>130</v>
      </c>
    </row>
    <row r="568" spans="1:12" ht="12.75">
      <c r="A568" s="63" t="str">
        <f ca="1" t="shared" si="107"/>
        <v>Взносы в международные организации</v>
      </c>
      <c r="B568" s="45" t="s">
        <v>585</v>
      </c>
      <c r="C568" s="8" t="s">
        <v>222</v>
      </c>
      <c r="D568" s="1" t="s">
        <v>199</v>
      </c>
      <c r="E568" s="94">
        <v>862</v>
      </c>
      <c r="F568" s="7">
        <f>'прил.6'!G100</f>
        <v>678</v>
      </c>
      <c r="G568" s="7">
        <f>'прил.6'!H100</f>
        <v>0</v>
      </c>
      <c r="H568" s="36">
        <f t="shared" si="105"/>
        <v>678</v>
      </c>
      <c r="I568" s="7">
        <f>'прил.6'!J100</f>
        <v>-548</v>
      </c>
      <c r="J568" s="36">
        <f t="shared" si="102"/>
        <v>130</v>
      </c>
      <c r="K568" s="7">
        <f>'прил.6'!L100</f>
        <v>0</v>
      </c>
      <c r="L568" s="36">
        <f t="shared" si="101"/>
        <v>130</v>
      </c>
    </row>
    <row r="569" spans="1:12" ht="12.75" hidden="1">
      <c r="A569" s="63" t="str">
        <f ca="1">IF(ISERROR(MATCH(C569,Код_Раздел,0)),"",INDIRECT(ADDRESS(MATCH(C569,Код_Раздел,0)+1,2,,,"Раздел")))</f>
        <v>Образование</v>
      </c>
      <c r="B569" s="45" t="s">
        <v>585</v>
      </c>
      <c r="C569" s="8" t="s">
        <v>204</v>
      </c>
      <c r="D569" s="1"/>
      <c r="E569" s="94"/>
      <c r="F569" s="7">
        <f aca="true" t="shared" si="108" ref="F569:K572">F570</f>
        <v>0</v>
      </c>
      <c r="G569" s="7">
        <f t="shared" si="108"/>
        <v>0</v>
      </c>
      <c r="H569" s="36">
        <f t="shared" si="105"/>
        <v>0</v>
      </c>
      <c r="I569" s="7">
        <f t="shared" si="108"/>
        <v>0</v>
      </c>
      <c r="J569" s="36">
        <f t="shared" si="102"/>
        <v>0</v>
      </c>
      <c r="K569" s="7">
        <f t="shared" si="108"/>
        <v>0</v>
      </c>
      <c r="L569" s="36">
        <f t="shared" si="101"/>
        <v>0</v>
      </c>
    </row>
    <row r="570" spans="1:12" ht="12.75" hidden="1">
      <c r="A570" s="12" t="s">
        <v>208</v>
      </c>
      <c r="B570" s="45" t="s">
        <v>585</v>
      </c>
      <c r="C570" s="8" t="s">
        <v>204</v>
      </c>
      <c r="D570" s="1" t="s">
        <v>204</v>
      </c>
      <c r="E570" s="94"/>
      <c r="F570" s="7">
        <f t="shared" si="108"/>
        <v>0</v>
      </c>
      <c r="G570" s="7">
        <f t="shared" si="108"/>
        <v>0</v>
      </c>
      <c r="H570" s="36">
        <f t="shared" si="105"/>
        <v>0</v>
      </c>
      <c r="I570" s="7">
        <f t="shared" si="108"/>
        <v>0</v>
      </c>
      <c r="J570" s="36">
        <f t="shared" si="102"/>
        <v>0</v>
      </c>
      <c r="K570" s="7">
        <f t="shared" si="108"/>
        <v>0</v>
      </c>
      <c r="L570" s="36">
        <f t="shared" si="101"/>
        <v>0</v>
      </c>
    </row>
    <row r="571" spans="1:12" ht="33" hidden="1">
      <c r="A571" s="63" t="str">
        <f ca="1">IF(ISERROR(MATCH(E571,Код_КВР,0)),"",INDIRECT(ADDRESS(MATCH(E571,Код_КВР,0)+1,2,,,"КВР")))</f>
        <v>Предоставление субсидий бюджетным, автономным учреждениям и иным некоммерческим организациям</v>
      </c>
      <c r="B571" s="45" t="s">
        <v>585</v>
      </c>
      <c r="C571" s="8" t="s">
        <v>204</v>
      </c>
      <c r="D571" s="1" t="s">
        <v>204</v>
      </c>
      <c r="E571" s="94">
        <v>600</v>
      </c>
      <c r="F571" s="7">
        <f t="shared" si="108"/>
        <v>0</v>
      </c>
      <c r="G571" s="7">
        <f t="shared" si="108"/>
        <v>0</v>
      </c>
      <c r="H571" s="36">
        <f t="shared" si="105"/>
        <v>0</v>
      </c>
      <c r="I571" s="7">
        <f t="shared" si="108"/>
        <v>0</v>
      </c>
      <c r="J571" s="36">
        <f t="shared" si="102"/>
        <v>0</v>
      </c>
      <c r="K571" s="7">
        <f t="shared" si="108"/>
        <v>0</v>
      </c>
      <c r="L571" s="36">
        <f t="shared" si="101"/>
        <v>0</v>
      </c>
    </row>
    <row r="572" spans="1:12" ht="12.75" hidden="1">
      <c r="A572" s="63" t="str">
        <f ca="1">IF(ISERROR(MATCH(E572,Код_КВР,0)),"",INDIRECT(ADDRESS(MATCH(E572,Код_КВР,0)+1,2,,,"КВР")))</f>
        <v>Субсидии бюджетным учреждениям</v>
      </c>
      <c r="B572" s="45" t="s">
        <v>585</v>
      </c>
      <c r="C572" s="8" t="s">
        <v>204</v>
      </c>
      <c r="D572" s="1" t="s">
        <v>204</v>
      </c>
      <c r="E572" s="94">
        <v>610</v>
      </c>
      <c r="F572" s="7">
        <f t="shared" si="108"/>
        <v>0</v>
      </c>
      <c r="G572" s="7">
        <f t="shared" si="108"/>
        <v>0</v>
      </c>
      <c r="H572" s="36">
        <f t="shared" si="105"/>
        <v>0</v>
      </c>
      <c r="I572" s="7">
        <f t="shared" si="108"/>
        <v>0</v>
      </c>
      <c r="J572" s="36">
        <f t="shared" si="102"/>
        <v>0</v>
      </c>
      <c r="K572" s="7">
        <f t="shared" si="108"/>
        <v>0</v>
      </c>
      <c r="L572" s="36">
        <f t="shared" si="101"/>
        <v>0</v>
      </c>
    </row>
    <row r="573" spans="1:12" ht="12.75" hidden="1">
      <c r="A573" s="63" t="str">
        <f ca="1">IF(ISERROR(MATCH(E573,Код_КВР,0)),"",INDIRECT(ADDRESS(MATCH(E573,Код_КВР,0)+1,2,,,"КВР")))</f>
        <v>Субсидии бюджетным учреждениям на иные цели</v>
      </c>
      <c r="B573" s="45" t="s">
        <v>585</v>
      </c>
      <c r="C573" s="8" t="s">
        <v>204</v>
      </c>
      <c r="D573" s="1" t="s">
        <v>204</v>
      </c>
      <c r="E573" s="94">
        <v>612</v>
      </c>
      <c r="F573" s="7">
        <f>'прил.6'!G298</f>
        <v>0</v>
      </c>
      <c r="G573" s="7">
        <f>'прил.6'!H298</f>
        <v>0</v>
      </c>
      <c r="H573" s="36">
        <f t="shared" si="105"/>
        <v>0</v>
      </c>
      <c r="I573" s="7">
        <f>'прил.6'!J298</f>
        <v>0</v>
      </c>
      <c r="J573" s="36">
        <f t="shared" si="102"/>
        <v>0</v>
      </c>
      <c r="K573" s="7">
        <f>'прил.6'!L298</f>
        <v>0</v>
      </c>
      <c r="L573" s="36">
        <f t="shared" si="101"/>
        <v>0</v>
      </c>
    </row>
    <row r="574" spans="1:12" ht="12.75">
      <c r="A574" s="63" t="str">
        <f ca="1">IF(ISERROR(MATCH(B574,Код_КЦСР,0)),"",INDIRECT(ADDRESS(MATCH(B574,Код_КЦСР,0)+1,2,,,"КЦСР")))</f>
        <v>Сохранение и укрепление здоровья детей и подростков</v>
      </c>
      <c r="B574" s="45" t="s">
        <v>586</v>
      </c>
      <c r="C574" s="8"/>
      <c r="D574" s="1"/>
      <c r="E574" s="94"/>
      <c r="F574" s="7">
        <f>F575+F580+F590+F595</f>
        <v>557.9</v>
      </c>
      <c r="G574" s="7">
        <f>G575+G580+G590+G595</f>
        <v>0</v>
      </c>
      <c r="H574" s="36">
        <f t="shared" si="105"/>
        <v>557.9</v>
      </c>
      <c r="I574" s="7">
        <f>I575+I580+I590+I595</f>
        <v>0</v>
      </c>
      <c r="J574" s="36">
        <f t="shared" si="102"/>
        <v>557.9</v>
      </c>
      <c r="K574" s="7">
        <f>K575+K580+K590+K595</f>
        <v>0</v>
      </c>
      <c r="L574" s="36">
        <f t="shared" si="101"/>
        <v>557.9</v>
      </c>
    </row>
    <row r="575" spans="1:12" ht="12.75">
      <c r="A575" s="63" t="str">
        <f ca="1">IF(ISERROR(MATCH(C575,Код_Раздел,0)),"",INDIRECT(ADDRESS(MATCH(C575,Код_Раздел,0)+1,2,,,"Раздел")))</f>
        <v>Национальная безопасность и правоохранительная  деятельность</v>
      </c>
      <c r="B575" s="45" t="s">
        <v>586</v>
      </c>
      <c r="C575" s="8" t="s">
        <v>224</v>
      </c>
      <c r="D575" s="1"/>
      <c r="E575" s="94"/>
      <c r="F575" s="7">
        <f aca="true" t="shared" si="109" ref="F575:K578">F576</f>
        <v>77.9</v>
      </c>
      <c r="G575" s="7">
        <f t="shared" si="109"/>
        <v>0</v>
      </c>
      <c r="H575" s="36">
        <f t="shared" si="105"/>
        <v>77.9</v>
      </c>
      <c r="I575" s="7">
        <f t="shared" si="109"/>
        <v>0</v>
      </c>
      <c r="J575" s="36">
        <f t="shared" si="102"/>
        <v>77.9</v>
      </c>
      <c r="K575" s="7">
        <f t="shared" si="109"/>
        <v>0</v>
      </c>
      <c r="L575" s="36">
        <f t="shared" si="101"/>
        <v>77.9</v>
      </c>
    </row>
    <row r="576" spans="1:12" ht="36.75" customHeight="1">
      <c r="A576" s="12" t="s">
        <v>271</v>
      </c>
      <c r="B576" s="45" t="s">
        <v>586</v>
      </c>
      <c r="C576" s="8" t="s">
        <v>224</v>
      </c>
      <c r="D576" s="1" t="s">
        <v>228</v>
      </c>
      <c r="E576" s="94"/>
      <c r="F576" s="7">
        <f t="shared" si="109"/>
        <v>77.9</v>
      </c>
      <c r="G576" s="7">
        <f t="shared" si="109"/>
        <v>0</v>
      </c>
      <c r="H576" s="36">
        <f t="shared" si="105"/>
        <v>77.9</v>
      </c>
      <c r="I576" s="7">
        <f t="shared" si="109"/>
        <v>0</v>
      </c>
      <c r="J576" s="36">
        <f t="shared" si="102"/>
        <v>77.9</v>
      </c>
      <c r="K576" s="7">
        <f t="shared" si="109"/>
        <v>0</v>
      </c>
      <c r="L576" s="36">
        <f t="shared" si="101"/>
        <v>77.9</v>
      </c>
    </row>
    <row r="577" spans="1:12" ht="19.5" customHeight="1">
      <c r="A577" s="63" t="str">
        <f ca="1">IF(ISERROR(MATCH(E577,Код_КВР,0)),"",INDIRECT(ADDRESS(MATCH(E577,Код_КВР,0)+1,2,,,"КВР")))</f>
        <v>Закупка товаров, работ и услуг для муниципальных нужд</v>
      </c>
      <c r="B577" s="45" t="s">
        <v>586</v>
      </c>
      <c r="C577" s="8" t="s">
        <v>224</v>
      </c>
      <c r="D577" s="1" t="s">
        <v>228</v>
      </c>
      <c r="E577" s="94">
        <v>200</v>
      </c>
      <c r="F577" s="7">
        <f t="shared" si="109"/>
        <v>77.9</v>
      </c>
      <c r="G577" s="7">
        <f t="shared" si="109"/>
        <v>0</v>
      </c>
      <c r="H577" s="36">
        <f t="shared" si="105"/>
        <v>77.9</v>
      </c>
      <c r="I577" s="7">
        <f t="shared" si="109"/>
        <v>0</v>
      </c>
      <c r="J577" s="36">
        <f t="shared" si="102"/>
        <v>77.9</v>
      </c>
      <c r="K577" s="7">
        <f t="shared" si="109"/>
        <v>0</v>
      </c>
      <c r="L577" s="36">
        <f t="shared" si="101"/>
        <v>77.9</v>
      </c>
    </row>
    <row r="578" spans="1:12" ht="36.75" customHeight="1">
      <c r="A578" s="63" t="str">
        <f ca="1">IF(ISERROR(MATCH(E578,Код_КВР,0)),"",INDIRECT(ADDRESS(MATCH(E578,Код_КВР,0)+1,2,,,"КВР")))</f>
        <v>Иные закупки товаров, работ и услуг для обеспечения муниципальных нужд</v>
      </c>
      <c r="B578" s="45" t="s">
        <v>586</v>
      </c>
      <c r="C578" s="8" t="s">
        <v>224</v>
      </c>
      <c r="D578" s="1" t="s">
        <v>228</v>
      </c>
      <c r="E578" s="94">
        <v>240</v>
      </c>
      <c r="F578" s="7">
        <f t="shared" si="109"/>
        <v>77.9</v>
      </c>
      <c r="G578" s="7">
        <f t="shared" si="109"/>
        <v>0</v>
      </c>
      <c r="H578" s="36">
        <f t="shared" si="105"/>
        <v>77.9</v>
      </c>
      <c r="I578" s="7">
        <f t="shared" si="109"/>
        <v>0</v>
      </c>
      <c r="J578" s="36">
        <f t="shared" si="102"/>
        <v>77.9</v>
      </c>
      <c r="K578" s="7">
        <f t="shared" si="109"/>
        <v>0</v>
      </c>
      <c r="L578" s="36">
        <f t="shared" si="101"/>
        <v>77.9</v>
      </c>
    </row>
    <row r="579" spans="1:12" ht="35.25" customHeight="1">
      <c r="A579" s="63" t="str">
        <f ca="1">IF(ISERROR(MATCH(E579,Код_КВР,0)),"",INDIRECT(ADDRESS(MATCH(E579,Код_КВР,0)+1,2,,,"КВР")))</f>
        <v xml:space="preserve">Прочая закупка товаров, работ и услуг для обеспечения муниципальных нужд         </v>
      </c>
      <c r="B579" s="45" t="s">
        <v>586</v>
      </c>
      <c r="C579" s="8" t="s">
        <v>224</v>
      </c>
      <c r="D579" s="1" t="s">
        <v>228</v>
      </c>
      <c r="E579" s="94">
        <v>244</v>
      </c>
      <c r="F579" s="7">
        <f>'прил.6'!G169</f>
        <v>77.9</v>
      </c>
      <c r="G579" s="7">
        <f>'прил.6'!H169</f>
        <v>0</v>
      </c>
      <c r="H579" s="36">
        <f t="shared" si="105"/>
        <v>77.9</v>
      </c>
      <c r="I579" s="7">
        <f>'прил.6'!J169</f>
        <v>0</v>
      </c>
      <c r="J579" s="36">
        <f t="shared" si="102"/>
        <v>77.9</v>
      </c>
      <c r="K579" s="7">
        <f>'прил.6'!L169</f>
        <v>0</v>
      </c>
      <c r="L579" s="36">
        <f t="shared" si="101"/>
        <v>77.9</v>
      </c>
    </row>
    <row r="580" spans="1:12" ht="12.75">
      <c r="A580" s="63" t="str">
        <f ca="1">IF(ISERROR(MATCH(C580,Код_Раздел,0)),"",INDIRECT(ADDRESS(MATCH(C580,Код_Раздел,0)+1,2,,,"Раздел")))</f>
        <v>Образование</v>
      </c>
      <c r="B580" s="45" t="s">
        <v>586</v>
      </c>
      <c r="C580" s="8" t="s">
        <v>204</v>
      </c>
      <c r="D580" s="1"/>
      <c r="E580" s="94"/>
      <c r="F580" s="7">
        <f>F581</f>
        <v>480</v>
      </c>
      <c r="G580" s="7">
        <f>G581</f>
        <v>0</v>
      </c>
      <c r="H580" s="36">
        <f t="shared" si="105"/>
        <v>480</v>
      </c>
      <c r="I580" s="7">
        <f>I581</f>
        <v>0</v>
      </c>
      <c r="J580" s="36">
        <f t="shared" si="102"/>
        <v>480</v>
      </c>
      <c r="K580" s="7">
        <f>K581</f>
        <v>0</v>
      </c>
      <c r="L580" s="36">
        <f t="shared" si="101"/>
        <v>480</v>
      </c>
    </row>
    <row r="581" spans="1:12" ht="12.75">
      <c r="A581" s="12" t="s">
        <v>260</v>
      </c>
      <c r="B581" s="45" t="s">
        <v>586</v>
      </c>
      <c r="C581" s="8" t="s">
        <v>204</v>
      </c>
      <c r="D581" s="8" t="s">
        <v>228</v>
      </c>
      <c r="E581" s="94"/>
      <c r="F581" s="7">
        <f>F582+F585</f>
        <v>480</v>
      </c>
      <c r="G581" s="7">
        <f>G582+G585</f>
        <v>0</v>
      </c>
      <c r="H581" s="36">
        <f t="shared" si="105"/>
        <v>480</v>
      </c>
      <c r="I581" s="7">
        <f>I582+I585</f>
        <v>0</v>
      </c>
      <c r="J581" s="36">
        <f t="shared" si="102"/>
        <v>480</v>
      </c>
      <c r="K581" s="7">
        <f>K582+K585</f>
        <v>0</v>
      </c>
      <c r="L581" s="36">
        <f t="shared" si="101"/>
        <v>480</v>
      </c>
    </row>
    <row r="582" spans="1:12" ht="12.75" hidden="1">
      <c r="A582" s="63" t="str">
        <f aca="true" t="shared" si="110" ref="A582:A589">IF(ISERROR(MATCH(E582,Код_КВР,0)),"",INDIRECT(ADDRESS(MATCH(E582,Код_КВР,0)+1,2,,,"КВР")))</f>
        <v>Закупка товаров, работ и услуг для муниципальных нужд</v>
      </c>
      <c r="B582" s="45" t="s">
        <v>586</v>
      </c>
      <c r="C582" s="8" t="s">
        <v>204</v>
      </c>
      <c r="D582" s="8" t="s">
        <v>228</v>
      </c>
      <c r="E582" s="94">
        <v>200</v>
      </c>
      <c r="F582" s="7">
        <f>F583</f>
        <v>0</v>
      </c>
      <c r="G582" s="7">
        <f>G583</f>
        <v>0</v>
      </c>
      <c r="H582" s="36">
        <f t="shared" si="105"/>
        <v>0</v>
      </c>
      <c r="I582" s="7">
        <f>I583</f>
        <v>0</v>
      </c>
      <c r="J582" s="36">
        <f t="shared" si="102"/>
        <v>0</v>
      </c>
      <c r="K582" s="7">
        <f>K583</f>
        <v>0</v>
      </c>
      <c r="L582" s="36">
        <f t="shared" si="101"/>
        <v>0</v>
      </c>
    </row>
    <row r="583" spans="1:12" ht="33" hidden="1">
      <c r="A583" s="63" t="str">
        <f ca="1" t="shared" si="110"/>
        <v>Иные закупки товаров, работ и услуг для обеспечения муниципальных нужд</v>
      </c>
      <c r="B583" s="45" t="s">
        <v>586</v>
      </c>
      <c r="C583" s="8" t="s">
        <v>204</v>
      </c>
      <c r="D583" s="8" t="s">
        <v>228</v>
      </c>
      <c r="E583" s="94">
        <v>240</v>
      </c>
      <c r="F583" s="7">
        <f>F584</f>
        <v>0</v>
      </c>
      <c r="G583" s="7">
        <f>G584</f>
        <v>0</v>
      </c>
      <c r="H583" s="36">
        <f t="shared" si="105"/>
        <v>0</v>
      </c>
      <c r="I583" s="7">
        <f>I584</f>
        <v>0</v>
      </c>
      <c r="J583" s="36">
        <f t="shared" si="102"/>
        <v>0</v>
      </c>
      <c r="K583" s="7">
        <f>K584</f>
        <v>0</v>
      </c>
      <c r="L583" s="36">
        <f t="shared" si="101"/>
        <v>0</v>
      </c>
    </row>
    <row r="584" spans="1:12" ht="33" hidden="1">
      <c r="A584" s="63" t="str">
        <f ca="1" t="shared" si="110"/>
        <v xml:space="preserve">Прочая закупка товаров, работ и услуг для обеспечения муниципальных нужд         </v>
      </c>
      <c r="B584" s="45" t="s">
        <v>586</v>
      </c>
      <c r="C584" s="8" t="s">
        <v>204</v>
      </c>
      <c r="D584" s="8" t="s">
        <v>228</v>
      </c>
      <c r="E584" s="94">
        <v>244</v>
      </c>
      <c r="F584" s="7">
        <f>'прил.6'!G699</f>
        <v>0</v>
      </c>
      <c r="G584" s="7">
        <f>'прил.6'!H699</f>
        <v>0</v>
      </c>
      <c r="H584" s="36">
        <f t="shared" si="105"/>
        <v>0</v>
      </c>
      <c r="I584" s="7">
        <f>'прил.6'!J699</f>
        <v>0</v>
      </c>
      <c r="J584" s="36">
        <f t="shared" si="102"/>
        <v>0</v>
      </c>
      <c r="K584" s="7">
        <f>'прил.6'!L699</f>
        <v>0</v>
      </c>
      <c r="L584" s="36">
        <f t="shared" si="101"/>
        <v>0</v>
      </c>
    </row>
    <row r="585" spans="1:12" ht="33.75" customHeight="1">
      <c r="A585" s="63" t="str">
        <f ca="1" t="shared" si="110"/>
        <v>Предоставление субсидий бюджетным, автономным учреждениям и иным некоммерческим организациям</v>
      </c>
      <c r="B585" s="45" t="s">
        <v>586</v>
      </c>
      <c r="C585" s="8" t="s">
        <v>204</v>
      </c>
      <c r="D585" s="8" t="s">
        <v>228</v>
      </c>
      <c r="E585" s="94">
        <v>600</v>
      </c>
      <c r="F585" s="7">
        <f>F586+F588</f>
        <v>480</v>
      </c>
      <c r="G585" s="7">
        <f>G586+G588</f>
        <v>0</v>
      </c>
      <c r="H585" s="36">
        <f t="shared" si="105"/>
        <v>480</v>
      </c>
      <c r="I585" s="7">
        <f>I586+I588</f>
        <v>0</v>
      </c>
      <c r="J585" s="36">
        <f t="shared" si="102"/>
        <v>480</v>
      </c>
      <c r="K585" s="7">
        <f>K586+K588</f>
        <v>0</v>
      </c>
      <c r="L585" s="36">
        <f t="shared" si="101"/>
        <v>480</v>
      </c>
    </row>
    <row r="586" spans="1:12" ht="12.75">
      <c r="A586" s="63" t="str">
        <f ca="1" t="shared" si="110"/>
        <v>Субсидии бюджетным учреждениям</v>
      </c>
      <c r="B586" s="45" t="s">
        <v>586</v>
      </c>
      <c r="C586" s="8" t="s">
        <v>204</v>
      </c>
      <c r="D586" s="8" t="s">
        <v>228</v>
      </c>
      <c r="E586" s="94">
        <v>610</v>
      </c>
      <c r="F586" s="7">
        <f>F587</f>
        <v>463.4</v>
      </c>
      <c r="G586" s="7">
        <f>G587</f>
        <v>0</v>
      </c>
      <c r="H586" s="36">
        <f t="shared" si="105"/>
        <v>463.4</v>
      </c>
      <c r="I586" s="7">
        <f>I587</f>
        <v>0</v>
      </c>
      <c r="J586" s="36">
        <f t="shared" si="102"/>
        <v>463.4</v>
      </c>
      <c r="K586" s="7">
        <f>K587</f>
        <v>0</v>
      </c>
      <c r="L586" s="36">
        <f t="shared" si="101"/>
        <v>463.4</v>
      </c>
    </row>
    <row r="587" spans="1:12" ht="12.75">
      <c r="A587" s="63" t="str">
        <f ca="1" t="shared" si="110"/>
        <v>Субсидии бюджетным учреждениям на иные цели</v>
      </c>
      <c r="B587" s="45" t="s">
        <v>586</v>
      </c>
      <c r="C587" s="8" t="s">
        <v>204</v>
      </c>
      <c r="D587" s="8" t="s">
        <v>228</v>
      </c>
      <c r="E587" s="94">
        <v>612</v>
      </c>
      <c r="F587" s="7">
        <f>'прил.6'!G702</f>
        <v>463.4</v>
      </c>
      <c r="G587" s="7">
        <f>'прил.6'!H702</f>
        <v>0</v>
      </c>
      <c r="H587" s="36">
        <f t="shared" si="105"/>
        <v>463.4</v>
      </c>
      <c r="I587" s="7">
        <f>'прил.6'!J702</f>
        <v>0</v>
      </c>
      <c r="J587" s="36">
        <f t="shared" si="102"/>
        <v>463.4</v>
      </c>
      <c r="K587" s="7">
        <f>'прил.6'!L702</f>
        <v>0</v>
      </c>
      <c r="L587" s="36">
        <f t="shared" si="101"/>
        <v>463.4</v>
      </c>
    </row>
    <row r="588" spans="1:12" ht="12.75">
      <c r="A588" s="63" t="str">
        <f ca="1" t="shared" si="110"/>
        <v>Субсидии автономным учреждениям</v>
      </c>
      <c r="B588" s="45" t="s">
        <v>586</v>
      </c>
      <c r="C588" s="8" t="s">
        <v>204</v>
      </c>
      <c r="D588" s="8" t="s">
        <v>228</v>
      </c>
      <c r="E588" s="94">
        <v>620</v>
      </c>
      <c r="F588" s="7">
        <f>F589</f>
        <v>16.6</v>
      </c>
      <c r="G588" s="7">
        <f>G589</f>
        <v>0</v>
      </c>
      <c r="H588" s="36">
        <f t="shared" si="105"/>
        <v>16.6</v>
      </c>
      <c r="I588" s="7">
        <f>I589</f>
        <v>0</v>
      </c>
      <c r="J588" s="36">
        <f t="shared" si="102"/>
        <v>16.6</v>
      </c>
      <c r="K588" s="7">
        <f>K589</f>
        <v>0</v>
      </c>
      <c r="L588" s="36">
        <f t="shared" si="101"/>
        <v>16.6</v>
      </c>
    </row>
    <row r="589" spans="1:12" ht="12.75">
      <c r="A589" s="63" t="str">
        <f ca="1" t="shared" si="110"/>
        <v>Субсидии автономным учреждениям на иные цели</v>
      </c>
      <c r="B589" s="45" t="s">
        <v>586</v>
      </c>
      <c r="C589" s="8" t="s">
        <v>204</v>
      </c>
      <c r="D589" s="8" t="s">
        <v>228</v>
      </c>
      <c r="E589" s="94">
        <v>622</v>
      </c>
      <c r="F589" s="7">
        <f>'прил.6'!G704</f>
        <v>16.6</v>
      </c>
      <c r="G589" s="7">
        <f>'прил.6'!H704</f>
        <v>0</v>
      </c>
      <c r="H589" s="36">
        <f t="shared" si="105"/>
        <v>16.6</v>
      </c>
      <c r="I589" s="7">
        <f>'прил.6'!J704</f>
        <v>0</v>
      </c>
      <c r="J589" s="36">
        <f t="shared" si="102"/>
        <v>16.6</v>
      </c>
      <c r="K589" s="7">
        <f>'прил.6'!L704</f>
        <v>0</v>
      </c>
      <c r="L589" s="36">
        <f t="shared" si="101"/>
        <v>16.6</v>
      </c>
    </row>
    <row r="590" spans="1:12" ht="12.75" hidden="1">
      <c r="A590" s="63" t="str">
        <f ca="1">IF(ISERROR(MATCH(C590,Код_Раздел,0)),"",INDIRECT(ADDRESS(MATCH(C590,Код_Раздел,0)+1,2,,,"Раздел")))</f>
        <v>Культура, кинематография</v>
      </c>
      <c r="B590" s="45" t="s">
        <v>586</v>
      </c>
      <c r="C590" s="8" t="s">
        <v>231</v>
      </c>
      <c r="D590" s="1"/>
      <c r="E590" s="94"/>
      <c r="F590" s="7">
        <f aca="true" t="shared" si="111" ref="F590:K593">F591</f>
        <v>0</v>
      </c>
      <c r="G590" s="7">
        <f t="shared" si="111"/>
        <v>0</v>
      </c>
      <c r="H590" s="36">
        <f t="shared" si="105"/>
        <v>0</v>
      </c>
      <c r="I590" s="7">
        <f t="shared" si="111"/>
        <v>0</v>
      </c>
      <c r="J590" s="36">
        <f t="shared" si="102"/>
        <v>0</v>
      </c>
      <c r="K590" s="7">
        <f t="shared" si="111"/>
        <v>0</v>
      </c>
      <c r="L590" s="36">
        <f t="shared" si="101"/>
        <v>0</v>
      </c>
    </row>
    <row r="591" spans="1:12" ht="12.75" hidden="1">
      <c r="A591" s="12" t="s">
        <v>172</v>
      </c>
      <c r="B591" s="45" t="s">
        <v>586</v>
      </c>
      <c r="C591" s="8" t="s">
        <v>231</v>
      </c>
      <c r="D591" s="1" t="s">
        <v>225</v>
      </c>
      <c r="E591" s="94"/>
      <c r="F591" s="7">
        <f t="shared" si="111"/>
        <v>0</v>
      </c>
      <c r="G591" s="7">
        <f t="shared" si="111"/>
        <v>0</v>
      </c>
      <c r="H591" s="36">
        <f t="shared" si="105"/>
        <v>0</v>
      </c>
      <c r="I591" s="7">
        <f t="shared" si="111"/>
        <v>0</v>
      </c>
      <c r="J591" s="36">
        <f t="shared" si="102"/>
        <v>0</v>
      </c>
      <c r="K591" s="7">
        <f t="shared" si="111"/>
        <v>0</v>
      </c>
      <c r="L591" s="36">
        <f t="shared" si="101"/>
        <v>0</v>
      </c>
    </row>
    <row r="592" spans="1:12" ht="33" hidden="1">
      <c r="A592" s="63" t="str">
        <f ca="1">IF(ISERROR(MATCH(E592,Код_КВР,0)),"",INDIRECT(ADDRESS(MATCH(E592,Код_КВР,0)+1,2,,,"КВР")))</f>
        <v>Предоставление субсидий бюджетным, автономным учреждениям и иным некоммерческим организациям</v>
      </c>
      <c r="B592" s="45" t="s">
        <v>586</v>
      </c>
      <c r="C592" s="8" t="s">
        <v>231</v>
      </c>
      <c r="D592" s="1" t="s">
        <v>225</v>
      </c>
      <c r="E592" s="94">
        <v>600</v>
      </c>
      <c r="F592" s="7">
        <f t="shared" si="111"/>
        <v>0</v>
      </c>
      <c r="G592" s="7">
        <f t="shared" si="111"/>
        <v>0</v>
      </c>
      <c r="H592" s="36">
        <f t="shared" si="105"/>
        <v>0</v>
      </c>
      <c r="I592" s="7">
        <f t="shared" si="111"/>
        <v>0</v>
      </c>
      <c r="J592" s="36">
        <f t="shared" si="102"/>
        <v>0</v>
      </c>
      <c r="K592" s="7">
        <f t="shared" si="111"/>
        <v>0</v>
      </c>
      <c r="L592" s="36">
        <f t="shared" si="101"/>
        <v>0</v>
      </c>
    </row>
    <row r="593" spans="1:12" ht="12.75" hidden="1">
      <c r="A593" s="63" t="str">
        <f ca="1">IF(ISERROR(MATCH(E593,Код_КВР,0)),"",INDIRECT(ADDRESS(MATCH(E593,Код_КВР,0)+1,2,,,"КВР")))</f>
        <v>Субсидии бюджетным учреждениям</v>
      </c>
      <c r="B593" s="45" t="s">
        <v>586</v>
      </c>
      <c r="C593" s="8" t="s">
        <v>231</v>
      </c>
      <c r="D593" s="1" t="s">
        <v>225</v>
      </c>
      <c r="E593" s="94">
        <v>610</v>
      </c>
      <c r="F593" s="7">
        <f t="shared" si="111"/>
        <v>0</v>
      </c>
      <c r="G593" s="7">
        <f t="shared" si="111"/>
        <v>0</v>
      </c>
      <c r="H593" s="36">
        <f t="shared" si="105"/>
        <v>0</v>
      </c>
      <c r="I593" s="7">
        <f t="shared" si="111"/>
        <v>0</v>
      </c>
      <c r="J593" s="36">
        <f t="shared" si="102"/>
        <v>0</v>
      </c>
      <c r="K593" s="7">
        <f t="shared" si="111"/>
        <v>0</v>
      </c>
      <c r="L593" s="36">
        <f t="shared" si="101"/>
        <v>0</v>
      </c>
    </row>
    <row r="594" spans="1:12" ht="12.75" hidden="1">
      <c r="A594" s="63" t="str">
        <f ca="1">IF(ISERROR(MATCH(E594,Код_КВР,0)),"",INDIRECT(ADDRESS(MATCH(E594,Код_КВР,0)+1,2,,,"КВР")))</f>
        <v>Субсидии бюджетным учреждениям на иные цели</v>
      </c>
      <c r="B594" s="45" t="s">
        <v>586</v>
      </c>
      <c r="C594" s="8" t="s">
        <v>231</v>
      </c>
      <c r="D594" s="1" t="s">
        <v>225</v>
      </c>
      <c r="E594" s="94">
        <v>612</v>
      </c>
      <c r="F594" s="7">
        <f>'прил.6'!G1015</f>
        <v>0</v>
      </c>
      <c r="G594" s="7">
        <f>'прил.6'!H1015</f>
        <v>0</v>
      </c>
      <c r="H594" s="36">
        <f t="shared" si="105"/>
        <v>0</v>
      </c>
      <c r="I594" s="7">
        <f>'прил.6'!J1015</f>
        <v>0</v>
      </c>
      <c r="J594" s="36">
        <f t="shared" si="102"/>
        <v>0</v>
      </c>
      <c r="K594" s="7">
        <f>'прил.6'!L1015</f>
        <v>0</v>
      </c>
      <c r="L594" s="36">
        <f t="shared" si="101"/>
        <v>0</v>
      </c>
    </row>
    <row r="595" spans="1:12" ht="12.75" hidden="1">
      <c r="A595" s="63" t="str">
        <f ca="1">IF(ISERROR(MATCH(C595,Код_Раздел,0)),"",INDIRECT(ADDRESS(MATCH(C595,Код_Раздел,0)+1,2,,,"Раздел")))</f>
        <v>Физическая культура и спорт</v>
      </c>
      <c r="B595" s="45" t="s">
        <v>586</v>
      </c>
      <c r="C595" s="8" t="s">
        <v>233</v>
      </c>
      <c r="D595" s="8"/>
      <c r="E595" s="94"/>
      <c r="F595" s="7">
        <f aca="true" t="shared" si="112" ref="F595:K598">F596</f>
        <v>0</v>
      </c>
      <c r="G595" s="7">
        <f t="shared" si="112"/>
        <v>0</v>
      </c>
      <c r="H595" s="36">
        <f t="shared" si="105"/>
        <v>0</v>
      </c>
      <c r="I595" s="7">
        <f t="shared" si="112"/>
        <v>0</v>
      </c>
      <c r="J595" s="36">
        <f t="shared" si="102"/>
        <v>0</v>
      </c>
      <c r="K595" s="7">
        <f t="shared" si="112"/>
        <v>0</v>
      </c>
      <c r="L595" s="36">
        <f t="shared" si="101"/>
        <v>0</v>
      </c>
    </row>
    <row r="596" spans="1:12" ht="12.75" hidden="1">
      <c r="A596" s="12" t="s">
        <v>195</v>
      </c>
      <c r="B596" s="45" t="s">
        <v>586</v>
      </c>
      <c r="C596" s="8" t="s">
        <v>233</v>
      </c>
      <c r="D596" s="1" t="s">
        <v>222</v>
      </c>
      <c r="E596" s="94"/>
      <c r="F596" s="7">
        <f t="shared" si="112"/>
        <v>0</v>
      </c>
      <c r="G596" s="7">
        <f t="shared" si="112"/>
        <v>0</v>
      </c>
      <c r="H596" s="36">
        <f t="shared" si="105"/>
        <v>0</v>
      </c>
      <c r="I596" s="7">
        <f t="shared" si="112"/>
        <v>0</v>
      </c>
      <c r="J596" s="36">
        <f t="shared" si="102"/>
        <v>0</v>
      </c>
      <c r="K596" s="7">
        <f t="shared" si="112"/>
        <v>0</v>
      </c>
      <c r="L596" s="36">
        <f t="shared" si="101"/>
        <v>0</v>
      </c>
    </row>
    <row r="597" spans="1:12" ht="33" hidden="1">
      <c r="A597" s="63" t="str">
        <f ca="1">IF(ISERROR(MATCH(E597,Код_КВР,0)),"",INDIRECT(ADDRESS(MATCH(E597,Код_КВР,0)+1,2,,,"КВР")))</f>
        <v>Предоставление субсидий бюджетным, автономным учреждениям и иным некоммерческим организациям</v>
      </c>
      <c r="B597" s="45" t="s">
        <v>586</v>
      </c>
      <c r="C597" s="8" t="s">
        <v>233</v>
      </c>
      <c r="D597" s="1" t="s">
        <v>222</v>
      </c>
      <c r="E597" s="94">
        <v>600</v>
      </c>
      <c r="F597" s="7">
        <f t="shared" si="112"/>
        <v>0</v>
      </c>
      <c r="G597" s="7">
        <f t="shared" si="112"/>
        <v>0</v>
      </c>
      <c r="H597" s="36">
        <f t="shared" si="105"/>
        <v>0</v>
      </c>
      <c r="I597" s="7">
        <f t="shared" si="112"/>
        <v>0</v>
      </c>
      <c r="J597" s="36">
        <f t="shared" si="102"/>
        <v>0</v>
      </c>
      <c r="K597" s="7">
        <f t="shared" si="112"/>
        <v>0</v>
      </c>
      <c r="L597" s="36">
        <f t="shared" si="101"/>
        <v>0</v>
      </c>
    </row>
    <row r="598" spans="1:12" ht="12.75" hidden="1">
      <c r="A598" s="63" t="str">
        <f ca="1">IF(ISERROR(MATCH(E598,Код_КВР,0)),"",INDIRECT(ADDRESS(MATCH(E598,Код_КВР,0)+1,2,,,"КВР")))</f>
        <v>Субсидии автономным учреждениям</v>
      </c>
      <c r="B598" s="45" t="s">
        <v>586</v>
      </c>
      <c r="C598" s="8" t="s">
        <v>233</v>
      </c>
      <c r="D598" s="1" t="s">
        <v>222</v>
      </c>
      <c r="E598" s="94">
        <v>620</v>
      </c>
      <c r="F598" s="7">
        <f t="shared" si="112"/>
        <v>0</v>
      </c>
      <c r="G598" s="7">
        <f t="shared" si="112"/>
        <v>0</v>
      </c>
      <c r="H598" s="36">
        <f t="shared" si="105"/>
        <v>0</v>
      </c>
      <c r="I598" s="7">
        <f t="shared" si="112"/>
        <v>0</v>
      </c>
      <c r="J598" s="36">
        <f t="shared" si="102"/>
        <v>0</v>
      </c>
      <c r="K598" s="7">
        <f t="shared" si="112"/>
        <v>0</v>
      </c>
      <c r="L598" s="36">
        <f aca="true" t="shared" si="113" ref="L598:L661">J598+K598</f>
        <v>0</v>
      </c>
    </row>
    <row r="599" spans="1:12" ht="12.75" hidden="1">
      <c r="A599" s="63" t="str">
        <f ca="1">IF(ISERROR(MATCH(E599,Код_КВР,0)),"",INDIRECT(ADDRESS(MATCH(E599,Код_КВР,0)+1,2,,,"КВР")))</f>
        <v>Субсидии автономным учреждениям на иные цели</v>
      </c>
      <c r="B599" s="45" t="s">
        <v>586</v>
      </c>
      <c r="C599" s="8" t="s">
        <v>233</v>
      </c>
      <c r="D599" s="1" t="s">
        <v>222</v>
      </c>
      <c r="E599" s="94">
        <v>622</v>
      </c>
      <c r="F599" s="7">
        <f>'прил.6'!G1129</f>
        <v>0</v>
      </c>
      <c r="G599" s="7">
        <f>'прил.6'!H1129</f>
        <v>0</v>
      </c>
      <c r="H599" s="36">
        <f t="shared" si="105"/>
        <v>0</v>
      </c>
      <c r="I599" s="7">
        <f>'прил.6'!J1129</f>
        <v>0</v>
      </c>
      <c r="J599" s="36">
        <f t="shared" si="102"/>
        <v>0</v>
      </c>
      <c r="K599" s="7">
        <f>'прил.6'!L1129</f>
        <v>0</v>
      </c>
      <c r="L599" s="36">
        <f t="shared" si="113"/>
        <v>0</v>
      </c>
    </row>
    <row r="600" spans="1:12" ht="12.75">
      <c r="A600" s="63" t="str">
        <f ca="1">IF(ISERROR(MATCH(B600,Код_КЦСР,0)),"",INDIRECT(ADDRESS(MATCH(B600,Код_КЦСР,0)+1,2,,,"КЦСР")))</f>
        <v>Пропаганда здорового образа жизни</v>
      </c>
      <c r="B600" s="45" t="s">
        <v>588</v>
      </c>
      <c r="C600" s="8"/>
      <c r="D600" s="1"/>
      <c r="E600" s="94"/>
      <c r="F600" s="7">
        <f>F601+F606+F615</f>
        <v>729.4</v>
      </c>
      <c r="G600" s="7">
        <f>G601+G606+G615</f>
        <v>0</v>
      </c>
      <c r="H600" s="36">
        <f t="shared" si="105"/>
        <v>729.4</v>
      </c>
      <c r="I600" s="7">
        <f>I601+I606+I615</f>
        <v>0</v>
      </c>
      <c r="J600" s="36">
        <f t="shared" si="102"/>
        <v>729.4</v>
      </c>
      <c r="K600" s="7">
        <f>K601+K606+K615</f>
        <v>0</v>
      </c>
      <c r="L600" s="36">
        <f t="shared" si="113"/>
        <v>729.4</v>
      </c>
    </row>
    <row r="601" spans="1:12" ht="12.75">
      <c r="A601" s="63" t="str">
        <f ca="1">IF(ISERROR(MATCH(C601,Код_Раздел,0)),"",INDIRECT(ADDRESS(MATCH(C601,Код_Раздел,0)+1,2,,,"Раздел")))</f>
        <v>Общегосударственные  вопросы</v>
      </c>
      <c r="B601" s="45" t="s">
        <v>588</v>
      </c>
      <c r="C601" s="8" t="s">
        <v>222</v>
      </c>
      <c r="D601" s="1"/>
      <c r="E601" s="94"/>
      <c r="F601" s="7">
        <f aca="true" t="shared" si="114" ref="F601:K604">F602</f>
        <v>399.4</v>
      </c>
      <c r="G601" s="7">
        <f t="shared" si="114"/>
        <v>0</v>
      </c>
      <c r="H601" s="36">
        <f t="shared" si="105"/>
        <v>399.4</v>
      </c>
      <c r="I601" s="7">
        <f t="shared" si="114"/>
        <v>0</v>
      </c>
      <c r="J601" s="36">
        <f t="shared" si="102"/>
        <v>399.4</v>
      </c>
      <c r="K601" s="7">
        <f t="shared" si="114"/>
        <v>0</v>
      </c>
      <c r="L601" s="36">
        <f t="shared" si="113"/>
        <v>399.4</v>
      </c>
    </row>
    <row r="602" spans="1:12" ht="12.75">
      <c r="A602" s="12" t="s">
        <v>246</v>
      </c>
      <c r="B602" s="45" t="s">
        <v>588</v>
      </c>
      <c r="C602" s="8" t="s">
        <v>222</v>
      </c>
      <c r="D602" s="1" t="s">
        <v>199</v>
      </c>
      <c r="E602" s="94"/>
      <c r="F602" s="7">
        <f t="shared" si="114"/>
        <v>399.4</v>
      </c>
      <c r="G602" s="7">
        <f t="shared" si="114"/>
        <v>0</v>
      </c>
      <c r="H602" s="36">
        <f t="shared" si="105"/>
        <v>399.4</v>
      </c>
      <c r="I602" s="7">
        <f t="shared" si="114"/>
        <v>0</v>
      </c>
      <c r="J602" s="36">
        <f t="shared" si="102"/>
        <v>399.4</v>
      </c>
      <c r="K602" s="7">
        <f t="shared" si="114"/>
        <v>0</v>
      </c>
      <c r="L602" s="36">
        <f t="shared" si="113"/>
        <v>399.4</v>
      </c>
    </row>
    <row r="603" spans="1:12" ht="12.75">
      <c r="A603" s="63" t="str">
        <f ca="1">IF(ISERROR(MATCH(E603,Код_КВР,0)),"",INDIRECT(ADDRESS(MATCH(E603,Код_КВР,0)+1,2,,,"КВР")))</f>
        <v>Закупка товаров, работ и услуг для муниципальных нужд</v>
      </c>
      <c r="B603" s="45" t="s">
        <v>588</v>
      </c>
      <c r="C603" s="8" t="s">
        <v>222</v>
      </c>
      <c r="D603" s="1" t="s">
        <v>199</v>
      </c>
      <c r="E603" s="94">
        <v>200</v>
      </c>
      <c r="F603" s="7">
        <f t="shared" si="114"/>
        <v>399.4</v>
      </c>
      <c r="G603" s="7">
        <f t="shared" si="114"/>
        <v>0</v>
      </c>
      <c r="H603" s="36">
        <f t="shared" si="105"/>
        <v>399.4</v>
      </c>
      <c r="I603" s="7">
        <f t="shared" si="114"/>
        <v>0</v>
      </c>
      <c r="J603" s="36">
        <f t="shared" si="102"/>
        <v>399.4</v>
      </c>
      <c r="K603" s="7">
        <f t="shared" si="114"/>
        <v>0</v>
      </c>
      <c r="L603" s="36">
        <f t="shared" si="113"/>
        <v>399.4</v>
      </c>
    </row>
    <row r="604" spans="1:12" ht="36.75" customHeight="1">
      <c r="A604" s="63" t="str">
        <f ca="1">IF(ISERROR(MATCH(E604,Код_КВР,0)),"",INDIRECT(ADDRESS(MATCH(E604,Код_КВР,0)+1,2,,,"КВР")))</f>
        <v>Иные закупки товаров, работ и услуг для обеспечения муниципальных нужд</v>
      </c>
      <c r="B604" s="45" t="s">
        <v>588</v>
      </c>
      <c r="C604" s="8" t="s">
        <v>222</v>
      </c>
      <c r="D604" s="1" t="s">
        <v>199</v>
      </c>
      <c r="E604" s="94">
        <v>240</v>
      </c>
      <c r="F604" s="7">
        <f t="shared" si="114"/>
        <v>399.4</v>
      </c>
      <c r="G604" s="7">
        <f t="shared" si="114"/>
        <v>0</v>
      </c>
      <c r="H604" s="36">
        <f t="shared" si="105"/>
        <v>399.4</v>
      </c>
      <c r="I604" s="7">
        <f t="shared" si="114"/>
        <v>0</v>
      </c>
      <c r="J604" s="36">
        <f aca="true" t="shared" si="115" ref="J604:J667">H604+I604</f>
        <v>399.4</v>
      </c>
      <c r="K604" s="7">
        <f t="shared" si="114"/>
        <v>0</v>
      </c>
      <c r="L604" s="36">
        <f t="shared" si="113"/>
        <v>399.4</v>
      </c>
    </row>
    <row r="605" spans="1:12" ht="37.5" customHeight="1">
      <c r="A605" s="63" t="str">
        <f ca="1">IF(ISERROR(MATCH(E605,Код_КВР,0)),"",INDIRECT(ADDRESS(MATCH(E605,Код_КВР,0)+1,2,,,"КВР")))</f>
        <v xml:space="preserve">Прочая закупка товаров, работ и услуг для обеспечения муниципальных нужд         </v>
      </c>
      <c r="B605" s="45" t="s">
        <v>588</v>
      </c>
      <c r="C605" s="8" t="s">
        <v>222</v>
      </c>
      <c r="D605" s="1" t="s">
        <v>199</v>
      </c>
      <c r="E605" s="94">
        <v>244</v>
      </c>
      <c r="F605" s="7">
        <f>'прил.6'!G104</f>
        <v>399.4</v>
      </c>
      <c r="G605" s="7">
        <f>'прил.6'!H104</f>
        <v>0</v>
      </c>
      <c r="H605" s="36">
        <f t="shared" si="105"/>
        <v>399.4</v>
      </c>
      <c r="I605" s="7">
        <f>'прил.6'!J104</f>
        <v>0</v>
      </c>
      <c r="J605" s="36">
        <f t="shared" si="115"/>
        <v>399.4</v>
      </c>
      <c r="K605" s="7">
        <f>'прил.6'!L104</f>
        <v>0</v>
      </c>
      <c r="L605" s="36">
        <f t="shared" si="113"/>
        <v>399.4</v>
      </c>
    </row>
    <row r="606" spans="1:12" ht="12.75">
      <c r="A606" s="63" t="str">
        <f ca="1">IF(ISERROR(MATCH(C606,Код_Раздел,0)),"",INDIRECT(ADDRESS(MATCH(C606,Код_Раздел,0)+1,2,,,"Раздел")))</f>
        <v>Образование</v>
      </c>
      <c r="B606" s="45" t="s">
        <v>588</v>
      </c>
      <c r="C606" s="8" t="s">
        <v>204</v>
      </c>
      <c r="D606" s="1"/>
      <c r="E606" s="94"/>
      <c r="F606" s="7">
        <f>F607+F611</f>
        <v>330</v>
      </c>
      <c r="G606" s="7">
        <f>G607+G611</f>
        <v>0</v>
      </c>
      <c r="H606" s="36">
        <f t="shared" si="105"/>
        <v>330</v>
      </c>
      <c r="I606" s="7">
        <f>I607+I611</f>
        <v>0</v>
      </c>
      <c r="J606" s="36">
        <f t="shared" si="115"/>
        <v>330</v>
      </c>
      <c r="K606" s="7">
        <f>K607+K611</f>
        <v>0</v>
      </c>
      <c r="L606" s="36">
        <f t="shared" si="113"/>
        <v>330</v>
      </c>
    </row>
    <row r="607" spans="1:12" ht="12.75">
      <c r="A607" s="12" t="s">
        <v>208</v>
      </c>
      <c r="B607" s="45" t="s">
        <v>588</v>
      </c>
      <c r="C607" s="8" t="s">
        <v>204</v>
      </c>
      <c r="D607" s="1" t="s">
        <v>204</v>
      </c>
      <c r="E607" s="94"/>
      <c r="F607" s="7">
        <f aca="true" t="shared" si="116" ref="F607:K609">F608</f>
        <v>330</v>
      </c>
      <c r="G607" s="7">
        <f t="shared" si="116"/>
        <v>0</v>
      </c>
      <c r="H607" s="36">
        <f t="shared" si="105"/>
        <v>330</v>
      </c>
      <c r="I607" s="7">
        <f t="shared" si="116"/>
        <v>0</v>
      </c>
      <c r="J607" s="36">
        <f t="shared" si="115"/>
        <v>330</v>
      </c>
      <c r="K607" s="7">
        <f t="shared" si="116"/>
        <v>0</v>
      </c>
      <c r="L607" s="36">
        <f t="shared" si="113"/>
        <v>330</v>
      </c>
    </row>
    <row r="608" spans="1:12" ht="36.75" customHeight="1">
      <c r="A608" s="63" t="str">
        <f ca="1">IF(ISERROR(MATCH(E608,Код_КВР,0)),"",INDIRECT(ADDRESS(MATCH(E608,Код_КВР,0)+1,2,,,"КВР")))</f>
        <v>Предоставление субсидий бюджетным, автономным учреждениям и иным некоммерческим организациям</v>
      </c>
      <c r="B608" s="45" t="s">
        <v>588</v>
      </c>
      <c r="C608" s="8" t="s">
        <v>204</v>
      </c>
      <c r="D608" s="1" t="s">
        <v>204</v>
      </c>
      <c r="E608" s="94">
        <v>600</v>
      </c>
      <c r="F608" s="7">
        <f t="shared" si="116"/>
        <v>330</v>
      </c>
      <c r="G608" s="7">
        <f t="shared" si="116"/>
        <v>0</v>
      </c>
      <c r="H608" s="36">
        <f t="shared" si="105"/>
        <v>330</v>
      </c>
      <c r="I608" s="7">
        <f t="shared" si="116"/>
        <v>0</v>
      </c>
      <c r="J608" s="36">
        <f t="shared" si="115"/>
        <v>330</v>
      </c>
      <c r="K608" s="7">
        <f t="shared" si="116"/>
        <v>0</v>
      </c>
      <c r="L608" s="36">
        <f t="shared" si="113"/>
        <v>330</v>
      </c>
    </row>
    <row r="609" spans="1:12" ht="12.75">
      <c r="A609" s="63" t="str">
        <f ca="1">IF(ISERROR(MATCH(E609,Код_КВР,0)),"",INDIRECT(ADDRESS(MATCH(E609,Код_КВР,0)+1,2,,,"КВР")))</f>
        <v>Субсидии бюджетным учреждениям</v>
      </c>
      <c r="B609" s="45" t="s">
        <v>588</v>
      </c>
      <c r="C609" s="8" t="s">
        <v>204</v>
      </c>
      <c r="D609" s="1" t="s">
        <v>204</v>
      </c>
      <c r="E609" s="94">
        <v>610</v>
      </c>
      <c r="F609" s="7">
        <f t="shared" si="116"/>
        <v>330</v>
      </c>
      <c r="G609" s="7">
        <f t="shared" si="116"/>
        <v>0</v>
      </c>
      <c r="H609" s="36">
        <f t="shared" si="105"/>
        <v>330</v>
      </c>
      <c r="I609" s="7">
        <f t="shared" si="116"/>
        <v>0</v>
      </c>
      <c r="J609" s="36">
        <f t="shared" si="115"/>
        <v>330</v>
      </c>
      <c r="K609" s="7">
        <f t="shared" si="116"/>
        <v>0</v>
      </c>
      <c r="L609" s="36">
        <f t="shared" si="113"/>
        <v>330</v>
      </c>
    </row>
    <row r="610" spans="1:12" ht="15" customHeight="1">
      <c r="A610" s="63" t="str">
        <f ca="1">IF(ISERROR(MATCH(E610,Код_КВР,0)),"",INDIRECT(ADDRESS(MATCH(E610,Код_КВР,0)+1,2,,,"КВР")))</f>
        <v>Субсидии бюджетным учреждениям на иные цели</v>
      </c>
      <c r="B610" s="45" t="s">
        <v>588</v>
      </c>
      <c r="C610" s="8" t="s">
        <v>204</v>
      </c>
      <c r="D610" s="1" t="s">
        <v>204</v>
      </c>
      <c r="E610" s="94">
        <v>612</v>
      </c>
      <c r="F610" s="7">
        <f>'прил.6'!G302</f>
        <v>330</v>
      </c>
      <c r="G610" s="7">
        <f>'прил.6'!H302</f>
        <v>0</v>
      </c>
      <c r="H610" s="36">
        <f t="shared" si="105"/>
        <v>330</v>
      </c>
      <c r="I610" s="7">
        <f>'прил.6'!J302</f>
        <v>0</v>
      </c>
      <c r="J610" s="36">
        <f t="shared" si="115"/>
        <v>330</v>
      </c>
      <c r="K610" s="7">
        <f>'прил.6'!L302</f>
        <v>0</v>
      </c>
      <c r="L610" s="36">
        <f t="shared" si="113"/>
        <v>330</v>
      </c>
    </row>
    <row r="611" spans="1:12" ht="12.75" hidden="1">
      <c r="A611" s="12" t="s">
        <v>260</v>
      </c>
      <c r="B611" s="45" t="s">
        <v>588</v>
      </c>
      <c r="C611" s="8" t="s">
        <v>204</v>
      </c>
      <c r="D611" s="8" t="s">
        <v>228</v>
      </c>
      <c r="E611" s="94"/>
      <c r="F611" s="7">
        <f aca="true" t="shared" si="117" ref="F611:K613">F612</f>
        <v>0</v>
      </c>
      <c r="G611" s="7">
        <f t="shared" si="117"/>
        <v>0</v>
      </c>
      <c r="H611" s="36">
        <f t="shared" si="105"/>
        <v>0</v>
      </c>
      <c r="I611" s="7">
        <f t="shared" si="117"/>
        <v>0</v>
      </c>
      <c r="J611" s="36">
        <f t="shared" si="115"/>
        <v>0</v>
      </c>
      <c r="K611" s="7">
        <f t="shared" si="117"/>
        <v>0</v>
      </c>
      <c r="L611" s="36">
        <f t="shared" si="113"/>
        <v>0</v>
      </c>
    </row>
    <row r="612" spans="1:12" ht="12.75" hidden="1">
      <c r="A612" s="63" t="str">
        <f ca="1">IF(ISERROR(MATCH(E612,Код_КВР,0)),"",INDIRECT(ADDRESS(MATCH(E612,Код_КВР,0)+1,2,,,"КВР")))</f>
        <v>Закупка товаров, работ и услуг для муниципальных нужд</v>
      </c>
      <c r="B612" s="45" t="s">
        <v>588</v>
      </c>
      <c r="C612" s="8" t="s">
        <v>204</v>
      </c>
      <c r="D612" s="8" t="s">
        <v>228</v>
      </c>
      <c r="E612" s="94">
        <v>200</v>
      </c>
      <c r="F612" s="7">
        <f t="shared" si="117"/>
        <v>0</v>
      </c>
      <c r="G612" s="7">
        <f t="shared" si="117"/>
        <v>0</v>
      </c>
      <c r="H612" s="36">
        <f aca="true" t="shared" si="118" ref="H612:H675">F612+G612</f>
        <v>0</v>
      </c>
      <c r="I612" s="7">
        <f t="shared" si="117"/>
        <v>0</v>
      </c>
      <c r="J612" s="36">
        <f t="shared" si="115"/>
        <v>0</v>
      </c>
      <c r="K612" s="7">
        <f t="shared" si="117"/>
        <v>0</v>
      </c>
      <c r="L612" s="36">
        <f t="shared" si="113"/>
        <v>0</v>
      </c>
    </row>
    <row r="613" spans="1:12" ht="33" hidden="1">
      <c r="A613" s="63" t="str">
        <f ca="1">IF(ISERROR(MATCH(E613,Код_КВР,0)),"",INDIRECT(ADDRESS(MATCH(E613,Код_КВР,0)+1,2,,,"КВР")))</f>
        <v>Иные закупки товаров, работ и услуг для обеспечения муниципальных нужд</v>
      </c>
      <c r="B613" s="45" t="s">
        <v>588</v>
      </c>
      <c r="C613" s="8" t="s">
        <v>204</v>
      </c>
      <c r="D613" s="8" t="s">
        <v>228</v>
      </c>
      <c r="E613" s="94">
        <v>240</v>
      </c>
      <c r="F613" s="7">
        <f t="shared" si="117"/>
        <v>0</v>
      </c>
      <c r="G613" s="7">
        <f t="shared" si="117"/>
        <v>0</v>
      </c>
      <c r="H613" s="36">
        <f t="shared" si="118"/>
        <v>0</v>
      </c>
      <c r="I613" s="7">
        <f t="shared" si="117"/>
        <v>0</v>
      </c>
      <c r="J613" s="36">
        <f t="shared" si="115"/>
        <v>0</v>
      </c>
      <c r="K613" s="7">
        <f t="shared" si="117"/>
        <v>0</v>
      </c>
      <c r="L613" s="36">
        <f t="shared" si="113"/>
        <v>0</v>
      </c>
    </row>
    <row r="614" spans="1:12" ht="33" hidden="1">
      <c r="A614" s="63" t="str">
        <f ca="1">IF(ISERROR(MATCH(E614,Код_КВР,0)),"",INDIRECT(ADDRESS(MATCH(E614,Код_КВР,0)+1,2,,,"КВР")))</f>
        <v xml:space="preserve">Прочая закупка товаров, работ и услуг для обеспечения муниципальных нужд         </v>
      </c>
      <c r="B614" s="45" t="s">
        <v>588</v>
      </c>
      <c r="C614" s="8" t="s">
        <v>204</v>
      </c>
      <c r="D614" s="8" t="s">
        <v>228</v>
      </c>
      <c r="E614" s="94">
        <v>244</v>
      </c>
      <c r="F614" s="7">
        <f>'прил.6'!G708</f>
        <v>0</v>
      </c>
      <c r="G614" s="7">
        <f>'прил.6'!H708</f>
        <v>0</v>
      </c>
      <c r="H614" s="36">
        <f t="shared" si="118"/>
        <v>0</v>
      </c>
      <c r="I614" s="7">
        <f>'прил.6'!J708</f>
        <v>0</v>
      </c>
      <c r="J614" s="36">
        <f t="shared" si="115"/>
        <v>0</v>
      </c>
      <c r="K614" s="7">
        <f>'прил.6'!L708</f>
        <v>0</v>
      </c>
      <c r="L614" s="36">
        <f t="shared" si="113"/>
        <v>0</v>
      </c>
    </row>
    <row r="615" spans="1:12" ht="12.75" hidden="1">
      <c r="A615" s="63" t="str">
        <f ca="1">IF(ISERROR(MATCH(C615,Код_Раздел,0)),"",INDIRECT(ADDRESS(MATCH(C615,Код_Раздел,0)+1,2,,,"Раздел")))</f>
        <v>Культура, кинематография</v>
      </c>
      <c r="B615" s="45" t="s">
        <v>588</v>
      </c>
      <c r="C615" s="8" t="s">
        <v>231</v>
      </c>
      <c r="D615" s="1"/>
      <c r="E615" s="94"/>
      <c r="F615" s="7">
        <f aca="true" t="shared" si="119" ref="F615:K618">F616</f>
        <v>0</v>
      </c>
      <c r="G615" s="7">
        <f t="shared" si="119"/>
        <v>0</v>
      </c>
      <c r="H615" s="36">
        <f t="shared" si="118"/>
        <v>0</v>
      </c>
      <c r="I615" s="7">
        <f t="shared" si="119"/>
        <v>0</v>
      </c>
      <c r="J615" s="36">
        <f t="shared" si="115"/>
        <v>0</v>
      </c>
      <c r="K615" s="7">
        <f t="shared" si="119"/>
        <v>0</v>
      </c>
      <c r="L615" s="36">
        <f t="shared" si="113"/>
        <v>0</v>
      </c>
    </row>
    <row r="616" spans="1:12" ht="12.75" hidden="1">
      <c r="A616" s="12" t="s">
        <v>172</v>
      </c>
      <c r="B616" s="45" t="s">
        <v>588</v>
      </c>
      <c r="C616" s="8" t="s">
        <v>231</v>
      </c>
      <c r="D616" s="1" t="s">
        <v>225</v>
      </c>
      <c r="E616" s="94"/>
      <c r="F616" s="7">
        <f t="shared" si="119"/>
        <v>0</v>
      </c>
      <c r="G616" s="7">
        <f t="shared" si="119"/>
        <v>0</v>
      </c>
      <c r="H616" s="36">
        <f t="shared" si="118"/>
        <v>0</v>
      </c>
      <c r="I616" s="7">
        <f t="shared" si="119"/>
        <v>0</v>
      </c>
      <c r="J616" s="36">
        <f t="shared" si="115"/>
        <v>0</v>
      </c>
      <c r="K616" s="7">
        <f t="shared" si="119"/>
        <v>0</v>
      </c>
      <c r="L616" s="36">
        <f t="shared" si="113"/>
        <v>0</v>
      </c>
    </row>
    <row r="617" spans="1:12" ht="12.75" hidden="1">
      <c r="A617" s="63" t="str">
        <f ca="1">IF(ISERROR(MATCH(E617,Код_КВР,0)),"",INDIRECT(ADDRESS(MATCH(E617,Код_КВР,0)+1,2,,,"КВР")))</f>
        <v>Закупка товаров, работ и услуг для муниципальных нужд</v>
      </c>
      <c r="B617" s="45" t="s">
        <v>588</v>
      </c>
      <c r="C617" s="8" t="s">
        <v>231</v>
      </c>
      <c r="D617" s="1" t="s">
        <v>225</v>
      </c>
      <c r="E617" s="94">
        <v>200</v>
      </c>
      <c r="F617" s="7">
        <f t="shared" si="119"/>
        <v>0</v>
      </c>
      <c r="G617" s="7">
        <f t="shared" si="119"/>
        <v>0</v>
      </c>
      <c r="H617" s="36">
        <f t="shared" si="118"/>
        <v>0</v>
      </c>
      <c r="I617" s="7">
        <f t="shared" si="119"/>
        <v>0</v>
      </c>
      <c r="J617" s="36">
        <f t="shared" si="115"/>
        <v>0</v>
      </c>
      <c r="K617" s="7">
        <f t="shared" si="119"/>
        <v>0</v>
      </c>
      <c r="L617" s="36">
        <f t="shared" si="113"/>
        <v>0</v>
      </c>
    </row>
    <row r="618" spans="1:12" ht="33" hidden="1">
      <c r="A618" s="63" t="str">
        <f ca="1">IF(ISERROR(MATCH(E618,Код_КВР,0)),"",INDIRECT(ADDRESS(MATCH(E618,Код_КВР,0)+1,2,,,"КВР")))</f>
        <v>Иные закупки товаров, работ и услуг для обеспечения муниципальных нужд</v>
      </c>
      <c r="B618" s="45" t="s">
        <v>588</v>
      </c>
      <c r="C618" s="8" t="s">
        <v>231</v>
      </c>
      <c r="D618" s="1" t="s">
        <v>225</v>
      </c>
      <c r="E618" s="94">
        <v>240</v>
      </c>
      <c r="F618" s="7">
        <f t="shared" si="119"/>
        <v>0</v>
      </c>
      <c r="G618" s="7">
        <f t="shared" si="119"/>
        <v>0</v>
      </c>
      <c r="H618" s="36">
        <f t="shared" si="118"/>
        <v>0</v>
      </c>
      <c r="I618" s="7">
        <f t="shared" si="119"/>
        <v>0</v>
      </c>
      <c r="J618" s="36">
        <f t="shared" si="115"/>
        <v>0</v>
      </c>
      <c r="K618" s="7">
        <f t="shared" si="119"/>
        <v>0</v>
      </c>
      <c r="L618" s="36">
        <f t="shared" si="113"/>
        <v>0</v>
      </c>
    </row>
    <row r="619" spans="1:12" ht="33" hidden="1">
      <c r="A619" s="63" t="str">
        <f ca="1">IF(ISERROR(MATCH(E619,Код_КВР,0)),"",INDIRECT(ADDRESS(MATCH(E619,Код_КВР,0)+1,2,,,"КВР")))</f>
        <v xml:space="preserve">Прочая закупка товаров, работ и услуг для обеспечения муниципальных нужд         </v>
      </c>
      <c r="B619" s="45" t="s">
        <v>588</v>
      </c>
      <c r="C619" s="8" t="s">
        <v>231</v>
      </c>
      <c r="D619" s="1" t="s">
        <v>225</v>
      </c>
      <c r="E619" s="94">
        <v>244</v>
      </c>
      <c r="F619" s="7">
        <f>'прил.6'!G1019</f>
        <v>0</v>
      </c>
      <c r="G619" s="7">
        <f>'прил.6'!H1019</f>
        <v>0</v>
      </c>
      <c r="H619" s="36">
        <f t="shared" si="118"/>
        <v>0</v>
      </c>
      <c r="I619" s="7">
        <f>'прил.6'!J1019</f>
        <v>0</v>
      </c>
      <c r="J619" s="36">
        <f t="shared" si="115"/>
        <v>0</v>
      </c>
      <c r="K619" s="7">
        <f>'прил.6'!L1019</f>
        <v>0</v>
      </c>
      <c r="L619" s="36">
        <f t="shared" si="113"/>
        <v>0</v>
      </c>
    </row>
    <row r="620" spans="1:12" ht="12.75" hidden="1">
      <c r="A620" s="63" t="str">
        <f ca="1">IF(ISERROR(MATCH(B620,Код_КЦСР,0)),"",INDIRECT(ADDRESS(MATCH(B620,Код_КЦСР,0)+1,2,,,"КЦСР")))</f>
        <v>Адаптация горожан с ограниченными возможностями</v>
      </c>
      <c r="B620" s="45" t="s">
        <v>590</v>
      </c>
      <c r="C620" s="8"/>
      <c r="D620" s="1"/>
      <c r="E620" s="94"/>
      <c r="F620" s="7">
        <f>F621+F626</f>
        <v>0</v>
      </c>
      <c r="G620" s="7">
        <f>G621+G626</f>
        <v>0</v>
      </c>
      <c r="H620" s="36">
        <f t="shared" si="118"/>
        <v>0</v>
      </c>
      <c r="I620" s="7">
        <f>I621+I626</f>
        <v>0</v>
      </c>
      <c r="J620" s="36">
        <f t="shared" si="115"/>
        <v>0</v>
      </c>
      <c r="K620" s="7">
        <f>K621+K626</f>
        <v>0</v>
      </c>
      <c r="L620" s="36">
        <f t="shared" si="113"/>
        <v>0</v>
      </c>
    </row>
    <row r="621" spans="1:12" ht="12.75" hidden="1">
      <c r="A621" s="63" t="str">
        <f ca="1">IF(ISERROR(MATCH(C621,Код_Раздел,0)),"",INDIRECT(ADDRESS(MATCH(C621,Код_Раздел,0)+1,2,,,"Раздел")))</f>
        <v>Образование</v>
      </c>
      <c r="B621" s="45" t="s">
        <v>590</v>
      </c>
      <c r="C621" s="8" t="s">
        <v>204</v>
      </c>
      <c r="D621" s="1"/>
      <c r="E621" s="94"/>
      <c r="F621" s="7">
        <f aca="true" t="shared" si="120" ref="F621:K624">F622</f>
        <v>0</v>
      </c>
      <c r="G621" s="7">
        <f t="shared" si="120"/>
        <v>0</v>
      </c>
      <c r="H621" s="36">
        <f t="shared" si="118"/>
        <v>0</v>
      </c>
      <c r="I621" s="7">
        <f t="shared" si="120"/>
        <v>0</v>
      </c>
      <c r="J621" s="36">
        <f t="shared" si="115"/>
        <v>0</v>
      </c>
      <c r="K621" s="7">
        <f t="shared" si="120"/>
        <v>0</v>
      </c>
      <c r="L621" s="36">
        <f t="shared" si="113"/>
        <v>0</v>
      </c>
    </row>
    <row r="622" spans="1:12" ht="12.75" hidden="1">
      <c r="A622" s="12" t="s">
        <v>208</v>
      </c>
      <c r="B622" s="45" t="s">
        <v>590</v>
      </c>
      <c r="C622" s="8" t="s">
        <v>204</v>
      </c>
      <c r="D622" s="1" t="s">
        <v>204</v>
      </c>
      <c r="E622" s="94"/>
      <c r="F622" s="7">
        <f t="shared" si="120"/>
        <v>0</v>
      </c>
      <c r="G622" s="7">
        <f t="shared" si="120"/>
        <v>0</v>
      </c>
      <c r="H622" s="36">
        <f t="shared" si="118"/>
        <v>0</v>
      </c>
      <c r="I622" s="7">
        <f t="shared" si="120"/>
        <v>0</v>
      </c>
      <c r="J622" s="36">
        <f t="shared" si="115"/>
        <v>0</v>
      </c>
      <c r="K622" s="7">
        <f t="shared" si="120"/>
        <v>0</v>
      </c>
      <c r="L622" s="36">
        <f t="shared" si="113"/>
        <v>0</v>
      </c>
    </row>
    <row r="623" spans="1:12" ht="33" hidden="1">
      <c r="A623" s="63" t="str">
        <f ca="1">IF(ISERROR(MATCH(E623,Код_КВР,0)),"",INDIRECT(ADDRESS(MATCH(E623,Код_КВР,0)+1,2,,,"КВР")))</f>
        <v>Предоставление субсидий бюджетным, автономным учреждениям и иным некоммерческим организациям</v>
      </c>
      <c r="B623" s="45" t="s">
        <v>590</v>
      </c>
      <c r="C623" s="8" t="s">
        <v>204</v>
      </c>
      <c r="D623" s="1" t="s">
        <v>204</v>
      </c>
      <c r="E623" s="94">
        <v>600</v>
      </c>
      <c r="F623" s="7">
        <f t="shared" si="120"/>
        <v>0</v>
      </c>
      <c r="G623" s="7">
        <f t="shared" si="120"/>
        <v>0</v>
      </c>
      <c r="H623" s="36">
        <f t="shared" si="118"/>
        <v>0</v>
      </c>
      <c r="I623" s="7">
        <f t="shared" si="120"/>
        <v>0</v>
      </c>
      <c r="J623" s="36">
        <f t="shared" si="115"/>
        <v>0</v>
      </c>
      <c r="K623" s="7">
        <f t="shared" si="120"/>
        <v>0</v>
      </c>
      <c r="L623" s="36">
        <f t="shared" si="113"/>
        <v>0</v>
      </c>
    </row>
    <row r="624" spans="1:12" ht="12.75" hidden="1">
      <c r="A624" s="63" t="str">
        <f ca="1">IF(ISERROR(MATCH(E624,Код_КВР,0)),"",INDIRECT(ADDRESS(MATCH(E624,Код_КВР,0)+1,2,,,"КВР")))</f>
        <v>Субсидии бюджетным учреждениям</v>
      </c>
      <c r="B624" s="45" t="s">
        <v>590</v>
      </c>
      <c r="C624" s="8" t="s">
        <v>204</v>
      </c>
      <c r="D624" s="1" t="s">
        <v>204</v>
      </c>
      <c r="E624" s="94">
        <v>610</v>
      </c>
      <c r="F624" s="7">
        <f t="shared" si="120"/>
        <v>0</v>
      </c>
      <c r="G624" s="7">
        <f t="shared" si="120"/>
        <v>0</v>
      </c>
      <c r="H624" s="36">
        <f t="shared" si="118"/>
        <v>0</v>
      </c>
      <c r="I624" s="7">
        <f t="shared" si="120"/>
        <v>0</v>
      </c>
      <c r="J624" s="36">
        <f t="shared" si="115"/>
        <v>0</v>
      </c>
      <c r="K624" s="7">
        <f t="shared" si="120"/>
        <v>0</v>
      </c>
      <c r="L624" s="36">
        <f t="shared" si="113"/>
        <v>0</v>
      </c>
    </row>
    <row r="625" spans="1:12" ht="12.75" hidden="1">
      <c r="A625" s="63" t="str">
        <f ca="1">IF(ISERROR(MATCH(E625,Код_КВР,0)),"",INDIRECT(ADDRESS(MATCH(E625,Код_КВР,0)+1,2,,,"КВР")))</f>
        <v>Субсидии бюджетным учреждениям на иные цели</v>
      </c>
      <c r="B625" s="45" t="s">
        <v>590</v>
      </c>
      <c r="C625" s="8" t="s">
        <v>204</v>
      </c>
      <c r="D625" s="1" t="s">
        <v>204</v>
      </c>
      <c r="E625" s="94">
        <v>612</v>
      </c>
      <c r="F625" s="7">
        <f>'прил.6'!G306</f>
        <v>0</v>
      </c>
      <c r="G625" s="7">
        <f>'прил.6'!H306</f>
        <v>0</v>
      </c>
      <c r="H625" s="36">
        <f t="shared" si="118"/>
        <v>0</v>
      </c>
      <c r="I625" s="7">
        <f>'прил.6'!J306</f>
        <v>0</v>
      </c>
      <c r="J625" s="36">
        <f t="shared" si="115"/>
        <v>0</v>
      </c>
      <c r="K625" s="7">
        <f>'прил.6'!L306</f>
        <v>0</v>
      </c>
      <c r="L625" s="36">
        <f t="shared" si="113"/>
        <v>0</v>
      </c>
    </row>
    <row r="626" spans="1:12" ht="12.75" hidden="1">
      <c r="A626" s="63" t="str">
        <f ca="1">IF(ISERROR(MATCH(C626,Код_Раздел,0)),"",INDIRECT(ADDRESS(MATCH(C626,Код_Раздел,0)+1,2,,,"Раздел")))</f>
        <v>Культура, кинематография</v>
      </c>
      <c r="B626" s="45" t="s">
        <v>590</v>
      </c>
      <c r="C626" s="8" t="s">
        <v>231</v>
      </c>
      <c r="D626" s="1"/>
      <c r="E626" s="94"/>
      <c r="F626" s="7">
        <f aca="true" t="shared" si="121" ref="F626:K629">F627</f>
        <v>0</v>
      </c>
      <c r="G626" s="7">
        <f t="shared" si="121"/>
        <v>0</v>
      </c>
      <c r="H626" s="36">
        <f t="shared" si="118"/>
        <v>0</v>
      </c>
      <c r="I626" s="7">
        <f t="shared" si="121"/>
        <v>0</v>
      </c>
      <c r="J626" s="36">
        <f t="shared" si="115"/>
        <v>0</v>
      </c>
      <c r="K626" s="7">
        <f t="shared" si="121"/>
        <v>0</v>
      </c>
      <c r="L626" s="36">
        <f t="shared" si="113"/>
        <v>0</v>
      </c>
    </row>
    <row r="627" spans="1:12" ht="12.75" hidden="1">
      <c r="A627" s="12" t="s">
        <v>172</v>
      </c>
      <c r="B627" s="45" t="s">
        <v>590</v>
      </c>
      <c r="C627" s="8" t="s">
        <v>231</v>
      </c>
      <c r="D627" s="1" t="s">
        <v>225</v>
      </c>
      <c r="E627" s="94"/>
      <c r="F627" s="7">
        <f t="shared" si="121"/>
        <v>0</v>
      </c>
      <c r="G627" s="7">
        <f t="shared" si="121"/>
        <v>0</v>
      </c>
      <c r="H627" s="36">
        <f t="shared" si="118"/>
        <v>0</v>
      </c>
      <c r="I627" s="7">
        <f t="shared" si="121"/>
        <v>0</v>
      </c>
      <c r="J627" s="36">
        <f t="shared" si="115"/>
        <v>0</v>
      </c>
      <c r="K627" s="7">
        <f t="shared" si="121"/>
        <v>0</v>
      </c>
      <c r="L627" s="36">
        <f t="shared" si="113"/>
        <v>0</v>
      </c>
    </row>
    <row r="628" spans="1:12" ht="12.75" hidden="1">
      <c r="A628" s="63" t="str">
        <f ca="1">IF(ISERROR(MATCH(E628,Код_КВР,0)),"",INDIRECT(ADDRESS(MATCH(E628,Код_КВР,0)+1,2,,,"КВР")))</f>
        <v>Закупка товаров, работ и услуг для муниципальных нужд</v>
      </c>
      <c r="B628" s="45" t="s">
        <v>590</v>
      </c>
      <c r="C628" s="8" t="s">
        <v>231</v>
      </c>
      <c r="D628" s="1" t="s">
        <v>225</v>
      </c>
      <c r="E628" s="94">
        <v>200</v>
      </c>
      <c r="F628" s="7">
        <f t="shared" si="121"/>
        <v>0</v>
      </c>
      <c r="G628" s="7">
        <f t="shared" si="121"/>
        <v>0</v>
      </c>
      <c r="H628" s="36">
        <f t="shared" si="118"/>
        <v>0</v>
      </c>
      <c r="I628" s="7">
        <f t="shared" si="121"/>
        <v>0</v>
      </c>
      <c r="J628" s="36">
        <f t="shared" si="115"/>
        <v>0</v>
      </c>
      <c r="K628" s="7">
        <f t="shared" si="121"/>
        <v>0</v>
      </c>
      <c r="L628" s="36">
        <f t="shared" si="113"/>
        <v>0</v>
      </c>
    </row>
    <row r="629" spans="1:12" ht="33" hidden="1">
      <c r="A629" s="63" t="str">
        <f ca="1">IF(ISERROR(MATCH(E629,Код_КВР,0)),"",INDIRECT(ADDRESS(MATCH(E629,Код_КВР,0)+1,2,,,"КВР")))</f>
        <v>Иные закупки товаров, работ и услуг для обеспечения муниципальных нужд</v>
      </c>
      <c r="B629" s="45" t="s">
        <v>590</v>
      </c>
      <c r="C629" s="8" t="s">
        <v>231</v>
      </c>
      <c r="D629" s="1" t="s">
        <v>225</v>
      </c>
      <c r="E629" s="94">
        <v>240</v>
      </c>
      <c r="F629" s="7">
        <f t="shared" si="121"/>
        <v>0</v>
      </c>
      <c r="G629" s="7">
        <f t="shared" si="121"/>
        <v>0</v>
      </c>
      <c r="H629" s="36">
        <f t="shared" si="118"/>
        <v>0</v>
      </c>
      <c r="I629" s="7">
        <f t="shared" si="121"/>
        <v>0</v>
      </c>
      <c r="J629" s="36">
        <f t="shared" si="115"/>
        <v>0</v>
      </c>
      <c r="K629" s="7">
        <f t="shared" si="121"/>
        <v>0</v>
      </c>
      <c r="L629" s="36">
        <f t="shared" si="113"/>
        <v>0</v>
      </c>
    </row>
    <row r="630" spans="1:12" ht="33" hidden="1">
      <c r="A630" s="63" t="str">
        <f ca="1">IF(ISERROR(MATCH(E630,Код_КВР,0)),"",INDIRECT(ADDRESS(MATCH(E630,Код_КВР,0)+1,2,,,"КВР")))</f>
        <v xml:space="preserve">Прочая закупка товаров, работ и услуг для обеспечения муниципальных нужд         </v>
      </c>
      <c r="B630" s="45" t="s">
        <v>590</v>
      </c>
      <c r="C630" s="8" t="s">
        <v>231</v>
      </c>
      <c r="D630" s="1" t="s">
        <v>225</v>
      </c>
      <c r="E630" s="94">
        <v>244</v>
      </c>
      <c r="F630" s="7">
        <f>'прил.6'!G1023</f>
        <v>0</v>
      </c>
      <c r="G630" s="7">
        <f>'прил.6'!H1023</f>
        <v>0</v>
      </c>
      <c r="H630" s="36">
        <f t="shared" si="118"/>
        <v>0</v>
      </c>
      <c r="I630" s="7">
        <f>'прил.6'!J1023</f>
        <v>0</v>
      </c>
      <c r="J630" s="36">
        <f t="shared" si="115"/>
        <v>0</v>
      </c>
      <c r="K630" s="7">
        <f>'прил.6'!L1023</f>
        <v>0</v>
      </c>
      <c r="L630" s="36">
        <f t="shared" si="113"/>
        <v>0</v>
      </c>
    </row>
    <row r="631" spans="1:12" ht="12.75" hidden="1">
      <c r="A631" s="63" t="str">
        <f ca="1">IF(ISERROR(MATCH(B631,Код_КЦСР,0)),"",INDIRECT(ADDRESS(MATCH(B631,Код_КЦСР,0)+1,2,,,"КЦСР")))</f>
        <v>Здоровье на рабочем месте</v>
      </c>
      <c r="B631" s="45" t="s">
        <v>592</v>
      </c>
      <c r="C631" s="8"/>
      <c r="D631" s="1"/>
      <c r="E631" s="94"/>
      <c r="F631" s="7">
        <f>F632+F637</f>
        <v>0</v>
      </c>
      <c r="G631" s="7">
        <f>G632+G637</f>
        <v>0</v>
      </c>
      <c r="H631" s="36">
        <f t="shared" si="118"/>
        <v>0</v>
      </c>
      <c r="I631" s="7">
        <f>I632+I637</f>
        <v>0</v>
      </c>
      <c r="J631" s="36">
        <f t="shared" si="115"/>
        <v>0</v>
      </c>
      <c r="K631" s="7">
        <f>K632+K637</f>
        <v>0</v>
      </c>
      <c r="L631" s="36">
        <f t="shared" si="113"/>
        <v>0</v>
      </c>
    </row>
    <row r="632" spans="1:12" ht="12.75" hidden="1">
      <c r="A632" s="63" t="str">
        <f ca="1">IF(ISERROR(MATCH(C632,Код_Раздел,0)),"",INDIRECT(ADDRESS(MATCH(C632,Код_Раздел,0)+1,2,,,"Раздел")))</f>
        <v>Национальная безопасность и правоохранительная  деятельность</v>
      </c>
      <c r="B632" s="45" t="s">
        <v>592</v>
      </c>
      <c r="C632" s="8" t="s">
        <v>224</v>
      </c>
      <c r="D632" s="1"/>
      <c r="E632" s="94"/>
      <c r="F632" s="7">
        <f aca="true" t="shared" si="122" ref="F632:K635">F633</f>
        <v>0</v>
      </c>
      <c r="G632" s="7">
        <f t="shared" si="122"/>
        <v>0</v>
      </c>
      <c r="H632" s="36">
        <f t="shared" si="118"/>
        <v>0</v>
      </c>
      <c r="I632" s="7">
        <f t="shared" si="122"/>
        <v>0</v>
      </c>
      <c r="J632" s="36">
        <f t="shared" si="115"/>
        <v>0</v>
      </c>
      <c r="K632" s="7">
        <f t="shared" si="122"/>
        <v>0</v>
      </c>
      <c r="L632" s="36">
        <f t="shared" si="113"/>
        <v>0</v>
      </c>
    </row>
    <row r="633" spans="1:12" ht="33" hidden="1">
      <c r="A633" s="12" t="s">
        <v>271</v>
      </c>
      <c r="B633" s="45" t="s">
        <v>592</v>
      </c>
      <c r="C633" s="8" t="s">
        <v>224</v>
      </c>
      <c r="D633" s="1" t="s">
        <v>228</v>
      </c>
      <c r="E633" s="94"/>
      <c r="F633" s="7">
        <f t="shared" si="122"/>
        <v>0</v>
      </c>
      <c r="G633" s="7">
        <f t="shared" si="122"/>
        <v>0</v>
      </c>
      <c r="H633" s="36">
        <f t="shared" si="118"/>
        <v>0</v>
      </c>
      <c r="I633" s="7">
        <f t="shared" si="122"/>
        <v>0</v>
      </c>
      <c r="J633" s="36">
        <f t="shared" si="115"/>
        <v>0</v>
      </c>
      <c r="K633" s="7">
        <f t="shared" si="122"/>
        <v>0</v>
      </c>
      <c r="L633" s="36">
        <f t="shared" si="113"/>
        <v>0</v>
      </c>
    </row>
    <row r="634" spans="1:12" ht="12.75" hidden="1">
      <c r="A634" s="63" t="str">
        <f ca="1">IF(ISERROR(MATCH(E634,Код_КВР,0)),"",INDIRECT(ADDRESS(MATCH(E634,Код_КВР,0)+1,2,,,"КВР")))</f>
        <v>Закупка товаров, работ и услуг для муниципальных нужд</v>
      </c>
      <c r="B634" s="45" t="s">
        <v>592</v>
      </c>
      <c r="C634" s="8" t="s">
        <v>224</v>
      </c>
      <c r="D634" s="1" t="s">
        <v>228</v>
      </c>
      <c r="E634" s="94">
        <v>200</v>
      </c>
      <c r="F634" s="7">
        <f t="shared" si="122"/>
        <v>0</v>
      </c>
      <c r="G634" s="7">
        <f t="shared" si="122"/>
        <v>0</v>
      </c>
      <c r="H634" s="36">
        <f t="shared" si="118"/>
        <v>0</v>
      </c>
      <c r="I634" s="7">
        <f t="shared" si="122"/>
        <v>0</v>
      </c>
      <c r="J634" s="36">
        <f t="shared" si="115"/>
        <v>0</v>
      </c>
      <c r="K634" s="7">
        <f t="shared" si="122"/>
        <v>0</v>
      </c>
      <c r="L634" s="36">
        <f t="shared" si="113"/>
        <v>0</v>
      </c>
    </row>
    <row r="635" spans="1:12" ht="33" hidden="1">
      <c r="A635" s="63" t="str">
        <f ca="1">IF(ISERROR(MATCH(E635,Код_КВР,0)),"",INDIRECT(ADDRESS(MATCH(E635,Код_КВР,0)+1,2,,,"КВР")))</f>
        <v>Иные закупки товаров, работ и услуг для обеспечения муниципальных нужд</v>
      </c>
      <c r="B635" s="45" t="s">
        <v>592</v>
      </c>
      <c r="C635" s="8" t="s">
        <v>224</v>
      </c>
      <c r="D635" s="1" t="s">
        <v>228</v>
      </c>
      <c r="E635" s="94">
        <v>240</v>
      </c>
      <c r="F635" s="7">
        <f t="shared" si="122"/>
        <v>0</v>
      </c>
      <c r="G635" s="7">
        <f t="shared" si="122"/>
        <v>0</v>
      </c>
      <c r="H635" s="36">
        <f t="shared" si="118"/>
        <v>0</v>
      </c>
      <c r="I635" s="7">
        <f t="shared" si="122"/>
        <v>0</v>
      </c>
      <c r="J635" s="36">
        <f t="shared" si="115"/>
        <v>0</v>
      </c>
      <c r="K635" s="7">
        <f t="shared" si="122"/>
        <v>0</v>
      </c>
      <c r="L635" s="36">
        <f t="shared" si="113"/>
        <v>0</v>
      </c>
    </row>
    <row r="636" spans="1:12" ht="33" hidden="1">
      <c r="A636" s="63" t="str">
        <f ca="1">IF(ISERROR(MATCH(E636,Код_КВР,0)),"",INDIRECT(ADDRESS(MATCH(E636,Код_КВР,0)+1,2,,,"КВР")))</f>
        <v xml:space="preserve">Прочая закупка товаров, работ и услуг для обеспечения муниципальных нужд         </v>
      </c>
      <c r="B636" s="45" t="s">
        <v>592</v>
      </c>
      <c r="C636" s="8" t="s">
        <v>224</v>
      </c>
      <c r="D636" s="1" t="s">
        <v>228</v>
      </c>
      <c r="E636" s="94">
        <v>244</v>
      </c>
      <c r="F636" s="7">
        <f>'прил.6'!G173</f>
        <v>0</v>
      </c>
      <c r="G636" s="7">
        <f>'прил.6'!H173</f>
        <v>0</v>
      </c>
      <c r="H636" s="36">
        <f t="shared" si="118"/>
        <v>0</v>
      </c>
      <c r="I636" s="7">
        <f>'прил.6'!J173</f>
        <v>0</v>
      </c>
      <c r="J636" s="36">
        <f t="shared" si="115"/>
        <v>0</v>
      </c>
      <c r="K636" s="7">
        <f>'прил.6'!L173</f>
        <v>0</v>
      </c>
      <c r="L636" s="36">
        <f t="shared" si="113"/>
        <v>0</v>
      </c>
    </row>
    <row r="637" spans="1:12" ht="12.75" hidden="1">
      <c r="A637" s="63" t="str">
        <f ca="1">IF(ISERROR(MATCH(C637,Код_Раздел,0)),"",INDIRECT(ADDRESS(MATCH(C637,Код_Раздел,0)+1,2,,,"Раздел")))</f>
        <v>Социальная политика</v>
      </c>
      <c r="B637" s="45" t="s">
        <v>592</v>
      </c>
      <c r="C637" s="8" t="s">
        <v>197</v>
      </c>
      <c r="D637" s="1"/>
      <c r="E637" s="94"/>
      <c r="F637" s="7">
        <f aca="true" t="shared" si="123" ref="F637:K640">F638</f>
        <v>0</v>
      </c>
      <c r="G637" s="7">
        <f t="shared" si="123"/>
        <v>0</v>
      </c>
      <c r="H637" s="36">
        <f t="shared" si="118"/>
        <v>0</v>
      </c>
      <c r="I637" s="7">
        <f t="shared" si="123"/>
        <v>0</v>
      </c>
      <c r="J637" s="36">
        <f t="shared" si="115"/>
        <v>0</v>
      </c>
      <c r="K637" s="7">
        <f t="shared" si="123"/>
        <v>0</v>
      </c>
      <c r="L637" s="36">
        <f t="shared" si="113"/>
        <v>0</v>
      </c>
    </row>
    <row r="638" spans="1:12" ht="12.75" hidden="1">
      <c r="A638" s="12" t="s">
        <v>198</v>
      </c>
      <c r="B638" s="45" t="s">
        <v>592</v>
      </c>
      <c r="C638" s="8" t="s">
        <v>197</v>
      </c>
      <c r="D638" s="1" t="s">
        <v>226</v>
      </c>
      <c r="E638" s="94"/>
      <c r="F638" s="7">
        <f t="shared" si="123"/>
        <v>0</v>
      </c>
      <c r="G638" s="7">
        <f t="shared" si="123"/>
        <v>0</v>
      </c>
      <c r="H638" s="36">
        <f t="shared" si="118"/>
        <v>0</v>
      </c>
      <c r="I638" s="7">
        <f t="shared" si="123"/>
        <v>0</v>
      </c>
      <c r="J638" s="36">
        <f t="shared" si="115"/>
        <v>0</v>
      </c>
      <c r="K638" s="7">
        <f t="shared" si="123"/>
        <v>0</v>
      </c>
      <c r="L638" s="36">
        <f t="shared" si="113"/>
        <v>0</v>
      </c>
    </row>
    <row r="639" spans="1:12" ht="12.75" hidden="1">
      <c r="A639" s="63" t="str">
        <f ca="1">IF(ISERROR(MATCH(E639,Код_КВР,0)),"",INDIRECT(ADDRESS(MATCH(E639,Код_КВР,0)+1,2,,,"КВР")))</f>
        <v>Закупка товаров, работ и услуг для муниципальных нужд</v>
      </c>
      <c r="B639" s="45" t="s">
        <v>592</v>
      </c>
      <c r="C639" s="8" t="s">
        <v>197</v>
      </c>
      <c r="D639" s="1" t="s">
        <v>226</v>
      </c>
      <c r="E639" s="94">
        <v>200</v>
      </c>
      <c r="F639" s="7">
        <f t="shared" si="123"/>
        <v>0</v>
      </c>
      <c r="G639" s="7">
        <f t="shared" si="123"/>
        <v>0</v>
      </c>
      <c r="H639" s="36">
        <f t="shared" si="118"/>
        <v>0</v>
      </c>
      <c r="I639" s="7">
        <f t="shared" si="123"/>
        <v>0</v>
      </c>
      <c r="J639" s="36">
        <f t="shared" si="115"/>
        <v>0</v>
      </c>
      <c r="K639" s="7">
        <f t="shared" si="123"/>
        <v>0</v>
      </c>
      <c r="L639" s="36">
        <f t="shared" si="113"/>
        <v>0</v>
      </c>
    </row>
    <row r="640" spans="1:12" ht="33" hidden="1">
      <c r="A640" s="63" t="str">
        <f ca="1">IF(ISERROR(MATCH(E640,Код_КВР,0)),"",INDIRECT(ADDRESS(MATCH(E640,Код_КВР,0)+1,2,,,"КВР")))</f>
        <v>Иные закупки товаров, работ и услуг для обеспечения муниципальных нужд</v>
      </c>
      <c r="B640" s="45" t="s">
        <v>592</v>
      </c>
      <c r="C640" s="8" t="s">
        <v>197</v>
      </c>
      <c r="D640" s="1" t="s">
        <v>226</v>
      </c>
      <c r="E640" s="94">
        <v>240</v>
      </c>
      <c r="F640" s="7">
        <f t="shared" si="123"/>
        <v>0</v>
      </c>
      <c r="G640" s="7">
        <f t="shared" si="123"/>
        <v>0</v>
      </c>
      <c r="H640" s="36">
        <f t="shared" si="118"/>
        <v>0</v>
      </c>
      <c r="I640" s="7">
        <f t="shared" si="123"/>
        <v>0</v>
      </c>
      <c r="J640" s="36">
        <f t="shared" si="115"/>
        <v>0</v>
      </c>
      <c r="K640" s="7">
        <f t="shared" si="123"/>
        <v>0</v>
      </c>
      <c r="L640" s="36">
        <f t="shared" si="113"/>
        <v>0</v>
      </c>
    </row>
    <row r="641" spans="1:12" ht="10.5" customHeight="1" hidden="1">
      <c r="A641" s="63" t="str">
        <f ca="1">IF(ISERROR(MATCH(E641,Код_КВР,0)),"",INDIRECT(ADDRESS(MATCH(E641,Код_КВР,0)+1,2,,,"КВР")))</f>
        <v xml:space="preserve">Прочая закупка товаров, работ и услуг для обеспечения муниципальных нужд         </v>
      </c>
      <c r="B641" s="45" t="s">
        <v>592</v>
      </c>
      <c r="C641" s="8" t="s">
        <v>197</v>
      </c>
      <c r="D641" s="1" t="s">
        <v>226</v>
      </c>
      <c r="E641" s="94">
        <v>244</v>
      </c>
      <c r="F641" s="7">
        <f>'прил.6'!G1233</f>
        <v>0</v>
      </c>
      <c r="G641" s="7">
        <f>'прил.6'!H1233</f>
        <v>0</v>
      </c>
      <c r="H641" s="36">
        <f t="shared" si="118"/>
        <v>0</v>
      </c>
      <c r="I641" s="7">
        <f>'прил.6'!J1233</f>
        <v>0</v>
      </c>
      <c r="J641" s="36">
        <f t="shared" si="115"/>
        <v>0</v>
      </c>
      <c r="K641" s="7">
        <f>'прил.6'!L1233</f>
        <v>0</v>
      </c>
      <c r="L641" s="36">
        <f t="shared" si="113"/>
        <v>0</v>
      </c>
    </row>
    <row r="642" spans="1:12" ht="12.75">
      <c r="A642" s="63" t="str">
        <f ca="1">IF(ISERROR(MATCH(B642,Код_КЦСР,0)),"",INDIRECT(ADDRESS(MATCH(B642,Код_КЦСР,0)+1,2,,,"КЦСР")))</f>
        <v>Активное долголетие</v>
      </c>
      <c r="B642" s="45" t="s">
        <v>594</v>
      </c>
      <c r="C642" s="8"/>
      <c r="D642" s="1"/>
      <c r="E642" s="94"/>
      <c r="F642" s="7">
        <f>F643+F648</f>
        <v>50</v>
      </c>
      <c r="G642" s="7">
        <f>G643+G648</f>
        <v>0</v>
      </c>
      <c r="H642" s="36">
        <f t="shared" si="118"/>
        <v>50</v>
      </c>
      <c r="I642" s="7">
        <f>I643+I648</f>
        <v>0</v>
      </c>
      <c r="J642" s="36">
        <f t="shared" si="115"/>
        <v>50</v>
      </c>
      <c r="K642" s="7">
        <f>K643+K648</f>
        <v>0</v>
      </c>
      <c r="L642" s="36">
        <f t="shared" si="113"/>
        <v>50</v>
      </c>
    </row>
    <row r="643" spans="1:12" ht="12.75" hidden="1">
      <c r="A643" s="63" t="str">
        <f ca="1">IF(ISERROR(MATCH(C643,Код_Раздел,0)),"",INDIRECT(ADDRESS(MATCH(C643,Код_Раздел,0)+1,2,,,"Раздел")))</f>
        <v>Культура, кинематография</v>
      </c>
      <c r="B643" s="45" t="s">
        <v>594</v>
      </c>
      <c r="C643" s="8" t="s">
        <v>231</v>
      </c>
      <c r="D643" s="1"/>
      <c r="E643" s="94"/>
      <c r="F643" s="7">
        <f aca="true" t="shared" si="124" ref="F643:K646">F644</f>
        <v>0</v>
      </c>
      <c r="G643" s="7">
        <f t="shared" si="124"/>
        <v>0</v>
      </c>
      <c r="H643" s="36">
        <f t="shared" si="118"/>
        <v>0</v>
      </c>
      <c r="I643" s="7">
        <f t="shared" si="124"/>
        <v>0</v>
      </c>
      <c r="J643" s="36">
        <f t="shared" si="115"/>
        <v>0</v>
      </c>
      <c r="K643" s="7">
        <f t="shared" si="124"/>
        <v>0</v>
      </c>
      <c r="L643" s="36">
        <f t="shared" si="113"/>
        <v>0</v>
      </c>
    </row>
    <row r="644" spans="1:12" ht="12.75" hidden="1">
      <c r="A644" s="12" t="s">
        <v>172</v>
      </c>
      <c r="B644" s="45" t="s">
        <v>594</v>
      </c>
      <c r="C644" s="8" t="s">
        <v>231</v>
      </c>
      <c r="D644" s="1" t="s">
        <v>225</v>
      </c>
      <c r="E644" s="94"/>
      <c r="F644" s="7">
        <f t="shared" si="124"/>
        <v>0</v>
      </c>
      <c r="G644" s="7">
        <f t="shared" si="124"/>
        <v>0</v>
      </c>
      <c r="H644" s="36">
        <f t="shared" si="118"/>
        <v>0</v>
      </c>
      <c r="I644" s="7">
        <f t="shared" si="124"/>
        <v>0</v>
      </c>
      <c r="J644" s="36">
        <f t="shared" si="115"/>
        <v>0</v>
      </c>
      <c r="K644" s="7">
        <f t="shared" si="124"/>
        <v>0</v>
      </c>
      <c r="L644" s="36">
        <f t="shared" si="113"/>
        <v>0</v>
      </c>
    </row>
    <row r="645" spans="1:12" ht="12.75" hidden="1">
      <c r="A645" s="63" t="str">
        <f ca="1">IF(ISERROR(MATCH(E645,Код_КВР,0)),"",INDIRECT(ADDRESS(MATCH(E645,Код_КВР,0)+1,2,,,"КВР")))</f>
        <v>Закупка товаров, работ и услуг для муниципальных нужд</v>
      </c>
      <c r="B645" s="45" t="s">
        <v>594</v>
      </c>
      <c r="C645" s="8" t="s">
        <v>231</v>
      </c>
      <c r="D645" s="1" t="s">
        <v>225</v>
      </c>
      <c r="E645" s="94">
        <v>200</v>
      </c>
      <c r="F645" s="7">
        <f t="shared" si="124"/>
        <v>0</v>
      </c>
      <c r="G645" s="7">
        <f t="shared" si="124"/>
        <v>0</v>
      </c>
      <c r="H645" s="36">
        <f t="shared" si="118"/>
        <v>0</v>
      </c>
      <c r="I645" s="7">
        <f t="shared" si="124"/>
        <v>0</v>
      </c>
      <c r="J645" s="36">
        <f t="shared" si="115"/>
        <v>0</v>
      </c>
      <c r="K645" s="7">
        <f t="shared" si="124"/>
        <v>0</v>
      </c>
      <c r="L645" s="36">
        <f t="shared" si="113"/>
        <v>0</v>
      </c>
    </row>
    <row r="646" spans="1:12" ht="33" hidden="1">
      <c r="A646" s="63" t="str">
        <f ca="1">IF(ISERROR(MATCH(E646,Код_КВР,0)),"",INDIRECT(ADDRESS(MATCH(E646,Код_КВР,0)+1,2,,,"КВР")))</f>
        <v>Иные закупки товаров, работ и услуг для обеспечения муниципальных нужд</v>
      </c>
      <c r="B646" s="45" t="s">
        <v>594</v>
      </c>
      <c r="C646" s="8" t="s">
        <v>231</v>
      </c>
      <c r="D646" s="1" t="s">
        <v>225</v>
      </c>
      <c r="E646" s="94">
        <v>240</v>
      </c>
      <c r="F646" s="7">
        <f t="shared" si="124"/>
        <v>0</v>
      </c>
      <c r="G646" s="7">
        <f t="shared" si="124"/>
        <v>0</v>
      </c>
      <c r="H646" s="36">
        <f t="shared" si="118"/>
        <v>0</v>
      </c>
      <c r="I646" s="7">
        <f t="shared" si="124"/>
        <v>0</v>
      </c>
      <c r="J646" s="36">
        <f t="shared" si="115"/>
        <v>0</v>
      </c>
      <c r="K646" s="7">
        <f t="shared" si="124"/>
        <v>0</v>
      </c>
      <c r="L646" s="36">
        <f t="shared" si="113"/>
        <v>0</v>
      </c>
    </row>
    <row r="647" spans="1:12" ht="33" hidden="1">
      <c r="A647" s="63" t="str">
        <f ca="1">IF(ISERROR(MATCH(E647,Код_КВР,0)),"",INDIRECT(ADDRESS(MATCH(E647,Код_КВР,0)+1,2,,,"КВР")))</f>
        <v xml:space="preserve">Прочая закупка товаров, работ и услуг для обеспечения муниципальных нужд         </v>
      </c>
      <c r="B647" s="45" t="s">
        <v>594</v>
      </c>
      <c r="C647" s="8" t="s">
        <v>231</v>
      </c>
      <c r="D647" s="1" t="s">
        <v>225</v>
      </c>
      <c r="E647" s="94">
        <v>244</v>
      </c>
      <c r="F647" s="7">
        <f>'прил.6'!G1027</f>
        <v>0</v>
      </c>
      <c r="G647" s="7">
        <f>'прил.6'!H1027</f>
        <v>0</v>
      </c>
      <c r="H647" s="36">
        <f t="shared" si="118"/>
        <v>0</v>
      </c>
      <c r="I647" s="7">
        <f>'прил.6'!J1027</f>
        <v>0</v>
      </c>
      <c r="J647" s="36">
        <f t="shared" si="115"/>
        <v>0</v>
      </c>
      <c r="K647" s="7">
        <f>'прил.6'!L1027</f>
        <v>0</v>
      </c>
      <c r="L647" s="36">
        <f t="shared" si="113"/>
        <v>0</v>
      </c>
    </row>
    <row r="648" spans="1:12" ht="12.75">
      <c r="A648" s="63" t="str">
        <f ca="1">IF(ISERROR(MATCH(C648,Код_Раздел,0)),"",INDIRECT(ADDRESS(MATCH(C648,Код_Раздел,0)+1,2,,,"Раздел")))</f>
        <v>Социальная политика</v>
      </c>
      <c r="B648" s="45" t="s">
        <v>594</v>
      </c>
      <c r="C648" s="8" t="s">
        <v>197</v>
      </c>
      <c r="D648" s="1"/>
      <c r="E648" s="94"/>
      <c r="F648" s="7">
        <f aca="true" t="shared" si="125" ref="F648:K651">F649</f>
        <v>50</v>
      </c>
      <c r="G648" s="7">
        <f t="shared" si="125"/>
        <v>0</v>
      </c>
      <c r="H648" s="36">
        <f t="shared" si="118"/>
        <v>50</v>
      </c>
      <c r="I648" s="7">
        <f t="shared" si="125"/>
        <v>0</v>
      </c>
      <c r="J648" s="36">
        <f t="shared" si="115"/>
        <v>50</v>
      </c>
      <c r="K648" s="7">
        <f t="shared" si="125"/>
        <v>0</v>
      </c>
      <c r="L648" s="36">
        <f t="shared" si="113"/>
        <v>50</v>
      </c>
    </row>
    <row r="649" spans="1:12" ht="12.75">
      <c r="A649" s="12" t="s">
        <v>198</v>
      </c>
      <c r="B649" s="45" t="s">
        <v>594</v>
      </c>
      <c r="C649" s="8" t="s">
        <v>197</v>
      </c>
      <c r="D649" s="1" t="s">
        <v>226</v>
      </c>
      <c r="E649" s="94"/>
      <c r="F649" s="7">
        <f t="shared" si="125"/>
        <v>50</v>
      </c>
      <c r="G649" s="7">
        <f t="shared" si="125"/>
        <v>0</v>
      </c>
      <c r="H649" s="36">
        <f t="shared" si="118"/>
        <v>50</v>
      </c>
      <c r="I649" s="7">
        <f t="shared" si="125"/>
        <v>0</v>
      </c>
      <c r="J649" s="36">
        <f t="shared" si="115"/>
        <v>50</v>
      </c>
      <c r="K649" s="7">
        <f t="shared" si="125"/>
        <v>0</v>
      </c>
      <c r="L649" s="36">
        <f t="shared" si="113"/>
        <v>50</v>
      </c>
    </row>
    <row r="650" spans="1:12" ht="20.25" customHeight="1">
      <c r="A650" s="63" t="str">
        <f ca="1">IF(ISERROR(MATCH(E650,Код_КВР,0)),"",INDIRECT(ADDRESS(MATCH(E650,Код_КВР,0)+1,2,,,"КВР")))</f>
        <v>Закупка товаров, работ и услуг для муниципальных нужд</v>
      </c>
      <c r="B650" s="45" t="s">
        <v>594</v>
      </c>
      <c r="C650" s="8" t="s">
        <v>197</v>
      </c>
      <c r="D650" s="1" t="s">
        <v>226</v>
      </c>
      <c r="E650" s="94">
        <v>200</v>
      </c>
      <c r="F650" s="7">
        <f t="shared" si="125"/>
        <v>50</v>
      </c>
      <c r="G650" s="7">
        <f t="shared" si="125"/>
        <v>0</v>
      </c>
      <c r="H650" s="36">
        <f t="shared" si="118"/>
        <v>50</v>
      </c>
      <c r="I650" s="7">
        <f t="shared" si="125"/>
        <v>0</v>
      </c>
      <c r="J650" s="36">
        <f t="shared" si="115"/>
        <v>50</v>
      </c>
      <c r="K650" s="7">
        <f t="shared" si="125"/>
        <v>0</v>
      </c>
      <c r="L650" s="36">
        <f t="shared" si="113"/>
        <v>50</v>
      </c>
    </row>
    <row r="651" spans="1:12" ht="33.75" customHeight="1">
      <c r="A651" s="63" t="str">
        <f ca="1">IF(ISERROR(MATCH(E651,Код_КВР,0)),"",INDIRECT(ADDRESS(MATCH(E651,Код_КВР,0)+1,2,,,"КВР")))</f>
        <v>Иные закупки товаров, работ и услуг для обеспечения муниципальных нужд</v>
      </c>
      <c r="B651" s="45" t="s">
        <v>594</v>
      </c>
      <c r="C651" s="8" t="s">
        <v>197</v>
      </c>
      <c r="D651" s="1" t="s">
        <v>226</v>
      </c>
      <c r="E651" s="94">
        <v>240</v>
      </c>
      <c r="F651" s="7">
        <f t="shared" si="125"/>
        <v>50</v>
      </c>
      <c r="G651" s="7">
        <f t="shared" si="125"/>
        <v>0</v>
      </c>
      <c r="H651" s="36">
        <f t="shared" si="118"/>
        <v>50</v>
      </c>
      <c r="I651" s="7">
        <f t="shared" si="125"/>
        <v>0</v>
      </c>
      <c r="J651" s="36">
        <f t="shared" si="115"/>
        <v>50</v>
      </c>
      <c r="K651" s="7">
        <f t="shared" si="125"/>
        <v>0</v>
      </c>
      <c r="L651" s="36">
        <f t="shared" si="113"/>
        <v>50</v>
      </c>
    </row>
    <row r="652" spans="1:12" ht="36" customHeight="1">
      <c r="A652" s="63" t="str">
        <f ca="1">IF(ISERROR(MATCH(E652,Код_КВР,0)),"",INDIRECT(ADDRESS(MATCH(E652,Код_КВР,0)+1,2,,,"КВР")))</f>
        <v xml:space="preserve">Прочая закупка товаров, работ и услуг для обеспечения муниципальных нужд         </v>
      </c>
      <c r="B652" s="45" t="s">
        <v>594</v>
      </c>
      <c r="C652" s="8" t="s">
        <v>197</v>
      </c>
      <c r="D652" s="1" t="s">
        <v>226</v>
      </c>
      <c r="E652" s="94">
        <v>244</v>
      </c>
      <c r="F652" s="7">
        <f>'прил.6'!G1237</f>
        <v>50</v>
      </c>
      <c r="G652" s="7">
        <f>'прил.6'!H1237</f>
        <v>0</v>
      </c>
      <c r="H652" s="36">
        <f t="shared" si="118"/>
        <v>50</v>
      </c>
      <c r="I652" s="7">
        <f>'прил.6'!J1237</f>
        <v>0</v>
      </c>
      <c r="J652" s="36">
        <f t="shared" si="115"/>
        <v>50</v>
      </c>
      <c r="K652" s="7">
        <f>'прил.6'!L1237</f>
        <v>0</v>
      </c>
      <c r="L652" s="36">
        <f t="shared" si="113"/>
        <v>50</v>
      </c>
    </row>
    <row r="653" spans="1:12" ht="33">
      <c r="A653" s="63" t="str">
        <f ca="1">IF(ISERROR(MATCH(B653,Код_КЦСР,0)),"",INDIRECT(ADDRESS(MATCH(B653,Код_КЦСР,0)+1,2,,,"КЦСР")))</f>
        <v>Муниципальная программа «iCity – Современные информационные технологии г. Череповца»  на 2014-2020 годы</v>
      </c>
      <c r="B653" s="45" t="s">
        <v>596</v>
      </c>
      <c r="C653" s="8"/>
      <c r="D653" s="1"/>
      <c r="E653" s="94"/>
      <c r="F653" s="7">
        <f>F654+F660</f>
        <v>46345.3</v>
      </c>
      <c r="G653" s="7">
        <f>G654+G660</f>
        <v>0</v>
      </c>
      <c r="H653" s="36">
        <f t="shared" si="118"/>
        <v>46345.3</v>
      </c>
      <c r="I653" s="7">
        <f>I654+I660</f>
        <v>2175.7</v>
      </c>
      <c r="J653" s="36">
        <f t="shared" si="115"/>
        <v>48521</v>
      </c>
      <c r="K653" s="7">
        <f>K654+K660</f>
        <v>-642.5</v>
      </c>
      <c r="L653" s="36">
        <f t="shared" si="113"/>
        <v>47878.5</v>
      </c>
    </row>
    <row r="654" spans="1:12" ht="56.25" customHeight="1">
      <c r="A654" s="63" t="str">
        <f ca="1">IF(ISERROR(MATCH(B654,Код_КЦСР,0)),"",INDIRECT(ADDRESS(MATCH(B654,Код_КЦСР,0)+1,2,,,"КЦСР")))</f>
        <v>Обеспечение развития и надежного функционирования городской сетевой инфраструктуры МСПД, базирующейся на современных технических решениях</v>
      </c>
      <c r="B654" s="45" t="s">
        <v>598</v>
      </c>
      <c r="C654" s="8"/>
      <c r="D654" s="1"/>
      <c r="E654" s="94"/>
      <c r="F654" s="7">
        <f aca="true" t="shared" si="126" ref="F654:K658">F655</f>
        <v>736</v>
      </c>
      <c r="G654" s="7">
        <f t="shared" si="126"/>
        <v>0</v>
      </c>
      <c r="H654" s="36">
        <f t="shared" si="118"/>
        <v>736</v>
      </c>
      <c r="I654" s="7">
        <f t="shared" si="126"/>
        <v>500</v>
      </c>
      <c r="J654" s="36">
        <f t="shared" si="115"/>
        <v>1236</v>
      </c>
      <c r="K654" s="7">
        <f t="shared" si="126"/>
        <v>0</v>
      </c>
      <c r="L654" s="36">
        <f t="shared" si="113"/>
        <v>1236</v>
      </c>
    </row>
    <row r="655" spans="1:12" ht="12.75">
      <c r="A655" s="63" t="str">
        <f ca="1">IF(ISERROR(MATCH(C655,Код_Раздел,0)),"",INDIRECT(ADDRESS(MATCH(C655,Код_Раздел,0)+1,2,,,"Раздел")))</f>
        <v>Национальная экономика</v>
      </c>
      <c r="B655" s="45" t="s">
        <v>598</v>
      </c>
      <c r="C655" s="8" t="s">
        <v>225</v>
      </c>
      <c r="D655" s="1"/>
      <c r="E655" s="94"/>
      <c r="F655" s="7">
        <f t="shared" si="126"/>
        <v>736</v>
      </c>
      <c r="G655" s="7">
        <f t="shared" si="126"/>
        <v>0</v>
      </c>
      <c r="H655" s="36">
        <f t="shared" si="118"/>
        <v>736</v>
      </c>
      <c r="I655" s="7">
        <f t="shared" si="126"/>
        <v>500</v>
      </c>
      <c r="J655" s="36">
        <f t="shared" si="115"/>
        <v>1236</v>
      </c>
      <c r="K655" s="7">
        <f t="shared" si="126"/>
        <v>0</v>
      </c>
      <c r="L655" s="36">
        <f t="shared" si="113"/>
        <v>1236</v>
      </c>
    </row>
    <row r="656" spans="1:12" ht="12.75">
      <c r="A656" s="12" t="s">
        <v>239</v>
      </c>
      <c r="B656" s="45" t="s">
        <v>598</v>
      </c>
      <c r="C656" s="8" t="s">
        <v>225</v>
      </c>
      <c r="D656" s="1" t="s">
        <v>197</v>
      </c>
      <c r="E656" s="94"/>
      <c r="F656" s="7">
        <f t="shared" si="126"/>
        <v>736</v>
      </c>
      <c r="G656" s="7">
        <f t="shared" si="126"/>
        <v>0</v>
      </c>
      <c r="H656" s="36">
        <f t="shared" si="118"/>
        <v>736</v>
      </c>
      <c r="I656" s="7">
        <f t="shared" si="126"/>
        <v>500</v>
      </c>
      <c r="J656" s="36">
        <f t="shared" si="115"/>
        <v>1236</v>
      </c>
      <c r="K656" s="7">
        <f t="shared" si="126"/>
        <v>0</v>
      </c>
      <c r="L656" s="36">
        <f t="shared" si="113"/>
        <v>1236</v>
      </c>
    </row>
    <row r="657" spans="1:12" ht="36.75" customHeight="1">
      <c r="A657" s="63" t="str">
        <f ca="1">IF(ISERROR(MATCH(E657,Код_КВР,0)),"",INDIRECT(ADDRESS(MATCH(E657,Код_КВР,0)+1,2,,,"КВР")))</f>
        <v>Предоставление субсидий бюджетным, автономным учреждениям и иным некоммерческим организациям</v>
      </c>
      <c r="B657" s="45" t="s">
        <v>598</v>
      </c>
      <c r="C657" s="8" t="s">
        <v>225</v>
      </c>
      <c r="D657" s="1" t="s">
        <v>197</v>
      </c>
      <c r="E657" s="94">
        <v>600</v>
      </c>
      <c r="F657" s="7">
        <f t="shared" si="126"/>
        <v>736</v>
      </c>
      <c r="G657" s="7">
        <f t="shared" si="126"/>
        <v>0</v>
      </c>
      <c r="H657" s="36">
        <f t="shared" si="118"/>
        <v>736</v>
      </c>
      <c r="I657" s="7">
        <f t="shared" si="126"/>
        <v>500</v>
      </c>
      <c r="J657" s="36">
        <f t="shared" si="115"/>
        <v>1236</v>
      </c>
      <c r="K657" s="7">
        <f t="shared" si="126"/>
        <v>0</v>
      </c>
      <c r="L657" s="36">
        <f t="shared" si="113"/>
        <v>1236</v>
      </c>
    </row>
    <row r="658" spans="1:12" ht="12.75">
      <c r="A658" s="63" t="str">
        <f ca="1">IF(ISERROR(MATCH(E658,Код_КВР,0)),"",INDIRECT(ADDRESS(MATCH(E658,Код_КВР,0)+1,2,,,"КВР")))</f>
        <v>Субсидии бюджетным учреждениям</v>
      </c>
      <c r="B658" s="45" t="s">
        <v>598</v>
      </c>
      <c r="C658" s="8" t="s">
        <v>225</v>
      </c>
      <c r="D658" s="1" t="s">
        <v>197</v>
      </c>
      <c r="E658" s="94">
        <v>610</v>
      </c>
      <c r="F658" s="7">
        <f t="shared" si="126"/>
        <v>736</v>
      </c>
      <c r="G658" s="7">
        <f t="shared" si="126"/>
        <v>0</v>
      </c>
      <c r="H658" s="36">
        <f t="shared" si="118"/>
        <v>736</v>
      </c>
      <c r="I658" s="7">
        <f t="shared" si="126"/>
        <v>500</v>
      </c>
      <c r="J658" s="36">
        <f t="shared" si="115"/>
        <v>1236</v>
      </c>
      <c r="K658" s="7">
        <f t="shared" si="126"/>
        <v>0</v>
      </c>
      <c r="L658" s="36">
        <f t="shared" si="113"/>
        <v>1236</v>
      </c>
    </row>
    <row r="659" spans="1:12" ht="12.75">
      <c r="A659" s="63" t="str">
        <f ca="1">IF(ISERROR(MATCH(E659,Код_КВР,0)),"",INDIRECT(ADDRESS(MATCH(E659,Код_КВР,0)+1,2,,,"КВР")))</f>
        <v>Субсидии бюджетным учреждениям на иные цели</v>
      </c>
      <c r="B659" s="45" t="s">
        <v>598</v>
      </c>
      <c r="C659" s="8" t="s">
        <v>225</v>
      </c>
      <c r="D659" s="1" t="s">
        <v>197</v>
      </c>
      <c r="E659" s="94">
        <v>612</v>
      </c>
      <c r="F659" s="7">
        <f>'прил.6'!G233</f>
        <v>736</v>
      </c>
      <c r="G659" s="7">
        <f>'прил.6'!H233</f>
        <v>0</v>
      </c>
      <c r="H659" s="36">
        <f t="shared" si="118"/>
        <v>736</v>
      </c>
      <c r="I659" s="7">
        <f>'прил.6'!J233</f>
        <v>500</v>
      </c>
      <c r="J659" s="36">
        <f t="shared" si="115"/>
        <v>1236</v>
      </c>
      <c r="K659" s="7">
        <f>'прил.6'!L233</f>
        <v>0</v>
      </c>
      <c r="L659" s="36">
        <f t="shared" si="113"/>
        <v>1236</v>
      </c>
    </row>
    <row r="660" spans="1:12" ht="85.5" customHeight="1">
      <c r="A660" s="63" t="str">
        <f ca="1">IF(ISERROR(MATCH(B660,Код_КЦСР,0)),"",INDIRECT(ADDRESS(MATCH(B660,Код_КЦСР,0)+1,2,,,"КЦСР")))</f>
        <v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v>
      </c>
      <c r="B660" s="45" t="s">
        <v>599</v>
      </c>
      <c r="C660" s="8"/>
      <c r="D660" s="1"/>
      <c r="E660" s="94"/>
      <c r="F660" s="7">
        <f aca="true" t="shared" si="127" ref="F660:K663">F661</f>
        <v>45609.3</v>
      </c>
      <c r="G660" s="7">
        <f t="shared" si="127"/>
        <v>0</v>
      </c>
      <c r="H660" s="36">
        <f t="shared" si="118"/>
        <v>45609.3</v>
      </c>
      <c r="I660" s="7">
        <f t="shared" si="127"/>
        <v>1675.7</v>
      </c>
      <c r="J660" s="36">
        <f t="shared" si="115"/>
        <v>47285</v>
      </c>
      <c r="K660" s="7">
        <f t="shared" si="127"/>
        <v>-642.5</v>
      </c>
      <c r="L660" s="36">
        <f t="shared" si="113"/>
        <v>46642.5</v>
      </c>
    </row>
    <row r="661" spans="1:12" ht="12.75">
      <c r="A661" s="63" t="str">
        <f ca="1">IF(ISERROR(MATCH(C661,Код_Раздел,0)),"",INDIRECT(ADDRESS(MATCH(C661,Код_Раздел,0)+1,2,,,"Раздел")))</f>
        <v>Национальная экономика</v>
      </c>
      <c r="B661" s="45" t="s">
        <v>599</v>
      </c>
      <c r="C661" s="8" t="s">
        <v>225</v>
      </c>
      <c r="D661" s="1"/>
      <c r="E661" s="94"/>
      <c r="F661" s="7">
        <f t="shared" si="127"/>
        <v>45609.3</v>
      </c>
      <c r="G661" s="7">
        <f t="shared" si="127"/>
        <v>0</v>
      </c>
      <c r="H661" s="36">
        <f t="shared" si="118"/>
        <v>45609.3</v>
      </c>
      <c r="I661" s="7">
        <f t="shared" si="127"/>
        <v>1675.7</v>
      </c>
      <c r="J661" s="36">
        <f t="shared" si="115"/>
        <v>47285</v>
      </c>
      <c r="K661" s="7">
        <f t="shared" si="127"/>
        <v>-642.5</v>
      </c>
      <c r="L661" s="36">
        <f t="shared" si="113"/>
        <v>46642.5</v>
      </c>
    </row>
    <row r="662" spans="1:12" ht="12.75">
      <c r="A662" s="12" t="s">
        <v>239</v>
      </c>
      <c r="B662" s="45" t="s">
        <v>599</v>
      </c>
      <c r="C662" s="8" t="s">
        <v>225</v>
      </c>
      <c r="D662" s="1" t="s">
        <v>197</v>
      </c>
      <c r="E662" s="94"/>
      <c r="F662" s="7">
        <f t="shared" si="127"/>
        <v>45609.3</v>
      </c>
      <c r="G662" s="7">
        <f t="shared" si="127"/>
        <v>0</v>
      </c>
      <c r="H662" s="36">
        <f t="shared" si="118"/>
        <v>45609.3</v>
      </c>
      <c r="I662" s="7">
        <f t="shared" si="127"/>
        <v>1675.7</v>
      </c>
      <c r="J662" s="36">
        <f t="shared" si="115"/>
        <v>47285</v>
      </c>
      <c r="K662" s="7">
        <f t="shared" si="127"/>
        <v>-642.5</v>
      </c>
      <c r="L662" s="36">
        <f aca="true" t="shared" si="128" ref="L662:L725">J662+K662</f>
        <v>46642.5</v>
      </c>
    </row>
    <row r="663" spans="1:12" ht="35.25" customHeight="1">
      <c r="A663" s="63" t="str">
        <f ca="1">IF(ISERROR(MATCH(E663,Код_КВР,0)),"",INDIRECT(ADDRESS(MATCH(E663,Код_КВР,0)+1,2,,,"КВР")))</f>
        <v>Предоставление субсидий бюджетным, автономным учреждениям и иным некоммерческим организациям</v>
      </c>
      <c r="B663" s="45" t="s">
        <v>599</v>
      </c>
      <c r="C663" s="8" t="s">
        <v>225</v>
      </c>
      <c r="D663" s="1" t="s">
        <v>197</v>
      </c>
      <c r="E663" s="94">
        <v>600</v>
      </c>
      <c r="F663" s="7">
        <f t="shared" si="127"/>
        <v>45609.3</v>
      </c>
      <c r="G663" s="7">
        <f t="shared" si="127"/>
        <v>0</v>
      </c>
      <c r="H663" s="36">
        <f t="shared" si="118"/>
        <v>45609.3</v>
      </c>
      <c r="I663" s="7">
        <f t="shared" si="127"/>
        <v>1675.7</v>
      </c>
      <c r="J663" s="36">
        <f t="shared" si="115"/>
        <v>47285</v>
      </c>
      <c r="K663" s="7">
        <f t="shared" si="127"/>
        <v>-642.5</v>
      </c>
      <c r="L663" s="36">
        <f t="shared" si="128"/>
        <v>46642.5</v>
      </c>
    </row>
    <row r="664" spans="1:12" ht="12.75">
      <c r="A664" s="63" t="str">
        <f ca="1">IF(ISERROR(MATCH(E664,Код_КВР,0)),"",INDIRECT(ADDRESS(MATCH(E664,Код_КВР,0)+1,2,,,"КВР")))</f>
        <v>Субсидии бюджетным учреждениям</v>
      </c>
      <c r="B664" s="45" t="s">
        <v>599</v>
      </c>
      <c r="C664" s="8" t="s">
        <v>225</v>
      </c>
      <c r="D664" s="1" t="s">
        <v>197</v>
      </c>
      <c r="E664" s="94">
        <v>610</v>
      </c>
      <c r="F664" s="7">
        <f>SUM(F665:F666)</f>
        <v>45609.3</v>
      </c>
      <c r="G664" s="7">
        <f>SUM(G665:G666)</f>
        <v>0</v>
      </c>
      <c r="H664" s="36">
        <f t="shared" si="118"/>
        <v>45609.3</v>
      </c>
      <c r="I664" s="7">
        <f>SUM(I665:I666)</f>
        <v>1675.7</v>
      </c>
      <c r="J664" s="36">
        <f t="shared" si="115"/>
        <v>47285</v>
      </c>
      <c r="K664" s="7">
        <f>SUM(K665:K666)</f>
        <v>-642.5</v>
      </c>
      <c r="L664" s="36">
        <f t="shared" si="128"/>
        <v>46642.5</v>
      </c>
    </row>
    <row r="665" spans="1:12" ht="49.5">
      <c r="A665" s="63" t="str">
        <f ca="1">IF(ISERROR(MATCH(E665,Код_КВР,0)),"",INDIRECT(ADDRESS(MATCH(E665,Код_КВР,0)+1,2,,,"КВР")))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65" s="45" t="s">
        <v>599</v>
      </c>
      <c r="C665" s="8" t="s">
        <v>225</v>
      </c>
      <c r="D665" s="1" t="s">
        <v>197</v>
      </c>
      <c r="E665" s="94">
        <v>611</v>
      </c>
      <c r="F665" s="7">
        <f>'прил.6'!G237</f>
        <v>42162.3</v>
      </c>
      <c r="G665" s="7">
        <f>'прил.6'!H237</f>
        <v>0</v>
      </c>
      <c r="H665" s="36">
        <f t="shared" si="118"/>
        <v>42162.3</v>
      </c>
      <c r="I665" s="7">
        <f>'прил.6'!J237</f>
        <v>1545.7</v>
      </c>
      <c r="J665" s="36">
        <f t="shared" si="115"/>
        <v>43708</v>
      </c>
      <c r="K665" s="7">
        <f>'прил.6'!L237</f>
        <v>-642.5</v>
      </c>
      <c r="L665" s="36">
        <f t="shared" si="128"/>
        <v>43065.5</v>
      </c>
    </row>
    <row r="666" spans="1:12" ht="12.75">
      <c r="A666" s="63" t="str">
        <f ca="1">IF(ISERROR(MATCH(E666,Код_КВР,0)),"",INDIRECT(ADDRESS(MATCH(E666,Код_КВР,0)+1,2,,,"КВР")))</f>
        <v>Субсидии бюджетным учреждениям на иные цели</v>
      </c>
      <c r="B666" s="45" t="s">
        <v>599</v>
      </c>
      <c r="C666" s="8" t="s">
        <v>225</v>
      </c>
      <c r="D666" s="1" t="s">
        <v>197</v>
      </c>
      <c r="E666" s="94">
        <v>612</v>
      </c>
      <c r="F666" s="7">
        <f>'прил.6'!G238</f>
        <v>3447</v>
      </c>
      <c r="G666" s="7">
        <f>'прил.6'!H238</f>
        <v>0</v>
      </c>
      <c r="H666" s="36">
        <f t="shared" si="118"/>
        <v>3447</v>
      </c>
      <c r="I666" s="7">
        <f>'прил.6'!J238</f>
        <v>130</v>
      </c>
      <c r="J666" s="36">
        <f t="shared" si="115"/>
        <v>3577</v>
      </c>
      <c r="K666" s="7">
        <f>'прил.6'!L238</f>
        <v>0</v>
      </c>
      <c r="L666" s="36">
        <f t="shared" si="128"/>
        <v>3577</v>
      </c>
    </row>
    <row r="667" spans="1:12" ht="35.25" customHeight="1">
      <c r="A667" s="63" t="str">
        <f ca="1">IF(ISERROR(MATCH(B667,Код_КЦСР,0)),"",INDIRECT(ADDRESS(MATCH(B667,Код_КЦСР,0)+1,2,,,"КЦСР")))</f>
        <v>Муниципальная программа «Развитие внутреннего и въездного туризма в г. Череповце» на 2014-2022 годы</v>
      </c>
      <c r="B667" s="47" t="s">
        <v>1</v>
      </c>
      <c r="C667" s="8"/>
      <c r="D667" s="1"/>
      <c r="E667" s="94"/>
      <c r="F667" s="7">
        <f>F668+F679</f>
        <v>91.4</v>
      </c>
      <c r="G667" s="7">
        <f>G668+G679</f>
        <v>0</v>
      </c>
      <c r="H667" s="36">
        <f t="shared" si="118"/>
        <v>91.4</v>
      </c>
      <c r="I667" s="7">
        <f>I668+I679</f>
        <v>0</v>
      </c>
      <c r="J667" s="36">
        <f t="shared" si="115"/>
        <v>91.4</v>
      </c>
      <c r="K667" s="7">
        <f>K668+K679</f>
        <v>0</v>
      </c>
      <c r="L667" s="36">
        <f t="shared" si="128"/>
        <v>91.4</v>
      </c>
    </row>
    <row r="668" spans="1:12" ht="35.25" customHeight="1">
      <c r="A668" s="63" t="str">
        <f ca="1">IF(ISERROR(MATCH(B668,Код_КЦСР,0)),"",INDIRECT(ADDRESS(MATCH(B668,Код_КЦСР,0)+1,2,,,"КЦСР")))</f>
        <v>Продвижение городского туристского продукта на российском и международном рынках</v>
      </c>
      <c r="B668" s="47" t="s">
        <v>2</v>
      </c>
      <c r="C668" s="8"/>
      <c r="D668" s="1"/>
      <c r="E668" s="94"/>
      <c r="F668" s="7">
        <f>F669</f>
        <v>63.4</v>
      </c>
      <c r="G668" s="7">
        <f>G669</f>
        <v>0</v>
      </c>
      <c r="H668" s="36">
        <f t="shared" si="118"/>
        <v>63.4</v>
      </c>
      <c r="I668" s="7">
        <f>I669</f>
        <v>0</v>
      </c>
      <c r="J668" s="36">
        <f aca="true" t="shared" si="129" ref="J668:J731">H668+I668</f>
        <v>63.4</v>
      </c>
      <c r="K668" s="7">
        <f>K669</f>
        <v>0</v>
      </c>
      <c r="L668" s="36">
        <f t="shared" si="128"/>
        <v>63.4</v>
      </c>
    </row>
    <row r="669" spans="1:12" ht="12.75">
      <c r="A669" s="63" t="str">
        <f ca="1">IF(ISERROR(MATCH(C669,Код_Раздел,0)),"",INDIRECT(ADDRESS(MATCH(C669,Код_Раздел,0)+1,2,,,"Раздел")))</f>
        <v>Национальная экономика</v>
      </c>
      <c r="B669" s="47" t="s">
        <v>2</v>
      </c>
      <c r="C669" s="8" t="s">
        <v>225</v>
      </c>
      <c r="D669" s="1"/>
      <c r="E669" s="94"/>
      <c r="F669" s="7">
        <f>F670</f>
        <v>63.4</v>
      </c>
      <c r="G669" s="7">
        <f>G670</f>
        <v>0</v>
      </c>
      <c r="H669" s="36">
        <f t="shared" si="118"/>
        <v>63.4</v>
      </c>
      <c r="I669" s="7">
        <f>I670</f>
        <v>0</v>
      </c>
      <c r="J669" s="36">
        <f t="shared" si="129"/>
        <v>63.4</v>
      </c>
      <c r="K669" s="7">
        <f>K670</f>
        <v>0</v>
      </c>
      <c r="L669" s="36">
        <f t="shared" si="128"/>
        <v>63.4</v>
      </c>
    </row>
    <row r="670" spans="1:12" ht="12.75">
      <c r="A670" s="12" t="s">
        <v>246</v>
      </c>
      <c r="B670" s="47" t="s">
        <v>2</v>
      </c>
      <c r="C670" s="8" t="s">
        <v>225</v>
      </c>
      <c r="D670" s="8" t="s">
        <v>205</v>
      </c>
      <c r="E670" s="94"/>
      <c r="F670" s="7">
        <f>F671+F673+F676</f>
        <v>63.4</v>
      </c>
      <c r="G670" s="7">
        <f>G671+G673+G676</f>
        <v>0</v>
      </c>
      <c r="H670" s="36">
        <f t="shared" si="118"/>
        <v>63.4</v>
      </c>
      <c r="I670" s="7">
        <f>I671+I673+I676</f>
        <v>0</v>
      </c>
      <c r="J670" s="36">
        <f t="shared" si="129"/>
        <v>63.4</v>
      </c>
      <c r="K670" s="7">
        <f>K671+K673+K676</f>
        <v>0</v>
      </c>
      <c r="L670" s="36">
        <f t="shared" si="128"/>
        <v>63.4</v>
      </c>
    </row>
    <row r="671" spans="1:12" ht="36.75" customHeight="1">
      <c r="A671" s="63" t="str">
        <f aca="true" t="shared" si="130" ref="A671:A678">IF(ISERROR(MATCH(E671,Код_КВР,0)),"",INDIRECT(ADDRESS(MATCH(E671,Код_КВР,0)+1,2,,,"КВР")))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71" s="47" t="s">
        <v>2</v>
      </c>
      <c r="C671" s="8" t="s">
        <v>225</v>
      </c>
      <c r="D671" s="8" t="s">
        <v>205</v>
      </c>
      <c r="E671" s="94">
        <v>100</v>
      </c>
      <c r="F671" s="7">
        <f>F672</f>
        <v>11</v>
      </c>
      <c r="G671" s="7">
        <f>G672</f>
        <v>0</v>
      </c>
      <c r="H671" s="36">
        <f t="shared" si="118"/>
        <v>11</v>
      </c>
      <c r="I671" s="7">
        <f>I672</f>
        <v>0</v>
      </c>
      <c r="J671" s="36">
        <f t="shared" si="129"/>
        <v>11</v>
      </c>
      <c r="K671" s="7">
        <f>K672</f>
        <v>0</v>
      </c>
      <c r="L671" s="36">
        <f t="shared" si="128"/>
        <v>11</v>
      </c>
    </row>
    <row r="672" spans="1:12" ht="12.75">
      <c r="A672" s="63" t="str">
        <f ca="1" t="shared" si="130"/>
        <v>Расходы на выплаты персоналу муниципальных органов</v>
      </c>
      <c r="B672" s="47" t="s">
        <v>2</v>
      </c>
      <c r="C672" s="8" t="s">
        <v>225</v>
      </c>
      <c r="D672" s="8" t="s">
        <v>205</v>
      </c>
      <c r="E672" s="94">
        <v>120</v>
      </c>
      <c r="F672" s="7">
        <f>'прил.6'!G840</f>
        <v>11</v>
      </c>
      <c r="G672" s="7">
        <f>'прил.6'!H840</f>
        <v>0</v>
      </c>
      <c r="H672" s="36">
        <f t="shared" si="118"/>
        <v>11</v>
      </c>
      <c r="I672" s="7">
        <f>'прил.6'!J840</f>
        <v>0</v>
      </c>
      <c r="J672" s="36">
        <f t="shared" si="129"/>
        <v>11</v>
      </c>
      <c r="K672" s="7">
        <f>'прил.6'!L840</f>
        <v>0</v>
      </c>
      <c r="L672" s="36">
        <f t="shared" si="128"/>
        <v>11</v>
      </c>
    </row>
    <row r="673" spans="1:12" ht="12.75">
      <c r="A673" s="63" t="str">
        <f ca="1" t="shared" si="130"/>
        <v>Закупка товаров, работ и услуг для муниципальных нужд</v>
      </c>
      <c r="B673" s="47" t="s">
        <v>2</v>
      </c>
      <c r="C673" s="8" t="s">
        <v>225</v>
      </c>
      <c r="D673" s="8" t="s">
        <v>205</v>
      </c>
      <c r="E673" s="94">
        <v>200</v>
      </c>
      <c r="F673" s="7">
        <f>F674</f>
        <v>22</v>
      </c>
      <c r="G673" s="7">
        <f>G674</f>
        <v>0</v>
      </c>
      <c r="H673" s="36">
        <f t="shared" si="118"/>
        <v>22</v>
      </c>
      <c r="I673" s="7">
        <f>I674</f>
        <v>0</v>
      </c>
      <c r="J673" s="36">
        <f t="shared" si="129"/>
        <v>22</v>
      </c>
      <c r="K673" s="7">
        <f>K674</f>
        <v>0</v>
      </c>
      <c r="L673" s="36">
        <f t="shared" si="128"/>
        <v>22</v>
      </c>
    </row>
    <row r="674" spans="1:12" ht="36" customHeight="1">
      <c r="A674" s="63" t="str">
        <f ca="1" t="shared" si="130"/>
        <v>Иные закупки товаров, работ и услуг для обеспечения муниципальных нужд</v>
      </c>
      <c r="B674" s="47" t="s">
        <v>2</v>
      </c>
      <c r="C674" s="8" t="s">
        <v>225</v>
      </c>
      <c r="D674" s="8" t="s">
        <v>205</v>
      </c>
      <c r="E674" s="94">
        <v>240</v>
      </c>
      <c r="F674" s="7">
        <f>F675</f>
        <v>22</v>
      </c>
      <c r="G674" s="7">
        <f>G675</f>
        <v>0</v>
      </c>
      <c r="H674" s="36">
        <f t="shared" si="118"/>
        <v>22</v>
      </c>
      <c r="I674" s="7">
        <f>I675</f>
        <v>0</v>
      </c>
      <c r="J674" s="36">
        <f t="shared" si="129"/>
        <v>22</v>
      </c>
      <c r="K674" s="7">
        <f>K675</f>
        <v>0</v>
      </c>
      <c r="L674" s="36">
        <f t="shared" si="128"/>
        <v>22</v>
      </c>
    </row>
    <row r="675" spans="1:12" ht="33.75" customHeight="1">
      <c r="A675" s="63" t="str">
        <f ca="1" t="shared" si="130"/>
        <v xml:space="preserve">Прочая закупка товаров, работ и услуг для обеспечения муниципальных нужд         </v>
      </c>
      <c r="B675" s="47" t="s">
        <v>2</v>
      </c>
      <c r="C675" s="8" t="s">
        <v>225</v>
      </c>
      <c r="D675" s="8" t="s">
        <v>205</v>
      </c>
      <c r="E675" s="94">
        <v>244</v>
      </c>
      <c r="F675" s="7">
        <f>'прил.6'!G282+'прил.6'!G433+'прил.6'!G1334</f>
        <v>22</v>
      </c>
      <c r="G675" s="7">
        <f>'прил.6'!H282+'прил.6'!H433+'прил.6'!H1334</f>
        <v>0</v>
      </c>
      <c r="H675" s="36">
        <f t="shared" si="118"/>
        <v>22</v>
      </c>
      <c r="I675" s="7">
        <f>'прил.6'!J282+'прил.6'!J433+'прил.6'!J1334</f>
        <v>0</v>
      </c>
      <c r="J675" s="36">
        <f t="shared" si="129"/>
        <v>22</v>
      </c>
      <c r="K675" s="7">
        <f>'прил.6'!L282+'прил.6'!L433+'прил.6'!L1334</f>
        <v>0</v>
      </c>
      <c r="L675" s="36">
        <f t="shared" si="128"/>
        <v>22</v>
      </c>
    </row>
    <row r="676" spans="1:12" ht="36" customHeight="1">
      <c r="A676" s="63" t="str">
        <f ca="1" t="shared" si="130"/>
        <v>Предоставление субсидий бюджетным, автономным учреждениям и иным некоммерческим организациям</v>
      </c>
      <c r="B676" s="47" t="s">
        <v>2</v>
      </c>
      <c r="C676" s="8" t="s">
        <v>225</v>
      </c>
      <c r="D676" s="8" t="s">
        <v>205</v>
      </c>
      <c r="E676" s="94">
        <v>600</v>
      </c>
      <c r="F676" s="7">
        <f>F677</f>
        <v>30.4</v>
      </c>
      <c r="G676" s="7">
        <f>G677</f>
        <v>0</v>
      </c>
      <c r="H676" s="36">
        <f aca="true" t="shared" si="131" ref="H676:H739">F676+G676</f>
        <v>30.4</v>
      </c>
      <c r="I676" s="7">
        <f>I677</f>
        <v>0</v>
      </c>
      <c r="J676" s="36">
        <f t="shared" si="129"/>
        <v>30.4</v>
      </c>
      <c r="K676" s="7">
        <f>K677</f>
        <v>0</v>
      </c>
      <c r="L676" s="36">
        <f t="shared" si="128"/>
        <v>30.4</v>
      </c>
    </row>
    <row r="677" spans="1:12" ht="12.75">
      <c r="A677" s="63" t="str">
        <f ca="1" t="shared" si="130"/>
        <v>Субсидии бюджетным учреждениям</v>
      </c>
      <c r="B677" s="47" t="s">
        <v>2</v>
      </c>
      <c r="C677" s="8" t="s">
        <v>225</v>
      </c>
      <c r="D677" s="8" t="s">
        <v>205</v>
      </c>
      <c r="E677" s="94">
        <v>610</v>
      </c>
      <c r="F677" s="7">
        <f>F678</f>
        <v>30.4</v>
      </c>
      <c r="G677" s="7">
        <f>G678</f>
        <v>0</v>
      </c>
      <c r="H677" s="36">
        <f t="shared" si="131"/>
        <v>30.4</v>
      </c>
      <c r="I677" s="7">
        <f>I678</f>
        <v>0</v>
      </c>
      <c r="J677" s="36">
        <f t="shared" si="129"/>
        <v>30.4</v>
      </c>
      <c r="K677" s="7">
        <f>K678</f>
        <v>0</v>
      </c>
      <c r="L677" s="36">
        <f t="shared" si="128"/>
        <v>30.4</v>
      </c>
    </row>
    <row r="678" spans="1:12" ht="12.75">
      <c r="A678" s="63" t="str">
        <f ca="1" t="shared" si="130"/>
        <v>Субсидии бюджетным учреждениям на иные цели</v>
      </c>
      <c r="B678" s="47" t="s">
        <v>2</v>
      </c>
      <c r="C678" s="8" t="s">
        <v>225</v>
      </c>
      <c r="D678" s="8" t="s">
        <v>205</v>
      </c>
      <c r="E678" s="94">
        <v>612</v>
      </c>
      <c r="F678" s="7">
        <f>'прил.6'!G843</f>
        <v>30.4</v>
      </c>
      <c r="G678" s="7">
        <f>'прил.6'!H843</f>
        <v>0</v>
      </c>
      <c r="H678" s="36">
        <f t="shared" si="131"/>
        <v>30.4</v>
      </c>
      <c r="I678" s="7">
        <f>'прил.6'!J843</f>
        <v>0</v>
      </c>
      <c r="J678" s="36">
        <f t="shared" si="129"/>
        <v>30.4</v>
      </c>
      <c r="K678" s="7">
        <f>'прил.6'!L843</f>
        <v>0</v>
      </c>
      <c r="L678" s="36">
        <f t="shared" si="128"/>
        <v>30.4</v>
      </c>
    </row>
    <row r="679" spans="1:12" ht="12.75">
      <c r="A679" s="63" t="str">
        <f ca="1">IF(ISERROR(MATCH(B679,Код_КЦСР,0)),"",INDIRECT(ADDRESS(MATCH(B679,Код_КЦСР,0)+1,2,,,"КЦСР")))</f>
        <v>Развитие туристской, инженерной и транспортной инфраструктур</v>
      </c>
      <c r="B679" s="47" t="s">
        <v>4</v>
      </c>
      <c r="C679" s="8"/>
      <c r="D679" s="1"/>
      <c r="E679" s="94"/>
      <c r="F679" s="7">
        <f aca="true" t="shared" si="132" ref="F679:K683">F680</f>
        <v>28</v>
      </c>
      <c r="G679" s="7">
        <f t="shared" si="132"/>
        <v>0</v>
      </c>
      <c r="H679" s="36">
        <f t="shared" si="131"/>
        <v>28</v>
      </c>
      <c r="I679" s="7">
        <f t="shared" si="132"/>
        <v>0</v>
      </c>
      <c r="J679" s="36">
        <f t="shared" si="129"/>
        <v>28</v>
      </c>
      <c r="K679" s="7">
        <f t="shared" si="132"/>
        <v>0</v>
      </c>
      <c r="L679" s="36">
        <f t="shared" si="128"/>
        <v>28</v>
      </c>
    </row>
    <row r="680" spans="1:12" ht="12.75">
      <c r="A680" s="63" t="str">
        <f ca="1">IF(ISERROR(MATCH(C680,Код_Раздел,0)),"",INDIRECT(ADDRESS(MATCH(C680,Код_Раздел,0)+1,2,,,"Раздел")))</f>
        <v>Национальная экономика</v>
      </c>
      <c r="B680" s="47" t="s">
        <v>4</v>
      </c>
      <c r="C680" s="8" t="s">
        <v>225</v>
      </c>
      <c r="D680" s="1"/>
      <c r="E680" s="94"/>
      <c r="F680" s="7">
        <f t="shared" si="132"/>
        <v>28</v>
      </c>
      <c r="G680" s="7">
        <f t="shared" si="132"/>
        <v>0</v>
      </c>
      <c r="H680" s="36">
        <f t="shared" si="131"/>
        <v>28</v>
      </c>
      <c r="I680" s="7">
        <f t="shared" si="132"/>
        <v>0</v>
      </c>
      <c r="J680" s="36">
        <f t="shared" si="129"/>
        <v>28</v>
      </c>
      <c r="K680" s="7">
        <f t="shared" si="132"/>
        <v>0</v>
      </c>
      <c r="L680" s="36">
        <f t="shared" si="128"/>
        <v>28</v>
      </c>
    </row>
    <row r="681" spans="1:12" ht="12.75">
      <c r="A681" s="12" t="s">
        <v>246</v>
      </c>
      <c r="B681" s="47" t="s">
        <v>4</v>
      </c>
      <c r="C681" s="8" t="s">
        <v>225</v>
      </c>
      <c r="D681" s="8" t="s">
        <v>205</v>
      </c>
      <c r="E681" s="94"/>
      <c r="F681" s="7">
        <f t="shared" si="132"/>
        <v>28</v>
      </c>
      <c r="G681" s="7">
        <f t="shared" si="132"/>
        <v>0</v>
      </c>
      <c r="H681" s="36">
        <f t="shared" si="131"/>
        <v>28</v>
      </c>
      <c r="I681" s="7">
        <f t="shared" si="132"/>
        <v>0</v>
      </c>
      <c r="J681" s="36">
        <f t="shared" si="129"/>
        <v>28</v>
      </c>
      <c r="K681" s="7">
        <f t="shared" si="132"/>
        <v>0</v>
      </c>
      <c r="L681" s="36">
        <f t="shared" si="128"/>
        <v>28</v>
      </c>
    </row>
    <row r="682" spans="1:12" ht="12.75">
      <c r="A682" s="63" t="str">
        <f ca="1">IF(ISERROR(MATCH(E682,Код_КВР,0)),"",INDIRECT(ADDRESS(MATCH(E682,Код_КВР,0)+1,2,,,"КВР")))</f>
        <v>Закупка товаров, работ и услуг для муниципальных нужд</v>
      </c>
      <c r="B682" s="47" t="s">
        <v>4</v>
      </c>
      <c r="C682" s="8" t="s">
        <v>225</v>
      </c>
      <c r="D682" s="8" t="s">
        <v>205</v>
      </c>
      <c r="E682" s="94">
        <v>200</v>
      </c>
      <c r="F682" s="7">
        <f t="shared" si="132"/>
        <v>28</v>
      </c>
      <c r="G682" s="7">
        <f t="shared" si="132"/>
        <v>0</v>
      </c>
      <c r="H682" s="36">
        <f t="shared" si="131"/>
        <v>28</v>
      </c>
      <c r="I682" s="7">
        <f t="shared" si="132"/>
        <v>0</v>
      </c>
      <c r="J682" s="36">
        <f t="shared" si="129"/>
        <v>28</v>
      </c>
      <c r="K682" s="7">
        <f t="shared" si="132"/>
        <v>0</v>
      </c>
      <c r="L682" s="36">
        <f t="shared" si="128"/>
        <v>28</v>
      </c>
    </row>
    <row r="683" spans="1:12" ht="33">
      <c r="A683" s="63" t="str">
        <f ca="1">IF(ISERROR(MATCH(E683,Код_КВР,0)),"",INDIRECT(ADDRESS(MATCH(E683,Код_КВР,0)+1,2,,,"КВР")))</f>
        <v>Иные закупки товаров, работ и услуг для обеспечения муниципальных нужд</v>
      </c>
      <c r="B683" s="47" t="s">
        <v>4</v>
      </c>
      <c r="C683" s="8" t="s">
        <v>225</v>
      </c>
      <c r="D683" s="8" t="s">
        <v>205</v>
      </c>
      <c r="E683" s="94">
        <v>240</v>
      </c>
      <c r="F683" s="7">
        <f t="shared" si="132"/>
        <v>28</v>
      </c>
      <c r="G683" s="7">
        <f t="shared" si="132"/>
        <v>0</v>
      </c>
      <c r="H683" s="36">
        <f t="shared" si="131"/>
        <v>28</v>
      </c>
      <c r="I683" s="7">
        <f t="shared" si="132"/>
        <v>0</v>
      </c>
      <c r="J683" s="36">
        <f t="shared" si="129"/>
        <v>28</v>
      </c>
      <c r="K683" s="7">
        <f t="shared" si="132"/>
        <v>0</v>
      </c>
      <c r="L683" s="36">
        <f t="shared" si="128"/>
        <v>28</v>
      </c>
    </row>
    <row r="684" spans="1:12" ht="33">
      <c r="A684" s="63" t="str">
        <f ca="1">IF(ISERROR(MATCH(E684,Код_КВР,0)),"",INDIRECT(ADDRESS(MATCH(E684,Код_КВР,0)+1,2,,,"КВР")))</f>
        <v xml:space="preserve">Прочая закупка товаров, работ и услуг для обеспечения муниципальных нужд         </v>
      </c>
      <c r="B684" s="47" t="s">
        <v>4</v>
      </c>
      <c r="C684" s="8" t="s">
        <v>225</v>
      </c>
      <c r="D684" s="8" t="s">
        <v>205</v>
      </c>
      <c r="E684" s="94">
        <v>244</v>
      </c>
      <c r="F684" s="7">
        <f>'прил.6'!G437</f>
        <v>28</v>
      </c>
      <c r="G684" s="7">
        <f>'прил.6'!H437</f>
        <v>0</v>
      </c>
      <c r="H684" s="36">
        <f t="shared" si="131"/>
        <v>28</v>
      </c>
      <c r="I684" s="7">
        <f>'прил.6'!J437</f>
        <v>0</v>
      </c>
      <c r="J684" s="36">
        <f t="shared" si="129"/>
        <v>28</v>
      </c>
      <c r="K684" s="7">
        <f>'прил.6'!L437</f>
        <v>0</v>
      </c>
      <c r="L684" s="36">
        <f t="shared" si="128"/>
        <v>28</v>
      </c>
    </row>
    <row r="685" spans="1:12" ht="33">
      <c r="A685" s="63" t="str">
        <f ca="1">IF(ISERROR(MATCH(B685,Код_КЦСР,0)),"",INDIRECT(ADDRESS(MATCH(B685,Код_КЦСР,0)+1,2,,,"КЦСР")))</f>
        <v>Муниципальная программа «Социальная поддержка граждан» на 2014-2018 годы</v>
      </c>
      <c r="B685" s="47" t="s">
        <v>6</v>
      </c>
      <c r="C685" s="8"/>
      <c r="D685" s="1"/>
      <c r="E685" s="94"/>
      <c r="F685" s="7">
        <f>F686+F692+F698+F705+F712+F719+F726+F733+F739+F747+F753+F759+F768+F796</f>
        <v>859558.5999999999</v>
      </c>
      <c r="G685" s="7">
        <f>G686+G692+G698+G705+G712+G719+G726+G733+G739+G747+G753+G759+G768+G796</f>
        <v>0</v>
      </c>
      <c r="H685" s="36">
        <f t="shared" si="131"/>
        <v>859558.5999999999</v>
      </c>
      <c r="I685" s="7">
        <f>I686+I692+I698+I705+I712+I719+I726+I733+I739+I747+I753+I759+I768+I796</f>
        <v>0</v>
      </c>
      <c r="J685" s="36">
        <f t="shared" si="129"/>
        <v>859558.5999999999</v>
      </c>
      <c r="K685" s="7">
        <f>K686+K692+K698+K705+K712+K719+K726+K733+K739+K747+K753+K759+K768+K796</f>
        <v>-3790.2</v>
      </c>
      <c r="L685" s="36">
        <f t="shared" si="128"/>
        <v>855768.3999999999</v>
      </c>
    </row>
    <row r="686" spans="1:12" ht="56.25" customHeight="1">
      <c r="A686" s="63" t="str">
        <f ca="1">IF(ISERROR(MATCH(B686,Код_КЦСР,0)),"",INDIRECT(ADDRESS(MATCH(B686,Код_КЦСР,0)+1,2,,,"КЦСР")))</f>
        <v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v>
      </c>
      <c r="B686" s="47" t="s">
        <v>7</v>
      </c>
      <c r="C686" s="8"/>
      <c r="D686" s="1"/>
      <c r="E686" s="94"/>
      <c r="F686" s="7">
        <f aca="true" t="shared" si="133" ref="F686:K690">F687</f>
        <v>962.5</v>
      </c>
      <c r="G686" s="7">
        <f t="shared" si="133"/>
        <v>0</v>
      </c>
      <c r="H686" s="36">
        <f t="shared" si="131"/>
        <v>962.5</v>
      </c>
      <c r="I686" s="7">
        <f t="shared" si="133"/>
        <v>0</v>
      </c>
      <c r="J686" s="36">
        <f t="shared" si="129"/>
        <v>962.5</v>
      </c>
      <c r="K686" s="7">
        <f t="shared" si="133"/>
        <v>0</v>
      </c>
      <c r="L686" s="36">
        <f t="shared" si="128"/>
        <v>962.5</v>
      </c>
    </row>
    <row r="687" spans="1:12" ht="12.75">
      <c r="A687" s="63" t="str">
        <f ca="1">IF(ISERROR(MATCH(C687,Код_Раздел,0)),"",INDIRECT(ADDRESS(MATCH(C687,Код_Раздел,0)+1,2,,,"Раздел")))</f>
        <v>Образование</v>
      </c>
      <c r="B687" s="47" t="s">
        <v>7</v>
      </c>
      <c r="C687" s="8" t="s">
        <v>204</v>
      </c>
      <c r="D687" s="1"/>
      <c r="E687" s="94"/>
      <c r="F687" s="7">
        <f t="shared" si="133"/>
        <v>962.5</v>
      </c>
      <c r="G687" s="7">
        <f t="shared" si="133"/>
        <v>0</v>
      </c>
      <c r="H687" s="36">
        <f t="shared" si="131"/>
        <v>962.5</v>
      </c>
      <c r="I687" s="7">
        <f t="shared" si="133"/>
        <v>0</v>
      </c>
      <c r="J687" s="36">
        <f t="shared" si="129"/>
        <v>962.5</v>
      </c>
      <c r="K687" s="7">
        <f t="shared" si="133"/>
        <v>0</v>
      </c>
      <c r="L687" s="36">
        <f t="shared" si="128"/>
        <v>962.5</v>
      </c>
    </row>
    <row r="688" spans="1:12" ht="12.75">
      <c r="A688" s="12" t="s">
        <v>208</v>
      </c>
      <c r="B688" s="47" t="s">
        <v>7</v>
      </c>
      <c r="C688" s="8" t="s">
        <v>204</v>
      </c>
      <c r="D688" s="8" t="s">
        <v>204</v>
      </c>
      <c r="E688" s="94"/>
      <c r="F688" s="7">
        <f t="shared" si="133"/>
        <v>962.5</v>
      </c>
      <c r="G688" s="7">
        <f t="shared" si="133"/>
        <v>0</v>
      </c>
      <c r="H688" s="36">
        <f t="shared" si="131"/>
        <v>962.5</v>
      </c>
      <c r="I688" s="7">
        <f t="shared" si="133"/>
        <v>0</v>
      </c>
      <c r="J688" s="36">
        <f t="shared" si="129"/>
        <v>962.5</v>
      </c>
      <c r="K688" s="7">
        <f t="shared" si="133"/>
        <v>0</v>
      </c>
      <c r="L688" s="36">
        <f t="shared" si="128"/>
        <v>962.5</v>
      </c>
    </row>
    <row r="689" spans="1:12" ht="12.75">
      <c r="A689" s="63" t="str">
        <f ca="1">IF(ISERROR(MATCH(E689,Код_КВР,0)),"",INDIRECT(ADDRESS(MATCH(E689,Код_КВР,0)+1,2,,,"КВР")))</f>
        <v>Социальное обеспечение и иные выплаты населению</v>
      </c>
      <c r="B689" s="47" t="s">
        <v>7</v>
      </c>
      <c r="C689" s="8" t="s">
        <v>204</v>
      </c>
      <c r="D689" s="8" t="s">
        <v>204</v>
      </c>
      <c r="E689" s="94">
        <v>300</v>
      </c>
      <c r="F689" s="7">
        <f t="shared" si="133"/>
        <v>962.5</v>
      </c>
      <c r="G689" s="7">
        <f t="shared" si="133"/>
        <v>0</v>
      </c>
      <c r="H689" s="36">
        <f t="shared" si="131"/>
        <v>962.5</v>
      </c>
      <c r="I689" s="7">
        <f t="shared" si="133"/>
        <v>0</v>
      </c>
      <c r="J689" s="36">
        <f t="shared" si="129"/>
        <v>962.5</v>
      </c>
      <c r="K689" s="7">
        <f t="shared" si="133"/>
        <v>0</v>
      </c>
      <c r="L689" s="36">
        <f t="shared" si="128"/>
        <v>962.5</v>
      </c>
    </row>
    <row r="690" spans="1:12" ht="36" customHeight="1">
      <c r="A690" s="63" t="str">
        <f ca="1">IF(ISERROR(MATCH(E690,Код_КВР,0)),"",INDIRECT(ADDRESS(MATCH(E690,Код_КВР,0)+1,2,,,"КВР")))</f>
        <v>Социальные выплаты гражданам, кроме публичных нормативных социальных выплат</v>
      </c>
      <c r="B690" s="47" t="s">
        <v>7</v>
      </c>
      <c r="C690" s="8" t="s">
        <v>204</v>
      </c>
      <c r="D690" s="8" t="s">
        <v>204</v>
      </c>
      <c r="E690" s="94">
        <v>320</v>
      </c>
      <c r="F690" s="7">
        <f t="shared" si="133"/>
        <v>962.5</v>
      </c>
      <c r="G690" s="7">
        <f t="shared" si="133"/>
        <v>0</v>
      </c>
      <c r="H690" s="36">
        <f t="shared" si="131"/>
        <v>962.5</v>
      </c>
      <c r="I690" s="7">
        <f t="shared" si="133"/>
        <v>0</v>
      </c>
      <c r="J690" s="36">
        <f t="shared" si="129"/>
        <v>962.5</v>
      </c>
      <c r="K690" s="7">
        <f t="shared" si="133"/>
        <v>0</v>
      </c>
      <c r="L690" s="36">
        <f t="shared" si="128"/>
        <v>962.5</v>
      </c>
    </row>
    <row r="691" spans="1:12" ht="33">
      <c r="A691" s="63" t="str">
        <f ca="1">IF(ISERROR(MATCH(E691,Код_КВР,0)),"",INDIRECT(ADDRESS(MATCH(E691,Код_КВР,0)+1,2,,,"КВР")))</f>
        <v>Приобретение товаров, работ, услуг в пользу граждан в целях их социального обеспечения</v>
      </c>
      <c r="B691" s="47" t="s">
        <v>7</v>
      </c>
      <c r="C691" s="8" t="s">
        <v>204</v>
      </c>
      <c r="D691" s="8" t="s">
        <v>204</v>
      </c>
      <c r="E691" s="94">
        <v>323</v>
      </c>
      <c r="F691" s="7">
        <f>'прил.6'!G1163</f>
        <v>962.5</v>
      </c>
      <c r="G691" s="7">
        <f>'прил.6'!H1163</f>
        <v>0</v>
      </c>
      <c r="H691" s="36">
        <f t="shared" si="131"/>
        <v>962.5</v>
      </c>
      <c r="I691" s="7">
        <f>'прил.6'!J1163</f>
        <v>0</v>
      </c>
      <c r="J691" s="36">
        <f t="shared" si="129"/>
        <v>962.5</v>
      </c>
      <c r="K691" s="7">
        <f>'прил.6'!L1163</f>
        <v>0</v>
      </c>
      <c r="L691" s="36">
        <f t="shared" si="128"/>
        <v>962.5</v>
      </c>
    </row>
    <row r="692" spans="1:12" ht="75" customHeight="1">
      <c r="A692" s="63" t="str">
        <f ca="1">IF(ISERROR(MATCH(B692,Код_КЦСР,0)),"",INDIRECT(ADDRESS(MATCH(B692,Код_КЦСР,0)+1,2,,,"КЦСР")))</f>
        <v xml:space="preserve"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v>
      </c>
      <c r="B692" s="49" t="s">
        <v>9</v>
      </c>
      <c r="C692" s="8"/>
      <c r="D692" s="1"/>
      <c r="E692" s="94"/>
      <c r="F692" s="7">
        <f aca="true" t="shared" si="134" ref="F692:K696">F693</f>
        <v>113.2</v>
      </c>
      <c r="G692" s="7">
        <f t="shared" si="134"/>
        <v>0</v>
      </c>
      <c r="H692" s="36">
        <f t="shared" si="131"/>
        <v>113.2</v>
      </c>
      <c r="I692" s="7">
        <f t="shared" si="134"/>
        <v>0</v>
      </c>
      <c r="J692" s="36">
        <f t="shared" si="129"/>
        <v>113.2</v>
      </c>
      <c r="K692" s="7">
        <f t="shared" si="134"/>
        <v>0</v>
      </c>
      <c r="L692" s="36">
        <f t="shared" si="128"/>
        <v>113.2</v>
      </c>
    </row>
    <row r="693" spans="1:12" ht="12.75">
      <c r="A693" s="63" t="str">
        <f ca="1">IF(ISERROR(MATCH(C693,Код_Раздел,0)),"",INDIRECT(ADDRESS(MATCH(C693,Код_Раздел,0)+1,2,,,"Раздел")))</f>
        <v>Образование</v>
      </c>
      <c r="B693" s="49" t="s">
        <v>9</v>
      </c>
      <c r="C693" s="8" t="s">
        <v>204</v>
      </c>
      <c r="D693" s="1"/>
      <c r="E693" s="94"/>
      <c r="F693" s="7">
        <f t="shared" si="134"/>
        <v>113.2</v>
      </c>
      <c r="G693" s="7">
        <f t="shared" si="134"/>
        <v>0</v>
      </c>
      <c r="H693" s="36">
        <f t="shared" si="131"/>
        <v>113.2</v>
      </c>
      <c r="I693" s="7">
        <f t="shared" si="134"/>
        <v>0</v>
      </c>
      <c r="J693" s="36">
        <f t="shared" si="129"/>
        <v>113.2</v>
      </c>
      <c r="K693" s="7">
        <f t="shared" si="134"/>
        <v>0</v>
      </c>
      <c r="L693" s="36">
        <f t="shared" si="128"/>
        <v>113.2</v>
      </c>
    </row>
    <row r="694" spans="1:12" ht="12.75">
      <c r="A694" s="12" t="s">
        <v>208</v>
      </c>
      <c r="B694" s="49" t="s">
        <v>9</v>
      </c>
      <c r="C694" s="8" t="s">
        <v>204</v>
      </c>
      <c r="D694" s="8" t="s">
        <v>204</v>
      </c>
      <c r="E694" s="94"/>
      <c r="F694" s="7">
        <f t="shared" si="134"/>
        <v>113.2</v>
      </c>
      <c r="G694" s="7">
        <f t="shared" si="134"/>
        <v>0</v>
      </c>
      <c r="H694" s="36">
        <f t="shared" si="131"/>
        <v>113.2</v>
      </c>
      <c r="I694" s="7">
        <f t="shared" si="134"/>
        <v>0</v>
      </c>
      <c r="J694" s="36">
        <f t="shared" si="129"/>
        <v>113.2</v>
      </c>
      <c r="K694" s="7">
        <f t="shared" si="134"/>
        <v>0</v>
      </c>
      <c r="L694" s="36">
        <f t="shared" si="128"/>
        <v>113.2</v>
      </c>
    </row>
    <row r="695" spans="1:12" ht="33">
      <c r="A695" s="63" t="str">
        <f ca="1">IF(ISERROR(MATCH(E695,Код_КВР,0)),"",INDIRECT(ADDRESS(MATCH(E695,Код_КВР,0)+1,2,,,"КВР")))</f>
        <v>Капитальные вложения в объекты недвижимого имущества муниципальной собственности</v>
      </c>
      <c r="B695" s="49" t="s">
        <v>9</v>
      </c>
      <c r="C695" s="8" t="s">
        <v>204</v>
      </c>
      <c r="D695" s="8" t="s">
        <v>204</v>
      </c>
      <c r="E695" s="94">
        <v>400</v>
      </c>
      <c r="F695" s="7">
        <f t="shared" si="134"/>
        <v>113.2</v>
      </c>
      <c r="G695" s="7">
        <f t="shared" si="134"/>
        <v>0</v>
      </c>
      <c r="H695" s="36">
        <f t="shared" si="131"/>
        <v>113.2</v>
      </c>
      <c r="I695" s="7">
        <f t="shared" si="134"/>
        <v>0</v>
      </c>
      <c r="J695" s="36">
        <f t="shared" si="129"/>
        <v>113.2</v>
      </c>
      <c r="K695" s="7">
        <f t="shared" si="134"/>
        <v>0</v>
      </c>
      <c r="L695" s="36">
        <f t="shared" si="128"/>
        <v>113.2</v>
      </c>
    </row>
    <row r="696" spans="1:12" ht="12.75">
      <c r="A696" s="63" t="str">
        <f ca="1">IF(ISERROR(MATCH(E696,Код_КВР,0)),"",INDIRECT(ADDRESS(MATCH(E696,Код_КВР,0)+1,2,,,"КВР")))</f>
        <v>Бюджетные инвестиции</v>
      </c>
      <c r="B696" s="49" t="s">
        <v>9</v>
      </c>
      <c r="C696" s="8" t="s">
        <v>204</v>
      </c>
      <c r="D696" s="8" t="s">
        <v>204</v>
      </c>
      <c r="E696" s="94">
        <v>410</v>
      </c>
      <c r="F696" s="7">
        <f t="shared" si="134"/>
        <v>113.2</v>
      </c>
      <c r="G696" s="7">
        <f t="shared" si="134"/>
        <v>0</v>
      </c>
      <c r="H696" s="36">
        <f t="shared" si="131"/>
        <v>113.2</v>
      </c>
      <c r="I696" s="7">
        <f t="shared" si="134"/>
        <v>0</v>
      </c>
      <c r="J696" s="36">
        <f t="shared" si="129"/>
        <v>113.2</v>
      </c>
      <c r="K696" s="7">
        <f t="shared" si="134"/>
        <v>0</v>
      </c>
      <c r="L696" s="36">
        <f t="shared" si="128"/>
        <v>113.2</v>
      </c>
    </row>
    <row r="697" spans="1:12" ht="33">
      <c r="A697" s="63" t="str">
        <f ca="1">IF(ISERROR(MATCH(E697,Код_КВР,0)),"",INDIRECT(ADDRESS(MATCH(E697,Код_КВР,0)+1,2,,,"КВР")))</f>
        <v>Бюджетные инвестиции в объекты капитального строительства муниципальной собственности</v>
      </c>
      <c r="B697" s="49" t="s">
        <v>9</v>
      </c>
      <c r="C697" s="8" t="s">
        <v>204</v>
      </c>
      <c r="D697" s="8" t="s">
        <v>204</v>
      </c>
      <c r="E697" s="94">
        <v>414</v>
      </c>
      <c r="F697" s="7">
        <f>'прил.6'!G1401</f>
        <v>113.2</v>
      </c>
      <c r="G697" s="7">
        <f>'прил.6'!H1401</f>
        <v>0</v>
      </c>
      <c r="H697" s="36">
        <f t="shared" si="131"/>
        <v>113.2</v>
      </c>
      <c r="I697" s="7">
        <f>'прил.6'!J1401</f>
        <v>0</v>
      </c>
      <c r="J697" s="36">
        <f t="shared" si="129"/>
        <v>113.2</v>
      </c>
      <c r="K697" s="7">
        <f>'прил.6'!L1401</f>
        <v>0</v>
      </c>
      <c r="L697" s="36">
        <f t="shared" si="128"/>
        <v>113.2</v>
      </c>
    </row>
    <row r="698" spans="1:12" ht="33">
      <c r="A698" s="63" t="str">
        <f ca="1">IF(ISERROR(MATCH(B698,Код_КЦСР,0)),"",INDIRECT(ADDRESS(MATCH(B698,Код_КЦСР,0)+1,2,,,"КЦСР")))</f>
        <v>Выплата ежемесячного социального пособия на оздоровление работникам учреждений здравоохранения</v>
      </c>
      <c r="B698" s="47" t="s">
        <v>10</v>
      </c>
      <c r="C698" s="8"/>
      <c r="D698" s="1"/>
      <c r="E698" s="94"/>
      <c r="F698" s="7">
        <f aca="true" t="shared" si="135" ref="F698:K703">F699</f>
        <v>27293</v>
      </c>
      <c r="G698" s="7">
        <f t="shared" si="135"/>
        <v>0</v>
      </c>
      <c r="H698" s="36">
        <f t="shared" si="131"/>
        <v>27293</v>
      </c>
      <c r="I698" s="7">
        <f t="shared" si="135"/>
        <v>0</v>
      </c>
      <c r="J698" s="36">
        <f t="shared" si="129"/>
        <v>27293</v>
      </c>
      <c r="K698" s="7">
        <f t="shared" si="135"/>
        <v>-825</v>
      </c>
      <c r="L698" s="36">
        <f t="shared" si="128"/>
        <v>26468</v>
      </c>
    </row>
    <row r="699" spans="1:12" ht="71.25" customHeight="1">
      <c r="A699" s="63" t="str">
        <f ca="1">IF(ISERROR(MATCH(B699,Код_КЦСР,0)),"",INDIRECT(ADDRESS(MATCH(B699,Код_КЦСР,0)+1,2,,,"КЦСР")))</f>
        <v>Ежемесячное социальное пособие на оздоровление отдельным категориям работников учреждений здравоохранения в соответствии с решением Череповецкой городской Думы от 29.05.2012 № 93</v>
      </c>
      <c r="B699" s="47" t="s">
        <v>12</v>
      </c>
      <c r="C699" s="8"/>
      <c r="D699" s="1"/>
      <c r="E699" s="94"/>
      <c r="F699" s="7">
        <f t="shared" si="135"/>
        <v>27293</v>
      </c>
      <c r="G699" s="7">
        <f t="shared" si="135"/>
        <v>0</v>
      </c>
      <c r="H699" s="36">
        <f t="shared" si="131"/>
        <v>27293</v>
      </c>
      <c r="I699" s="7">
        <f t="shared" si="135"/>
        <v>0</v>
      </c>
      <c r="J699" s="36">
        <f t="shared" si="129"/>
        <v>27293</v>
      </c>
      <c r="K699" s="7">
        <f t="shared" si="135"/>
        <v>-825</v>
      </c>
      <c r="L699" s="36">
        <f t="shared" si="128"/>
        <v>26468</v>
      </c>
    </row>
    <row r="700" spans="1:12" ht="12.75">
      <c r="A700" s="63" t="str">
        <f ca="1">IF(ISERROR(MATCH(C700,Код_Раздел,0)),"",INDIRECT(ADDRESS(MATCH(C700,Код_Раздел,0)+1,2,,,"Раздел")))</f>
        <v>Социальная политика</v>
      </c>
      <c r="B700" s="47" t="s">
        <v>12</v>
      </c>
      <c r="C700" s="8" t="s">
        <v>197</v>
      </c>
      <c r="D700" s="1"/>
      <c r="E700" s="94"/>
      <c r="F700" s="7">
        <f t="shared" si="135"/>
        <v>27293</v>
      </c>
      <c r="G700" s="7">
        <f t="shared" si="135"/>
        <v>0</v>
      </c>
      <c r="H700" s="36">
        <f t="shared" si="131"/>
        <v>27293</v>
      </c>
      <c r="I700" s="7">
        <f t="shared" si="135"/>
        <v>0</v>
      </c>
      <c r="J700" s="36">
        <f t="shared" si="129"/>
        <v>27293</v>
      </c>
      <c r="K700" s="7">
        <f t="shared" si="135"/>
        <v>-825</v>
      </c>
      <c r="L700" s="36">
        <f t="shared" si="128"/>
        <v>26468</v>
      </c>
    </row>
    <row r="701" spans="1:12" ht="12.75">
      <c r="A701" s="12" t="s">
        <v>188</v>
      </c>
      <c r="B701" s="47" t="s">
        <v>12</v>
      </c>
      <c r="C701" s="8" t="s">
        <v>197</v>
      </c>
      <c r="D701" s="8" t="s">
        <v>224</v>
      </c>
      <c r="E701" s="94"/>
      <c r="F701" s="7">
        <f t="shared" si="135"/>
        <v>27293</v>
      </c>
      <c r="G701" s="7">
        <f t="shared" si="135"/>
        <v>0</v>
      </c>
      <c r="H701" s="36">
        <f t="shared" si="131"/>
        <v>27293</v>
      </c>
      <c r="I701" s="7">
        <f t="shared" si="135"/>
        <v>0</v>
      </c>
      <c r="J701" s="36">
        <f t="shared" si="129"/>
        <v>27293</v>
      </c>
      <c r="K701" s="7">
        <f t="shared" si="135"/>
        <v>-825</v>
      </c>
      <c r="L701" s="36">
        <f t="shared" si="128"/>
        <v>26468</v>
      </c>
    </row>
    <row r="702" spans="1:12" ht="12.75">
      <c r="A702" s="63" t="str">
        <f ca="1">IF(ISERROR(MATCH(E702,Код_КВР,0)),"",INDIRECT(ADDRESS(MATCH(E702,Код_КВР,0)+1,2,,,"КВР")))</f>
        <v>Социальное обеспечение и иные выплаты населению</v>
      </c>
      <c r="B702" s="47" t="s">
        <v>12</v>
      </c>
      <c r="C702" s="8" t="s">
        <v>197</v>
      </c>
      <c r="D702" s="8" t="s">
        <v>224</v>
      </c>
      <c r="E702" s="94">
        <v>300</v>
      </c>
      <c r="F702" s="7">
        <f t="shared" si="135"/>
        <v>27293</v>
      </c>
      <c r="G702" s="7">
        <f t="shared" si="135"/>
        <v>0</v>
      </c>
      <c r="H702" s="36">
        <f t="shared" si="131"/>
        <v>27293</v>
      </c>
      <c r="I702" s="7">
        <f t="shared" si="135"/>
        <v>0</v>
      </c>
      <c r="J702" s="36">
        <f t="shared" si="129"/>
        <v>27293</v>
      </c>
      <c r="K702" s="7">
        <f t="shared" si="135"/>
        <v>-825</v>
      </c>
      <c r="L702" s="36">
        <f t="shared" si="128"/>
        <v>26468</v>
      </c>
    </row>
    <row r="703" spans="1:12" ht="18.75" customHeight="1">
      <c r="A703" s="63" t="str">
        <f ca="1">IF(ISERROR(MATCH(E703,Код_КВР,0)),"",INDIRECT(ADDRESS(MATCH(E703,Код_КВР,0)+1,2,,,"КВР")))</f>
        <v>Публичные нормативные социальные выплаты гражданам</v>
      </c>
      <c r="B703" s="47" t="s">
        <v>12</v>
      </c>
      <c r="C703" s="8" t="s">
        <v>197</v>
      </c>
      <c r="D703" s="8" t="s">
        <v>224</v>
      </c>
      <c r="E703" s="94">
        <v>310</v>
      </c>
      <c r="F703" s="7">
        <f t="shared" si="135"/>
        <v>27293</v>
      </c>
      <c r="G703" s="7">
        <f t="shared" si="135"/>
        <v>0</v>
      </c>
      <c r="H703" s="36">
        <f t="shared" si="131"/>
        <v>27293</v>
      </c>
      <c r="I703" s="7">
        <f t="shared" si="135"/>
        <v>0</v>
      </c>
      <c r="J703" s="36">
        <f t="shared" si="129"/>
        <v>27293</v>
      </c>
      <c r="K703" s="7">
        <f t="shared" si="135"/>
        <v>-825</v>
      </c>
      <c r="L703" s="36">
        <f t="shared" si="128"/>
        <v>26468</v>
      </c>
    </row>
    <row r="704" spans="1:12" ht="35.25" customHeight="1">
      <c r="A704" s="63" t="str">
        <f ca="1">IF(ISERROR(MATCH(E704,Код_КВР,0)),"",INDIRECT(ADDRESS(MATCH(E704,Код_КВР,0)+1,2,,,"КВР")))</f>
        <v>Пособия, компенсации, меры социальной поддержки по публичным нормативным обязательствам</v>
      </c>
      <c r="B704" s="47" t="s">
        <v>12</v>
      </c>
      <c r="C704" s="8" t="s">
        <v>197</v>
      </c>
      <c r="D704" s="8" t="s">
        <v>224</v>
      </c>
      <c r="E704" s="94">
        <v>313</v>
      </c>
      <c r="F704" s="7">
        <f>'прил.6'!G1198</f>
        <v>27293</v>
      </c>
      <c r="G704" s="7">
        <f>'прил.6'!H1198</f>
        <v>0</v>
      </c>
      <c r="H704" s="36">
        <f t="shared" si="131"/>
        <v>27293</v>
      </c>
      <c r="I704" s="7">
        <f>'прил.6'!J1198</f>
        <v>0</v>
      </c>
      <c r="J704" s="36">
        <f t="shared" si="129"/>
        <v>27293</v>
      </c>
      <c r="K704" s="7">
        <f>'прил.6'!L1198</f>
        <v>-825</v>
      </c>
      <c r="L704" s="36">
        <f t="shared" si="128"/>
        <v>26468</v>
      </c>
    </row>
    <row r="705" spans="1:12" ht="36.75" customHeight="1">
      <c r="A705" s="63" t="str">
        <f ca="1">IF(ISERROR(MATCH(B705,Код_КЦСР,0)),"",INDIRECT(ADDRESS(MATCH(B705,Код_КЦСР,0)+1,2,,,"КЦСР")))</f>
        <v>Выплата ежемесячного социального пособия за найм (поднайм) жилых помещений специалистам учреждений здравоохранения</v>
      </c>
      <c r="B705" s="47" t="s">
        <v>13</v>
      </c>
      <c r="C705" s="8"/>
      <c r="D705" s="1"/>
      <c r="E705" s="94"/>
      <c r="F705" s="7">
        <f aca="true" t="shared" si="136" ref="F705:K710">F706</f>
        <v>3888</v>
      </c>
      <c r="G705" s="7">
        <f t="shared" si="136"/>
        <v>0</v>
      </c>
      <c r="H705" s="36">
        <f t="shared" si="131"/>
        <v>3888</v>
      </c>
      <c r="I705" s="7">
        <f t="shared" si="136"/>
        <v>0</v>
      </c>
      <c r="J705" s="36">
        <f t="shared" si="129"/>
        <v>3888</v>
      </c>
      <c r="K705" s="7">
        <f t="shared" si="136"/>
        <v>0</v>
      </c>
      <c r="L705" s="36">
        <f t="shared" si="128"/>
        <v>3888</v>
      </c>
    </row>
    <row r="706" spans="1:12" ht="70.7" customHeight="1">
      <c r="A706" s="63" t="str">
        <f ca="1">IF(ISERROR(MATCH(B706,Код_КЦСР,0)),"",INDIRECT(ADDRESS(MATCH(B706,Код_КЦСР,0)+1,2,,,"КЦСР")))</f>
        <v>Ежемесячное социальное пособие за найм (поднайм) жилых помещений специалистам учреждений здравоохранения в соответствии с решением Череповецкой городской Думы от 29.05.2012 № 98</v>
      </c>
      <c r="B706" s="47" t="s">
        <v>14</v>
      </c>
      <c r="C706" s="8"/>
      <c r="D706" s="1"/>
      <c r="E706" s="94"/>
      <c r="F706" s="7">
        <f t="shared" si="136"/>
        <v>3888</v>
      </c>
      <c r="G706" s="7">
        <f t="shared" si="136"/>
        <v>0</v>
      </c>
      <c r="H706" s="36">
        <f t="shared" si="131"/>
        <v>3888</v>
      </c>
      <c r="I706" s="7">
        <f t="shared" si="136"/>
        <v>0</v>
      </c>
      <c r="J706" s="36">
        <f t="shared" si="129"/>
        <v>3888</v>
      </c>
      <c r="K706" s="7">
        <f t="shared" si="136"/>
        <v>0</v>
      </c>
      <c r="L706" s="36">
        <f t="shared" si="128"/>
        <v>3888</v>
      </c>
    </row>
    <row r="707" spans="1:12" ht="12.75">
      <c r="A707" s="63" t="str">
        <f ca="1">IF(ISERROR(MATCH(C707,Код_Раздел,0)),"",INDIRECT(ADDRESS(MATCH(C707,Код_Раздел,0)+1,2,,,"Раздел")))</f>
        <v>Социальная политика</v>
      </c>
      <c r="B707" s="47" t="s">
        <v>14</v>
      </c>
      <c r="C707" s="8" t="s">
        <v>197</v>
      </c>
      <c r="D707" s="1"/>
      <c r="E707" s="94"/>
      <c r="F707" s="7">
        <f t="shared" si="136"/>
        <v>3888</v>
      </c>
      <c r="G707" s="7">
        <f t="shared" si="136"/>
        <v>0</v>
      </c>
      <c r="H707" s="36">
        <f t="shared" si="131"/>
        <v>3888</v>
      </c>
      <c r="I707" s="7">
        <f t="shared" si="136"/>
        <v>0</v>
      </c>
      <c r="J707" s="36">
        <f t="shared" si="129"/>
        <v>3888</v>
      </c>
      <c r="K707" s="7">
        <f t="shared" si="136"/>
        <v>0</v>
      </c>
      <c r="L707" s="36">
        <f t="shared" si="128"/>
        <v>3888</v>
      </c>
    </row>
    <row r="708" spans="1:12" ht="12.75">
      <c r="A708" s="12" t="s">
        <v>188</v>
      </c>
      <c r="B708" s="47" t="s">
        <v>14</v>
      </c>
      <c r="C708" s="8" t="s">
        <v>197</v>
      </c>
      <c r="D708" s="8" t="s">
        <v>224</v>
      </c>
      <c r="E708" s="94"/>
      <c r="F708" s="7">
        <f t="shared" si="136"/>
        <v>3888</v>
      </c>
      <c r="G708" s="7">
        <f t="shared" si="136"/>
        <v>0</v>
      </c>
      <c r="H708" s="36">
        <f t="shared" si="131"/>
        <v>3888</v>
      </c>
      <c r="I708" s="7">
        <f t="shared" si="136"/>
        <v>0</v>
      </c>
      <c r="J708" s="36">
        <f t="shared" si="129"/>
        <v>3888</v>
      </c>
      <c r="K708" s="7">
        <f t="shared" si="136"/>
        <v>0</v>
      </c>
      <c r="L708" s="36">
        <f t="shared" si="128"/>
        <v>3888</v>
      </c>
    </row>
    <row r="709" spans="1:12" ht="12.75">
      <c r="A709" s="63" t="str">
        <f ca="1">IF(ISERROR(MATCH(E709,Код_КВР,0)),"",INDIRECT(ADDRESS(MATCH(E709,Код_КВР,0)+1,2,,,"КВР")))</f>
        <v>Социальное обеспечение и иные выплаты населению</v>
      </c>
      <c r="B709" s="47" t="s">
        <v>14</v>
      </c>
      <c r="C709" s="8" t="s">
        <v>197</v>
      </c>
      <c r="D709" s="8" t="s">
        <v>224</v>
      </c>
      <c r="E709" s="94">
        <v>300</v>
      </c>
      <c r="F709" s="7">
        <f t="shared" si="136"/>
        <v>3888</v>
      </c>
      <c r="G709" s="7">
        <f t="shared" si="136"/>
        <v>0</v>
      </c>
      <c r="H709" s="36">
        <f t="shared" si="131"/>
        <v>3888</v>
      </c>
      <c r="I709" s="7">
        <f t="shared" si="136"/>
        <v>0</v>
      </c>
      <c r="J709" s="36">
        <f t="shared" si="129"/>
        <v>3888</v>
      </c>
      <c r="K709" s="7">
        <f t="shared" si="136"/>
        <v>0</v>
      </c>
      <c r="L709" s="36">
        <f t="shared" si="128"/>
        <v>3888</v>
      </c>
    </row>
    <row r="710" spans="1:12" ht="12.75">
      <c r="A710" s="63" t="str">
        <f ca="1">IF(ISERROR(MATCH(E710,Код_КВР,0)),"",INDIRECT(ADDRESS(MATCH(E710,Код_КВР,0)+1,2,,,"КВР")))</f>
        <v>Публичные нормативные социальные выплаты гражданам</v>
      </c>
      <c r="B710" s="47" t="s">
        <v>14</v>
      </c>
      <c r="C710" s="8" t="s">
        <v>197</v>
      </c>
      <c r="D710" s="8" t="s">
        <v>224</v>
      </c>
      <c r="E710" s="94">
        <v>310</v>
      </c>
      <c r="F710" s="7">
        <f t="shared" si="136"/>
        <v>3888</v>
      </c>
      <c r="G710" s="7">
        <f t="shared" si="136"/>
        <v>0</v>
      </c>
      <c r="H710" s="36">
        <f t="shared" si="131"/>
        <v>3888</v>
      </c>
      <c r="I710" s="7">
        <f t="shared" si="136"/>
        <v>0</v>
      </c>
      <c r="J710" s="36">
        <f t="shared" si="129"/>
        <v>3888</v>
      </c>
      <c r="K710" s="7">
        <f t="shared" si="136"/>
        <v>0</v>
      </c>
      <c r="L710" s="36">
        <f t="shared" si="128"/>
        <v>3888</v>
      </c>
    </row>
    <row r="711" spans="1:12" ht="33">
      <c r="A711" s="63" t="str">
        <f ca="1">IF(ISERROR(MATCH(E711,Код_КВР,0)),"",INDIRECT(ADDRESS(MATCH(E711,Код_КВР,0)+1,2,,,"КВР")))</f>
        <v>Пособия, компенсации, меры социальной поддержки по публичным нормативным обязательствам</v>
      </c>
      <c r="B711" s="47" t="s">
        <v>14</v>
      </c>
      <c r="C711" s="8" t="s">
        <v>197</v>
      </c>
      <c r="D711" s="8" t="s">
        <v>224</v>
      </c>
      <c r="E711" s="94">
        <v>313</v>
      </c>
      <c r="F711" s="7">
        <f>'прил.6'!G1203</f>
        <v>3888</v>
      </c>
      <c r="G711" s="7">
        <f>'прил.6'!H1203</f>
        <v>0</v>
      </c>
      <c r="H711" s="36">
        <f t="shared" si="131"/>
        <v>3888</v>
      </c>
      <c r="I711" s="7">
        <f>'прил.6'!J1203</f>
        <v>0</v>
      </c>
      <c r="J711" s="36">
        <f t="shared" si="129"/>
        <v>3888</v>
      </c>
      <c r="K711" s="7">
        <f>'прил.6'!L1203</f>
        <v>0</v>
      </c>
      <c r="L711" s="36">
        <f t="shared" si="128"/>
        <v>3888</v>
      </c>
    </row>
    <row r="712" spans="1:12" ht="36.75" customHeight="1">
      <c r="A712" s="63" t="str">
        <f ca="1">IF(ISERROR(MATCH(B712,Код_КЦСР,0)),"",INDIRECT(ADDRESS(MATCH(B712,Код_КЦСР,0)+1,2,,,"КЦСР")))</f>
        <v>Выплата вознаграждений лицам, имеющим знак «За особые заслуги перед городом Череповцом»</v>
      </c>
      <c r="B712" s="47" t="s">
        <v>15</v>
      </c>
      <c r="C712" s="8"/>
      <c r="D712" s="1"/>
      <c r="E712" s="94"/>
      <c r="F712" s="7">
        <f aca="true" t="shared" si="137" ref="F712:K717">F713</f>
        <v>421.2</v>
      </c>
      <c r="G712" s="7">
        <f t="shared" si="137"/>
        <v>0</v>
      </c>
      <c r="H712" s="36">
        <f t="shared" si="131"/>
        <v>421.2</v>
      </c>
      <c r="I712" s="7">
        <f t="shared" si="137"/>
        <v>0</v>
      </c>
      <c r="J712" s="36">
        <f t="shared" si="129"/>
        <v>421.2</v>
      </c>
      <c r="K712" s="7">
        <f t="shared" si="137"/>
        <v>0</v>
      </c>
      <c r="L712" s="36">
        <f t="shared" si="128"/>
        <v>421.2</v>
      </c>
    </row>
    <row r="713" spans="1:12" ht="69" customHeight="1">
      <c r="A713" s="63" t="str">
        <f ca="1">IF(ISERROR(MATCH(B713,Код_КЦСР,0)),"",INDIRECT(ADDRESS(MATCH(B713,Код_КЦСР,0)+1,2,,,"КЦСР")))</f>
        <v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№ 88</v>
      </c>
      <c r="B713" s="47" t="s">
        <v>17</v>
      </c>
      <c r="C713" s="8"/>
      <c r="D713" s="1"/>
      <c r="E713" s="94"/>
      <c r="F713" s="7">
        <f t="shared" si="137"/>
        <v>421.2</v>
      </c>
      <c r="G713" s="7">
        <f t="shared" si="137"/>
        <v>0</v>
      </c>
      <c r="H713" s="36">
        <f t="shared" si="131"/>
        <v>421.2</v>
      </c>
      <c r="I713" s="7">
        <f t="shared" si="137"/>
        <v>0</v>
      </c>
      <c r="J713" s="36">
        <f t="shared" si="129"/>
        <v>421.2</v>
      </c>
      <c r="K713" s="7">
        <f t="shared" si="137"/>
        <v>0</v>
      </c>
      <c r="L713" s="36">
        <f t="shared" si="128"/>
        <v>421.2</v>
      </c>
    </row>
    <row r="714" spans="1:12" ht="12.75">
      <c r="A714" s="63" t="str">
        <f ca="1">IF(ISERROR(MATCH(C714,Код_Раздел,0)),"",INDIRECT(ADDRESS(MATCH(C714,Код_Раздел,0)+1,2,,,"Раздел")))</f>
        <v>Социальная политика</v>
      </c>
      <c r="B714" s="47" t="s">
        <v>17</v>
      </c>
      <c r="C714" s="8" t="s">
        <v>197</v>
      </c>
      <c r="D714" s="1"/>
      <c r="E714" s="94"/>
      <c r="F714" s="7">
        <f t="shared" si="137"/>
        <v>421.2</v>
      </c>
      <c r="G714" s="7">
        <f t="shared" si="137"/>
        <v>0</v>
      </c>
      <c r="H714" s="36">
        <f t="shared" si="131"/>
        <v>421.2</v>
      </c>
      <c r="I714" s="7">
        <f t="shared" si="137"/>
        <v>0</v>
      </c>
      <c r="J714" s="36">
        <f t="shared" si="129"/>
        <v>421.2</v>
      </c>
      <c r="K714" s="7">
        <f t="shared" si="137"/>
        <v>0</v>
      </c>
      <c r="L714" s="36">
        <f t="shared" si="128"/>
        <v>421.2</v>
      </c>
    </row>
    <row r="715" spans="1:12" ht="12.75">
      <c r="A715" s="12" t="s">
        <v>188</v>
      </c>
      <c r="B715" s="47" t="s">
        <v>17</v>
      </c>
      <c r="C715" s="8" t="s">
        <v>197</v>
      </c>
      <c r="D715" s="8" t="s">
        <v>224</v>
      </c>
      <c r="E715" s="94"/>
      <c r="F715" s="7">
        <f t="shared" si="137"/>
        <v>421.2</v>
      </c>
      <c r="G715" s="7">
        <f t="shared" si="137"/>
        <v>0</v>
      </c>
      <c r="H715" s="36">
        <f t="shared" si="131"/>
        <v>421.2</v>
      </c>
      <c r="I715" s="7">
        <f t="shared" si="137"/>
        <v>0</v>
      </c>
      <c r="J715" s="36">
        <f t="shared" si="129"/>
        <v>421.2</v>
      </c>
      <c r="K715" s="7">
        <f t="shared" si="137"/>
        <v>0</v>
      </c>
      <c r="L715" s="36">
        <f t="shared" si="128"/>
        <v>421.2</v>
      </c>
    </row>
    <row r="716" spans="1:12" ht="12.75">
      <c r="A716" s="63" t="str">
        <f ca="1">IF(ISERROR(MATCH(E716,Код_КВР,0)),"",INDIRECT(ADDRESS(MATCH(E716,Код_КВР,0)+1,2,,,"КВР")))</f>
        <v>Социальное обеспечение и иные выплаты населению</v>
      </c>
      <c r="B716" s="47" t="s">
        <v>17</v>
      </c>
      <c r="C716" s="8" t="s">
        <v>197</v>
      </c>
      <c r="D716" s="8" t="s">
        <v>224</v>
      </c>
      <c r="E716" s="94">
        <v>300</v>
      </c>
      <c r="F716" s="7">
        <f t="shared" si="137"/>
        <v>421.2</v>
      </c>
      <c r="G716" s="7">
        <f t="shared" si="137"/>
        <v>0</v>
      </c>
      <c r="H716" s="36">
        <f t="shared" si="131"/>
        <v>421.2</v>
      </c>
      <c r="I716" s="7">
        <f t="shared" si="137"/>
        <v>0</v>
      </c>
      <c r="J716" s="36">
        <f t="shared" si="129"/>
        <v>421.2</v>
      </c>
      <c r="K716" s="7">
        <f t="shared" si="137"/>
        <v>0</v>
      </c>
      <c r="L716" s="36">
        <f t="shared" si="128"/>
        <v>421.2</v>
      </c>
    </row>
    <row r="717" spans="1:12" ht="12.75">
      <c r="A717" s="63" t="str">
        <f ca="1">IF(ISERROR(MATCH(E717,Код_КВР,0)),"",INDIRECT(ADDRESS(MATCH(E717,Код_КВР,0)+1,2,,,"КВР")))</f>
        <v>Публичные нормативные социальные выплаты гражданам</v>
      </c>
      <c r="B717" s="47" t="s">
        <v>17</v>
      </c>
      <c r="C717" s="8" t="s">
        <v>197</v>
      </c>
      <c r="D717" s="8" t="s">
        <v>224</v>
      </c>
      <c r="E717" s="94">
        <v>310</v>
      </c>
      <c r="F717" s="7">
        <f t="shared" si="137"/>
        <v>421.2</v>
      </c>
      <c r="G717" s="7">
        <f t="shared" si="137"/>
        <v>0</v>
      </c>
      <c r="H717" s="36">
        <f t="shared" si="131"/>
        <v>421.2</v>
      </c>
      <c r="I717" s="7">
        <f t="shared" si="137"/>
        <v>0</v>
      </c>
      <c r="J717" s="36">
        <f t="shared" si="129"/>
        <v>421.2</v>
      </c>
      <c r="K717" s="7">
        <f t="shared" si="137"/>
        <v>0</v>
      </c>
      <c r="L717" s="36">
        <f t="shared" si="128"/>
        <v>421.2</v>
      </c>
    </row>
    <row r="718" spans="1:12" ht="33">
      <c r="A718" s="63" t="str">
        <f ca="1">IF(ISERROR(MATCH(E718,Код_КВР,0)),"",INDIRECT(ADDRESS(MATCH(E718,Код_КВР,0)+1,2,,,"КВР")))</f>
        <v>Пособия, компенсации, меры социальной поддержки по публичным нормативным обязательствам</v>
      </c>
      <c r="B718" s="47" t="s">
        <v>17</v>
      </c>
      <c r="C718" s="8" t="s">
        <v>197</v>
      </c>
      <c r="D718" s="8" t="s">
        <v>224</v>
      </c>
      <c r="E718" s="94">
        <v>313</v>
      </c>
      <c r="F718" s="7">
        <f>'прил.6'!G1208</f>
        <v>421.2</v>
      </c>
      <c r="G718" s="7">
        <f>'прил.6'!H1208</f>
        <v>0</v>
      </c>
      <c r="H718" s="36">
        <f t="shared" si="131"/>
        <v>421.2</v>
      </c>
      <c r="I718" s="7">
        <f>'прил.6'!J1208</f>
        <v>0</v>
      </c>
      <c r="J718" s="36">
        <f t="shared" si="129"/>
        <v>421.2</v>
      </c>
      <c r="K718" s="7">
        <f>'прил.6'!L1208</f>
        <v>0</v>
      </c>
      <c r="L718" s="36">
        <f t="shared" si="128"/>
        <v>421.2</v>
      </c>
    </row>
    <row r="719" spans="1:12" ht="36" customHeight="1">
      <c r="A719" s="63" t="str">
        <f ca="1">IF(ISERROR(MATCH(B719,Код_КЦСР,0)),"",INDIRECT(ADDRESS(MATCH(B719,Код_КЦСР,0)+1,2,,,"КЦСР")))</f>
        <v>Выплата вознаграждений лицам, имеющим звание «Почетный гражданин города Череповца</v>
      </c>
      <c r="B719" s="47" t="s">
        <v>18</v>
      </c>
      <c r="C719" s="8"/>
      <c r="D719" s="1"/>
      <c r="E719" s="94"/>
      <c r="F719" s="7">
        <f aca="true" t="shared" si="138" ref="F719:K724">F720</f>
        <v>449.5</v>
      </c>
      <c r="G719" s="7">
        <f t="shared" si="138"/>
        <v>0</v>
      </c>
      <c r="H719" s="36">
        <f t="shared" si="131"/>
        <v>449.5</v>
      </c>
      <c r="I719" s="7">
        <f t="shared" si="138"/>
        <v>0</v>
      </c>
      <c r="J719" s="36">
        <f t="shared" si="129"/>
        <v>449.5</v>
      </c>
      <c r="K719" s="7">
        <f t="shared" si="138"/>
        <v>0</v>
      </c>
      <c r="L719" s="36">
        <f t="shared" si="128"/>
        <v>449.5</v>
      </c>
    </row>
    <row r="720" spans="1:12" ht="54" customHeight="1">
      <c r="A720" s="63" t="str">
        <f ca="1">IF(ISERROR(MATCH(B720,Код_КЦСР,0)),"",INDIRECT(ADDRESS(MATCH(B720,Код_КЦСР,0)+1,2,,,"КЦСР")))</f>
        <v>Выплата вознаграждений лицам, имеющим звание «Почетный гражданин города Череповца» в соответствии с постановлением Череповецкой городской Думы от 27.09.2005 № 87</v>
      </c>
      <c r="B720" s="47" t="s">
        <v>20</v>
      </c>
      <c r="C720" s="8"/>
      <c r="D720" s="1"/>
      <c r="E720" s="94"/>
      <c r="F720" s="7">
        <f t="shared" si="138"/>
        <v>449.5</v>
      </c>
      <c r="G720" s="7">
        <f t="shared" si="138"/>
        <v>0</v>
      </c>
      <c r="H720" s="36">
        <f t="shared" si="131"/>
        <v>449.5</v>
      </c>
      <c r="I720" s="7">
        <f t="shared" si="138"/>
        <v>0</v>
      </c>
      <c r="J720" s="36">
        <f t="shared" si="129"/>
        <v>449.5</v>
      </c>
      <c r="K720" s="7">
        <f t="shared" si="138"/>
        <v>0</v>
      </c>
      <c r="L720" s="36">
        <f t="shared" si="128"/>
        <v>449.5</v>
      </c>
    </row>
    <row r="721" spans="1:12" ht="12.75">
      <c r="A721" s="63" t="str">
        <f ca="1">IF(ISERROR(MATCH(C721,Код_Раздел,0)),"",INDIRECT(ADDRESS(MATCH(C721,Код_Раздел,0)+1,2,,,"Раздел")))</f>
        <v>Социальная политика</v>
      </c>
      <c r="B721" s="47" t="s">
        <v>20</v>
      </c>
      <c r="C721" s="8" t="s">
        <v>197</v>
      </c>
      <c r="D721" s="1"/>
      <c r="E721" s="94"/>
      <c r="F721" s="7">
        <f t="shared" si="138"/>
        <v>449.5</v>
      </c>
      <c r="G721" s="7">
        <f t="shared" si="138"/>
        <v>0</v>
      </c>
      <c r="H721" s="36">
        <f t="shared" si="131"/>
        <v>449.5</v>
      </c>
      <c r="I721" s="7">
        <f t="shared" si="138"/>
        <v>0</v>
      </c>
      <c r="J721" s="36">
        <f t="shared" si="129"/>
        <v>449.5</v>
      </c>
      <c r="K721" s="7">
        <f t="shared" si="138"/>
        <v>0</v>
      </c>
      <c r="L721" s="36">
        <f t="shared" si="128"/>
        <v>449.5</v>
      </c>
    </row>
    <row r="722" spans="1:12" ht="12.75">
      <c r="A722" s="12" t="s">
        <v>188</v>
      </c>
      <c r="B722" s="47" t="s">
        <v>20</v>
      </c>
      <c r="C722" s="8" t="s">
        <v>197</v>
      </c>
      <c r="D722" s="8" t="s">
        <v>224</v>
      </c>
      <c r="E722" s="94"/>
      <c r="F722" s="7">
        <f t="shared" si="138"/>
        <v>449.5</v>
      </c>
      <c r="G722" s="7">
        <f t="shared" si="138"/>
        <v>0</v>
      </c>
      <c r="H722" s="36">
        <f t="shared" si="131"/>
        <v>449.5</v>
      </c>
      <c r="I722" s="7">
        <f t="shared" si="138"/>
        <v>0</v>
      </c>
      <c r="J722" s="36">
        <f t="shared" si="129"/>
        <v>449.5</v>
      </c>
      <c r="K722" s="7">
        <f t="shared" si="138"/>
        <v>0</v>
      </c>
      <c r="L722" s="36">
        <f t="shared" si="128"/>
        <v>449.5</v>
      </c>
    </row>
    <row r="723" spans="1:12" ht="12.75">
      <c r="A723" s="63" t="str">
        <f ca="1">IF(ISERROR(MATCH(E723,Код_КВР,0)),"",INDIRECT(ADDRESS(MATCH(E723,Код_КВР,0)+1,2,,,"КВР")))</f>
        <v>Социальное обеспечение и иные выплаты населению</v>
      </c>
      <c r="B723" s="47" t="s">
        <v>20</v>
      </c>
      <c r="C723" s="8" t="s">
        <v>197</v>
      </c>
      <c r="D723" s="8" t="s">
        <v>224</v>
      </c>
      <c r="E723" s="94">
        <v>300</v>
      </c>
      <c r="F723" s="7">
        <f t="shared" si="138"/>
        <v>449.5</v>
      </c>
      <c r="G723" s="7">
        <f t="shared" si="138"/>
        <v>0</v>
      </c>
      <c r="H723" s="36">
        <f t="shared" si="131"/>
        <v>449.5</v>
      </c>
      <c r="I723" s="7">
        <f t="shared" si="138"/>
        <v>0</v>
      </c>
      <c r="J723" s="36">
        <f t="shared" si="129"/>
        <v>449.5</v>
      </c>
      <c r="K723" s="7">
        <f t="shared" si="138"/>
        <v>0</v>
      </c>
      <c r="L723" s="36">
        <f t="shared" si="128"/>
        <v>449.5</v>
      </c>
    </row>
    <row r="724" spans="1:12" ht="12.75">
      <c r="A724" s="63" t="str">
        <f ca="1">IF(ISERROR(MATCH(E724,Код_КВР,0)),"",INDIRECT(ADDRESS(MATCH(E724,Код_КВР,0)+1,2,,,"КВР")))</f>
        <v>Публичные нормативные социальные выплаты гражданам</v>
      </c>
      <c r="B724" s="47" t="s">
        <v>20</v>
      </c>
      <c r="C724" s="8" t="s">
        <v>197</v>
      </c>
      <c r="D724" s="8" t="s">
        <v>224</v>
      </c>
      <c r="E724" s="94">
        <v>310</v>
      </c>
      <c r="F724" s="7">
        <f t="shared" si="138"/>
        <v>449.5</v>
      </c>
      <c r="G724" s="7">
        <f t="shared" si="138"/>
        <v>0</v>
      </c>
      <c r="H724" s="36">
        <f t="shared" si="131"/>
        <v>449.5</v>
      </c>
      <c r="I724" s="7">
        <f t="shared" si="138"/>
        <v>0</v>
      </c>
      <c r="J724" s="36">
        <f t="shared" si="129"/>
        <v>449.5</v>
      </c>
      <c r="K724" s="7">
        <f t="shared" si="138"/>
        <v>0</v>
      </c>
      <c r="L724" s="36">
        <f t="shared" si="128"/>
        <v>449.5</v>
      </c>
    </row>
    <row r="725" spans="1:12" ht="36" customHeight="1">
      <c r="A725" s="63" t="str">
        <f ca="1">IF(ISERROR(MATCH(E725,Код_КВР,0)),"",INDIRECT(ADDRESS(MATCH(E725,Код_КВР,0)+1,2,,,"КВР")))</f>
        <v>Пособия, компенсации, меры социальной поддержки по публичным нормативным обязательствам</v>
      </c>
      <c r="B725" s="47" t="s">
        <v>20</v>
      </c>
      <c r="C725" s="8" t="s">
        <v>197</v>
      </c>
      <c r="D725" s="8" t="s">
        <v>224</v>
      </c>
      <c r="E725" s="94">
        <v>313</v>
      </c>
      <c r="F725" s="7">
        <f>'прил.6'!G1213</f>
        <v>449.5</v>
      </c>
      <c r="G725" s="7">
        <f>'прил.6'!H1213</f>
        <v>0</v>
      </c>
      <c r="H725" s="36">
        <f t="shared" si="131"/>
        <v>449.5</v>
      </c>
      <c r="I725" s="7">
        <f>'прил.6'!J1213</f>
        <v>0</v>
      </c>
      <c r="J725" s="36">
        <f t="shared" si="129"/>
        <v>449.5</v>
      </c>
      <c r="K725" s="7">
        <f>'прил.6'!L1213</f>
        <v>0</v>
      </c>
      <c r="L725" s="36">
        <f t="shared" si="128"/>
        <v>449.5</v>
      </c>
    </row>
    <row r="726" spans="1:12" ht="33">
      <c r="A726" s="63" t="str">
        <f ca="1">IF(ISERROR(MATCH(B726,Код_КЦСР,0)),"",INDIRECT(ADDRESS(MATCH(B726,Код_КЦСР,0)+1,2,,,"КЦСР")))</f>
        <v>Социальная поддержка пенсионеров на условиях договора пожизненного содержания с иждивением</v>
      </c>
      <c r="B726" s="47" t="s">
        <v>21</v>
      </c>
      <c r="C726" s="8"/>
      <c r="D726" s="1"/>
      <c r="E726" s="94"/>
      <c r="F726" s="7">
        <f aca="true" t="shared" si="139" ref="F726:K729">F727</f>
        <v>14888.699999999999</v>
      </c>
      <c r="G726" s="7">
        <f t="shared" si="139"/>
        <v>0</v>
      </c>
      <c r="H726" s="36">
        <f t="shared" si="131"/>
        <v>14888.699999999999</v>
      </c>
      <c r="I726" s="7">
        <f t="shared" si="139"/>
        <v>0</v>
      </c>
      <c r="J726" s="36">
        <f t="shared" si="129"/>
        <v>14888.699999999999</v>
      </c>
      <c r="K726" s="7">
        <f t="shared" si="139"/>
        <v>0</v>
      </c>
      <c r="L726" s="36">
        <f aca="true" t="shared" si="140" ref="L726:L789">J726+K726</f>
        <v>14888.699999999999</v>
      </c>
    </row>
    <row r="727" spans="1:12" ht="12.75">
      <c r="A727" s="63" t="str">
        <f ca="1">IF(ISERROR(MATCH(C727,Код_Раздел,0)),"",INDIRECT(ADDRESS(MATCH(C727,Код_Раздел,0)+1,2,,,"Раздел")))</f>
        <v>Социальная политика</v>
      </c>
      <c r="B727" s="47" t="s">
        <v>21</v>
      </c>
      <c r="C727" s="8" t="s">
        <v>197</v>
      </c>
      <c r="D727" s="1"/>
      <c r="E727" s="94"/>
      <c r="F727" s="7">
        <f t="shared" si="139"/>
        <v>14888.699999999999</v>
      </c>
      <c r="G727" s="7">
        <f t="shared" si="139"/>
        <v>0</v>
      </c>
      <c r="H727" s="36">
        <f t="shared" si="131"/>
        <v>14888.699999999999</v>
      </c>
      <c r="I727" s="7">
        <f t="shared" si="139"/>
        <v>0</v>
      </c>
      <c r="J727" s="36">
        <f t="shared" si="129"/>
        <v>14888.699999999999</v>
      </c>
      <c r="K727" s="7">
        <f t="shared" si="139"/>
        <v>0</v>
      </c>
      <c r="L727" s="36">
        <f t="shared" si="140"/>
        <v>14888.699999999999</v>
      </c>
    </row>
    <row r="728" spans="1:12" ht="12.75">
      <c r="A728" s="12" t="s">
        <v>188</v>
      </c>
      <c r="B728" s="47" t="s">
        <v>21</v>
      </c>
      <c r="C728" s="8" t="s">
        <v>197</v>
      </c>
      <c r="D728" s="8" t="s">
        <v>224</v>
      </c>
      <c r="E728" s="94"/>
      <c r="F728" s="7">
        <f t="shared" si="139"/>
        <v>14888.699999999999</v>
      </c>
      <c r="G728" s="7">
        <f t="shared" si="139"/>
        <v>0</v>
      </c>
      <c r="H728" s="36">
        <f t="shared" si="131"/>
        <v>14888.699999999999</v>
      </c>
      <c r="I728" s="7">
        <f t="shared" si="139"/>
        <v>0</v>
      </c>
      <c r="J728" s="36">
        <f t="shared" si="129"/>
        <v>14888.699999999999</v>
      </c>
      <c r="K728" s="7">
        <f t="shared" si="139"/>
        <v>0</v>
      </c>
      <c r="L728" s="36">
        <f t="shared" si="140"/>
        <v>14888.699999999999</v>
      </c>
    </row>
    <row r="729" spans="1:12" ht="12.75">
      <c r="A729" s="63" t="str">
        <f ca="1">IF(ISERROR(MATCH(E729,Код_КВР,0)),"",INDIRECT(ADDRESS(MATCH(E729,Код_КВР,0)+1,2,,,"КВР")))</f>
        <v>Социальное обеспечение и иные выплаты населению</v>
      </c>
      <c r="B729" s="47" t="s">
        <v>21</v>
      </c>
      <c r="C729" s="8" t="s">
        <v>197</v>
      </c>
      <c r="D729" s="8" t="s">
        <v>224</v>
      </c>
      <c r="E729" s="94">
        <v>300</v>
      </c>
      <c r="F729" s="7">
        <f t="shared" si="139"/>
        <v>14888.699999999999</v>
      </c>
      <c r="G729" s="7">
        <f t="shared" si="139"/>
        <v>0</v>
      </c>
      <c r="H729" s="36">
        <f t="shared" si="131"/>
        <v>14888.699999999999</v>
      </c>
      <c r="I729" s="7">
        <f t="shared" si="139"/>
        <v>0</v>
      </c>
      <c r="J729" s="36">
        <f t="shared" si="129"/>
        <v>14888.699999999999</v>
      </c>
      <c r="K729" s="7">
        <f t="shared" si="139"/>
        <v>0</v>
      </c>
      <c r="L729" s="36">
        <f t="shared" si="140"/>
        <v>14888.699999999999</v>
      </c>
    </row>
    <row r="730" spans="1:12" ht="35.25" customHeight="1">
      <c r="A730" s="63" t="str">
        <f ca="1">IF(ISERROR(MATCH(E730,Код_КВР,0)),"",INDIRECT(ADDRESS(MATCH(E730,Код_КВР,0)+1,2,,,"КВР")))</f>
        <v>Социальные выплаты гражданам, кроме публичных нормативных социальных выплат</v>
      </c>
      <c r="B730" s="47" t="s">
        <v>21</v>
      </c>
      <c r="C730" s="8" t="s">
        <v>197</v>
      </c>
      <c r="D730" s="8" t="s">
        <v>224</v>
      </c>
      <c r="E730" s="94">
        <v>320</v>
      </c>
      <c r="F730" s="7">
        <f>SUM(F731:F732)</f>
        <v>14888.699999999999</v>
      </c>
      <c r="G730" s="7">
        <f>SUM(G731:G732)</f>
        <v>0</v>
      </c>
      <c r="H730" s="36">
        <f t="shared" si="131"/>
        <v>14888.699999999999</v>
      </c>
      <c r="I730" s="7">
        <f>SUM(I731:I732)</f>
        <v>0</v>
      </c>
      <c r="J730" s="36">
        <f t="shared" si="129"/>
        <v>14888.699999999999</v>
      </c>
      <c r="K730" s="7">
        <f>SUM(K731:K732)</f>
        <v>0</v>
      </c>
      <c r="L730" s="36">
        <f t="shared" si="140"/>
        <v>14888.699999999999</v>
      </c>
    </row>
    <row r="731" spans="1:12" ht="36.75" customHeight="1">
      <c r="A731" s="63" t="str">
        <f ca="1">IF(ISERROR(MATCH(E731,Код_КВР,0)),"",INDIRECT(ADDRESS(MATCH(E731,Код_КВР,0)+1,2,,,"КВР")))</f>
        <v>Пособия, компенсации и иные социальные выплаты гражданам, кроме публичных нормативных обязательств</v>
      </c>
      <c r="B731" s="47" t="s">
        <v>21</v>
      </c>
      <c r="C731" s="8" t="s">
        <v>197</v>
      </c>
      <c r="D731" s="8" t="s">
        <v>224</v>
      </c>
      <c r="E731" s="94">
        <v>321</v>
      </c>
      <c r="F731" s="7">
        <f>'прил.6'!G1217</f>
        <v>12936.9</v>
      </c>
      <c r="G731" s="7">
        <f>'прил.6'!H1217</f>
        <v>0</v>
      </c>
      <c r="H731" s="36">
        <f t="shared" si="131"/>
        <v>12936.9</v>
      </c>
      <c r="I731" s="7">
        <f>'прил.6'!J1217</f>
        <v>0</v>
      </c>
      <c r="J731" s="36">
        <f t="shared" si="129"/>
        <v>12936.9</v>
      </c>
      <c r="K731" s="7">
        <f>'прил.6'!L1217</f>
        <v>0</v>
      </c>
      <c r="L731" s="36">
        <f t="shared" si="140"/>
        <v>12936.9</v>
      </c>
    </row>
    <row r="732" spans="1:12" ht="33">
      <c r="A732" s="63" t="str">
        <f ca="1">IF(ISERROR(MATCH(E732,Код_КВР,0)),"",INDIRECT(ADDRESS(MATCH(E732,Код_КВР,0)+1,2,,,"КВР")))</f>
        <v>Приобретение товаров, работ, услуг в пользу граждан в целях их социального обеспечения</v>
      </c>
      <c r="B732" s="47" t="s">
        <v>21</v>
      </c>
      <c r="C732" s="8" t="s">
        <v>197</v>
      </c>
      <c r="D732" s="8" t="s">
        <v>224</v>
      </c>
      <c r="E732" s="94">
        <v>323</v>
      </c>
      <c r="F732" s="7">
        <f>'прил.6'!G1218</f>
        <v>1951.8</v>
      </c>
      <c r="G732" s="7">
        <f>'прил.6'!H1218</f>
        <v>0</v>
      </c>
      <c r="H732" s="36">
        <f t="shared" si="131"/>
        <v>1951.8</v>
      </c>
      <c r="I732" s="7">
        <f>'прил.6'!J1218</f>
        <v>0</v>
      </c>
      <c r="J732" s="36">
        <f aca="true" t="shared" si="141" ref="J732:J802">H732+I732</f>
        <v>1951.8</v>
      </c>
      <c r="K732" s="7">
        <f>'прил.6'!L1218</f>
        <v>0</v>
      </c>
      <c r="L732" s="36">
        <f t="shared" si="140"/>
        <v>1951.8</v>
      </c>
    </row>
    <row r="733" spans="1:12" ht="12.75">
      <c r="A733" s="63" t="str">
        <f ca="1">IF(ISERROR(MATCH(B733,Код_КЦСР,0)),"",INDIRECT(ADDRESS(MATCH(B733,Код_КЦСР,0)+1,2,,,"КЦСР")))</f>
        <v>Оплата услуг бани по льготным помывкам</v>
      </c>
      <c r="B733" s="47" t="s">
        <v>22</v>
      </c>
      <c r="C733" s="8"/>
      <c r="D733" s="1"/>
      <c r="E733" s="94"/>
      <c r="F733" s="7">
        <f aca="true" t="shared" si="142" ref="F733:K737">F734</f>
        <v>71</v>
      </c>
      <c r="G733" s="7">
        <f t="shared" si="142"/>
        <v>0</v>
      </c>
      <c r="H733" s="36">
        <f t="shared" si="131"/>
        <v>71</v>
      </c>
      <c r="I733" s="7">
        <f t="shared" si="142"/>
        <v>0</v>
      </c>
      <c r="J733" s="36">
        <f t="shared" si="141"/>
        <v>71</v>
      </c>
      <c r="K733" s="7">
        <f t="shared" si="142"/>
        <v>0</v>
      </c>
      <c r="L733" s="36">
        <f t="shared" si="140"/>
        <v>71</v>
      </c>
    </row>
    <row r="734" spans="1:12" ht="12.75">
      <c r="A734" s="63" t="str">
        <f ca="1">IF(ISERROR(MATCH(C734,Код_Раздел,0)),"",INDIRECT(ADDRESS(MATCH(C734,Код_Раздел,0)+1,2,,,"Раздел")))</f>
        <v>Социальная политика</v>
      </c>
      <c r="B734" s="47" t="s">
        <v>22</v>
      </c>
      <c r="C734" s="8" t="s">
        <v>197</v>
      </c>
      <c r="D734" s="1"/>
      <c r="E734" s="94"/>
      <c r="F734" s="7">
        <f t="shared" si="142"/>
        <v>71</v>
      </c>
      <c r="G734" s="7">
        <f t="shared" si="142"/>
        <v>0</v>
      </c>
      <c r="H734" s="36">
        <f t="shared" si="131"/>
        <v>71</v>
      </c>
      <c r="I734" s="7">
        <f t="shared" si="142"/>
        <v>0</v>
      </c>
      <c r="J734" s="36">
        <f t="shared" si="141"/>
        <v>71</v>
      </c>
      <c r="K734" s="7">
        <f t="shared" si="142"/>
        <v>0</v>
      </c>
      <c r="L734" s="36">
        <f t="shared" si="140"/>
        <v>71</v>
      </c>
    </row>
    <row r="735" spans="1:12" ht="12.75">
      <c r="A735" s="12" t="s">
        <v>188</v>
      </c>
      <c r="B735" s="47" t="s">
        <v>22</v>
      </c>
      <c r="C735" s="8" t="s">
        <v>197</v>
      </c>
      <c r="D735" s="8" t="s">
        <v>224</v>
      </c>
      <c r="E735" s="94"/>
      <c r="F735" s="7">
        <f t="shared" si="142"/>
        <v>71</v>
      </c>
      <c r="G735" s="7">
        <f t="shared" si="142"/>
        <v>0</v>
      </c>
      <c r="H735" s="36">
        <f t="shared" si="131"/>
        <v>71</v>
      </c>
      <c r="I735" s="7">
        <f t="shared" si="142"/>
        <v>0</v>
      </c>
      <c r="J735" s="36">
        <f t="shared" si="141"/>
        <v>71</v>
      </c>
      <c r="K735" s="7">
        <f t="shared" si="142"/>
        <v>0</v>
      </c>
      <c r="L735" s="36">
        <f t="shared" si="140"/>
        <v>71</v>
      </c>
    </row>
    <row r="736" spans="1:12" ht="12.75">
      <c r="A736" s="63" t="str">
        <f ca="1">IF(ISERROR(MATCH(E736,Код_КВР,0)),"",INDIRECT(ADDRESS(MATCH(E736,Код_КВР,0)+1,2,,,"КВР")))</f>
        <v>Социальное обеспечение и иные выплаты населению</v>
      </c>
      <c r="B736" s="47" t="s">
        <v>22</v>
      </c>
      <c r="C736" s="8" t="s">
        <v>197</v>
      </c>
      <c r="D736" s="8" t="s">
        <v>224</v>
      </c>
      <c r="E736" s="94">
        <v>300</v>
      </c>
      <c r="F736" s="7">
        <f t="shared" si="142"/>
        <v>71</v>
      </c>
      <c r="G736" s="7">
        <f t="shared" si="142"/>
        <v>0</v>
      </c>
      <c r="H736" s="36">
        <f t="shared" si="131"/>
        <v>71</v>
      </c>
      <c r="I736" s="7">
        <f t="shared" si="142"/>
        <v>0</v>
      </c>
      <c r="J736" s="36">
        <f t="shared" si="141"/>
        <v>71</v>
      </c>
      <c r="K736" s="7">
        <f t="shared" si="142"/>
        <v>0</v>
      </c>
      <c r="L736" s="36">
        <f t="shared" si="140"/>
        <v>71</v>
      </c>
    </row>
    <row r="737" spans="1:12" ht="33">
      <c r="A737" s="63" t="str">
        <f ca="1">IF(ISERROR(MATCH(E737,Код_КВР,0)),"",INDIRECT(ADDRESS(MATCH(E737,Код_КВР,0)+1,2,,,"КВР")))</f>
        <v>Социальные выплаты гражданам, кроме публичных нормативных социальных выплат</v>
      </c>
      <c r="B737" s="47" t="s">
        <v>22</v>
      </c>
      <c r="C737" s="8" t="s">
        <v>197</v>
      </c>
      <c r="D737" s="8" t="s">
        <v>224</v>
      </c>
      <c r="E737" s="94">
        <v>320</v>
      </c>
      <c r="F737" s="7">
        <f t="shared" si="142"/>
        <v>71</v>
      </c>
      <c r="G737" s="7">
        <f t="shared" si="142"/>
        <v>0</v>
      </c>
      <c r="H737" s="36">
        <f t="shared" si="131"/>
        <v>71</v>
      </c>
      <c r="I737" s="7">
        <f t="shared" si="142"/>
        <v>0</v>
      </c>
      <c r="J737" s="36">
        <f t="shared" si="141"/>
        <v>71</v>
      </c>
      <c r="K737" s="7">
        <f t="shared" si="142"/>
        <v>0</v>
      </c>
      <c r="L737" s="36">
        <f t="shared" si="140"/>
        <v>71</v>
      </c>
    </row>
    <row r="738" spans="1:12" ht="33">
      <c r="A738" s="63" t="str">
        <f ca="1">IF(ISERROR(MATCH(E738,Код_КВР,0)),"",INDIRECT(ADDRESS(MATCH(E738,Код_КВР,0)+1,2,,,"КВР")))</f>
        <v>Приобретение товаров, работ, услуг в пользу граждан в целях их социального обеспечения</v>
      </c>
      <c r="B738" s="47" t="s">
        <v>22</v>
      </c>
      <c r="C738" s="8" t="s">
        <v>197</v>
      </c>
      <c r="D738" s="8" t="s">
        <v>224</v>
      </c>
      <c r="E738" s="94">
        <v>323</v>
      </c>
      <c r="F738" s="7">
        <f>'прил.6'!G509</f>
        <v>71</v>
      </c>
      <c r="G738" s="7">
        <f>'прил.6'!H509</f>
        <v>0</v>
      </c>
      <c r="H738" s="36">
        <f t="shared" si="131"/>
        <v>71</v>
      </c>
      <c r="I738" s="7">
        <f>'прил.6'!J509</f>
        <v>0</v>
      </c>
      <c r="J738" s="36">
        <f t="shared" si="141"/>
        <v>71</v>
      </c>
      <c r="K738" s="7">
        <f>'прил.6'!L509</f>
        <v>0</v>
      </c>
      <c r="L738" s="36">
        <f t="shared" si="140"/>
        <v>71</v>
      </c>
    </row>
    <row r="739" spans="1:12" ht="69" customHeight="1">
      <c r="A739" s="63" t="str">
        <f ca="1">IF(ISERROR(MATCH(B739,Код_КЦСР,0)),"",INDIRECT(ADDRESS(MATCH(B739,Код_КЦСР,0)+1,2,,,"КЦСР")))</f>
        <v>Субсидии на 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v>
      </c>
      <c r="B739" s="49" t="s">
        <v>374</v>
      </c>
      <c r="C739" s="8"/>
      <c r="D739" s="1"/>
      <c r="E739" s="94"/>
      <c r="F739" s="7">
        <f aca="true" t="shared" si="143" ref="F739:K743">F740</f>
        <v>26528.4</v>
      </c>
      <c r="G739" s="7">
        <f t="shared" si="143"/>
        <v>0</v>
      </c>
      <c r="H739" s="36">
        <f t="shared" si="131"/>
        <v>26528.4</v>
      </c>
      <c r="I739" s="7">
        <f t="shared" si="143"/>
        <v>0</v>
      </c>
      <c r="J739" s="36">
        <f t="shared" si="141"/>
        <v>26528.4</v>
      </c>
      <c r="K739" s="7">
        <f t="shared" si="143"/>
        <v>-2965.2</v>
      </c>
      <c r="L739" s="36">
        <f t="shared" si="140"/>
        <v>23563.2</v>
      </c>
    </row>
    <row r="740" spans="1:12" ht="12.75">
      <c r="A740" s="63" t="str">
        <f ca="1">IF(ISERROR(MATCH(C740,Код_Раздел,0)),"",INDIRECT(ADDRESS(MATCH(C740,Код_Раздел,0)+1,2,,,"Раздел")))</f>
        <v>Образование</v>
      </c>
      <c r="B740" s="49" t="s">
        <v>374</v>
      </c>
      <c r="C740" s="8" t="s">
        <v>204</v>
      </c>
      <c r="D740" s="1"/>
      <c r="E740" s="94"/>
      <c r="F740" s="7">
        <f t="shared" si="143"/>
        <v>26528.4</v>
      </c>
      <c r="G740" s="7">
        <f t="shared" si="143"/>
        <v>0</v>
      </c>
      <c r="H740" s="36">
        <f aca="true" t="shared" si="144" ref="H740:H810">F740+G740</f>
        <v>26528.4</v>
      </c>
      <c r="I740" s="7">
        <f t="shared" si="143"/>
        <v>0</v>
      </c>
      <c r="J740" s="36">
        <f t="shared" si="141"/>
        <v>26528.4</v>
      </c>
      <c r="K740" s="7">
        <f t="shared" si="143"/>
        <v>-2965.2</v>
      </c>
      <c r="L740" s="36">
        <f t="shared" si="140"/>
        <v>23563.2</v>
      </c>
    </row>
    <row r="741" spans="1:12" ht="12.75">
      <c r="A741" s="12" t="s">
        <v>208</v>
      </c>
      <c r="B741" s="49" t="s">
        <v>374</v>
      </c>
      <c r="C741" s="8" t="s">
        <v>204</v>
      </c>
      <c r="D741" s="8" t="s">
        <v>204</v>
      </c>
      <c r="E741" s="94"/>
      <c r="F741" s="7">
        <f t="shared" si="143"/>
        <v>26528.4</v>
      </c>
      <c r="G741" s="7">
        <f t="shared" si="143"/>
        <v>0</v>
      </c>
      <c r="H741" s="36">
        <f t="shared" si="144"/>
        <v>26528.4</v>
      </c>
      <c r="I741" s="7">
        <f>I742+I745</f>
        <v>0</v>
      </c>
      <c r="J741" s="36">
        <f t="shared" si="141"/>
        <v>26528.4</v>
      </c>
      <c r="K741" s="7">
        <f>K742+K745</f>
        <v>-2965.2</v>
      </c>
      <c r="L741" s="36">
        <f t="shared" si="140"/>
        <v>23563.2</v>
      </c>
    </row>
    <row r="742" spans="1:12" ht="12.75" hidden="1">
      <c r="A742" s="63" t="str">
        <f ca="1">IF(ISERROR(MATCH(E742,Код_КВР,0)),"",INDIRECT(ADDRESS(MATCH(E742,Код_КВР,0)+1,2,,,"КВР")))</f>
        <v>Социальное обеспечение и иные выплаты населению</v>
      </c>
      <c r="B742" s="49" t="s">
        <v>374</v>
      </c>
      <c r="C742" s="8" t="s">
        <v>204</v>
      </c>
      <c r="D742" s="8" t="s">
        <v>204</v>
      </c>
      <c r="E742" s="94">
        <v>300</v>
      </c>
      <c r="F742" s="7">
        <f t="shared" si="143"/>
        <v>26528.4</v>
      </c>
      <c r="G742" s="7">
        <f t="shared" si="143"/>
        <v>0</v>
      </c>
      <c r="H742" s="36">
        <f t="shared" si="144"/>
        <v>26528.4</v>
      </c>
      <c r="I742" s="7">
        <f t="shared" si="143"/>
        <v>-26528.4</v>
      </c>
      <c r="J742" s="36">
        <f t="shared" si="141"/>
        <v>0</v>
      </c>
      <c r="K742" s="7">
        <f t="shared" si="143"/>
        <v>0</v>
      </c>
      <c r="L742" s="36">
        <f t="shared" si="140"/>
        <v>0</v>
      </c>
    </row>
    <row r="743" spans="1:12" ht="33" hidden="1">
      <c r="A743" s="63" t="str">
        <f ca="1">IF(ISERROR(MATCH(E743,Код_КВР,0)),"",INDIRECT(ADDRESS(MATCH(E743,Код_КВР,0)+1,2,,,"КВР")))</f>
        <v>Социальные выплаты гражданам, кроме публичных нормативных социальных выплат</v>
      </c>
      <c r="B743" s="49" t="s">
        <v>374</v>
      </c>
      <c r="C743" s="8" t="s">
        <v>204</v>
      </c>
      <c r="D743" s="8" t="s">
        <v>204</v>
      </c>
      <c r="E743" s="94">
        <v>320</v>
      </c>
      <c r="F743" s="7">
        <f t="shared" si="143"/>
        <v>26528.4</v>
      </c>
      <c r="G743" s="7">
        <f t="shared" si="143"/>
        <v>0</v>
      </c>
      <c r="H743" s="36">
        <f t="shared" si="144"/>
        <v>26528.4</v>
      </c>
      <c r="I743" s="7">
        <f t="shared" si="143"/>
        <v>-26528.4</v>
      </c>
      <c r="J743" s="36">
        <f t="shared" si="141"/>
        <v>0</v>
      </c>
      <c r="K743" s="7">
        <f t="shared" si="143"/>
        <v>0</v>
      </c>
      <c r="L743" s="36">
        <f t="shared" si="140"/>
        <v>0</v>
      </c>
    </row>
    <row r="744" spans="1:12" ht="33" hidden="1">
      <c r="A744" s="63" t="str">
        <f ca="1">IF(ISERROR(MATCH(E744,Код_КВР,0)),"",INDIRECT(ADDRESS(MATCH(E744,Код_КВР,0)+1,2,,,"КВР")))</f>
        <v>Приобретение товаров, работ, услуг в пользу граждан в целях их социального обеспечения</v>
      </c>
      <c r="B744" s="49" t="s">
        <v>374</v>
      </c>
      <c r="C744" s="8" t="s">
        <v>204</v>
      </c>
      <c r="D744" s="8" t="s">
        <v>204</v>
      </c>
      <c r="E744" s="94">
        <v>323</v>
      </c>
      <c r="F744" s="7">
        <f>'прил.6'!G1167</f>
        <v>26528.4</v>
      </c>
      <c r="G744" s="7">
        <f>'прил.6'!H1167</f>
        <v>0</v>
      </c>
      <c r="H744" s="36">
        <f t="shared" si="144"/>
        <v>26528.4</v>
      </c>
      <c r="I744" s="7">
        <f>'прил.6'!J1167</f>
        <v>-26528.4</v>
      </c>
      <c r="J744" s="36">
        <f t="shared" si="141"/>
        <v>0</v>
      </c>
      <c r="K744" s="7">
        <f>'прил.6'!L1167</f>
        <v>0</v>
      </c>
      <c r="L744" s="36">
        <f t="shared" si="140"/>
        <v>0</v>
      </c>
    </row>
    <row r="745" spans="1:12" ht="23.25" customHeight="1">
      <c r="A745" s="63" t="str">
        <f ca="1">IF(ISERROR(MATCH(E745,Код_КВР,0)),"",INDIRECT(ADDRESS(MATCH(E745,Код_КВР,0)+1,2,,,"КВР")))</f>
        <v>Иные бюджетные ассигнования</v>
      </c>
      <c r="B745" s="49" t="s">
        <v>374</v>
      </c>
      <c r="C745" s="8" t="s">
        <v>204</v>
      </c>
      <c r="D745" s="8" t="s">
        <v>204</v>
      </c>
      <c r="E745" s="94">
        <v>800</v>
      </c>
      <c r="F745" s="7"/>
      <c r="G745" s="7"/>
      <c r="H745" s="36"/>
      <c r="I745" s="7">
        <f>I746</f>
        <v>26528.4</v>
      </c>
      <c r="J745" s="36">
        <f t="shared" si="141"/>
        <v>26528.4</v>
      </c>
      <c r="K745" s="7">
        <f>K746</f>
        <v>-2965.2</v>
      </c>
      <c r="L745" s="36">
        <f t="shared" si="140"/>
        <v>23563.2</v>
      </c>
    </row>
    <row r="746" spans="1:12" ht="49.5">
      <c r="A746" s="63" t="str">
        <f ca="1">IF(ISERROR(MATCH(E746,Код_КВР,0)),"",INDIRECT(ADDRESS(MATCH(E746,Код_КВР,0)+1,2,,,"КВР")))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746" s="49" t="s">
        <v>374</v>
      </c>
      <c r="C746" s="8" t="s">
        <v>204</v>
      </c>
      <c r="D746" s="8" t="s">
        <v>204</v>
      </c>
      <c r="E746" s="94">
        <v>810</v>
      </c>
      <c r="F746" s="7"/>
      <c r="G746" s="7"/>
      <c r="H746" s="36"/>
      <c r="I746" s="7">
        <f>'прил.6'!J1169</f>
        <v>26528.4</v>
      </c>
      <c r="J746" s="36">
        <f t="shared" si="141"/>
        <v>26528.4</v>
      </c>
      <c r="K746" s="7">
        <f>'прил.6'!L1169</f>
        <v>-2965.2</v>
      </c>
      <c r="L746" s="36">
        <f t="shared" si="140"/>
        <v>23563.2</v>
      </c>
    </row>
    <row r="747" spans="1:12" ht="33">
      <c r="A747" s="63" t="str">
        <f ca="1">IF(ISERROR(MATCH(B747,Код_КЦСР,0)),"",INDIRECT(ADDRESS(MATCH(B747,Код_КЦСР,0)+1,2,,,"КЦСР")))</f>
        <v>Мероприятия по проведению оздоровительной кампании детей за счет субвенций из федерального бюджета</v>
      </c>
      <c r="B747" s="47" t="s">
        <v>432</v>
      </c>
      <c r="C747" s="8"/>
      <c r="D747" s="1"/>
      <c r="E747" s="94"/>
      <c r="F747" s="7">
        <f aca="true" t="shared" si="145" ref="F747:K751">F748</f>
        <v>4806</v>
      </c>
      <c r="G747" s="7">
        <f t="shared" si="145"/>
        <v>0</v>
      </c>
      <c r="H747" s="36">
        <f t="shared" si="144"/>
        <v>4806</v>
      </c>
      <c r="I747" s="7">
        <f t="shared" si="145"/>
        <v>0</v>
      </c>
      <c r="J747" s="36">
        <f t="shared" si="141"/>
        <v>4806</v>
      </c>
      <c r="K747" s="7">
        <f t="shared" si="145"/>
        <v>0</v>
      </c>
      <c r="L747" s="36">
        <f t="shared" si="140"/>
        <v>4806</v>
      </c>
    </row>
    <row r="748" spans="1:12" ht="12.75">
      <c r="A748" s="63" t="str">
        <f ca="1">IF(ISERROR(MATCH(C748,Код_Раздел,0)),"",INDIRECT(ADDRESS(MATCH(C748,Код_Раздел,0)+1,2,,,"Раздел")))</f>
        <v>Образование</v>
      </c>
      <c r="B748" s="47" t="s">
        <v>432</v>
      </c>
      <c r="C748" s="8" t="s">
        <v>204</v>
      </c>
      <c r="D748" s="1"/>
      <c r="E748" s="94"/>
      <c r="F748" s="7">
        <f t="shared" si="145"/>
        <v>4806</v>
      </c>
      <c r="G748" s="7">
        <f t="shared" si="145"/>
        <v>0</v>
      </c>
      <c r="H748" s="36">
        <f t="shared" si="144"/>
        <v>4806</v>
      </c>
      <c r="I748" s="7">
        <f t="shared" si="145"/>
        <v>0</v>
      </c>
      <c r="J748" s="36">
        <f t="shared" si="141"/>
        <v>4806</v>
      </c>
      <c r="K748" s="7">
        <f t="shared" si="145"/>
        <v>0</v>
      </c>
      <c r="L748" s="36">
        <f t="shared" si="140"/>
        <v>4806</v>
      </c>
    </row>
    <row r="749" spans="1:12" ht="12.75">
      <c r="A749" s="12" t="s">
        <v>208</v>
      </c>
      <c r="B749" s="47" t="s">
        <v>432</v>
      </c>
      <c r="C749" s="8" t="s">
        <v>204</v>
      </c>
      <c r="D749" s="8" t="s">
        <v>204</v>
      </c>
      <c r="E749" s="94"/>
      <c r="F749" s="7">
        <f t="shared" si="145"/>
        <v>4806</v>
      </c>
      <c r="G749" s="7">
        <f t="shared" si="145"/>
        <v>0</v>
      </c>
      <c r="H749" s="36">
        <f t="shared" si="144"/>
        <v>4806</v>
      </c>
      <c r="I749" s="7">
        <f t="shared" si="145"/>
        <v>0</v>
      </c>
      <c r="J749" s="36">
        <f t="shared" si="141"/>
        <v>4806</v>
      </c>
      <c r="K749" s="7">
        <f t="shared" si="145"/>
        <v>0</v>
      </c>
      <c r="L749" s="36">
        <f t="shared" si="140"/>
        <v>4806</v>
      </c>
    </row>
    <row r="750" spans="1:12" ht="12.75">
      <c r="A750" s="63" t="str">
        <f ca="1">IF(ISERROR(MATCH(E750,Код_КВР,0)),"",INDIRECT(ADDRESS(MATCH(E750,Код_КВР,0)+1,2,,,"КВР")))</f>
        <v>Социальное обеспечение и иные выплаты населению</v>
      </c>
      <c r="B750" s="47" t="s">
        <v>432</v>
      </c>
      <c r="C750" s="8" t="s">
        <v>204</v>
      </c>
      <c r="D750" s="8" t="s">
        <v>204</v>
      </c>
      <c r="E750" s="94">
        <v>300</v>
      </c>
      <c r="F750" s="7">
        <f t="shared" si="145"/>
        <v>4806</v>
      </c>
      <c r="G750" s="7">
        <f t="shared" si="145"/>
        <v>0</v>
      </c>
      <c r="H750" s="36">
        <f t="shared" si="144"/>
        <v>4806</v>
      </c>
      <c r="I750" s="7">
        <f t="shared" si="145"/>
        <v>0</v>
      </c>
      <c r="J750" s="36">
        <f t="shared" si="141"/>
        <v>4806</v>
      </c>
      <c r="K750" s="7">
        <f t="shared" si="145"/>
        <v>0</v>
      </c>
      <c r="L750" s="36">
        <f t="shared" si="140"/>
        <v>4806</v>
      </c>
    </row>
    <row r="751" spans="1:12" ht="33">
      <c r="A751" s="63" t="str">
        <f ca="1">IF(ISERROR(MATCH(E751,Код_КВР,0)),"",INDIRECT(ADDRESS(MATCH(E751,Код_КВР,0)+1,2,,,"КВР")))</f>
        <v>Социальные выплаты гражданам, кроме публичных нормативных социальных выплат</v>
      </c>
      <c r="B751" s="47" t="s">
        <v>432</v>
      </c>
      <c r="C751" s="8" t="s">
        <v>204</v>
      </c>
      <c r="D751" s="8" t="s">
        <v>204</v>
      </c>
      <c r="E751" s="94">
        <v>320</v>
      </c>
      <c r="F751" s="7">
        <f t="shared" si="145"/>
        <v>4806</v>
      </c>
      <c r="G751" s="7">
        <f t="shared" si="145"/>
        <v>0</v>
      </c>
      <c r="H751" s="36">
        <f t="shared" si="144"/>
        <v>4806</v>
      </c>
      <c r="I751" s="7">
        <f t="shared" si="145"/>
        <v>0</v>
      </c>
      <c r="J751" s="36">
        <f t="shared" si="141"/>
        <v>4806</v>
      </c>
      <c r="K751" s="7">
        <f t="shared" si="145"/>
        <v>0</v>
      </c>
      <c r="L751" s="36">
        <f t="shared" si="140"/>
        <v>4806</v>
      </c>
    </row>
    <row r="752" spans="1:12" ht="33">
      <c r="A752" s="63" t="str">
        <f ca="1">IF(ISERROR(MATCH(E752,Код_КВР,0)),"",INDIRECT(ADDRESS(MATCH(E752,Код_КВР,0)+1,2,,,"КВР")))</f>
        <v>Приобретение товаров, работ, услуг в пользу граждан в целях их социального обеспечения</v>
      </c>
      <c r="B752" s="47" t="s">
        <v>432</v>
      </c>
      <c r="C752" s="8" t="s">
        <v>204</v>
      </c>
      <c r="D752" s="8" t="s">
        <v>204</v>
      </c>
      <c r="E752" s="94">
        <v>323</v>
      </c>
      <c r="F752" s="7">
        <f>'прил.6'!G1173</f>
        <v>4806</v>
      </c>
      <c r="G752" s="7">
        <f>'прил.6'!H1173</f>
        <v>0</v>
      </c>
      <c r="H752" s="36">
        <f t="shared" si="144"/>
        <v>4806</v>
      </c>
      <c r="I752" s="7">
        <f>'прил.6'!J1173</f>
        <v>0</v>
      </c>
      <c r="J752" s="36">
        <f t="shared" si="141"/>
        <v>4806</v>
      </c>
      <c r="K752" s="7">
        <f>'прил.6'!L1173</f>
        <v>0</v>
      </c>
      <c r="L752" s="36">
        <f t="shared" si="140"/>
        <v>4806</v>
      </c>
    </row>
    <row r="753" spans="1:12" ht="33">
      <c r="A753" s="63" t="str">
        <f ca="1">IF(ISERROR(MATCH(B753,Код_КЦСР,0)),"",INDIRECT(ADDRESS(MATCH(B753,Код_КЦСР,0)+1,2,,,"КЦСР")))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753" s="47" t="s">
        <v>420</v>
      </c>
      <c r="C753" s="8"/>
      <c r="D753" s="1"/>
      <c r="E753" s="94"/>
      <c r="F753" s="7">
        <f aca="true" t="shared" si="146" ref="F753:K757">F754</f>
        <v>277578.3</v>
      </c>
      <c r="G753" s="7">
        <f t="shared" si="146"/>
        <v>0</v>
      </c>
      <c r="H753" s="36">
        <f t="shared" si="144"/>
        <v>277578.3</v>
      </c>
      <c r="I753" s="7">
        <f t="shared" si="146"/>
        <v>0</v>
      </c>
      <c r="J753" s="36">
        <f t="shared" si="141"/>
        <v>277578.3</v>
      </c>
      <c r="K753" s="7">
        <f t="shared" si="146"/>
        <v>0</v>
      </c>
      <c r="L753" s="36">
        <f t="shared" si="140"/>
        <v>277578.3</v>
      </c>
    </row>
    <row r="754" spans="1:12" ht="12.75">
      <c r="A754" s="63" t="str">
        <f ca="1">IF(ISERROR(MATCH(C754,Код_Раздел,0)),"",INDIRECT(ADDRESS(MATCH(C754,Код_Раздел,0)+1,2,,,"Раздел")))</f>
        <v>Социальная политика</v>
      </c>
      <c r="B754" s="47" t="s">
        <v>420</v>
      </c>
      <c r="C754" s="8" t="s">
        <v>197</v>
      </c>
      <c r="D754" s="1"/>
      <c r="E754" s="94"/>
      <c r="F754" s="7">
        <f t="shared" si="146"/>
        <v>277578.3</v>
      </c>
      <c r="G754" s="7">
        <f t="shared" si="146"/>
        <v>0</v>
      </c>
      <c r="H754" s="36">
        <f t="shared" si="144"/>
        <v>277578.3</v>
      </c>
      <c r="I754" s="7">
        <f t="shared" si="146"/>
        <v>0</v>
      </c>
      <c r="J754" s="36">
        <f t="shared" si="141"/>
        <v>277578.3</v>
      </c>
      <c r="K754" s="7">
        <f t="shared" si="146"/>
        <v>0</v>
      </c>
      <c r="L754" s="36">
        <f t="shared" si="140"/>
        <v>277578.3</v>
      </c>
    </row>
    <row r="755" spans="1:12" ht="12.75">
      <c r="A755" s="12" t="s">
        <v>188</v>
      </c>
      <c r="B755" s="47" t="s">
        <v>420</v>
      </c>
      <c r="C755" s="8" t="s">
        <v>197</v>
      </c>
      <c r="D755" s="8" t="s">
        <v>224</v>
      </c>
      <c r="E755" s="94"/>
      <c r="F755" s="7">
        <f t="shared" si="146"/>
        <v>277578.3</v>
      </c>
      <c r="G755" s="7">
        <f t="shared" si="146"/>
        <v>0</v>
      </c>
      <c r="H755" s="36">
        <f t="shared" si="144"/>
        <v>277578.3</v>
      </c>
      <c r="I755" s="7">
        <f t="shared" si="146"/>
        <v>0</v>
      </c>
      <c r="J755" s="36">
        <f t="shared" si="141"/>
        <v>277578.3</v>
      </c>
      <c r="K755" s="7">
        <f t="shared" si="146"/>
        <v>0</v>
      </c>
      <c r="L755" s="36">
        <f t="shared" si="140"/>
        <v>277578.3</v>
      </c>
    </row>
    <row r="756" spans="1:12" ht="12.75">
      <c r="A756" s="63" t="str">
        <f ca="1">IF(ISERROR(MATCH(E756,Код_КВР,0)),"",INDIRECT(ADDRESS(MATCH(E756,Код_КВР,0)+1,2,,,"КВР")))</f>
        <v>Социальное обеспечение и иные выплаты населению</v>
      </c>
      <c r="B756" s="47" t="s">
        <v>420</v>
      </c>
      <c r="C756" s="8" t="s">
        <v>197</v>
      </c>
      <c r="D756" s="8" t="s">
        <v>224</v>
      </c>
      <c r="E756" s="94">
        <v>300</v>
      </c>
      <c r="F756" s="7">
        <f t="shared" si="146"/>
        <v>277578.3</v>
      </c>
      <c r="G756" s="7">
        <f t="shared" si="146"/>
        <v>0</v>
      </c>
      <c r="H756" s="36">
        <f t="shared" si="144"/>
        <v>277578.3</v>
      </c>
      <c r="I756" s="7">
        <f t="shared" si="146"/>
        <v>0</v>
      </c>
      <c r="J756" s="36">
        <f t="shared" si="141"/>
        <v>277578.3</v>
      </c>
      <c r="K756" s="7">
        <f t="shared" si="146"/>
        <v>0</v>
      </c>
      <c r="L756" s="36">
        <f t="shared" si="140"/>
        <v>277578.3</v>
      </c>
    </row>
    <row r="757" spans="1:12" ht="33">
      <c r="A757" s="63" t="str">
        <f ca="1">IF(ISERROR(MATCH(E757,Код_КВР,0)),"",INDIRECT(ADDRESS(MATCH(E757,Код_КВР,0)+1,2,,,"КВР")))</f>
        <v>Социальные выплаты гражданам, кроме публичных нормативных социальных выплат</v>
      </c>
      <c r="B757" s="47" t="s">
        <v>420</v>
      </c>
      <c r="C757" s="8" t="s">
        <v>197</v>
      </c>
      <c r="D757" s="8" t="s">
        <v>224</v>
      </c>
      <c r="E757" s="94">
        <v>320</v>
      </c>
      <c r="F757" s="7">
        <f t="shared" si="146"/>
        <v>277578.3</v>
      </c>
      <c r="G757" s="7">
        <f t="shared" si="146"/>
        <v>0</v>
      </c>
      <c r="H757" s="36">
        <f t="shared" si="144"/>
        <v>277578.3</v>
      </c>
      <c r="I757" s="7">
        <f t="shared" si="146"/>
        <v>0</v>
      </c>
      <c r="J757" s="36">
        <f t="shared" si="141"/>
        <v>277578.3</v>
      </c>
      <c r="K757" s="7">
        <f t="shared" si="146"/>
        <v>0</v>
      </c>
      <c r="L757" s="36">
        <f t="shared" si="140"/>
        <v>277578.3</v>
      </c>
    </row>
    <row r="758" spans="1:12" ht="33">
      <c r="A758" s="63" t="str">
        <f ca="1">IF(ISERROR(MATCH(E758,Код_КВР,0)),"",INDIRECT(ADDRESS(MATCH(E758,Код_КВР,0)+1,2,,,"КВР")))</f>
        <v>Пособия, компенсации и иные социальные выплаты гражданам, кроме публичных нормативных обязательств</v>
      </c>
      <c r="B758" s="47" t="s">
        <v>420</v>
      </c>
      <c r="C758" s="8" t="s">
        <v>197</v>
      </c>
      <c r="D758" s="8" t="s">
        <v>224</v>
      </c>
      <c r="E758" s="94">
        <v>321</v>
      </c>
      <c r="F758" s="7">
        <f>'прил.6'!G1222</f>
        <v>277578.3</v>
      </c>
      <c r="G758" s="7">
        <f>'прил.6'!H1222</f>
        <v>0</v>
      </c>
      <c r="H758" s="36">
        <f t="shared" si="144"/>
        <v>277578.3</v>
      </c>
      <c r="I758" s="7">
        <f>'прил.6'!J1222</f>
        <v>0</v>
      </c>
      <c r="J758" s="36">
        <f t="shared" si="141"/>
        <v>277578.3</v>
      </c>
      <c r="K758" s="7">
        <f>'прил.6'!L1222</f>
        <v>0</v>
      </c>
      <c r="L758" s="36">
        <f t="shared" si="140"/>
        <v>277578.3</v>
      </c>
    </row>
    <row r="759" spans="1:12" ht="87" customHeight="1">
      <c r="A759" s="63" t="str">
        <f ca="1">IF(ISERROR(MATCH(B759,Код_КЦСР,0)),"",INDIRECT(ADDRESS(MATCH(B759,Код_КЦСР,0)+1,2,,,"КЦСР")))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v>
      </c>
      <c r="B759" s="94" t="s">
        <v>418</v>
      </c>
      <c r="C759" s="8"/>
      <c r="D759" s="1"/>
      <c r="E759" s="94"/>
      <c r="F759" s="7">
        <f>F760</f>
        <v>5542.6</v>
      </c>
      <c r="G759" s="7">
        <f>G760</f>
        <v>0</v>
      </c>
      <c r="H759" s="36">
        <f t="shared" si="144"/>
        <v>5542.6</v>
      </c>
      <c r="I759" s="7">
        <f>I760</f>
        <v>0</v>
      </c>
      <c r="J759" s="36">
        <f t="shared" si="141"/>
        <v>5542.6</v>
      </c>
      <c r="K759" s="7">
        <f>K760</f>
        <v>0</v>
      </c>
      <c r="L759" s="36">
        <f t="shared" si="140"/>
        <v>5542.6</v>
      </c>
    </row>
    <row r="760" spans="1:12" ht="12.75">
      <c r="A760" s="63" t="str">
        <f ca="1">IF(ISERROR(MATCH(C760,Код_Раздел,0)),"",INDIRECT(ADDRESS(MATCH(C760,Код_Раздел,0)+1,2,,,"Раздел")))</f>
        <v>Образование</v>
      </c>
      <c r="B760" s="94" t="s">
        <v>418</v>
      </c>
      <c r="C760" s="8" t="s">
        <v>204</v>
      </c>
      <c r="D760" s="1"/>
      <c r="E760" s="94"/>
      <c r="F760" s="7">
        <f>F761</f>
        <v>5542.6</v>
      </c>
      <c r="G760" s="7">
        <f>G761</f>
        <v>0</v>
      </c>
      <c r="H760" s="36">
        <f t="shared" si="144"/>
        <v>5542.6</v>
      </c>
      <c r="I760" s="7">
        <f>I761</f>
        <v>0</v>
      </c>
      <c r="J760" s="36">
        <f t="shared" si="141"/>
        <v>5542.6</v>
      </c>
      <c r="K760" s="7">
        <f>K761</f>
        <v>0</v>
      </c>
      <c r="L760" s="36">
        <f t="shared" si="140"/>
        <v>5542.6</v>
      </c>
    </row>
    <row r="761" spans="1:12" ht="12.75">
      <c r="A761" s="12" t="s">
        <v>208</v>
      </c>
      <c r="B761" s="94" t="s">
        <v>418</v>
      </c>
      <c r="C761" s="8" t="s">
        <v>204</v>
      </c>
      <c r="D761" s="8" t="s">
        <v>204</v>
      </c>
      <c r="E761" s="94"/>
      <c r="F761" s="7">
        <f>F762+F765</f>
        <v>5542.6</v>
      </c>
      <c r="G761" s="7">
        <f>G762+G765</f>
        <v>0</v>
      </c>
      <c r="H761" s="36">
        <f t="shared" si="144"/>
        <v>5542.6</v>
      </c>
      <c r="I761" s="7">
        <f>I762+I765</f>
        <v>0</v>
      </c>
      <c r="J761" s="36">
        <f t="shared" si="141"/>
        <v>5542.6</v>
      </c>
      <c r="K761" s="7">
        <f>K762+K765</f>
        <v>0</v>
      </c>
      <c r="L761" s="36">
        <f t="shared" si="140"/>
        <v>5542.6</v>
      </c>
    </row>
    <row r="762" spans="1:12" ht="12.75">
      <c r="A762" s="63" t="str">
        <f aca="true" t="shared" si="147" ref="A762:A767">IF(ISERROR(MATCH(E762,Код_КВР,0)),"",INDIRECT(ADDRESS(MATCH(E762,Код_КВР,0)+1,2,,,"КВР")))</f>
        <v>Закупка товаров, работ и услуг для муниципальных нужд</v>
      </c>
      <c r="B762" s="94" t="s">
        <v>418</v>
      </c>
      <c r="C762" s="8" t="s">
        <v>204</v>
      </c>
      <c r="D762" s="8" t="s">
        <v>204</v>
      </c>
      <c r="E762" s="94">
        <v>200</v>
      </c>
      <c r="F762" s="7">
        <f>F763</f>
        <v>800</v>
      </c>
      <c r="G762" s="7">
        <f>G763</f>
        <v>0</v>
      </c>
      <c r="H762" s="36">
        <f t="shared" si="144"/>
        <v>800</v>
      </c>
      <c r="I762" s="7">
        <f>I763</f>
        <v>0</v>
      </c>
      <c r="J762" s="36">
        <f t="shared" si="141"/>
        <v>800</v>
      </c>
      <c r="K762" s="7">
        <f>K763</f>
        <v>0</v>
      </c>
      <c r="L762" s="36">
        <f t="shared" si="140"/>
        <v>800</v>
      </c>
    </row>
    <row r="763" spans="1:12" ht="33">
      <c r="A763" s="63" t="str">
        <f ca="1" t="shared" si="147"/>
        <v>Иные закупки товаров, работ и услуг для обеспечения муниципальных нужд</v>
      </c>
      <c r="B763" s="94" t="s">
        <v>418</v>
      </c>
      <c r="C763" s="8" t="s">
        <v>204</v>
      </c>
      <c r="D763" s="8" t="s">
        <v>204</v>
      </c>
      <c r="E763" s="94">
        <v>240</v>
      </c>
      <c r="F763" s="7">
        <f>F764</f>
        <v>800</v>
      </c>
      <c r="G763" s="7">
        <f>G764</f>
        <v>0</v>
      </c>
      <c r="H763" s="36">
        <f t="shared" si="144"/>
        <v>800</v>
      </c>
      <c r="I763" s="7">
        <f>I764</f>
        <v>0</v>
      </c>
      <c r="J763" s="36">
        <f t="shared" si="141"/>
        <v>800</v>
      </c>
      <c r="K763" s="7">
        <f>K764</f>
        <v>0</v>
      </c>
      <c r="L763" s="36">
        <f t="shared" si="140"/>
        <v>800</v>
      </c>
    </row>
    <row r="764" spans="1:12" ht="33">
      <c r="A764" s="63" t="str">
        <f ca="1" t="shared" si="147"/>
        <v>Закупка товаров, работ, услуг в целях капитального ремонта муниципального имущества</v>
      </c>
      <c r="B764" s="94" t="s">
        <v>418</v>
      </c>
      <c r="C764" s="8" t="s">
        <v>204</v>
      </c>
      <c r="D764" s="8" t="s">
        <v>204</v>
      </c>
      <c r="E764" s="94">
        <v>243</v>
      </c>
      <c r="F764" s="7">
        <f>'прил.6'!G1405</f>
        <v>800</v>
      </c>
      <c r="G764" s="7">
        <f>'прил.6'!H1405</f>
        <v>0</v>
      </c>
      <c r="H764" s="36">
        <f t="shared" si="144"/>
        <v>800</v>
      </c>
      <c r="I764" s="7">
        <f>'прил.6'!J1405</f>
        <v>0</v>
      </c>
      <c r="J764" s="36">
        <f t="shared" si="141"/>
        <v>800</v>
      </c>
      <c r="K764" s="7">
        <f>'прил.6'!L1405</f>
        <v>0</v>
      </c>
      <c r="L764" s="36">
        <f t="shared" si="140"/>
        <v>800</v>
      </c>
    </row>
    <row r="765" spans="1:12" ht="33">
      <c r="A765" s="63" t="str">
        <f ca="1" t="shared" si="147"/>
        <v>Капитальные вложения в объекты недвижимого имущества муниципальной собственности</v>
      </c>
      <c r="B765" s="94" t="s">
        <v>418</v>
      </c>
      <c r="C765" s="8" t="s">
        <v>204</v>
      </c>
      <c r="D765" s="8" t="s">
        <v>204</v>
      </c>
      <c r="E765" s="94">
        <v>400</v>
      </c>
      <c r="F765" s="7">
        <f>F766</f>
        <v>4742.6</v>
      </c>
      <c r="G765" s="7">
        <f>G766</f>
        <v>0</v>
      </c>
      <c r="H765" s="36">
        <f t="shared" si="144"/>
        <v>4742.6</v>
      </c>
      <c r="I765" s="7">
        <f>I766</f>
        <v>0</v>
      </c>
      <c r="J765" s="36">
        <f t="shared" si="141"/>
        <v>4742.6</v>
      </c>
      <c r="K765" s="7">
        <f>K766</f>
        <v>0</v>
      </c>
      <c r="L765" s="36">
        <f t="shared" si="140"/>
        <v>4742.6</v>
      </c>
    </row>
    <row r="766" spans="1:12" ht="17.25" customHeight="1">
      <c r="A766" s="63" t="str">
        <f ca="1" t="shared" si="147"/>
        <v>Бюджетные инвестиции</v>
      </c>
      <c r="B766" s="94" t="s">
        <v>418</v>
      </c>
      <c r="C766" s="8" t="s">
        <v>204</v>
      </c>
      <c r="D766" s="8" t="s">
        <v>204</v>
      </c>
      <c r="E766" s="94">
        <v>410</v>
      </c>
      <c r="F766" s="7">
        <f>F767</f>
        <v>4742.6</v>
      </c>
      <c r="G766" s="7">
        <f>G767</f>
        <v>0</v>
      </c>
      <c r="H766" s="36">
        <f t="shared" si="144"/>
        <v>4742.6</v>
      </c>
      <c r="I766" s="7">
        <f>I767</f>
        <v>0</v>
      </c>
      <c r="J766" s="36">
        <f t="shared" si="141"/>
        <v>4742.6</v>
      </c>
      <c r="K766" s="7">
        <f>K767</f>
        <v>0</v>
      </c>
      <c r="L766" s="36">
        <f t="shared" si="140"/>
        <v>4742.6</v>
      </c>
    </row>
    <row r="767" spans="1:12" ht="33.75" customHeight="1">
      <c r="A767" s="63" t="str">
        <f ca="1" t="shared" si="147"/>
        <v>Бюджетные инвестиции в объекты капитального строительства муниципальной собственности</v>
      </c>
      <c r="B767" s="94" t="s">
        <v>418</v>
      </c>
      <c r="C767" s="8" t="s">
        <v>204</v>
      </c>
      <c r="D767" s="8" t="s">
        <v>204</v>
      </c>
      <c r="E767" s="94">
        <v>414</v>
      </c>
      <c r="F767" s="7">
        <f>'прил.6'!G1408</f>
        <v>4742.6</v>
      </c>
      <c r="G767" s="7">
        <f>'прил.6'!H1408</f>
        <v>0</v>
      </c>
      <c r="H767" s="36">
        <f t="shared" si="144"/>
        <v>4742.6</v>
      </c>
      <c r="I767" s="7">
        <f>'прил.6'!J1408</f>
        <v>0</v>
      </c>
      <c r="J767" s="36">
        <f t="shared" si="141"/>
        <v>4742.6</v>
      </c>
      <c r="K767" s="7">
        <f>'прил.6'!L1408</f>
        <v>0</v>
      </c>
      <c r="L767" s="36">
        <f t="shared" si="140"/>
        <v>4742.6</v>
      </c>
    </row>
    <row r="768" spans="1:12" ht="90.75" customHeight="1">
      <c r="A768" s="63" t="str">
        <f ca="1">IF(ISERROR(MATCH(B768,Код_КЦСР,0)),"",INDIRECT(ADDRESS(MATCH(B768,Код_КЦСР,0)+1,2,,,"КЦСР")))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768" s="94" t="s">
        <v>415</v>
      </c>
      <c r="C768" s="8"/>
      <c r="D768" s="1"/>
      <c r="E768" s="94"/>
      <c r="F768" s="7">
        <f>F769+F779</f>
        <v>491829.69999999995</v>
      </c>
      <c r="G768" s="7">
        <f>G769+G779</f>
        <v>0</v>
      </c>
      <c r="H768" s="36">
        <f t="shared" si="144"/>
        <v>491829.69999999995</v>
      </c>
      <c r="I768" s="7">
        <f>I769+I779</f>
        <v>0</v>
      </c>
      <c r="J768" s="36">
        <f t="shared" si="141"/>
        <v>491829.69999999995</v>
      </c>
      <c r="K768" s="7">
        <f>K769+K779</f>
        <v>0</v>
      </c>
      <c r="L768" s="36">
        <f t="shared" si="140"/>
        <v>491829.69999999995</v>
      </c>
    </row>
    <row r="769" spans="1:12" ht="12.75">
      <c r="A769" s="63" t="str">
        <f ca="1">IF(ISERROR(MATCH(C769,Код_Раздел,0)),"",INDIRECT(ADDRESS(MATCH(C769,Код_Раздел,0)+1,2,,,"Раздел")))</f>
        <v>Образование</v>
      </c>
      <c r="B769" s="94" t="s">
        <v>415</v>
      </c>
      <c r="C769" s="8" t="s">
        <v>204</v>
      </c>
      <c r="D769" s="1"/>
      <c r="E769" s="94"/>
      <c r="F769" s="7">
        <f aca="true" t="shared" si="148" ref="F769:K772">F770</f>
        <v>34239.200000000004</v>
      </c>
      <c r="G769" s="7">
        <f t="shared" si="148"/>
        <v>0</v>
      </c>
      <c r="H769" s="36">
        <f t="shared" si="144"/>
        <v>34239.200000000004</v>
      </c>
      <c r="I769" s="7">
        <f>I770</f>
        <v>0</v>
      </c>
      <c r="J769" s="36">
        <f t="shared" si="141"/>
        <v>34239.200000000004</v>
      </c>
      <c r="K769" s="7">
        <f>K770</f>
        <v>0</v>
      </c>
      <c r="L769" s="36">
        <f t="shared" si="140"/>
        <v>34239.200000000004</v>
      </c>
    </row>
    <row r="770" spans="1:12" ht="12.75">
      <c r="A770" s="12" t="s">
        <v>208</v>
      </c>
      <c r="B770" s="94" t="s">
        <v>415</v>
      </c>
      <c r="C770" s="8" t="s">
        <v>204</v>
      </c>
      <c r="D770" s="8" t="s">
        <v>204</v>
      </c>
      <c r="E770" s="94"/>
      <c r="F770" s="7">
        <f t="shared" si="148"/>
        <v>34239.200000000004</v>
      </c>
      <c r="G770" s="7">
        <f t="shared" si="148"/>
        <v>0</v>
      </c>
      <c r="H770" s="36">
        <f t="shared" si="144"/>
        <v>34239.200000000004</v>
      </c>
      <c r="I770" s="7">
        <f>I771+I774</f>
        <v>0</v>
      </c>
      <c r="J770" s="36">
        <f t="shared" si="141"/>
        <v>34239.200000000004</v>
      </c>
      <c r="K770" s="7">
        <f>K771+K774</f>
        <v>0</v>
      </c>
      <c r="L770" s="36">
        <f t="shared" si="140"/>
        <v>34239.200000000004</v>
      </c>
    </row>
    <row r="771" spans="1:12" ht="12.75">
      <c r="A771" s="63" t="str">
        <f aca="true" t="shared" si="149" ref="A771:A778">IF(ISERROR(MATCH(E771,Код_КВР,0)),"",INDIRECT(ADDRESS(MATCH(E771,Код_КВР,0)+1,2,,,"КВР")))</f>
        <v>Социальное обеспечение и иные выплаты населению</v>
      </c>
      <c r="B771" s="94" t="s">
        <v>415</v>
      </c>
      <c r="C771" s="8" t="s">
        <v>204</v>
      </c>
      <c r="D771" s="8" t="s">
        <v>204</v>
      </c>
      <c r="E771" s="94">
        <v>300</v>
      </c>
      <c r="F771" s="7">
        <f t="shared" si="148"/>
        <v>34239.200000000004</v>
      </c>
      <c r="G771" s="7">
        <f t="shared" si="148"/>
        <v>0</v>
      </c>
      <c r="H771" s="36">
        <f t="shared" si="144"/>
        <v>34239.200000000004</v>
      </c>
      <c r="I771" s="7">
        <f t="shared" si="148"/>
        <v>-3297.1</v>
      </c>
      <c r="J771" s="36">
        <f t="shared" si="141"/>
        <v>30942.100000000006</v>
      </c>
      <c r="K771" s="7">
        <f t="shared" si="148"/>
        <v>0</v>
      </c>
      <c r="L771" s="36">
        <f t="shared" si="140"/>
        <v>30942.100000000006</v>
      </c>
    </row>
    <row r="772" spans="1:12" ht="36.75" customHeight="1">
      <c r="A772" s="63" t="str">
        <f ca="1" t="shared" si="149"/>
        <v>Социальные выплаты гражданам, кроме публичных нормативных социальных выплат</v>
      </c>
      <c r="B772" s="94" t="s">
        <v>415</v>
      </c>
      <c r="C772" s="8" t="s">
        <v>204</v>
      </c>
      <c r="D772" s="8" t="s">
        <v>204</v>
      </c>
      <c r="E772" s="94">
        <v>320</v>
      </c>
      <c r="F772" s="7">
        <f t="shared" si="148"/>
        <v>34239.200000000004</v>
      </c>
      <c r="G772" s="7">
        <f t="shared" si="148"/>
        <v>0</v>
      </c>
      <c r="H772" s="36">
        <f t="shared" si="144"/>
        <v>34239.200000000004</v>
      </c>
      <c r="I772" s="7">
        <f t="shared" si="148"/>
        <v>-3297.1</v>
      </c>
      <c r="J772" s="36">
        <f t="shared" si="141"/>
        <v>30942.100000000006</v>
      </c>
      <c r="K772" s="7">
        <f t="shared" si="148"/>
        <v>0</v>
      </c>
      <c r="L772" s="36">
        <f t="shared" si="140"/>
        <v>30942.100000000006</v>
      </c>
    </row>
    <row r="773" spans="1:12" ht="36" customHeight="1">
      <c r="A773" s="63" t="str">
        <f ca="1" t="shared" si="149"/>
        <v>Приобретение товаров, работ, услуг в пользу граждан в целях их социального обеспечения</v>
      </c>
      <c r="B773" s="94" t="s">
        <v>415</v>
      </c>
      <c r="C773" s="8" t="s">
        <v>204</v>
      </c>
      <c r="D773" s="8" t="s">
        <v>204</v>
      </c>
      <c r="E773" s="94">
        <v>323</v>
      </c>
      <c r="F773" s="7">
        <f>'прил.6'!G1177</f>
        <v>34239.200000000004</v>
      </c>
      <c r="G773" s="7">
        <f>'прил.6'!H1177</f>
        <v>0</v>
      </c>
      <c r="H773" s="36">
        <f t="shared" si="144"/>
        <v>34239.200000000004</v>
      </c>
      <c r="I773" s="7">
        <f>'прил.6'!J1177</f>
        <v>-3297.1</v>
      </c>
      <c r="J773" s="36">
        <f t="shared" si="141"/>
        <v>30942.100000000006</v>
      </c>
      <c r="K773" s="7">
        <f>'прил.6'!L1177</f>
        <v>0</v>
      </c>
      <c r="L773" s="36">
        <f t="shared" si="140"/>
        <v>30942.100000000006</v>
      </c>
    </row>
    <row r="774" spans="1:12" ht="35.25" customHeight="1">
      <c r="A774" s="63" t="str">
        <f ca="1" t="shared" si="149"/>
        <v>Предоставление субсидий бюджетным, автономным учреждениям и иным некоммерческим организациям</v>
      </c>
      <c r="B774" s="94" t="s">
        <v>415</v>
      </c>
      <c r="C774" s="8" t="s">
        <v>204</v>
      </c>
      <c r="D774" s="8" t="s">
        <v>204</v>
      </c>
      <c r="E774" s="94">
        <v>600</v>
      </c>
      <c r="F774" s="7"/>
      <c r="G774" s="7"/>
      <c r="H774" s="36"/>
      <c r="I774" s="7">
        <f>I775+I777</f>
        <v>3297.1000000000004</v>
      </c>
      <c r="J774" s="36">
        <f t="shared" si="141"/>
        <v>3297.1000000000004</v>
      </c>
      <c r="K774" s="7">
        <f>K775+K777</f>
        <v>0</v>
      </c>
      <c r="L774" s="36">
        <f t="shared" si="140"/>
        <v>3297.1000000000004</v>
      </c>
    </row>
    <row r="775" spans="1:12" ht="12.75">
      <c r="A775" s="63" t="str">
        <f ca="1" t="shared" si="149"/>
        <v>Субсидии бюджетным учреждениям</v>
      </c>
      <c r="B775" s="94" t="s">
        <v>415</v>
      </c>
      <c r="C775" s="8" t="s">
        <v>204</v>
      </c>
      <c r="D775" s="8" t="s">
        <v>204</v>
      </c>
      <c r="E775" s="94">
        <v>610</v>
      </c>
      <c r="F775" s="7"/>
      <c r="G775" s="7"/>
      <c r="H775" s="36"/>
      <c r="I775" s="7">
        <f>I776</f>
        <v>454.29999999999995</v>
      </c>
      <c r="J775" s="36">
        <f t="shared" si="141"/>
        <v>454.29999999999995</v>
      </c>
      <c r="K775" s="7">
        <f>K776</f>
        <v>0</v>
      </c>
      <c r="L775" s="36">
        <f t="shared" si="140"/>
        <v>454.29999999999995</v>
      </c>
    </row>
    <row r="776" spans="1:12" ht="21.95" customHeight="1">
      <c r="A776" s="63" t="str">
        <f ca="1" t="shared" si="149"/>
        <v>Субсидии бюджетным учреждениям на иные цели</v>
      </c>
      <c r="B776" s="94" t="s">
        <v>415</v>
      </c>
      <c r="C776" s="8" t="s">
        <v>204</v>
      </c>
      <c r="D776" s="8" t="s">
        <v>204</v>
      </c>
      <c r="E776" s="94">
        <v>612</v>
      </c>
      <c r="F776" s="7"/>
      <c r="G776" s="7"/>
      <c r="H776" s="36"/>
      <c r="I776" s="7">
        <f>'прил.6'!J857+'прил.6'!J1076</f>
        <v>454.29999999999995</v>
      </c>
      <c r="J776" s="36">
        <f t="shared" si="141"/>
        <v>454.29999999999995</v>
      </c>
      <c r="K776" s="7">
        <f>'прил.6'!L857+'прил.6'!L1076</f>
        <v>0</v>
      </c>
      <c r="L776" s="36">
        <f t="shared" si="140"/>
        <v>454.29999999999995</v>
      </c>
    </row>
    <row r="777" spans="1:12" ht="12.75">
      <c r="A777" s="63" t="str">
        <f ca="1" t="shared" si="149"/>
        <v>Субсидии автономным учреждениям</v>
      </c>
      <c r="B777" s="94" t="s">
        <v>415</v>
      </c>
      <c r="C777" s="8" t="s">
        <v>204</v>
      </c>
      <c r="D777" s="8" t="s">
        <v>204</v>
      </c>
      <c r="E777" s="94">
        <v>620</v>
      </c>
      <c r="F777" s="7"/>
      <c r="G777" s="7"/>
      <c r="H777" s="36"/>
      <c r="I777" s="7">
        <f>I778</f>
        <v>2842.8</v>
      </c>
      <c r="J777" s="36">
        <f t="shared" si="141"/>
        <v>2842.8</v>
      </c>
      <c r="K777" s="7">
        <f>K778</f>
        <v>0</v>
      </c>
      <c r="L777" s="36">
        <f t="shared" si="140"/>
        <v>2842.8</v>
      </c>
    </row>
    <row r="778" spans="1:12" ht="12.75">
      <c r="A778" s="63" t="str">
        <f ca="1" t="shared" si="149"/>
        <v>Субсидии автономным учреждениям на иные цели</v>
      </c>
      <c r="B778" s="94" t="s">
        <v>415</v>
      </c>
      <c r="C778" s="8" t="s">
        <v>204</v>
      </c>
      <c r="D778" s="8" t="s">
        <v>204</v>
      </c>
      <c r="E778" s="94">
        <v>622</v>
      </c>
      <c r="F778" s="7"/>
      <c r="G778" s="7"/>
      <c r="H778" s="36"/>
      <c r="I778" s="7">
        <f>'прил.6'!J636</f>
        <v>2842.8</v>
      </c>
      <c r="J778" s="36">
        <f t="shared" si="141"/>
        <v>2842.8</v>
      </c>
      <c r="K778" s="7">
        <f>'прил.6'!L636</f>
        <v>0</v>
      </c>
      <c r="L778" s="36">
        <f t="shared" si="140"/>
        <v>2842.8</v>
      </c>
    </row>
    <row r="779" spans="1:12" ht="12.75">
      <c r="A779" s="63" t="str">
        <f ca="1">IF(ISERROR(MATCH(C779,Код_Раздел,0)),"",INDIRECT(ADDRESS(MATCH(C779,Код_Раздел,0)+1,2,,,"Раздел")))</f>
        <v>Социальная политика</v>
      </c>
      <c r="B779" s="94" t="s">
        <v>415</v>
      </c>
      <c r="C779" s="8" t="s">
        <v>197</v>
      </c>
      <c r="D779" s="1"/>
      <c r="E779" s="94"/>
      <c r="F779" s="7">
        <f>F780+F785+F790</f>
        <v>457590.49999999994</v>
      </c>
      <c r="G779" s="7">
        <f>G780+G785+G790</f>
        <v>0</v>
      </c>
      <c r="H779" s="36">
        <f t="shared" si="144"/>
        <v>457590.49999999994</v>
      </c>
      <c r="I779" s="7">
        <f>I780+I785+I790</f>
        <v>0</v>
      </c>
      <c r="J779" s="36">
        <f t="shared" si="141"/>
        <v>457590.49999999994</v>
      </c>
      <c r="K779" s="7">
        <f>K780+K785+K790</f>
        <v>0</v>
      </c>
      <c r="L779" s="36">
        <f t="shared" si="140"/>
        <v>457590.49999999994</v>
      </c>
    </row>
    <row r="780" spans="1:12" ht="12.75">
      <c r="A780" s="12" t="s">
        <v>268</v>
      </c>
      <c r="B780" s="94" t="s">
        <v>415</v>
      </c>
      <c r="C780" s="8" t="s">
        <v>197</v>
      </c>
      <c r="D780" s="8" t="s">
        <v>223</v>
      </c>
      <c r="E780" s="94"/>
      <c r="F780" s="7">
        <f>F781</f>
        <v>114241.1</v>
      </c>
      <c r="G780" s="7">
        <f>G781</f>
        <v>0</v>
      </c>
      <c r="H780" s="36">
        <f t="shared" si="144"/>
        <v>114241.1</v>
      </c>
      <c r="I780" s="7">
        <f>I781</f>
        <v>0</v>
      </c>
      <c r="J780" s="36">
        <f t="shared" si="141"/>
        <v>114241.1</v>
      </c>
      <c r="K780" s="7">
        <f>K781</f>
        <v>0</v>
      </c>
      <c r="L780" s="36">
        <f t="shared" si="140"/>
        <v>114241.1</v>
      </c>
    </row>
    <row r="781" spans="1:12" ht="33">
      <c r="A781" s="63" t="str">
        <f ca="1">IF(ISERROR(MATCH(E781,Код_КВР,0)),"",INDIRECT(ADDRESS(MATCH(E781,Код_КВР,0)+1,2,,,"КВР")))</f>
        <v>Предоставление субсидий бюджетным, автономным учреждениям и иным некоммерческим организациям</v>
      </c>
      <c r="B781" s="94" t="s">
        <v>415</v>
      </c>
      <c r="C781" s="8" t="s">
        <v>197</v>
      </c>
      <c r="D781" s="8" t="s">
        <v>223</v>
      </c>
      <c r="E781" s="94">
        <v>600</v>
      </c>
      <c r="F781" s="7">
        <f>F782</f>
        <v>114241.1</v>
      </c>
      <c r="G781" s="7">
        <f>G782</f>
        <v>0</v>
      </c>
      <c r="H781" s="36">
        <f t="shared" si="144"/>
        <v>114241.1</v>
      </c>
      <c r="I781" s="7">
        <f>I782</f>
        <v>0</v>
      </c>
      <c r="J781" s="36">
        <f t="shared" si="141"/>
        <v>114241.1</v>
      </c>
      <c r="K781" s="7">
        <f>K782</f>
        <v>0</v>
      </c>
      <c r="L781" s="36">
        <f t="shared" si="140"/>
        <v>114241.1</v>
      </c>
    </row>
    <row r="782" spans="1:12" ht="12.75">
      <c r="A782" s="63" t="str">
        <f ca="1">IF(ISERROR(MATCH(E782,Код_КВР,0)),"",INDIRECT(ADDRESS(MATCH(E782,Код_КВР,0)+1,2,,,"КВР")))</f>
        <v>Субсидии бюджетным учреждениям</v>
      </c>
      <c r="B782" s="94" t="s">
        <v>415</v>
      </c>
      <c r="C782" s="8" t="s">
        <v>197</v>
      </c>
      <c r="D782" s="8" t="s">
        <v>223</v>
      </c>
      <c r="E782" s="94">
        <v>610</v>
      </c>
      <c r="F782" s="7">
        <f>SUM(F783:F784)</f>
        <v>114241.1</v>
      </c>
      <c r="G782" s="7">
        <f>SUM(G783:G784)</f>
        <v>0</v>
      </c>
      <c r="H782" s="36">
        <f t="shared" si="144"/>
        <v>114241.1</v>
      </c>
      <c r="I782" s="7">
        <f>SUM(I783:I784)</f>
        <v>0</v>
      </c>
      <c r="J782" s="36">
        <f t="shared" si="141"/>
        <v>114241.1</v>
      </c>
      <c r="K782" s="7">
        <f>SUM(K783:K784)</f>
        <v>0</v>
      </c>
      <c r="L782" s="36">
        <f t="shared" si="140"/>
        <v>114241.1</v>
      </c>
    </row>
    <row r="783" spans="1:12" ht="51.75" customHeight="1">
      <c r="A783" s="63" t="str">
        <f ca="1">IF(ISERROR(MATCH(E783,Код_КВР,0)),"",INDIRECT(ADDRESS(MATCH(E783,Код_КВР,0)+1,2,,,"КВР")))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783" s="94" t="s">
        <v>415</v>
      </c>
      <c r="C783" s="8" t="s">
        <v>197</v>
      </c>
      <c r="D783" s="8" t="s">
        <v>223</v>
      </c>
      <c r="E783" s="94">
        <v>611</v>
      </c>
      <c r="F783" s="7">
        <f>'прил.6'!G1184</f>
        <v>110548.1</v>
      </c>
      <c r="G783" s="7">
        <f>'прил.6'!H1184</f>
        <v>0</v>
      </c>
      <c r="H783" s="36">
        <f t="shared" si="144"/>
        <v>110548.1</v>
      </c>
      <c r="I783" s="7">
        <f>'прил.6'!J1184</f>
        <v>0</v>
      </c>
      <c r="J783" s="36">
        <f t="shared" si="141"/>
        <v>110548.1</v>
      </c>
      <c r="K783" s="7">
        <f>'прил.6'!L1184</f>
        <v>0</v>
      </c>
      <c r="L783" s="36">
        <f t="shared" si="140"/>
        <v>110548.1</v>
      </c>
    </row>
    <row r="784" spans="1:12" ht="12.75">
      <c r="A784" s="63" t="str">
        <f ca="1">IF(ISERROR(MATCH(E784,Код_КВР,0)),"",INDIRECT(ADDRESS(MATCH(E784,Код_КВР,0)+1,2,,,"КВР")))</f>
        <v>Субсидии бюджетным учреждениям на иные цели</v>
      </c>
      <c r="B784" s="94" t="s">
        <v>415</v>
      </c>
      <c r="C784" s="8" t="s">
        <v>197</v>
      </c>
      <c r="D784" s="8" t="s">
        <v>223</v>
      </c>
      <c r="E784" s="94">
        <v>612</v>
      </c>
      <c r="F784" s="7">
        <f>'прил.6'!G1185</f>
        <v>3693</v>
      </c>
      <c r="G784" s="7">
        <f>'прил.6'!H1185</f>
        <v>0</v>
      </c>
      <c r="H784" s="36">
        <f t="shared" si="144"/>
        <v>3693</v>
      </c>
      <c r="I784" s="7">
        <f>'прил.6'!J1185</f>
        <v>0</v>
      </c>
      <c r="J784" s="36">
        <f t="shared" si="141"/>
        <v>3693</v>
      </c>
      <c r="K784" s="7">
        <f>'прил.6'!L1185</f>
        <v>0</v>
      </c>
      <c r="L784" s="36">
        <f t="shared" si="140"/>
        <v>3693</v>
      </c>
    </row>
    <row r="785" spans="1:12" ht="12.75">
      <c r="A785" s="12" t="s">
        <v>188</v>
      </c>
      <c r="B785" s="94" t="s">
        <v>415</v>
      </c>
      <c r="C785" s="8" t="s">
        <v>197</v>
      </c>
      <c r="D785" s="8" t="s">
        <v>224</v>
      </c>
      <c r="E785" s="94"/>
      <c r="F785" s="7">
        <f>F786</f>
        <v>336360.6</v>
      </c>
      <c r="G785" s="7">
        <f>G786</f>
        <v>0</v>
      </c>
      <c r="H785" s="36">
        <f t="shared" si="144"/>
        <v>336360.6</v>
      </c>
      <c r="I785" s="7">
        <f>I786</f>
        <v>0</v>
      </c>
      <c r="J785" s="36">
        <f t="shared" si="141"/>
        <v>336360.6</v>
      </c>
      <c r="K785" s="7">
        <f>K786</f>
        <v>0</v>
      </c>
      <c r="L785" s="36">
        <f t="shared" si="140"/>
        <v>336360.6</v>
      </c>
    </row>
    <row r="786" spans="1:12" ht="12.75">
      <c r="A786" s="63" t="str">
        <f ca="1">IF(ISERROR(MATCH(E786,Код_КВР,0)),"",INDIRECT(ADDRESS(MATCH(E786,Код_КВР,0)+1,2,,,"КВР")))</f>
        <v>Социальное обеспечение и иные выплаты населению</v>
      </c>
      <c r="B786" s="94" t="s">
        <v>415</v>
      </c>
      <c r="C786" s="8" t="s">
        <v>197</v>
      </c>
      <c r="D786" s="8" t="s">
        <v>224</v>
      </c>
      <c r="E786" s="94">
        <v>300</v>
      </c>
      <c r="F786" s="7">
        <f>F787</f>
        <v>336360.6</v>
      </c>
      <c r="G786" s="7">
        <f>G787</f>
        <v>0</v>
      </c>
      <c r="H786" s="36">
        <f t="shared" si="144"/>
        <v>336360.6</v>
      </c>
      <c r="I786" s="7">
        <f>I787</f>
        <v>0</v>
      </c>
      <c r="J786" s="36">
        <f t="shared" si="141"/>
        <v>336360.6</v>
      </c>
      <c r="K786" s="7">
        <f>K787</f>
        <v>0</v>
      </c>
      <c r="L786" s="36">
        <f t="shared" si="140"/>
        <v>336360.6</v>
      </c>
    </row>
    <row r="787" spans="1:12" ht="36.75" customHeight="1">
      <c r="A787" s="63" t="str">
        <f ca="1">IF(ISERROR(MATCH(E787,Код_КВР,0)),"",INDIRECT(ADDRESS(MATCH(E787,Код_КВР,0)+1,2,,,"КВР")))</f>
        <v>Социальные выплаты гражданам, кроме публичных нормативных социальных выплат</v>
      </c>
      <c r="B787" s="94" t="s">
        <v>415</v>
      </c>
      <c r="C787" s="8" t="s">
        <v>197</v>
      </c>
      <c r="D787" s="8" t="s">
        <v>224</v>
      </c>
      <c r="E787" s="94">
        <v>320</v>
      </c>
      <c r="F787" s="7">
        <f>SUM(F788:F789)</f>
        <v>336360.6</v>
      </c>
      <c r="G787" s="7">
        <f>SUM(G788:G789)</f>
        <v>0</v>
      </c>
      <c r="H787" s="36">
        <f t="shared" si="144"/>
        <v>336360.6</v>
      </c>
      <c r="I787" s="7">
        <f>SUM(I788:I789)</f>
        <v>0</v>
      </c>
      <c r="J787" s="36">
        <f t="shared" si="141"/>
        <v>336360.6</v>
      </c>
      <c r="K787" s="7">
        <f>SUM(K788:K789)</f>
        <v>0</v>
      </c>
      <c r="L787" s="36">
        <f t="shared" si="140"/>
        <v>336360.6</v>
      </c>
    </row>
    <row r="788" spans="1:12" ht="33">
      <c r="A788" s="63" t="str">
        <f ca="1">IF(ISERROR(MATCH(E788,Код_КВР,0)),"",INDIRECT(ADDRESS(MATCH(E788,Код_КВР,0)+1,2,,,"КВР")))</f>
        <v>Пособия, компенсации и иные социальные выплаты гражданам, кроме публичных нормативных обязательств</v>
      </c>
      <c r="B788" s="94" t="s">
        <v>415</v>
      </c>
      <c r="C788" s="8" t="s">
        <v>197</v>
      </c>
      <c r="D788" s="8" t="s">
        <v>224</v>
      </c>
      <c r="E788" s="94">
        <v>321</v>
      </c>
      <c r="F788" s="7">
        <f>'прил.6'!G1226</f>
        <v>334837</v>
      </c>
      <c r="G788" s="7">
        <f>'прил.6'!H1226</f>
        <v>0</v>
      </c>
      <c r="H788" s="36">
        <f t="shared" si="144"/>
        <v>334837</v>
      </c>
      <c r="I788" s="7">
        <f>'прил.6'!J1226</f>
        <v>0</v>
      </c>
      <c r="J788" s="36">
        <f t="shared" si="141"/>
        <v>334837</v>
      </c>
      <c r="K788" s="7">
        <f>'прил.6'!L1226</f>
        <v>0</v>
      </c>
      <c r="L788" s="36">
        <f t="shared" si="140"/>
        <v>334837</v>
      </c>
    </row>
    <row r="789" spans="1:12" ht="33">
      <c r="A789" s="63" t="str">
        <f ca="1">IF(ISERROR(MATCH(E789,Код_КВР,0)),"",INDIRECT(ADDRESS(MATCH(E789,Код_КВР,0)+1,2,,,"КВР")))</f>
        <v>Приобретение товаров, работ, услуг в пользу граждан в целях их социального обеспечения</v>
      </c>
      <c r="B789" s="94" t="s">
        <v>415</v>
      </c>
      <c r="C789" s="8" t="s">
        <v>197</v>
      </c>
      <c r="D789" s="8" t="s">
        <v>224</v>
      </c>
      <c r="E789" s="94">
        <v>323</v>
      </c>
      <c r="F789" s="7">
        <f>'прил.6'!G1227</f>
        <v>1523.6</v>
      </c>
      <c r="G789" s="7">
        <f>'прил.6'!H1227</f>
        <v>0</v>
      </c>
      <c r="H789" s="36">
        <f t="shared" si="144"/>
        <v>1523.6</v>
      </c>
      <c r="I789" s="7">
        <f>'прил.6'!J1227</f>
        <v>0</v>
      </c>
      <c r="J789" s="36">
        <f t="shared" si="141"/>
        <v>1523.6</v>
      </c>
      <c r="K789" s="7">
        <f>'прил.6'!L1227</f>
        <v>0</v>
      </c>
      <c r="L789" s="36">
        <f t="shared" si="140"/>
        <v>1523.6</v>
      </c>
    </row>
    <row r="790" spans="1:12" ht="12.75">
      <c r="A790" s="12" t="s">
        <v>198</v>
      </c>
      <c r="B790" s="94" t="s">
        <v>415</v>
      </c>
      <c r="C790" s="8" t="s">
        <v>197</v>
      </c>
      <c r="D790" s="8" t="s">
        <v>226</v>
      </c>
      <c r="E790" s="94"/>
      <c r="F790" s="7">
        <f>F791+F793</f>
        <v>6988.8</v>
      </c>
      <c r="G790" s="7">
        <f>G791+G793</f>
        <v>0</v>
      </c>
      <c r="H790" s="36">
        <f t="shared" si="144"/>
        <v>6988.8</v>
      </c>
      <c r="I790" s="7">
        <f>I791+I793</f>
        <v>0</v>
      </c>
      <c r="J790" s="36">
        <f t="shared" si="141"/>
        <v>6988.8</v>
      </c>
      <c r="K790" s="7">
        <f>K791+K793</f>
        <v>0</v>
      </c>
      <c r="L790" s="36">
        <f aca="true" t="shared" si="150" ref="L790:L853">J790+K790</f>
        <v>6988.8</v>
      </c>
    </row>
    <row r="791" spans="1:12" ht="33">
      <c r="A791" s="63" t="str">
        <f ca="1">IF(ISERROR(MATCH(E791,Код_КВР,0)),"",INDIRECT(ADDRESS(MATCH(E791,Код_КВР,0)+1,2,,,"КВР")))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91" s="94" t="s">
        <v>415</v>
      </c>
      <c r="C791" s="8" t="s">
        <v>197</v>
      </c>
      <c r="D791" s="8" t="s">
        <v>226</v>
      </c>
      <c r="E791" s="94">
        <v>100</v>
      </c>
      <c r="F791" s="7">
        <f>F792</f>
        <v>5101</v>
      </c>
      <c r="G791" s="7">
        <f>G792</f>
        <v>0</v>
      </c>
      <c r="H791" s="36">
        <f t="shared" si="144"/>
        <v>5101</v>
      </c>
      <c r="I791" s="7">
        <f>I792</f>
        <v>-439.2</v>
      </c>
      <c r="J791" s="36">
        <f t="shared" si="141"/>
        <v>4661.8</v>
      </c>
      <c r="K791" s="7">
        <f>K792</f>
        <v>0</v>
      </c>
      <c r="L791" s="36">
        <f t="shared" si="150"/>
        <v>4661.8</v>
      </c>
    </row>
    <row r="792" spans="1:12" ht="12.75">
      <c r="A792" s="63" t="str">
        <f ca="1">IF(ISERROR(MATCH(E792,Код_КВР,0)),"",INDIRECT(ADDRESS(MATCH(E792,Код_КВР,0)+1,2,,,"КВР")))</f>
        <v>Расходы на выплаты персоналу казенных учреждений</v>
      </c>
      <c r="B792" s="94" t="s">
        <v>415</v>
      </c>
      <c r="C792" s="8" t="s">
        <v>197</v>
      </c>
      <c r="D792" s="8" t="s">
        <v>226</v>
      </c>
      <c r="E792" s="94">
        <v>110</v>
      </c>
      <c r="F792" s="7">
        <f>'прил.6'!G1241</f>
        <v>5101</v>
      </c>
      <c r="G792" s="7">
        <f>'прил.6'!H1241</f>
        <v>0</v>
      </c>
      <c r="H792" s="36">
        <f t="shared" si="144"/>
        <v>5101</v>
      </c>
      <c r="I792" s="7">
        <f>'прил.6'!J1241</f>
        <v>-439.2</v>
      </c>
      <c r="J792" s="36">
        <f t="shared" si="141"/>
        <v>4661.8</v>
      </c>
      <c r="K792" s="7">
        <f>'прил.6'!L1241</f>
        <v>0</v>
      </c>
      <c r="L792" s="36">
        <f t="shared" si="150"/>
        <v>4661.8</v>
      </c>
    </row>
    <row r="793" spans="1:12" ht="12.75">
      <c r="A793" s="63" t="str">
        <f ca="1">IF(ISERROR(MATCH(E793,Код_КВР,0)),"",INDIRECT(ADDRESS(MATCH(E793,Код_КВР,0)+1,2,,,"КВР")))</f>
        <v>Закупка товаров, работ и услуг для муниципальных нужд</v>
      </c>
      <c r="B793" s="94" t="s">
        <v>415</v>
      </c>
      <c r="C793" s="8" t="s">
        <v>197</v>
      </c>
      <c r="D793" s="8" t="s">
        <v>226</v>
      </c>
      <c r="E793" s="94">
        <v>200</v>
      </c>
      <c r="F793" s="7">
        <f>F794</f>
        <v>1887.8</v>
      </c>
      <c r="G793" s="7">
        <f>G794</f>
        <v>0</v>
      </c>
      <c r="H793" s="36">
        <f t="shared" si="144"/>
        <v>1887.8</v>
      </c>
      <c r="I793" s="7">
        <f>I794</f>
        <v>439.2</v>
      </c>
      <c r="J793" s="36">
        <f t="shared" si="141"/>
        <v>2327</v>
      </c>
      <c r="K793" s="7">
        <f>K794</f>
        <v>0</v>
      </c>
      <c r="L793" s="36">
        <f t="shared" si="150"/>
        <v>2327</v>
      </c>
    </row>
    <row r="794" spans="1:12" ht="33">
      <c r="A794" s="63" t="str">
        <f ca="1">IF(ISERROR(MATCH(E794,Код_КВР,0)),"",INDIRECT(ADDRESS(MATCH(E794,Код_КВР,0)+1,2,,,"КВР")))</f>
        <v>Иные закупки товаров, работ и услуг для обеспечения муниципальных нужд</v>
      </c>
      <c r="B794" s="94" t="s">
        <v>415</v>
      </c>
      <c r="C794" s="8" t="s">
        <v>197</v>
      </c>
      <c r="D794" s="8" t="s">
        <v>226</v>
      </c>
      <c r="E794" s="94">
        <v>240</v>
      </c>
      <c r="F794" s="7">
        <f>F795</f>
        <v>1887.8</v>
      </c>
      <c r="G794" s="7">
        <f>G795</f>
        <v>0</v>
      </c>
      <c r="H794" s="36">
        <f t="shared" si="144"/>
        <v>1887.8</v>
      </c>
      <c r="I794" s="7">
        <f>I795</f>
        <v>439.2</v>
      </c>
      <c r="J794" s="36">
        <f t="shared" si="141"/>
        <v>2327</v>
      </c>
      <c r="K794" s="7">
        <f>K795</f>
        <v>0</v>
      </c>
      <c r="L794" s="36">
        <f t="shared" si="150"/>
        <v>2327</v>
      </c>
    </row>
    <row r="795" spans="1:12" ht="33">
      <c r="A795" s="63" t="str">
        <f ca="1">IF(ISERROR(MATCH(E795,Код_КВР,0)),"",INDIRECT(ADDRESS(MATCH(E795,Код_КВР,0)+1,2,,,"КВР")))</f>
        <v xml:space="preserve">Прочая закупка товаров, работ и услуг для обеспечения муниципальных нужд         </v>
      </c>
      <c r="B795" s="94" t="s">
        <v>415</v>
      </c>
      <c r="C795" s="8" t="s">
        <v>197</v>
      </c>
      <c r="D795" s="8" t="s">
        <v>226</v>
      </c>
      <c r="E795" s="94">
        <v>244</v>
      </c>
      <c r="F795" s="7">
        <f>'прил.6'!G1244</f>
        <v>1887.8</v>
      </c>
      <c r="G795" s="7">
        <f>'прил.6'!H1244</f>
        <v>0</v>
      </c>
      <c r="H795" s="36">
        <f t="shared" si="144"/>
        <v>1887.8</v>
      </c>
      <c r="I795" s="7">
        <f>'прил.6'!J1244</f>
        <v>439.2</v>
      </c>
      <c r="J795" s="36">
        <f t="shared" si="141"/>
        <v>2327</v>
      </c>
      <c r="K795" s="7">
        <f>'прил.6'!L1244</f>
        <v>0</v>
      </c>
      <c r="L795" s="36">
        <f t="shared" si="150"/>
        <v>2327</v>
      </c>
    </row>
    <row r="796" spans="1:12" ht="156" customHeight="1">
      <c r="A796" s="63" t="str">
        <f ca="1">IF(ISERROR(MATCH(B796,Код_КЦСР,0)),"",INDIRECT(ADDRESS(MATCH(B796,Код_КЦСР,0)+1,2,,,"КЦСР")))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796" s="94" t="s">
        <v>414</v>
      </c>
      <c r="C796" s="8"/>
      <c r="D796" s="1"/>
      <c r="E796" s="94"/>
      <c r="F796" s="7">
        <f aca="true" t="shared" si="151" ref="F796:K800">F797</f>
        <v>5186.5</v>
      </c>
      <c r="G796" s="7">
        <f t="shared" si="151"/>
        <v>0</v>
      </c>
      <c r="H796" s="36">
        <f t="shared" si="144"/>
        <v>5186.5</v>
      </c>
      <c r="I796" s="7">
        <f t="shared" si="151"/>
        <v>0</v>
      </c>
      <c r="J796" s="36">
        <f t="shared" si="141"/>
        <v>5186.5</v>
      </c>
      <c r="K796" s="7">
        <f t="shared" si="151"/>
        <v>0</v>
      </c>
      <c r="L796" s="36">
        <f t="shared" si="150"/>
        <v>5186.5</v>
      </c>
    </row>
    <row r="797" spans="1:12" ht="12.75">
      <c r="A797" s="63" t="str">
        <f ca="1">IF(ISERROR(MATCH(C797,Код_Раздел,0)),"",INDIRECT(ADDRESS(MATCH(C797,Код_Раздел,0)+1,2,,,"Раздел")))</f>
        <v>Социальная политика</v>
      </c>
      <c r="B797" s="94" t="s">
        <v>414</v>
      </c>
      <c r="C797" s="8" t="s">
        <v>197</v>
      </c>
      <c r="D797" s="1"/>
      <c r="E797" s="94"/>
      <c r="F797" s="7">
        <f t="shared" si="151"/>
        <v>5186.5</v>
      </c>
      <c r="G797" s="7">
        <f t="shared" si="151"/>
        <v>0</v>
      </c>
      <c r="H797" s="36">
        <f t="shared" si="144"/>
        <v>5186.5</v>
      </c>
      <c r="I797" s="7">
        <f t="shared" si="151"/>
        <v>0</v>
      </c>
      <c r="J797" s="36">
        <f t="shared" si="141"/>
        <v>5186.5</v>
      </c>
      <c r="K797" s="7">
        <f t="shared" si="151"/>
        <v>0</v>
      </c>
      <c r="L797" s="36">
        <f t="shared" si="150"/>
        <v>5186.5</v>
      </c>
    </row>
    <row r="798" spans="1:12" ht="12.75">
      <c r="A798" s="12" t="s">
        <v>198</v>
      </c>
      <c r="B798" s="94" t="s">
        <v>414</v>
      </c>
      <c r="C798" s="8" t="s">
        <v>197</v>
      </c>
      <c r="D798" s="8" t="s">
        <v>226</v>
      </c>
      <c r="E798" s="94"/>
      <c r="F798" s="7">
        <f t="shared" si="151"/>
        <v>5186.5</v>
      </c>
      <c r="G798" s="7">
        <f t="shared" si="151"/>
        <v>0</v>
      </c>
      <c r="H798" s="36">
        <f t="shared" si="144"/>
        <v>5186.5</v>
      </c>
      <c r="I798" s="7">
        <f t="shared" si="151"/>
        <v>0</v>
      </c>
      <c r="J798" s="36">
        <f t="shared" si="141"/>
        <v>5186.5</v>
      </c>
      <c r="K798" s="7">
        <f t="shared" si="151"/>
        <v>0</v>
      </c>
      <c r="L798" s="36">
        <f t="shared" si="150"/>
        <v>5186.5</v>
      </c>
    </row>
    <row r="799" spans="1:12" ht="12.75">
      <c r="A799" s="63" t="str">
        <f ca="1">IF(ISERROR(MATCH(E799,Код_КВР,0)),"",INDIRECT(ADDRESS(MATCH(E799,Код_КВР,0)+1,2,,,"КВР")))</f>
        <v>Социальное обеспечение и иные выплаты населению</v>
      </c>
      <c r="B799" s="94" t="s">
        <v>414</v>
      </c>
      <c r="C799" s="8" t="s">
        <v>197</v>
      </c>
      <c r="D799" s="8" t="s">
        <v>226</v>
      </c>
      <c r="E799" s="94">
        <v>300</v>
      </c>
      <c r="F799" s="7">
        <f t="shared" si="151"/>
        <v>5186.5</v>
      </c>
      <c r="G799" s="7">
        <f t="shared" si="151"/>
        <v>0</v>
      </c>
      <c r="H799" s="36">
        <f t="shared" si="144"/>
        <v>5186.5</v>
      </c>
      <c r="I799" s="7">
        <f t="shared" si="151"/>
        <v>0</v>
      </c>
      <c r="J799" s="36">
        <f t="shared" si="141"/>
        <v>5186.5</v>
      </c>
      <c r="K799" s="7">
        <f t="shared" si="151"/>
        <v>0</v>
      </c>
      <c r="L799" s="36">
        <f t="shared" si="150"/>
        <v>5186.5</v>
      </c>
    </row>
    <row r="800" spans="1:12" ht="35.25" customHeight="1">
      <c r="A800" s="63" t="str">
        <f ca="1">IF(ISERROR(MATCH(E800,Код_КВР,0)),"",INDIRECT(ADDRESS(MATCH(E800,Код_КВР,0)+1,2,,,"КВР")))</f>
        <v>Социальные выплаты гражданам, кроме публичных нормативных социальных выплат</v>
      </c>
      <c r="B800" s="94" t="s">
        <v>414</v>
      </c>
      <c r="C800" s="8" t="s">
        <v>197</v>
      </c>
      <c r="D800" s="8" t="s">
        <v>226</v>
      </c>
      <c r="E800" s="94">
        <v>320</v>
      </c>
      <c r="F800" s="7">
        <f t="shared" si="151"/>
        <v>5186.5</v>
      </c>
      <c r="G800" s="7">
        <f t="shared" si="151"/>
        <v>0</v>
      </c>
      <c r="H800" s="36">
        <f t="shared" si="144"/>
        <v>5186.5</v>
      </c>
      <c r="I800" s="7">
        <f t="shared" si="151"/>
        <v>0</v>
      </c>
      <c r="J800" s="36">
        <f t="shared" si="141"/>
        <v>5186.5</v>
      </c>
      <c r="K800" s="7">
        <f t="shared" si="151"/>
        <v>0</v>
      </c>
      <c r="L800" s="36">
        <f t="shared" si="150"/>
        <v>5186.5</v>
      </c>
    </row>
    <row r="801" spans="1:12" ht="36" customHeight="1">
      <c r="A801" s="63" t="str">
        <f ca="1">IF(ISERROR(MATCH(E801,Код_КВР,0)),"",INDIRECT(ADDRESS(MATCH(E801,Код_КВР,0)+1,2,,,"КВР")))</f>
        <v>Пособия, компенсации и иные социальные выплаты гражданам, кроме публичных нормативных обязательств</v>
      </c>
      <c r="B801" s="94" t="s">
        <v>414</v>
      </c>
      <c r="C801" s="8" t="s">
        <v>197</v>
      </c>
      <c r="D801" s="8" t="s">
        <v>226</v>
      </c>
      <c r="E801" s="94">
        <v>321</v>
      </c>
      <c r="F801" s="7">
        <f>'прил.6'!G1248</f>
        <v>5186.5</v>
      </c>
      <c r="G801" s="7">
        <f>'прил.6'!H1248</f>
        <v>0</v>
      </c>
      <c r="H801" s="36">
        <f t="shared" si="144"/>
        <v>5186.5</v>
      </c>
      <c r="I801" s="7">
        <f>'прил.6'!J1248</f>
        <v>0</v>
      </c>
      <c r="J801" s="36">
        <f t="shared" si="141"/>
        <v>5186.5</v>
      </c>
      <c r="K801" s="7">
        <f>'прил.6'!L1248</f>
        <v>0</v>
      </c>
      <c r="L801" s="36">
        <f t="shared" si="150"/>
        <v>5186.5</v>
      </c>
    </row>
    <row r="802" spans="1:12" ht="36" customHeight="1">
      <c r="A802" s="63" t="str">
        <f ca="1">IF(ISERROR(MATCH(B802,Код_КЦСР,0)),"",INDIRECT(ADDRESS(MATCH(B802,Код_КЦСР,0)+1,2,,,"КЦСР")))</f>
        <v>Муниципальная программа «Обеспечение жильем отдельных категорий граждан» на 2014-2020 годы</v>
      </c>
      <c r="B802" s="47" t="s">
        <v>24</v>
      </c>
      <c r="C802" s="8"/>
      <c r="D802" s="1"/>
      <c r="E802" s="94"/>
      <c r="F802" s="7">
        <f>F803+F809+F822</f>
        <v>21306.8</v>
      </c>
      <c r="G802" s="7">
        <f>G803+G809+G822</f>
        <v>0</v>
      </c>
      <c r="H802" s="36">
        <f t="shared" si="144"/>
        <v>21306.8</v>
      </c>
      <c r="I802" s="7">
        <f>I803+I809+I822</f>
        <v>0</v>
      </c>
      <c r="J802" s="36">
        <f t="shared" si="141"/>
        <v>21306.8</v>
      </c>
      <c r="K802" s="7">
        <f>K803+K809+K822</f>
        <v>0</v>
      </c>
      <c r="L802" s="36">
        <f t="shared" si="150"/>
        <v>21306.8</v>
      </c>
    </row>
    <row r="803" spans="1:12" ht="85.5" customHeight="1">
      <c r="A803" s="63" t="str">
        <f ca="1">IF(ISERROR(MATCH(B803,Код_КЦСР,0)),"",INDIRECT(ADDRESS(MATCH(B803,Код_КЦСР,0)+1,2,,,"КЦСР")))</f>
        <v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v>
      </c>
      <c r="B803" s="49" t="s">
        <v>450</v>
      </c>
      <c r="C803" s="8"/>
      <c r="D803" s="1"/>
      <c r="E803" s="94"/>
      <c r="F803" s="7">
        <f aca="true" t="shared" si="152" ref="F803:K807">F804</f>
        <v>9250.7</v>
      </c>
      <c r="G803" s="7">
        <f t="shared" si="152"/>
        <v>0</v>
      </c>
      <c r="H803" s="36">
        <f t="shared" si="144"/>
        <v>9250.7</v>
      </c>
      <c r="I803" s="7">
        <f t="shared" si="152"/>
        <v>0</v>
      </c>
      <c r="J803" s="36">
        <f aca="true" t="shared" si="153" ref="J803:J866">H803+I803</f>
        <v>9250.7</v>
      </c>
      <c r="K803" s="7">
        <f t="shared" si="152"/>
        <v>0</v>
      </c>
      <c r="L803" s="36">
        <f t="shared" si="150"/>
        <v>9250.7</v>
      </c>
    </row>
    <row r="804" spans="1:12" ht="12.75">
      <c r="A804" s="63" t="str">
        <f ca="1">IF(ISERROR(MATCH(C804,Код_Раздел,0)),"",INDIRECT(ADDRESS(MATCH(C804,Код_Раздел,0)+1,2,,,"Раздел")))</f>
        <v>Социальная политика</v>
      </c>
      <c r="B804" s="49" t="s">
        <v>450</v>
      </c>
      <c r="C804" s="8" t="s">
        <v>197</v>
      </c>
      <c r="D804" s="1"/>
      <c r="E804" s="94"/>
      <c r="F804" s="7">
        <f t="shared" si="152"/>
        <v>9250.7</v>
      </c>
      <c r="G804" s="7">
        <f t="shared" si="152"/>
        <v>0</v>
      </c>
      <c r="H804" s="36">
        <f t="shared" si="144"/>
        <v>9250.7</v>
      </c>
      <c r="I804" s="7">
        <f t="shared" si="152"/>
        <v>0</v>
      </c>
      <c r="J804" s="36">
        <f t="shared" si="153"/>
        <v>9250.7</v>
      </c>
      <c r="K804" s="7">
        <f t="shared" si="152"/>
        <v>0</v>
      </c>
      <c r="L804" s="36">
        <f t="shared" si="150"/>
        <v>9250.7</v>
      </c>
    </row>
    <row r="805" spans="1:12" ht="12.75">
      <c r="A805" s="12" t="s">
        <v>188</v>
      </c>
      <c r="B805" s="49" t="s">
        <v>450</v>
      </c>
      <c r="C805" s="8" t="s">
        <v>197</v>
      </c>
      <c r="D805" s="8" t="s">
        <v>224</v>
      </c>
      <c r="E805" s="94"/>
      <c r="F805" s="7">
        <f t="shared" si="152"/>
        <v>9250.7</v>
      </c>
      <c r="G805" s="7">
        <f t="shared" si="152"/>
        <v>0</v>
      </c>
      <c r="H805" s="36">
        <f t="shared" si="144"/>
        <v>9250.7</v>
      </c>
      <c r="I805" s="7">
        <f t="shared" si="152"/>
        <v>0</v>
      </c>
      <c r="J805" s="36">
        <f t="shared" si="153"/>
        <v>9250.7</v>
      </c>
      <c r="K805" s="7">
        <f t="shared" si="152"/>
        <v>0</v>
      </c>
      <c r="L805" s="36">
        <f t="shared" si="150"/>
        <v>9250.7</v>
      </c>
    </row>
    <row r="806" spans="1:12" ht="12.75">
      <c r="A806" s="63" t="str">
        <f ca="1">IF(ISERROR(MATCH(E806,Код_КВР,0)),"",INDIRECT(ADDRESS(MATCH(E806,Код_КВР,0)+1,2,,,"КВР")))</f>
        <v>Социальное обеспечение и иные выплаты населению</v>
      </c>
      <c r="B806" s="49" t="s">
        <v>450</v>
      </c>
      <c r="C806" s="8" t="s">
        <v>197</v>
      </c>
      <c r="D806" s="8" t="s">
        <v>224</v>
      </c>
      <c r="E806" s="94">
        <v>300</v>
      </c>
      <c r="F806" s="7">
        <f t="shared" si="152"/>
        <v>9250.7</v>
      </c>
      <c r="G806" s="7">
        <f t="shared" si="152"/>
        <v>0</v>
      </c>
      <c r="H806" s="36">
        <f t="shared" si="144"/>
        <v>9250.7</v>
      </c>
      <c r="I806" s="7">
        <f t="shared" si="152"/>
        <v>0</v>
      </c>
      <c r="J806" s="36">
        <f t="shared" si="153"/>
        <v>9250.7</v>
      </c>
      <c r="K806" s="7">
        <f t="shared" si="152"/>
        <v>0</v>
      </c>
      <c r="L806" s="36">
        <f t="shared" si="150"/>
        <v>9250.7</v>
      </c>
    </row>
    <row r="807" spans="1:12" ht="33">
      <c r="A807" s="63" t="str">
        <f ca="1">IF(ISERROR(MATCH(E807,Код_КВР,0)),"",INDIRECT(ADDRESS(MATCH(E807,Код_КВР,0)+1,2,,,"КВР")))</f>
        <v>Социальные выплаты гражданам, кроме публичных нормативных социальных выплат</v>
      </c>
      <c r="B807" s="49" t="s">
        <v>450</v>
      </c>
      <c r="C807" s="8" t="s">
        <v>197</v>
      </c>
      <c r="D807" s="8" t="s">
        <v>224</v>
      </c>
      <c r="E807" s="94">
        <v>320</v>
      </c>
      <c r="F807" s="7">
        <f t="shared" si="152"/>
        <v>9250.7</v>
      </c>
      <c r="G807" s="7">
        <f t="shared" si="152"/>
        <v>0</v>
      </c>
      <c r="H807" s="36">
        <f t="shared" si="144"/>
        <v>9250.7</v>
      </c>
      <c r="I807" s="7">
        <f t="shared" si="152"/>
        <v>0</v>
      </c>
      <c r="J807" s="36">
        <f t="shared" si="153"/>
        <v>9250.7</v>
      </c>
      <c r="K807" s="7">
        <f t="shared" si="152"/>
        <v>0</v>
      </c>
      <c r="L807" s="36">
        <f t="shared" si="150"/>
        <v>9250.7</v>
      </c>
    </row>
    <row r="808" spans="1:12" ht="12.75">
      <c r="A808" s="63" t="str">
        <f ca="1">IF(ISERROR(MATCH(E808,Код_КВР,0)),"",INDIRECT(ADDRESS(MATCH(E808,Код_КВР,0)+1,2,,,"КВР")))</f>
        <v>Субсидии гражданам на приобретение жилья</v>
      </c>
      <c r="B808" s="49" t="s">
        <v>450</v>
      </c>
      <c r="C808" s="8" t="s">
        <v>197</v>
      </c>
      <c r="D808" s="8" t="s">
        <v>224</v>
      </c>
      <c r="E808" s="94">
        <v>322</v>
      </c>
      <c r="F808" s="7">
        <f>'прил.6'!G325</f>
        <v>9250.7</v>
      </c>
      <c r="G808" s="7">
        <f>'прил.6'!H325</f>
        <v>0</v>
      </c>
      <c r="H808" s="36">
        <f t="shared" si="144"/>
        <v>9250.7</v>
      </c>
      <c r="I808" s="7">
        <f>'прил.6'!J325</f>
        <v>0</v>
      </c>
      <c r="J808" s="36">
        <f t="shared" si="153"/>
        <v>9250.7</v>
      </c>
      <c r="K808" s="7">
        <f>'прил.6'!L325</f>
        <v>0</v>
      </c>
      <c r="L808" s="36">
        <f t="shared" si="150"/>
        <v>9250.7</v>
      </c>
    </row>
    <row r="809" spans="1:12" ht="12.75">
      <c r="A809" s="63" t="str">
        <f ca="1">IF(ISERROR(MATCH(B809,Код_КЦСР,0)),"",INDIRECT(ADDRESS(MATCH(B809,Код_КЦСР,0)+1,2,,,"КЦСР")))</f>
        <v>Обеспечение жильем молодых семей</v>
      </c>
      <c r="B809" s="47" t="s">
        <v>26</v>
      </c>
      <c r="C809" s="8"/>
      <c r="D809" s="1"/>
      <c r="E809" s="94"/>
      <c r="F809" s="7">
        <f>F810+F816</f>
        <v>2886.3</v>
      </c>
      <c r="G809" s="7">
        <f>G810+G816</f>
        <v>0</v>
      </c>
      <c r="H809" s="36">
        <f t="shared" si="144"/>
        <v>2886.3</v>
      </c>
      <c r="I809" s="7">
        <f>I810+I816</f>
        <v>0</v>
      </c>
      <c r="J809" s="36">
        <f t="shared" si="153"/>
        <v>2886.3</v>
      </c>
      <c r="K809" s="7">
        <f>K810+K816</f>
        <v>0</v>
      </c>
      <c r="L809" s="36">
        <f t="shared" si="150"/>
        <v>2886.3</v>
      </c>
    </row>
    <row r="810" spans="1:12" ht="33">
      <c r="A810" s="63" t="str">
        <f ca="1">IF(ISERROR(MATCH(B810,Код_КЦСР,0)),"",INDIRECT(ADDRESS(MATCH(B810,Код_КЦСР,0)+1,2,,,"КЦСР")))</f>
        <v>Предоставление социальных выплат на приобретение (строительство) жилья молодыми семьями</v>
      </c>
      <c r="B810" s="47" t="s">
        <v>28</v>
      </c>
      <c r="C810" s="8"/>
      <c r="D810" s="1"/>
      <c r="E810" s="94"/>
      <c r="F810" s="7">
        <f aca="true" t="shared" si="154" ref="F810:K820">F811</f>
        <v>2886.3</v>
      </c>
      <c r="G810" s="7">
        <f t="shared" si="154"/>
        <v>0</v>
      </c>
      <c r="H810" s="36">
        <f t="shared" si="144"/>
        <v>2886.3</v>
      </c>
      <c r="I810" s="7">
        <f t="shared" si="154"/>
        <v>0</v>
      </c>
      <c r="J810" s="36">
        <f t="shared" si="153"/>
        <v>2886.3</v>
      </c>
      <c r="K810" s="7">
        <f t="shared" si="154"/>
        <v>0</v>
      </c>
      <c r="L810" s="36">
        <f t="shared" si="150"/>
        <v>2886.3</v>
      </c>
    </row>
    <row r="811" spans="1:12" ht="12.75">
      <c r="A811" s="63" t="str">
        <f ca="1">IF(ISERROR(MATCH(C811,Код_Раздел,0)),"",INDIRECT(ADDRESS(MATCH(C811,Код_Раздел,0)+1,2,,,"Раздел")))</f>
        <v>Социальная политика</v>
      </c>
      <c r="B811" s="47" t="s">
        <v>28</v>
      </c>
      <c r="C811" s="8" t="s">
        <v>197</v>
      </c>
      <c r="D811" s="1"/>
      <c r="E811" s="94"/>
      <c r="F811" s="7">
        <f t="shared" si="154"/>
        <v>2886.3</v>
      </c>
      <c r="G811" s="7">
        <f t="shared" si="154"/>
        <v>0</v>
      </c>
      <c r="H811" s="36">
        <f aca="true" t="shared" si="155" ref="H811:H874">F811+G811</f>
        <v>2886.3</v>
      </c>
      <c r="I811" s="7">
        <f t="shared" si="154"/>
        <v>0</v>
      </c>
      <c r="J811" s="36">
        <f t="shared" si="153"/>
        <v>2886.3</v>
      </c>
      <c r="K811" s="7">
        <f t="shared" si="154"/>
        <v>0</v>
      </c>
      <c r="L811" s="36">
        <f t="shared" si="150"/>
        <v>2886.3</v>
      </c>
    </row>
    <row r="812" spans="1:12" ht="12.75">
      <c r="A812" s="12" t="s">
        <v>188</v>
      </c>
      <c r="B812" s="47" t="s">
        <v>28</v>
      </c>
      <c r="C812" s="8" t="s">
        <v>197</v>
      </c>
      <c r="D812" s="8" t="s">
        <v>224</v>
      </c>
      <c r="E812" s="94"/>
      <c r="F812" s="7">
        <f t="shared" si="154"/>
        <v>2886.3</v>
      </c>
      <c r="G812" s="7">
        <f t="shared" si="154"/>
        <v>0</v>
      </c>
      <c r="H812" s="36">
        <f t="shared" si="155"/>
        <v>2886.3</v>
      </c>
      <c r="I812" s="7">
        <f t="shared" si="154"/>
        <v>0</v>
      </c>
      <c r="J812" s="36">
        <f t="shared" si="153"/>
        <v>2886.3</v>
      </c>
      <c r="K812" s="7">
        <f t="shared" si="154"/>
        <v>0</v>
      </c>
      <c r="L812" s="36">
        <f t="shared" si="150"/>
        <v>2886.3</v>
      </c>
    </row>
    <row r="813" spans="1:12" ht="12.75">
      <c r="A813" s="63" t="str">
        <f ca="1">IF(ISERROR(MATCH(E813,Код_КВР,0)),"",INDIRECT(ADDRESS(MATCH(E813,Код_КВР,0)+1,2,,,"КВР")))</f>
        <v>Социальное обеспечение и иные выплаты населению</v>
      </c>
      <c r="B813" s="47" t="s">
        <v>28</v>
      </c>
      <c r="C813" s="8" t="s">
        <v>197</v>
      </c>
      <c r="D813" s="8" t="s">
        <v>224</v>
      </c>
      <c r="E813" s="94">
        <v>300</v>
      </c>
      <c r="F813" s="7">
        <f t="shared" si="154"/>
        <v>2886.3</v>
      </c>
      <c r="G813" s="7">
        <f t="shared" si="154"/>
        <v>0</v>
      </c>
      <c r="H813" s="36">
        <f t="shared" si="155"/>
        <v>2886.3</v>
      </c>
      <c r="I813" s="7">
        <f t="shared" si="154"/>
        <v>0</v>
      </c>
      <c r="J813" s="36">
        <f t="shared" si="153"/>
        <v>2886.3</v>
      </c>
      <c r="K813" s="7">
        <f t="shared" si="154"/>
        <v>0</v>
      </c>
      <c r="L813" s="36">
        <f t="shared" si="150"/>
        <v>2886.3</v>
      </c>
    </row>
    <row r="814" spans="1:12" ht="33">
      <c r="A814" s="63" t="str">
        <f ca="1">IF(ISERROR(MATCH(E814,Код_КВР,0)),"",INDIRECT(ADDRESS(MATCH(E814,Код_КВР,0)+1,2,,,"КВР")))</f>
        <v>Социальные выплаты гражданам, кроме публичных нормативных социальных выплат</v>
      </c>
      <c r="B814" s="47" t="s">
        <v>28</v>
      </c>
      <c r="C814" s="8" t="s">
        <v>197</v>
      </c>
      <c r="D814" s="8" t="s">
        <v>224</v>
      </c>
      <c r="E814" s="94">
        <v>320</v>
      </c>
      <c r="F814" s="7">
        <f t="shared" si="154"/>
        <v>2886.3</v>
      </c>
      <c r="G814" s="7">
        <f t="shared" si="154"/>
        <v>0</v>
      </c>
      <c r="H814" s="36">
        <f t="shared" si="155"/>
        <v>2886.3</v>
      </c>
      <c r="I814" s="7">
        <f t="shared" si="154"/>
        <v>0</v>
      </c>
      <c r="J814" s="36">
        <f t="shared" si="153"/>
        <v>2886.3</v>
      </c>
      <c r="K814" s="7">
        <f t="shared" si="154"/>
        <v>0</v>
      </c>
      <c r="L814" s="36">
        <f t="shared" si="150"/>
        <v>2886.3</v>
      </c>
    </row>
    <row r="815" spans="1:12" ht="12.75">
      <c r="A815" s="63" t="str">
        <f ca="1">IF(ISERROR(MATCH(E815,Код_КВР,0)),"",INDIRECT(ADDRESS(MATCH(E815,Код_КВР,0)+1,2,,,"КВР")))</f>
        <v>Субсидии гражданам на приобретение жилья</v>
      </c>
      <c r="B815" s="47" t="s">
        <v>28</v>
      </c>
      <c r="C815" s="8" t="s">
        <v>197</v>
      </c>
      <c r="D815" s="8" t="s">
        <v>224</v>
      </c>
      <c r="E815" s="94">
        <v>322</v>
      </c>
      <c r="F815" s="7">
        <f>'прил.6'!G330</f>
        <v>2886.3</v>
      </c>
      <c r="G815" s="7">
        <f>'прил.6'!H330</f>
        <v>0</v>
      </c>
      <c r="H815" s="36">
        <f t="shared" si="155"/>
        <v>2886.3</v>
      </c>
      <c r="I815" s="7">
        <f>'прил.6'!J330</f>
        <v>0</v>
      </c>
      <c r="J815" s="36">
        <f t="shared" si="153"/>
        <v>2886.3</v>
      </c>
      <c r="K815" s="7">
        <f>'прил.6'!L330</f>
        <v>0</v>
      </c>
      <c r="L815" s="36">
        <f t="shared" si="150"/>
        <v>2886.3</v>
      </c>
    </row>
    <row r="816" spans="1:12" ht="132" hidden="1">
      <c r="A816" s="63" t="str">
        <f ca="1">IF(ISERROR(MATCH(B816,Код_КЦСР,0)),"",INDIRECT(ADDRESS(MATCH(B816,Код_КЦСР,0)+1,2,,,"КЦСР")))</f>
        <v>Предоставление социальных выплат молодым семьям – участникам подпрограммы «Обеспечение жильем молодых семей» федеральной целевой программы «Жилище» на 2011-2015 годы и государственной программы «Обеспечение населения Вологодской области доступным жильем и формирование комфортной среды проживания на 2014-2020 годы» подпрограммы «Обеспечение жильем отдельных категорий граждан» за счет субсидий из областного бюджета</v>
      </c>
      <c r="B816" s="47" t="s">
        <v>428</v>
      </c>
      <c r="C816" s="8"/>
      <c r="D816" s="1"/>
      <c r="E816" s="94"/>
      <c r="F816" s="7">
        <f t="shared" si="154"/>
        <v>0</v>
      </c>
      <c r="G816" s="7">
        <f t="shared" si="154"/>
        <v>0</v>
      </c>
      <c r="H816" s="36">
        <f t="shared" si="155"/>
        <v>0</v>
      </c>
      <c r="I816" s="7">
        <f t="shared" si="154"/>
        <v>0</v>
      </c>
      <c r="J816" s="36">
        <f t="shared" si="153"/>
        <v>0</v>
      </c>
      <c r="K816" s="7">
        <f t="shared" si="154"/>
        <v>0</v>
      </c>
      <c r="L816" s="36">
        <f t="shared" si="150"/>
        <v>0</v>
      </c>
    </row>
    <row r="817" spans="1:12" ht="12.75" hidden="1">
      <c r="A817" s="63" t="str">
        <f ca="1">IF(ISERROR(MATCH(C817,Код_Раздел,0)),"",INDIRECT(ADDRESS(MATCH(C817,Код_Раздел,0)+1,2,,,"Раздел")))</f>
        <v>Социальная политика</v>
      </c>
      <c r="B817" s="47" t="s">
        <v>428</v>
      </c>
      <c r="C817" s="8" t="s">
        <v>197</v>
      </c>
      <c r="D817" s="1"/>
      <c r="E817" s="94"/>
      <c r="F817" s="7">
        <f t="shared" si="154"/>
        <v>0</v>
      </c>
      <c r="G817" s="7">
        <f t="shared" si="154"/>
        <v>0</v>
      </c>
      <c r="H817" s="36">
        <f t="shared" si="155"/>
        <v>0</v>
      </c>
      <c r="I817" s="7">
        <f t="shared" si="154"/>
        <v>0</v>
      </c>
      <c r="J817" s="36">
        <f t="shared" si="153"/>
        <v>0</v>
      </c>
      <c r="K817" s="7">
        <f t="shared" si="154"/>
        <v>0</v>
      </c>
      <c r="L817" s="36">
        <f t="shared" si="150"/>
        <v>0</v>
      </c>
    </row>
    <row r="818" spans="1:12" ht="12.75" hidden="1">
      <c r="A818" s="12" t="s">
        <v>188</v>
      </c>
      <c r="B818" s="47" t="s">
        <v>428</v>
      </c>
      <c r="C818" s="8" t="s">
        <v>197</v>
      </c>
      <c r="D818" s="8" t="s">
        <v>224</v>
      </c>
      <c r="E818" s="94"/>
      <c r="F818" s="7">
        <f t="shared" si="154"/>
        <v>0</v>
      </c>
      <c r="G818" s="7">
        <f t="shared" si="154"/>
        <v>0</v>
      </c>
      <c r="H818" s="36">
        <f t="shared" si="155"/>
        <v>0</v>
      </c>
      <c r="I818" s="7">
        <f t="shared" si="154"/>
        <v>0</v>
      </c>
      <c r="J818" s="36">
        <f t="shared" si="153"/>
        <v>0</v>
      </c>
      <c r="K818" s="7">
        <f t="shared" si="154"/>
        <v>0</v>
      </c>
      <c r="L818" s="36">
        <f t="shared" si="150"/>
        <v>0</v>
      </c>
    </row>
    <row r="819" spans="1:12" ht="12.75" hidden="1">
      <c r="A819" s="63" t="str">
        <f ca="1">IF(ISERROR(MATCH(E819,Код_КВР,0)),"",INDIRECT(ADDRESS(MATCH(E819,Код_КВР,0)+1,2,,,"КВР")))</f>
        <v>Социальное обеспечение и иные выплаты населению</v>
      </c>
      <c r="B819" s="47" t="s">
        <v>428</v>
      </c>
      <c r="C819" s="8" t="s">
        <v>197</v>
      </c>
      <c r="D819" s="8" t="s">
        <v>224</v>
      </c>
      <c r="E819" s="94">
        <v>300</v>
      </c>
      <c r="F819" s="7">
        <f t="shared" si="154"/>
        <v>0</v>
      </c>
      <c r="G819" s="7">
        <f t="shared" si="154"/>
        <v>0</v>
      </c>
      <c r="H819" s="36">
        <f t="shared" si="155"/>
        <v>0</v>
      </c>
      <c r="I819" s="7">
        <f t="shared" si="154"/>
        <v>0</v>
      </c>
      <c r="J819" s="36">
        <f t="shared" si="153"/>
        <v>0</v>
      </c>
      <c r="K819" s="7">
        <f t="shared" si="154"/>
        <v>0</v>
      </c>
      <c r="L819" s="36">
        <f t="shared" si="150"/>
        <v>0</v>
      </c>
    </row>
    <row r="820" spans="1:12" ht="33" hidden="1">
      <c r="A820" s="63" t="str">
        <f ca="1">IF(ISERROR(MATCH(E820,Код_КВР,0)),"",INDIRECT(ADDRESS(MATCH(E820,Код_КВР,0)+1,2,,,"КВР")))</f>
        <v>Социальные выплаты гражданам, кроме публичных нормативных социальных выплат</v>
      </c>
      <c r="B820" s="47" t="s">
        <v>428</v>
      </c>
      <c r="C820" s="8" t="s">
        <v>197</v>
      </c>
      <c r="D820" s="8" t="s">
        <v>224</v>
      </c>
      <c r="E820" s="94">
        <v>320</v>
      </c>
      <c r="F820" s="7">
        <f t="shared" si="154"/>
        <v>0</v>
      </c>
      <c r="G820" s="7">
        <f t="shared" si="154"/>
        <v>0</v>
      </c>
      <c r="H820" s="36">
        <f t="shared" si="155"/>
        <v>0</v>
      </c>
      <c r="I820" s="7">
        <f t="shared" si="154"/>
        <v>0</v>
      </c>
      <c r="J820" s="36">
        <f t="shared" si="153"/>
        <v>0</v>
      </c>
      <c r="K820" s="7">
        <f t="shared" si="154"/>
        <v>0</v>
      </c>
      <c r="L820" s="36">
        <f t="shared" si="150"/>
        <v>0</v>
      </c>
    </row>
    <row r="821" spans="1:12" ht="12.75" hidden="1">
      <c r="A821" s="63" t="str">
        <f ca="1">IF(ISERROR(MATCH(E821,Код_КВР,0)),"",INDIRECT(ADDRESS(MATCH(E821,Код_КВР,0)+1,2,,,"КВР")))</f>
        <v>Субсидии гражданам на приобретение жилья</v>
      </c>
      <c r="B821" s="47" t="s">
        <v>428</v>
      </c>
      <c r="C821" s="8" t="s">
        <v>197</v>
      </c>
      <c r="D821" s="8" t="s">
        <v>224</v>
      </c>
      <c r="E821" s="94">
        <v>322</v>
      </c>
      <c r="F821" s="7">
        <f>'прил.6'!G334</f>
        <v>0</v>
      </c>
      <c r="G821" s="7">
        <f>'прил.6'!H334</f>
        <v>0</v>
      </c>
      <c r="H821" s="36">
        <f t="shared" si="155"/>
        <v>0</v>
      </c>
      <c r="I821" s="7">
        <f>'прил.6'!J334</f>
        <v>0</v>
      </c>
      <c r="J821" s="36">
        <f t="shared" si="153"/>
        <v>0</v>
      </c>
      <c r="K821" s="7">
        <f>'прил.6'!L334</f>
        <v>0</v>
      </c>
      <c r="L821" s="36">
        <f t="shared" si="150"/>
        <v>0</v>
      </c>
    </row>
    <row r="822" spans="1:12" ht="33">
      <c r="A822" s="63" t="str">
        <f ca="1">IF(ISERROR(MATCH(B822,Код_КЦСР,0)),"",INDIRECT(ADDRESS(MATCH(B822,Код_КЦСР,0)+1,2,,,"КЦСР")))</f>
        <v>Оказание социальной помощи работникам бюджетных учреждений здравоохранения при приобретении жилья по ипотечному кредиту</v>
      </c>
      <c r="B822" s="47" t="s">
        <v>30</v>
      </c>
      <c r="C822" s="8"/>
      <c r="D822" s="1"/>
      <c r="E822" s="94"/>
      <c r="F822" s="7">
        <f aca="true" t="shared" si="156" ref="F822:K827">F823</f>
        <v>9169.8</v>
      </c>
      <c r="G822" s="7">
        <f t="shared" si="156"/>
        <v>0</v>
      </c>
      <c r="H822" s="36">
        <f t="shared" si="155"/>
        <v>9169.8</v>
      </c>
      <c r="I822" s="7">
        <f t="shared" si="156"/>
        <v>0</v>
      </c>
      <c r="J822" s="36">
        <f t="shared" si="153"/>
        <v>9169.8</v>
      </c>
      <c r="K822" s="7">
        <f t="shared" si="156"/>
        <v>0</v>
      </c>
      <c r="L822" s="36">
        <f t="shared" si="150"/>
        <v>9169.8</v>
      </c>
    </row>
    <row r="823" spans="1:12" ht="33">
      <c r="A823" s="63" t="str">
        <f ca="1">IF(ISERROR(MATCH(B823,Код_КЦСР,0)),"",INDIRECT(ADDRESS(MATCH(B823,Код_КЦСР,0)+1,2,,,"КЦСР")))</f>
        <v>Предоставление единовременных и ежемесячных социальных выплат работникам бюджетных учреждений здравоохранения</v>
      </c>
      <c r="B823" s="47" t="s">
        <v>32</v>
      </c>
      <c r="C823" s="8"/>
      <c r="D823" s="1"/>
      <c r="E823" s="94"/>
      <c r="F823" s="7">
        <f t="shared" si="156"/>
        <v>9169.8</v>
      </c>
      <c r="G823" s="7">
        <f t="shared" si="156"/>
        <v>0</v>
      </c>
      <c r="H823" s="36">
        <f t="shared" si="155"/>
        <v>9169.8</v>
      </c>
      <c r="I823" s="7">
        <f t="shared" si="156"/>
        <v>0</v>
      </c>
      <c r="J823" s="36">
        <f t="shared" si="153"/>
        <v>9169.8</v>
      </c>
      <c r="K823" s="7">
        <f t="shared" si="156"/>
        <v>0</v>
      </c>
      <c r="L823" s="36">
        <f t="shared" si="150"/>
        <v>9169.8</v>
      </c>
    </row>
    <row r="824" spans="1:12" ht="12.75">
      <c r="A824" s="63" t="str">
        <f ca="1">IF(ISERROR(MATCH(C824,Код_Раздел,0)),"",INDIRECT(ADDRESS(MATCH(C824,Код_Раздел,0)+1,2,,,"Раздел")))</f>
        <v>Социальная политика</v>
      </c>
      <c r="B824" s="47" t="s">
        <v>32</v>
      </c>
      <c r="C824" s="8" t="s">
        <v>197</v>
      </c>
      <c r="D824" s="1"/>
      <c r="E824" s="94"/>
      <c r="F824" s="7">
        <f t="shared" si="156"/>
        <v>9169.8</v>
      </c>
      <c r="G824" s="7">
        <f t="shared" si="156"/>
        <v>0</v>
      </c>
      <c r="H824" s="36">
        <f t="shared" si="155"/>
        <v>9169.8</v>
      </c>
      <c r="I824" s="7">
        <f t="shared" si="156"/>
        <v>0</v>
      </c>
      <c r="J824" s="36">
        <f t="shared" si="153"/>
        <v>9169.8</v>
      </c>
      <c r="K824" s="7">
        <f t="shared" si="156"/>
        <v>0</v>
      </c>
      <c r="L824" s="36">
        <f t="shared" si="150"/>
        <v>9169.8</v>
      </c>
    </row>
    <row r="825" spans="1:12" ht="12.75">
      <c r="A825" s="12" t="s">
        <v>188</v>
      </c>
      <c r="B825" s="47" t="s">
        <v>32</v>
      </c>
      <c r="C825" s="8" t="s">
        <v>197</v>
      </c>
      <c r="D825" s="8" t="s">
        <v>224</v>
      </c>
      <c r="E825" s="94"/>
      <c r="F825" s="7">
        <f t="shared" si="156"/>
        <v>9169.8</v>
      </c>
      <c r="G825" s="7">
        <f t="shared" si="156"/>
        <v>0</v>
      </c>
      <c r="H825" s="36">
        <f t="shared" si="155"/>
        <v>9169.8</v>
      </c>
      <c r="I825" s="7">
        <f t="shared" si="156"/>
        <v>0</v>
      </c>
      <c r="J825" s="36">
        <f t="shared" si="153"/>
        <v>9169.8</v>
      </c>
      <c r="K825" s="7">
        <f t="shared" si="156"/>
        <v>0</v>
      </c>
      <c r="L825" s="36">
        <f t="shared" si="150"/>
        <v>9169.8</v>
      </c>
    </row>
    <row r="826" spans="1:12" ht="12.75">
      <c r="A826" s="63" t="str">
        <f ca="1">IF(ISERROR(MATCH(E826,Код_КВР,0)),"",INDIRECT(ADDRESS(MATCH(E826,Код_КВР,0)+1,2,,,"КВР")))</f>
        <v>Социальное обеспечение и иные выплаты населению</v>
      </c>
      <c r="B826" s="47" t="s">
        <v>32</v>
      </c>
      <c r="C826" s="8" t="s">
        <v>197</v>
      </c>
      <c r="D826" s="8" t="s">
        <v>224</v>
      </c>
      <c r="E826" s="94">
        <v>300</v>
      </c>
      <c r="F826" s="7">
        <f t="shared" si="156"/>
        <v>9169.8</v>
      </c>
      <c r="G826" s="7">
        <f t="shared" si="156"/>
        <v>0</v>
      </c>
      <c r="H826" s="36">
        <f t="shared" si="155"/>
        <v>9169.8</v>
      </c>
      <c r="I826" s="7">
        <f t="shared" si="156"/>
        <v>0</v>
      </c>
      <c r="J826" s="36">
        <f t="shared" si="153"/>
        <v>9169.8</v>
      </c>
      <c r="K826" s="7">
        <f t="shared" si="156"/>
        <v>0</v>
      </c>
      <c r="L826" s="36">
        <f t="shared" si="150"/>
        <v>9169.8</v>
      </c>
    </row>
    <row r="827" spans="1:12" ht="33">
      <c r="A827" s="63" t="str">
        <f ca="1">IF(ISERROR(MATCH(E827,Код_КВР,0)),"",INDIRECT(ADDRESS(MATCH(E827,Код_КВР,0)+1,2,,,"КВР")))</f>
        <v>Социальные выплаты гражданам, кроме публичных нормативных социальных выплат</v>
      </c>
      <c r="B827" s="47" t="s">
        <v>32</v>
      </c>
      <c r="C827" s="8" t="s">
        <v>197</v>
      </c>
      <c r="D827" s="8" t="s">
        <v>224</v>
      </c>
      <c r="E827" s="94">
        <v>320</v>
      </c>
      <c r="F827" s="7">
        <f t="shared" si="156"/>
        <v>9169.8</v>
      </c>
      <c r="G827" s="7">
        <f t="shared" si="156"/>
        <v>0</v>
      </c>
      <c r="H827" s="36">
        <f t="shared" si="155"/>
        <v>9169.8</v>
      </c>
      <c r="I827" s="7">
        <f t="shared" si="156"/>
        <v>0</v>
      </c>
      <c r="J827" s="36">
        <f t="shared" si="153"/>
        <v>9169.8</v>
      </c>
      <c r="K827" s="7">
        <f t="shared" si="156"/>
        <v>0</v>
      </c>
      <c r="L827" s="36">
        <f t="shared" si="150"/>
        <v>9169.8</v>
      </c>
    </row>
    <row r="828" spans="1:12" ht="33">
      <c r="A828" s="63" t="str">
        <f ca="1">IF(ISERROR(MATCH(E828,Код_КВР,0)),"",INDIRECT(ADDRESS(MATCH(E828,Код_КВР,0)+1,2,,,"КВР")))</f>
        <v>Пособия, компенсации и иные социальные выплаты гражданам, кроме публичных нормативных обязательств</v>
      </c>
      <c r="B828" s="47" t="s">
        <v>32</v>
      </c>
      <c r="C828" s="8" t="s">
        <v>197</v>
      </c>
      <c r="D828" s="8" t="s">
        <v>224</v>
      </c>
      <c r="E828" s="94">
        <v>321</v>
      </c>
      <c r="F828" s="7">
        <f>'прил.6'!G339</f>
        <v>9169.8</v>
      </c>
      <c r="G828" s="7">
        <f>'прил.6'!H339</f>
        <v>0</v>
      </c>
      <c r="H828" s="36">
        <f t="shared" si="155"/>
        <v>9169.8</v>
      </c>
      <c r="I828" s="7">
        <f>'прил.6'!J339</f>
        <v>0</v>
      </c>
      <c r="J828" s="36">
        <f t="shared" si="153"/>
        <v>9169.8</v>
      </c>
      <c r="K828" s="7">
        <f>'прил.6'!L339</f>
        <v>0</v>
      </c>
      <c r="L828" s="36">
        <f t="shared" si="150"/>
        <v>9169.8</v>
      </c>
    </row>
    <row r="829" spans="1:12" ht="52.7" customHeight="1">
      <c r="A829" s="63" t="str">
        <f ca="1">IF(ISERROR(MATCH(B829,Код_КЦСР,0)),"",INDIRECT(ADDRESS(MATCH(B829,Код_КЦСР,0)+1,2,,,"КЦСР")))</f>
        <v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</v>
      </c>
      <c r="B829" s="47" t="s">
        <v>34</v>
      </c>
      <c r="C829" s="8"/>
      <c r="D829" s="1"/>
      <c r="E829" s="94"/>
      <c r="F829" s="7">
        <f aca="true" t="shared" si="157" ref="F829:K835">F830</f>
        <v>1500</v>
      </c>
      <c r="G829" s="7">
        <f t="shared" si="157"/>
        <v>0</v>
      </c>
      <c r="H829" s="36">
        <f t="shared" si="155"/>
        <v>1500</v>
      </c>
      <c r="I829" s="7">
        <f t="shared" si="157"/>
        <v>0</v>
      </c>
      <c r="J829" s="36">
        <f t="shared" si="153"/>
        <v>1500</v>
      </c>
      <c r="K829" s="7">
        <f t="shared" si="157"/>
        <v>-270.4</v>
      </c>
      <c r="L829" s="36">
        <f t="shared" si="150"/>
        <v>1229.6</v>
      </c>
    </row>
    <row r="830" spans="1:12" ht="33">
      <c r="A830" s="63" t="str">
        <f ca="1">IF(ISERROR(MATCH(B830,Код_КЦСР,0)),"",INDIRECT(ADDRESS(MATCH(B830,Код_КЦСР,0)+1,2,,,"КЦСР")))</f>
        <v>Энергосбережение и повышение энергетической эффективности в жилищном фонде</v>
      </c>
      <c r="B830" s="47" t="s">
        <v>35</v>
      </c>
      <c r="C830" s="8"/>
      <c r="D830" s="1"/>
      <c r="E830" s="94"/>
      <c r="F830" s="7">
        <f t="shared" si="157"/>
        <v>1500</v>
      </c>
      <c r="G830" s="7">
        <f t="shared" si="157"/>
        <v>0</v>
      </c>
      <c r="H830" s="36">
        <f t="shared" si="155"/>
        <v>1500</v>
      </c>
      <c r="I830" s="7">
        <f t="shared" si="157"/>
        <v>0</v>
      </c>
      <c r="J830" s="36">
        <f t="shared" si="153"/>
        <v>1500</v>
      </c>
      <c r="K830" s="7">
        <f t="shared" si="157"/>
        <v>-270.4</v>
      </c>
      <c r="L830" s="36">
        <f t="shared" si="150"/>
        <v>1229.6</v>
      </c>
    </row>
    <row r="831" spans="1:12" ht="49.5">
      <c r="A831" s="63" t="str">
        <f ca="1">IF(ISERROR(MATCH(B831,Код_КЦСР,0)),"",INDIRECT(ADDRESS(MATCH(B831,Код_КЦСР,0)+1,2,,,"КЦСР")))</f>
        <v>Оснащение индивидуальными приборами учета коммунальных ресурсов жилых помещений, относящихся к муниципальному жилому фонду</v>
      </c>
      <c r="B831" s="47" t="s">
        <v>37</v>
      </c>
      <c r="C831" s="8"/>
      <c r="D831" s="1"/>
      <c r="E831" s="94"/>
      <c r="F831" s="7">
        <f t="shared" si="157"/>
        <v>1500</v>
      </c>
      <c r="G831" s="7">
        <f t="shared" si="157"/>
        <v>0</v>
      </c>
      <c r="H831" s="36">
        <f t="shared" si="155"/>
        <v>1500</v>
      </c>
      <c r="I831" s="7">
        <f t="shared" si="157"/>
        <v>0</v>
      </c>
      <c r="J831" s="36">
        <f t="shared" si="153"/>
        <v>1500</v>
      </c>
      <c r="K831" s="7">
        <f t="shared" si="157"/>
        <v>-270.4</v>
      </c>
      <c r="L831" s="36">
        <f t="shared" si="150"/>
        <v>1229.6</v>
      </c>
    </row>
    <row r="832" spans="1:12" ht="12.75">
      <c r="A832" s="63" t="str">
        <f ca="1">IF(ISERROR(MATCH(C832,Код_Раздел,0)),"",INDIRECT(ADDRESS(MATCH(C832,Код_Раздел,0)+1,2,,,"Раздел")))</f>
        <v>Жилищно-коммунальное хозяйство</v>
      </c>
      <c r="B832" s="47" t="s">
        <v>37</v>
      </c>
      <c r="C832" s="8" t="s">
        <v>230</v>
      </c>
      <c r="D832" s="1"/>
      <c r="E832" s="94"/>
      <c r="F832" s="7">
        <f t="shared" si="157"/>
        <v>1500</v>
      </c>
      <c r="G832" s="7">
        <f t="shared" si="157"/>
        <v>0</v>
      </c>
      <c r="H832" s="36">
        <f t="shared" si="155"/>
        <v>1500</v>
      </c>
      <c r="I832" s="7">
        <f t="shared" si="157"/>
        <v>0</v>
      </c>
      <c r="J832" s="36">
        <f t="shared" si="153"/>
        <v>1500</v>
      </c>
      <c r="K832" s="7">
        <f t="shared" si="157"/>
        <v>-270.4</v>
      </c>
      <c r="L832" s="36">
        <f t="shared" si="150"/>
        <v>1229.6</v>
      </c>
    </row>
    <row r="833" spans="1:12" ht="12.75">
      <c r="A833" s="12" t="s">
        <v>235</v>
      </c>
      <c r="B833" s="47" t="s">
        <v>37</v>
      </c>
      <c r="C833" s="8" t="s">
        <v>230</v>
      </c>
      <c r="D833" s="8" t="s">
        <v>222</v>
      </c>
      <c r="E833" s="94"/>
      <c r="F833" s="7">
        <f t="shared" si="157"/>
        <v>1500</v>
      </c>
      <c r="G833" s="7">
        <f t="shared" si="157"/>
        <v>0</v>
      </c>
      <c r="H833" s="36">
        <f t="shared" si="155"/>
        <v>1500</v>
      </c>
      <c r="I833" s="7">
        <f t="shared" si="157"/>
        <v>0</v>
      </c>
      <c r="J833" s="36">
        <f t="shared" si="153"/>
        <v>1500</v>
      </c>
      <c r="K833" s="7">
        <f t="shared" si="157"/>
        <v>-270.4</v>
      </c>
      <c r="L833" s="36">
        <f t="shared" si="150"/>
        <v>1229.6</v>
      </c>
    </row>
    <row r="834" spans="1:12" ht="12.75">
      <c r="A834" s="63" t="str">
        <f ca="1">IF(ISERROR(MATCH(E834,Код_КВР,0)),"",INDIRECT(ADDRESS(MATCH(E834,Код_КВР,0)+1,2,,,"КВР")))</f>
        <v>Закупка товаров, работ и услуг для муниципальных нужд</v>
      </c>
      <c r="B834" s="47" t="s">
        <v>37</v>
      </c>
      <c r="C834" s="8" t="s">
        <v>230</v>
      </c>
      <c r="D834" s="8" t="s">
        <v>222</v>
      </c>
      <c r="E834" s="94">
        <v>200</v>
      </c>
      <c r="F834" s="7">
        <f t="shared" si="157"/>
        <v>1500</v>
      </c>
      <c r="G834" s="7">
        <f t="shared" si="157"/>
        <v>0</v>
      </c>
      <c r="H834" s="36">
        <f t="shared" si="155"/>
        <v>1500</v>
      </c>
      <c r="I834" s="7">
        <f t="shared" si="157"/>
        <v>0</v>
      </c>
      <c r="J834" s="36">
        <f t="shared" si="153"/>
        <v>1500</v>
      </c>
      <c r="K834" s="7">
        <f t="shared" si="157"/>
        <v>-270.4</v>
      </c>
      <c r="L834" s="36">
        <f t="shared" si="150"/>
        <v>1229.6</v>
      </c>
    </row>
    <row r="835" spans="1:12" ht="33">
      <c r="A835" s="63" t="str">
        <f ca="1">IF(ISERROR(MATCH(E835,Код_КВР,0)),"",INDIRECT(ADDRESS(MATCH(E835,Код_КВР,0)+1,2,,,"КВР")))</f>
        <v>Иные закупки товаров, работ и услуг для обеспечения муниципальных нужд</v>
      </c>
      <c r="B835" s="47" t="s">
        <v>37</v>
      </c>
      <c r="C835" s="8" t="s">
        <v>230</v>
      </c>
      <c r="D835" s="8" t="s">
        <v>222</v>
      </c>
      <c r="E835" s="94">
        <v>240</v>
      </c>
      <c r="F835" s="7">
        <f t="shared" si="157"/>
        <v>1500</v>
      </c>
      <c r="G835" s="7">
        <f t="shared" si="157"/>
        <v>0</v>
      </c>
      <c r="H835" s="36">
        <f t="shared" si="155"/>
        <v>1500</v>
      </c>
      <c r="I835" s="7">
        <f t="shared" si="157"/>
        <v>0</v>
      </c>
      <c r="J835" s="36">
        <f t="shared" si="153"/>
        <v>1500</v>
      </c>
      <c r="K835" s="7">
        <f t="shared" si="157"/>
        <v>-270.4</v>
      </c>
      <c r="L835" s="36">
        <f t="shared" si="150"/>
        <v>1229.6</v>
      </c>
    </row>
    <row r="836" spans="1:12" ht="33">
      <c r="A836" s="63" t="str">
        <f ca="1">IF(ISERROR(MATCH(E836,Код_КВР,0)),"",INDIRECT(ADDRESS(MATCH(E836,Код_КВР,0)+1,2,,,"КВР")))</f>
        <v xml:space="preserve">Прочая закупка товаров, работ и услуг для обеспечения муниципальных нужд         </v>
      </c>
      <c r="B836" s="47" t="s">
        <v>37</v>
      </c>
      <c r="C836" s="8" t="s">
        <v>230</v>
      </c>
      <c r="D836" s="8" t="s">
        <v>222</v>
      </c>
      <c r="E836" s="94">
        <v>244</v>
      </c>
      <c r="F836" s="7">
        <f>'прил.6'!G451</f>
        <v>1500</v>
      </c>
      <c r="G836" s="7">
        <f>'прил.6'!H451</f>
        <v>0</v>
      </c>
      <c r="H836" s="36">
        <f t="shared" si="155"/>
        <v>1500</v>
      </c>
      <c r="I836" s="7">
        <f>'прил.6'!J451</f>
        <v>0</v>
      </c>
      <c r="J836" s="36">
        <f t="shared" si="153"/>
        <v>1500</v>
      </c>
      <c r="K836" s="7">
        <f>'прил.6'!L451</f>
        <v>-270.4</v>
      </c>
      <c r="L836" s="36">
        <f t="shared" si="150"/>
        <v>1229.6</v>
      </c>
    </row>
    <row r="837" spans="1:12" ht="35.25" customHeight="1">
      <c r="A837" s="63" t="str">
        <f ca="1">IF(ISERROR(MATCH(B837,Код_КЦСР,0)),"",INDIRECT(ADDRESS(MATCH(B837,Код_КЦСР,0)+1,2,,,"КЦСР")))</f>
        <v>Муниципальная программа «Развитие городского общественного транспорта» на 2014-2016 годы</v>
      </c>
      <c r="B837" s="47" t="s">
        <v>39</v>
      </c>
      <c r="C837" s="8"/>
      <c r="D837" s="1"/>
      <c r="E837" s="94"/>
      <c r="F837" s="7">
        <f aca="true" t="shared" si="158" ref="F837:K842">F838</f>
        <v>18724.9</v>
      </c>
      <c r="G837" s="7">
        <f t="shared" si="158"/>
        <v>0</v>
      </c>
      <c r="H837" s="36">
        <f t="shared" si="155"/>
        <v>18724.9</v>
      </c>
      <c r="I837" s="7">
        <f t="shared" si="158"/>
        <v>0</v>
      </c>
      <c r="J837" s="36">
        <f t="shared" si="153"/>
        <v>18724.9</v>
      </c>
      <c r="K837" s="7">
        <f t="shared" si="158"/>
        <v>0</v>
      </c>
      <c r="L837" s="36">
        <f t="shared" si="150"/>
        <v>18724.9</v>
      </c>
    </row>
    <row r="838" spans="1:12" ht="12.75">
      <c r="A838" s="63" t="str">
        <f ca="1">IF(ISERROR(MATCH(B838,Код_КЦСР,0)),"",INDIRECT(ADDRESS(MATCH(B838,Код_КЦСР,0)+1,2,,,"КЦСР")))</f>
        <v>Приобретение автобусов в муниципальную собственность</v>
      </c>
      <c r="B838" s="47" t="s">
        <v>41</v>
      </c>
      <c r="C838" s="8"/>
      <c r="D838" s="1"/>
      <c r="E838" s="94"/>
      <c r="F838" s="7">
        <f t="shared" si="158"/>
        <v>18724.9</v>
      </c>
      <c r="G838" s="7">
        <f t="shared" si="158"/>
        <v>0</v>
      </c>
      <c r="H838" s="36">
        <f t="shared" si="155"/>
        <v>18724.9</v>
      </c>
      <c r="I838" s="7">
        <f t="shared" si="158"/>
        <v>0</v>
      </c>
      <c r="J838" s="36">
        <f t="shared" si="153"/>
        <v>18724.9</v>
      </c>
      <c r="K838" s="7">
        <f t="shared" si="158"/>
        <v>0</v>
      </c>
      <c r="L838" s="36">
        <f t="shared" si="150"/>
        <v>18724.9</v>
      </c>
    </row>
    <row r="839" spans="1:12" ht="12.75">
      <c r="A839" s="63" t="str">
        <f ca="1">IF(ISERROR(MATCH(C839,Код_Раздел,0)),"",INDIRECT(ADDRESS(MATCH(C839,Код_Раздел,0)+1,2,,,"Раздел")))</f>
        <v>Национальная экономика</v>
      </c>
      <c r="B839" s="47" t="s">
        <v>41</v>
      </c>
      <c r="C839" s="8" t="s">
        <v>225</v>
      </c>
      <c r="D839" s="1"/>
      <c r="E839" s="94"/>
      <c r="F839" s="7">
        <f t="shared" si="158"/>
        <v>18724.9</v>
      </c>
      <c r="G839" s="7">
        <f t="shared" si="158"/>
        <v>0</v>
      </c>
      <c r="H839" s="36">
        <f t="shared" si="155"/>
        <v>18724.9</v>
      </c>
      <c r="I839" s="7">
        <f t="shared" si="158"/>
        <v>0</v>
      </c>
      <c r="J839" s="36">
        <f t="shared" si="153"/>
        <v>18724.9</v>
      </c>
      <c r="K839" s="7">
        <f t="shared" si="158"/>
        <v>0</v>
      </c>
      <c r="L839" s="36">
        <f t="shared" si="150"/>
        <v>18724.9</v>
      </c>
    </row>
    <row r="840" spans="1:12" ht="12.75">
      <c r="A840" s="85" t="s">
        <v>370</v>
      </c>
      <c r="B840" s="47" t="s">
        <v>41</v>
      </c>
      <c r="C840" s="8" t="s">
        <v>225</v>
      </c>
      <c r="D840" s="8" t="s">
        <v>231</v>
      </c>
      <c r="E840" s="94"/>
      <c r="F840" s="7">
        <f t="shared" si="158"/>
        <v>18724.9</v>
      </c>
      <c r="G840" s="7">
        <f t="shared" si="158"/>
        <v>0</v>
      </c>
      <c r="H840" s="36">
        <f t="shared" si="155"/>
        <v>18724.9</v>
      </c>
      <c r="I840" s="7">
        <f t="shared" si="158"/>
        <v>0</v>
      </c>
      <c r="J840" s="36">
        <f t="shared" si="153"/>
        <v>18724.9</v>
      </c>
      <c r="K840" s="7">
        <f t="shared" si="158"/>
        <v>0</v>
      </c>
      <c r="L840" s="36">
        <f t="shared" si="150"/>
        <v>18724.9</v>
      </c>
    </row>
    <row r="841" spans="1:12" ht="12.75">
      <c r="A841" s="63" t="str">
        <f ca="1">IF(ISERROR(MATCH(E841,Код_КВР,0)),"",INDIRECT(ADDRESS(MATCH(E841,Код_КВР,0)+1,2,,,"КВР")))</f>
        <v>Закупка товаров, работ и услуг для муниципальных нужд</v>
      </c>
      <c r="B841" s="47" t="s">
        <v>41</v>
      </c>
      <c r="C841" s="8" t="s">
        <v>225</v>
      </c>
      <c r="D841" s="8" t="s">
        <v>231</v>
      </c>
      <c r="E841" s="94">
        <v>200</v>
      </c>
      <c r="F841" s="7">
        <f t="shared" si="158"/>
        <v>18724.9</v>
      </c>
      <c r="G841" s="7">
        <f t="shared" si="158"/>
        <v>0</v>
      </c>
      <c r="H841" s="36">
        <f t="shared" si="155"/>
        <v>18724.9</v>
      </c>
      <c r="I841" s="7">
        <f t="shared" si="158"/>
        <v>0</v>
      </c>
      <c r="J841" s="36">
        <f t="shared" si="153"/>
        <v>18724.9</v>
      </c>
      <c r="K841" s="7">
        <f t="shared" si="158"/>
        <v>0</v>
      </c>
      <c r="L841" s="36">
        <f t="shared" si="150"/>
        <v>18724.9</v>
      </c>
    </row>
    <row r="842" spans="1:12" ht="33">
      <c r="A842" s="63" t="str">
        <f ca="1">IF(ISERROR(MATCH(E842,Код_КВР,0)),"",INDIRECT(ADDRESS(MATCH(E842,Код_КВР,0)+1,2,,,"КВР")))</f>
        <v>Иные закупки товаров, работ и услуг для обеспечения муниципальных нужд</v>
      </c>
      <c r="B842" s="47" t="s">
        <v>41</v>
      </c>
      <c r="C842" s="8" t="s">
        <v>225</v>
      </c>
      <c r="D842" s="8" t="s">
        <v>231</v>
      </c>
      <c r="E842" s="94">
        <v>240</v>
      </c>
      <c r="F842" s="7">
        <f t="shared" si="158"/>
        <v>18724.9</v>
      </c>
      <c r="G842" s="7">
        <f t="shared" si="158"/>
        <v>0</v>
      </c>
      <c r="H842" s="36">
        <f t="shared" si="155"/>
        <v>18724.9</v>
      </c>
      <c r="I842" s="7">
        <f t="shared" si="158"/>
        <v>0</v>
      </c>
      <c r="J842" s="36">
        <f t="shared" si="153"/>
        <v>18724.9</v>
      </c>
      <c r="K842" s="7">
        <f t="shared" si="158"/>
        <v>0</v>
      </c>
      <c r="L842" s="36">
        <f t="shared" si="150"/>
        <v>18724.9</v>
      </c>
    </row>
    <row r="843" spans="1:12" ht="33">
      <c r="A843" s="63" t="str">
        <f ca="1">IF(ISERROR(MATCH(E843,Код_КВР,0)),"",INDIRECT(ADDRESS(MATCH(E843,Код_КВР,0)+1,2,,,"КВР")))</f>
        <v xml:space="preserve">Прочая закупка товаров, работ и услуг для обеспечения муниципальных нужд         </v>
      </c>
      <c r="B843" s="47" t="s">
        <v>41</v>
      </c>
      <c r="C843" s="8" t="s">
        <v>225</v>
      </c>
      <c r="D843" s="8" t="s">
        <v>231</v>
      </c>
      <c r="E843" s="94">
        <v>244</v>
      </c>
      <c r="F843" s="7">
        <f>'прил.6'!G1309</f>
        <v>18724.9</v>
      </c>
      <c r="G843" s="7">
        <f>'прил.6'!H1309</f>
        <v>0</v>
      </c>
      <c r="H843" s="36">
        <f t="shared" si="155"/>
        <v>18724.9</v>
      </c>
      <c r="I843" s="7">
        <f>'прил.6'!J1309</f>
        <v>0</v>
      </c>
      <c r="J843" s="36">
        <f t="shared" si="153"/>
        <v>18724.9</v>
      </c>
      <c r="K843" s="7">
        <f>'прил.6'!L1309</f>
        <v>0</v>
      </c>
      <c r="L843" s="36">
        <f t="shared" si="150"/>
        <v>18724.9</v>
      </c>
    </row>
    <row r="844" spans="1:12" ht="36.75" customHeight="1">
      <c r="A844" s="63" t="str">
        <f ca="1">IF(ISERROR(MATCH(B844,Код_КЦСР,0)),"",INDIRECT(ADDRESS(MATCH(B844,Код_КЦСР,0)+1,2,,,"КЦСР")))</f>
        <v>Муниципальная программа «Реализация градостроительной политики города Череповца» на 2014-2022 годы</v>
      </c>
      <c r="B844" s="47" t="s">
        <v>43</v>
      </c>
      <c r="C844" s="8"/>
      <c r="D844" s="1"/>
      <c r="E844" s="94"/>
      <c r="F844" s="7">
        <f>F845+F851</f>
        <v>8645.8</v>
      </c>
      <c r="G844" s="7">
        <f>G845+G851</f>
        <v>0</v>
      </c>
      <c r="H844" s="36">
        <f t="shared" si="155"/>
        <v>8645.8</v>
      </c>
      <c r="I844" s="7">
        <f>I845+I851</f>
        <v>0</v>
      </c>
      <c r="J844" s="36">
        <f t="shared" si="153"/>
        <v>8645.8</v>
      </c>
      <c r="K844" s="7">
        <f>K845+K851</f>
        <v>-4085.5</v>
      </c>
      <c r="L844" s="36">
        <f t="shared" si="150"/>
        <v>4560.299999999999</v>
      </c>
    </row>
    <row r="845" spans="1:12" ht="33">
      <c r="A845" s="63" t="str">
        <f ca="1">IF(ISERROR(MATCH(B845,Код_КЦСР,0)),"",INDIRECT(ADDRESS(MATCH(B845,Код_КЦСР,0)+1,2,,,"КЦСР")))</f>
        <v>Обеспечение подготовки градостроительной документации и нормативно-правовых актов</v>
      </c>
      <c r="B845" s="47" t="s">
        <v>44</v>
      </c>
      <c r="C845" s="8"/>
      <c r="D845" s="1"/>
      <c r="E845" s="94"/>
      <c r="F845" s="7">
        <f aca="true" t="shared" si="159" ref="F845:K849">F846</f>
        <v>7401</v>
      </c>
      <c r="G845" s="7">
        <f t="shared" si="159"/>
        <v>0</v>
      </c>
      <c r="H845" s="36">
        <f t="shared" si="155"/>
        <v>7401</v>
      </c>
      <c r="I845" s="7">
        <f t="shared" si="159"/>
        <v>0</v>
      </c>
      <c r="J845" s="36">
        <f t="shared" si="153"/>
        <v>7401</v>
      </c>
      <c r="K845" s="7">
        <f t="shared" si="159"/>
        <v>-4085.5</v>
      </c>
      <c r="L845" s="36">
        <f t="shared" si="150"/>
        <v>3315.5</v>
      </c>
    </row>
    <row r="846" spans="1:12" ht="12.75">
      <c r="A846" s="63" t="str">
        <f ca="1">IF(ISERROR(MATCH(C846,Код_Раздел,0)),"",INDIRECT(ADDRESS(MATCH(C846,Код_Раздел,0)+1,2,,,"Раздел")))</f>
        <v>Национальная экономика</v>
      </c>
      <c r="B846" s="47" t="s">
        <v>44</v>
      </c>
      <c r="C846" s="8" t="s">
        <v>225</v>
      </c>
      <c r="D846" s="1"/>
      <c r="E846" s="94"/>
      <c r="F846" s="7">
        <f t="shared" si="159"/>
        <v>7401</v>
      </c>
      <c r="G846" s="7">
        <f t="shared" si="159"/>
        <v>0</v>
      </c>
      <c r="H846" s="36">
        <f t="shared" si="155"/>
        <v>7401</v>
      </c>
      <c r="I846" s="7">
        <f t="shared" si="159"/>
        <v>0</v>
      </c>
      <c r="J846" s="36">
        <f t="shared" si="153"/>
        <v>7401</v>
      </c>
      <c r="K846" s="7">
        <f t="shared" si="159"/>
        <v>-4085.5</v>
      </c>
      <c r="L846" s="36">
        <f t="shared" si="150"/>
        <v>3315.5</v>
      </c>
    </row>
    <row r="847" spans="1:12" ht="12.75">
      <c r="A847" s="12" t="s">
        <v>246</v>
      </c>
      <c r="B847" s="47" t="s">
        <v>44</v>
      </c>
      <c r="C847" s="8" t="s">
        <v>225</v>
      </c>
      <c r="D847" s="8" t="s">
        <v>205</v>
      </c>
      <c r="E847" s="94"/>
      <c r="F847" s="7">
        <f t="shared" si="159"/>
        <v>7401</v>
      </c>
      <c r="G847" s="7">
        <f t="shared" si="159"/>
        <v>0</v>
      </c>
      <c r="H847" s="36">
        <f t="shared" si="155"/>
        <v>7401</v>
      </c>
      <c r="I847" s="7">
        <f t="shared" si="159"/>
        <v>0</v>
      </c>
      <c r="J847" s="36">
        <f t="shared" si="153"/>
        <v>7401</v>
      </c>
      <c r="K847" s="7">
        <f t="shared" si="159"/>
        <v>-4085.5</v>
      </c>
      <c r="L847" s="36">
        <f t="shared" si="150"/>
        <v>3315.5</v>
      </c>
    </row>
    <row r="848" spans="1:12" ht="12.75">
      <c r="A848" s="63" t="str">
        <f ca="1">IF(ISERROR(MATCH(E848,Код_КВР,0)),"",INDIRECT(ADDRESS(MATCH(E848,Код_КВР,0)+1,2,,,"КВР")))</f>
        <v>Закупка товаров, работ и услуг для муниципальных нужд</v>
      </c>
      <c r="B848" s="47" t="s">
        <v>44</v>
      </c>
      <c r="C848" s="8" t="s">
        <v>225</v>
      </c>
      <c r="D848" s="8" t="s">
        <v>205</v>
      </c>
      <c r="E848" s="94">
        <v>200</v>
      </c>
      <c r="F848" s="7">
        <f t="shared" si="159"/>
        <v>7401</v>
      </c>
      <c r="G848" s="7">
        <f t="shared" si="159"/>
        <v>0</v>
      </c>
      <c r="H848" s="36">
        <f t="shared" si="155"/>
        <v>7401</v>
      </c>
      <c r="I848" s="7">
        <f t="shared" si="159"/>
        <v>0</v>
      </c>
      <c r="J848" s="36">
        <f t="shared" si="153"/>
        <v>7401</v>
      </c>
      <c r="K848" s="7">
        <f t="shared" si="159"/>
        <v>-4085.5</v>
      </c>
      <c r="L848" s="36">
        <f t="shared" si="150"/>
        <v>3315.5</v>
      </c>
    </row>
    <row r="849" spans="1:12" ht="33">
      <c r="A849" s="63" t="str">
        <f ca="1">IF(ISERROR(MATCH(E849,Код_КВР,0)),"",INDIRECT(ADDRESS(MATCH(E849,Код_КВР,0)+1,2,,,"КВР")))</f>
        <v>Иные закупки товаров, работ и услуг для обеспечения муниципальных нужд</v>
      </c>
      <c r="B849" s="47" t="s">
        <v>44</v>
      </c>
      <c r="C849" s="8" t="s">
        <v>225</v>
      </c>
      <c r="D849" s="8" t="s">
        <v>205</v>
      </c>
      <c r="E849" s="94">
        <v>240</v>
      </c>
      <c r="F849" s="7">
        <f t="shared" si="159"/>
        <v>7401</v>
      </c>
      <c r="G849" s="7">
        <f t="shared" si="159"/>
        <v>0</v>
      </c>
      <c r="H849" s="36">
        <f t="shared" si="155"/>
        <v>7401</v>
      </c>
      <c r="I849" s="7">
        <f t="shared" si="159"/>
        <v>0</v>
      </c>
      <c r="J849" s="36">
        <f t="shared" si="153"/>
        <v>7401</v>
      </c>
      <c r="K849" s="7">
        <f t="shared" si="159"/>
        <v>-4085.5</v>
      </c>
      <c r="L849" s="36">
        <f t="shared" si="150"/>
        <v>3315.5</v>
      </c>
    </row>
    <row r="850" spans="1:12" ht="33">
      <c r="A850" s="63" t="str">
        <f ca="1">IF(ISERROR(MATCH(E850,Код_КВР,0)),"",INDIRECT(ADDRESS(MATCH(E850,Код_КВР,0)+1,2,,,"КВР")))</f>
        <v xml:space="preserve">Прочая закупка товаров, работ и услуг для обеспечения муниципальных нужд         </v>
      </c>
      <c r="B850" s="47" t="s">
        <v>44</v>
      </c>
      <c r="C850" s="8" t="s">
        <v>225</v>
      </c>
      <c r="D850" s="8" t="s">
        <v>205</v>
      </c>
      <c r="E850" s="94">
        <v>244</v>
      </c>
      <c r="F850" s="7">
        <f>'прил.6'!G517</f>
        <v>7401</v>
      </c>
      <c r="G850" s="7">
        <f>'прил.6'!H517</f>
        <v>0</v>
      </c>
      <c r="H850" s="36">
        <f t="shared" si="155"/>
        <v>7401</v>
      </c>
      <c r="I850" s="7">
        <f>'прил.6'!J517</f>
        <v>0</v>
      </c>
      <c r="J850" s="36">
        <f t="shared" si="153"/>
        <v>7401</v>
      </c>
      <c r="K850" s="7">
        <f>'прил.6'!L517</f>
        <v>-4085.5</v>
      </c>
      <c r="L850" s="36">
        <f t="shared" si="150"/>
        <v>3315.5</v>
      </c>
    </row>
    <row r="851" spans="1:12" ht="33">
      <c r="A851" s="63" t="str">
        <f ca="1">IF(ISERROR(MATCH(B851,Код_КЦСР,0)),"",INDIRECT(ADDRESS(MATCH(B851,Код_КЦСР,0)+1,2,,,"КЦСР")))</f>
        <v>Создание условий для формирования комфортной городской среды</v>
      </c>
      <c r="B851" s="47" t="s">
        <v>46</v>
      </c>
      <c r="C851" s="8"/>
      <c r="D851" s="1"/>
      <c r="E851" s="94"/>
      <c r="F851" s="7">
        <f aca="true" t="shared" si="160" ref="F851:K855">F852</f>
        <v>1244.8</v>
      </c>
      <c r="G851" s="7">
        <f t="shared" si="160"/>
        <v>0</v>
      </c>
      <c r="H851" s="36">
        <f t="shared" si="155"/>
        <v>1244.8</v>
      </c>
      <c r="I851" s="7">
        <f t="shared" si="160"/>
        <v>0</v>
      </c>
      <c r="J851" s="36">
        <f t="shared" si="153"/>
        <v>1244.8</v>
      </c>
      <c r="K851" s="7">
        <f t="shared" si="160"/>
        <v>0</v>
      </c>
      <c r="L851" s="36">
        <f t="shared" si="150"/>
        <v>1244.8</v>
      </c>
    </row>
    <row r="852" spans="1:12" ht="12.75">
      <c r="A852" s="63" t="str">
        <f ca="1">IF(ISERROR(MATCH(C852,Код_Раздел,0)),"",INDIRECT(ADDRESS(MATCH(C852,Код_Раздел,0)+1,2,,,"Раздел")))</f>
        <v>Национальная экономика</v>
      </c>
      <c r="B852" s="47" t="s">
        <v>46</v>
      </c>
      <c r="C852" s="8" t="s">
        <v>225</v>
      </c>
      <c r="D852" s="1"/>
      <c r="E852" s="94"/>
      <c r="F852" s="7">
        <f t="shared" si="160"/>
        <v>1244.8</v>
      </c>
      <c r="G852" s="7">
        <f t="shared" si="160"/>
        <v>0</v>
      </c>
      <c r="H852" s="36">
        <f t="shared" si="155"/>
        <v>1244.8</v>
      </c>
      <c r="I852" s="7">
        <f t="shared" si="160"/>
        <v>0</v>
      </c>
      <c r="J852" s="36">
        <f t="shared" si="153"/>
        <v>1244.8</v>
      </c>
      <c r="K852" s="7">
        <f t="shared" si="160"/>
        <v>0</v>
      </c>
      <c r="L852" s="36">
        <f t="shared" si="150"/>
        <v>1244.8</v>
      </c>
    </row>
    <row r="853" spans="1:12" ht="12.75">
      <c r="A853" s="12" t="s">
        <v>246</v>
      </c>
      <c r="B853" s="47" t="s">
        <v>46</v>
      </c>
      <c r="C853" s="8" t="s">
        <v>225</v>
      </c>
      <c r="D853" s="8" t="s">
        <v>205</v>
      </c>
      <c r="E853" s="94"/>
      <c r="F853" s="7">
        <f t="shared" si="160"/>
        <v>1244.8</v>
      </c>
      <c r="G853" s="7">
        <f t="shared" si="160"/>
        <v>0</v>
      </c>
      <c r="H853" s="36">
        <f t="shared" si="155"/>
        <v>1244.8</v>
      </c>
      <c r="I853" s="7">
        <f t="shared" si="160"/>
        <v>0</v>
      </c>
      <c r="J853" s="36">
        <f t="shared" si="153"/>
        <v>1244.8</v>
      </c>
      <c r="K853" s="7">
        <f t="shared" si="160"/>
        <v>0</v>
      </c>
      <c r="L853" s="36">
        <f t="shared" si="150"/>
        <v>1244.8</v>
      </c>
    </row>
    <row r="854" spans="1:12" ht="12.75">
      <c r="A854" s="63" t="str">
        <f ca="1">IF(ISERROR(MATCH(E854,Код_КВР,0)),"",INDIRECT(ADDRESS(MATCH(E854,Код_КВР,0)+1,2,,,"КВР")))</f>
        <v>Закупка товаров, работ и услуг для муниципальных нужд</v>
      </c>
      <c r="B854" s="47" t="s">
        <v>46</v>
      </c>
      <c r="C854" s="8" t="s">
        <v>225</v>
      </c>
      <c r="D854" s="8" t="s">
        <v>205</v>
      </c>
      <c r="E854" s="94">
        <v>200</v>
      </c>
      <c r="F854" s="7">
        <f t="shared" si="160"/>
        <v>1244.8</v>
      </c>
      <c r="G854" s="7">
        <f t="shared" si="160"/>
        <v>0</v>
      </c>
      <c r="H854" s="36">
        <f t="shared" si="155"/>
        <v>1244.8</v>
      </c>
      <c r="I854" s="7">
        <f t="shared" si="160"/>
        <v>0</v>
      </c>
      <c r="J854" s="36">
        <f t="shared" si="153"/>
        <v>1244.8</v>
      </c>
      <c r="K854" s="7">
        <f t="shared" si="160"/>
        <v>0</v>
      </c>
      <c r="L854" s="36">
        <f aca="true" t="shared" si="161" ref="L854:L917">J854+K854</f>
        <v>1244.8</v>
      </c>
    </row>
    <row r="855" spans="1:12" ht="33">
      <c r="A855" s="63" t="str">
        <f ca="1">IF(ISERROR(MATCH(E855,Код_КВР,0)),"",INDIRECT(ADDRESS(MATCH(E855,Код_КВР,0)+1,2,,,"КВР")))</f>
        <v>Иные закупки товаров, работ и услуг для обеспечения муниципальных нужд</v>
      </c>
      <c r="B855" s="47" t="s">
        <v>46</v>
      </c>
      <c r="C855" s="8" t="s">
        <v>225</v>
      </c>
      <c r="D855" s="8" t="s">
        <v>205</v>
      </c>
      <c r="E855" s="94">
        <v>240</v>
      </c>
      <c r="F855" s="7">
        <f t="shared" si="160"/>
        <v>1244.8</v>
      </c>
      <c r="G855" s="7">
        <f t="shared" si="160"/>
        <v>0</v>
      </c>
      <c r="H855" s="36">
        <f t="shared" si="155"/>
        <v>1244.8</v>
      </c>
      <c r="I855" s="7">
        <f t="shared" si="160"/>
        <v>0</v>
      </c>
      <c r="J855" s="36">
        <f t="shared" si="153"/>
        <v>1244.8</v>
      </c>
      <c r="K855" s="7">
        <f t="shared" si="160"/>
        <v>0</v>
      </c>
      <c r="L855" s="36">
        <f t="shared" si="161"/>
        <v>1244.8</v>
      </c>
    </row>
    <row r="856" spans="1:12" ht="33">
      <c r="A856" s="63" t="str">
        <f ca="1">IF(ISERROR(MATCH(E856,Код_КВР,0)),"",INDIRECT(ADDRESS(MATCH(E856,Код_КВР,0)+1,2,,,"КВР")))</f>
        <v xml:space="preserve">Прочая закупка товаров, работ и услуг для обеспечения муниципальных нужд         </v>
      </c>
      <c r="B856" s="47" t="s">
        <v>46</v>
      </c>
      <c r="C856" s="8" t="s">
        <v>225</v>
      </c>
      <c r="D856" s="8" t="s">
        <v>205</v>
      </c>
      <c r="E856" s="94">
        <v>244</v>
      </c>
      <c r="F856" s="7">
        <f>'прил.6'!G521</f>
        <v>1244.8</v>
      </c>
      <c r="G856" s="7">
        <f>'прил.6'!H521</f>
        <v>0</v>
      </c>
      <c r="H856" s="36">
        <f t="shared" si="155"/>
        <v>1244.8</v>
      </c>
      <c r="I856" s="7">
        <f>'прил.6'!J521</f>
        <v>0</v>
      </c>
      <c r="J856" s="36">
        <f t="shared" si="153"/>
        <v>1244.8</v>
      </c>
      <c r="K856" s="7">
        <f>'прил.6'!L521</f>
        <v>0</v>
      </c>
      <c r="L856" s="36">
        <f t="shared" si="161"/>
        <v>1244.8</v>
      </c>
    </row>
    <row r="857" spans="1:12" ht="33">
      <c r="A857" s="63" t="str">
        <f ca="1">IF(ISERROR(MATCH(B857,Код_КЦСР,0)),"",INDIRECT(ADDRESS(MATCH(B857,Код_КЦСР,0)+1,2,,,"КЦСР")))</f>
        <v>Муниципальная программа «Развитие жилищно-коммунального хозяйства города Череповца» на 2014-2018 годы</v>
      </c>
      <c r="B857" s="47" t="s">
        <v>47</v>
      </c>
      <c r="C857" s="8"/>
      <c r="D857" s="1"/>
      <c r="E857" s="94"/>
      <c r="F857" s="7">
        <f>F858+F902</f>
        <v>726507.2000000001</v>
      </c>
      <c r="G857" s="7">
        <f>G858+G902</f>
        <v>51383.6</v>
      </c>
      <c r="H857" s="36">
        <f t="shared" si="155"/>
        <v>777890.8</v>
      </c>
      <c r="I857" s="7">
        <f>I858+I902</f>
        <v>-898.9000000000001</v>
      </c>
      <c r="J857" s="36">
        <f t="shared" si="153"/>
        <v>776991.9</v>
      </c>
      <c r="K857" s="7">
        <f>K858+K902</f>
        <v>-6324.400000000001</v>
      </c>
      <c r="L857" s="36">
        <f t="shared" si="161"/>
        <v>770667.5</v>
      </c>
    </row>
    <row r="858" spans="1:12" ht="12.75">
      <c r="A858" s="63" t="str">
        <f ca="1">IF(ISERROR(MATCH(B858,Код_КЦСР,0)),"",INDIRECT(ADDRESS(MATCH(B858,Код_КЦСР,0)+1,2,,,"КЦСР")))</f>
        <v>Развитие благоустройства города</v>
      </c>
      <c r="B858" s="47" t="s">
        <v>48</v>
      </c>
      <c r="C858" s="8"/>
      <c r="D858" s="1"/>
      <c r="E858" s="94"/>
      <c r="F858" s="7">
        <f>F859+F867+F879+F890+F896</f>
        <v>718826.4</v>
      </c>
      <c r="G858" s="7">
        <f>G859+G867+G879+G890+G896</f>
        <v>51383.6</v>
      </c>
      <c r="H858" s="36">
        <f t="shared" si="155"/>
        <v>770210</v>
      </c>
      <c r="I858" s="7">
        <f>I859+I867+I879+I890+I896</f>
        <v>-898.9000000000001</v>
      </c>
      <c r="J858" s="36">
        <f t="shared" si="153"/>
        <v>769311.1</v>
      </c>
      <c r="K858" s="7">
        <f>K859+K867+K879+K890+K896</f>
        <v>-6086.3</v>
      </c>
      <c r="L858" s="36">
        <f t="shared" si="161"/>
        <v>763224.7999999999</v>
      </c>
    </row>
    <row r="859" spans="1:12" ht="33">
      <c r="A859" s="63" t="str">
        <f ca="1">IF(ISERROR(MATCH(B859,Код_КЦСР,0)),"",INDIRECT(ADDRESS(MATCH(B859,Код_КЦСР,0)+1,2,,,"КЦСР")))</f>
        <v>Мероприятия по благоустройству и повышению внешней привлекательности города</v>
      </c>
      <c r="B859" s="47" t="s">
        <v>50</v>
      </c>
      <c r="C859" s="8"/>
      <c r="D859" s="1"/>
      <c r="E859" s="94"/>
      <c r="F859" s="7">
        <f>F860</f>
        <v>136626.2</v>
      </c>
      <c r="G859" s="7">
        <f>G860</f>
        <v>0</v>
      </c>
      <c r="H859" s="36">
        <f t="shared" si="155"/>
        <v>136626.2</v>
      </c>
      <c r="I859" s="7">
        <f>I860</f>
        <v>-898.9000000000001</v>
      </c>
      <c r="J859" s="36">
        <f t="shared" si="153"/>
        <v>135727.30000000002</v>
      </c>
      <c r="K859" s="7">
        <f>K860</f>
        <v>-2173.2</v>
      </c>
      <c r="L859" s="36">
        <f t="shared" si="161"/>
        <v>133554.1</v>
      </c>
    </row>
    <row r="860" spans="1:12" ht="12.75">
      <c r="A860" s="63" t="str">
        <f ca="1">IF(ISERROR(MATCH(C860,Код_Раздел,0)),"",INDIRECT(ADDRESS(MATCH(C860,Код_Раздел,0)+1,2,,,"Раздел")))</f>
        <v>Жилищно-коммунальное хозяйство</v>
      </c>
      <c r="B860" s="47" t="s">
        <v>50</v>
      </c>
      <c r="C860" s="8" t="s">
        <v>230</v>
      </c>
      <c r="D860" s="1"/>
      <c r="E860" s="94"/>
      <c r="F860" s="7">
        <f>F861</f>
        <v>136626.2</v>
      </c>
      <c r="G860" s="7">
        <f>G861</f>
        <v>0</v>
      </c>
      <c r="H860" s="36">
        <f t="shared" si="155"/>
        <v>136626.2</v>
      </c>
      <c r="I860" s="7">
        <f>I861</f>
        <v>-898.9000000000001</v>
      </c>
      <c r="J860" s="36">
        <f t="shared" si="153"/>
        <v>135727.30000000002</v>
      </c>
      <c r="K860" s="7">
        <f>K861</f>
        <v>-2173.2</v>
      </c>
      <c r="L860" s="36">
        <f t="shared" si="161"/>
        <v>133554.1</v>
      </c>
    </row>
    <row r="861" spans="1:12" ht="12.75">
      <c r="A861" s="63" t="s">
        <v>261</v>
      </c>
      <c r="B861" s="47" t="s">
        <v>50</v>
      </c>
      <c r="C861" s="8" t="s">
        <v>230</v>
      </c>
      <c r="D861" s="8" t="s">
        <v>224</v>
      </c>
      <c r="E861" s="94"/>
      <c r="F861" s="7">
        <f>F862+F865</f>
        <v>136626.2</v>
      </c>
      <c r="G861" s="7">
        <f>G862+G865</f>
        <v>0</v>
      </c>
      <c r="H861" s="36">
        <f t="shared" si="155"/>
        <v>136626.2</v>
      </c>
      <c r="I861" s="7">
        <f>I862+I865</f>
        <v>-898.9000000000001</v>
      </c>
      <c r="J861" s="36">
        <f t="shared" si="153"/>
        <v>135727.30000000002</v>
      </c>
      <c r="K861" s="7">
        <f>K862+K865</f>
        <v>-2173.2</v>
      </c>
      <c r="L861" s="36">
        <f t="shared" si="161"/>
        <v>133554.1</v>
      </c>
    </row>
    <row r="862" spans="1:12" ht="12.75">
      <c r="A862" s="63" t="str">
        <f ca="1">IF(ISERROR(MATCH(E862,Код_КВР,0)),"",INDIRECT(ADDRESS(MATCH(E862,Код_КВР,0)+1,2,,,"КВР")))</f>
        <v>Закупка товаров, работ и услуг для муниципальных нужд</v>
      </c>
      <c r="B862" s="47" t="s">
        <v>50</v>
      </c>
      <c r="C862" s="8" t="s">
        <v>230</v>
      </c>
      <c r="D862" s="8" t="s">
        <v>224</v>
      </c>
      <c r="E862" s="94">
        <v>200</v>
      </c>
      <c r="F862" s="7">
        <f>F863</f>
        <v>104444.7</v>
      </c>
      <c r="G862" s="7">
        <f>G863</f>
        <v>0</v>
      </c>
      <c r="H862" s="36">
        <f t="shared" si="155"/>
        <v>104444.7</v>
      </c>
      <c r="I862" s="7">
        <f>I863</f>
        <v>286.2</v>
      </c>
      <c r="J862" s="36">
        <f t="shared" si="153"/>
        <v>104730.9</v>
      </c>
      <c r="K862" s="7">
        <f>K863</f>
        <v>-2173.2</v>
      </c>
      <c r="L862" s="36">
        <f t="shared" si="161"/>
        <v>102557.7</v>
      </c>
    </row>
    <row r="863" spans="1:12" ht="33">
      <c r="A863" s="63" t="str">
        <f ca="1">IF(ISERROR(MATCH(E863,Код_КВР,0)),"",INDIRECT(ADDRESS(MATCH(E863,Код_КВР,0)+1,2,,,"КВР")))</f>
        <v>Иные закупки товаров, работ и услуг для обеспечения муниципальных нужд</v>
      </c>
      <c r="B863" s="47" t="s">
        <v>50</v>
      </c>
      <c r="C863" s="8" t="s">
        <v>230</v>
      </c>
      <c r="D863" s="8" t="s">
        <v>224</v>
      </c>
      <c r="E863" s="94">
        <v>240</v>
      </c>
      <c r="F863" s="7">
        <f>F864</f>
        <v>104444.7</v>
      </c>
      <c r="G863" s="7">
        <f>G864</f>
        <v>0</v>
      </c>
      <c r="H863" s="36">
        <f t="shared" si="155"/>
        <v>104444.7</v>
      </c>
      <c r="I863" s="7">
        <f>I864</f>
        <v>286.2</v>
      </c>
      <c r="J863" s="36">
        <f t="shared" si="153"/>
        <v>104730.9</v>
      </c>
      <c r="K863" s="7">
        <f>K864</f>
        <v>-2173.2</v>
      </c>
      <c r="L863" s="36">
        <f t="shared" si="161"/>
        <v>102557.7</v>
      </c>
    </row>
    <row r="864" spans="1:12" ht="33">
      <c r="A864" s="63" t="str">
        <f ca="1">IF(ISERROR(MATCH(E864,Код_КВР,0)),"",INDIRECT(ADDRESS(MATCH(E864,Код_КВР,0)+1,2,,,"КВР")))</f>
        <v xml:space="preserve">Прочая закупка товаров, работ и услуг для обеспечения муниципальных нужд         </v>
      </c>
      <c r="B864" s="47" t="s">
        <v>50</v>
      </c>
      <c r="C864" s="8" t="s">
        <v>230</v>
      </c>
      <c r="D864" s="8" t="s">
        <v>224</v>
      </c>
      <c r="E864" s="94">
        <v>244</v>
      </c>
      <c r="F864" s="7">
        <f>'прил.6'!G468</f>
        <v>104444.7</v>
      </c>
      <c r="G864" s="7">
        <f>'прил.6'!H468</f>
        <v>0</v>
      </c>
      <c r="H864" s="36">
        <f t="shared" si="155"/>
        <v>104444.7</v>
      </c>
      <c r="I864" s="7">
        <f>'прил.6'!J468</f>
        <v>286.2</v>
      </c>
      <c r="J864" s="36">
        <f t="shared" si="153"/>
        <v>104730.9</v>
      </c>
      <c r="K864" s="7">
        <f>'прил.6'!L468</f>
        <v>-2173.2</v>
      </c>
      <c r="L864" s="36">
        <f t="shared" si="161"/>
        <v>102557.7</v>
      </c>
    </row>
    <row r="865" spans="1:12" ht="12.75">
      <c r="A865" s="63" t="str">
        <f ca="1">IF(ISERROR(MATCH(E865,Код_КВР,0)),"",INDIRECT(ADDRESS(MATCH(E865,Код_КВР,0)+1,2,,,"КВР")))</f>
        <v>Иные бюджетные ассигнования</v>
      </c>
      <c r="B865" s="47" t="s">
        <v>50</v>
      </c>
      <c r="C865" s="8" t="s">
        <v>230</v>
      </c>
      <c r="D865" s="8" t="s">
        <v>224</v>
      </c>
      <c r="E865" s="94">
        <v>800</v>
      </c>
      <c r="F865" s="7">
        <f>F866</f>
        <v>32181.5</v>
      </c>
      <c r="G865" s="7">
        <f>G866</f>
        <v>0</v>
      </c>
      <c r="H865" s="36">
        <f t="shared" si="155"/>
        <v>32181.5</v>
      </c>
      <c r="I865" s="7">
        <f>I866</f>
        <v>-1185.1000000000001</v>
      </c>
      <c r="J865" s="36">
        <f t="shared" si="153"/>
        <v>30996.4</v>
      </c>
      <c r="K865" s="7">
        <f>K866</f>
        <v>0</v>
      </c>
      <c r="L865" s="36">
        <f t="shared" si="161"/>
        <v>30996.4</v>
      </c>
    </row>
    <row r="866" spans="1:12" ht="49.5">
      <c r="A866" s="63" t="str">
        <f ca="1">IF(ISERROR(MATCH(E866,Код_КВР,0)),"",INDIRECT(ADDRESS(MATCH(E866,Код_КВР,0)+1,2,,,"КВР")))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866" s="47" t="s">
        <v>50</v>
      </c>
      <c r="C866" s="8" t="s">
        <v>230</v>
      </c>
      <c r="D866" s="8" t="s">
        <v>224</v>
      </c>
      <c r="E866" s="94">
        <v>810</v>
      </c>
      <c r="F866" s="7">
        <f>'прил.6'!G470</f>
        <v>32181.5</v>
      </c>
      <c r="G866" s="7">
        <f>'прил.6'!H470</f>
        <v>0</v>
      </c>
      <c r="H866" s="36">
        <f t="shared" si="155"/>
        <v>32181.5</v>
      </c>
      <c r="I866" s="7">
        <f>'прил.6'!J470</f>
        <v>-1185.1000000000001</v>
      </c>
      <c r="J866" s="36">
        <f t="shared" si="153"/>
        <v>30996.4</v>
      </c>
      <c r="K866" s="7">
        <f>'прил.6'!L470</f>
        <v>0</v>
      </c>
      <c r="L866" s="36">
        <f t="shared" si="161"/>
        <v>30996.4</v>
      </c>
    </row>
    <row r="867" spans="1:12" ht="33">
      <c r="A867" s="63" t="str">
        <f ca="1">IF(ISERROR(MATCH(B867,Код_КЦСР,0)),"",INDIRECT(ADDRESS(MATCH(B867,Код_КЦСР,0)+1,2,,,"КЦСР")))</f>
        <v>Мероприятия по содержанию и ремонту улично-дорожной  сети города</v>
      </c>
      <c r="B867" s="47" t="s">
        <v>52</v>
      </c>
      <c r="C867" s="8"/>
      <c r="D867" s="1"/>
      <c r="E867" s="94"/>
      <c r="F867" s="7">
        <f>F868</f>
        <v>352239.7</v>
      </c>
      <c r="G867" s="7">
        <f>G868</f>
        <v>51383.6</v>
      </c>
      <c r="H867" s="36">
        <f t="shared" si="155"/>
        <v>403623.3</v>
      </c>
      <c r="I867" s="7">
        <f>I868</f>
        <v>0</v>
      </c>
      <c r="J867" s="36">
        <f aca="true" t="shared" si="162" ref="J867:J930">H867+I867</f>
        <v>403623.3</v>
      </c>
      <c r="K867" s="7">
        <f>K868</f>
        <v>-3913.1000000000004</v>
      </c>
      <c r="L867" s="36">
        <f t="shared" si="161"/>
        <v>399710.2</v>
      </c>
    </row>
    <row r="868" spans="1:12" ht="12.75">
      <c r="A868" s="63" t="str">
        <f ca="1">IF(ISERROR(MATCH(C868,Код_Раздел,0)),"",INDIRECT(ADDRESS(MATCH(C868,Код_Раздел,0)+1,2,,,"Раздел")))</f>
        <v>Национальная экономика</v>
      </c>
      <c r="B868" s="47" t="s">
        <v>52</v>
      </c>
      <c r="C868" s="8" t="s">
        <v>225</v>
      </c>
      <c r="D868" s="1"/>
      <c r="E868" s="94"/>
      <c r="F868" s="7">
        <f>F869</f>
        <v>352239.7</v>
      </c>
      <c r="G868" s="7">
        <f>G869</f>
        <v>51383.6</v>
      </c>
      <c r="H868" s="36">
        <f t="shared" si="155"/>
        <v>403623.3</v>
      </c>
      <c r="I868" s="7">
        <f>I869</f>
        <v>0</v>
      </c>
      <c r="J868" s="36">
        <f t="shared" si="162"/>
        <v>403623.3</v>
      </c>
      <c r="K868" s="7">
        <f>K869</f>
        <v>-3913.1000000000004</v>
      </c>
      <c r="L868" s="36">
        <f t="shared" si="161"/>
        <v>399710.2</v>
      </c>
    </row>
    <row r="869" spans="1:12" ht="12.75">
      <c r="A869" s="85" t="s">
        <v>189</v>
      </c>
      <c r="B869" s="47" t="s">
        <v>52</v>
      </c>
      <c r="C869" s="8" t="s">
        <v>225</v>
      </c>
      <c r="D869" s="8" t="s">
        <v>228</v>
      </c>
      <c r="E869" s="94"/>
      <c r="F869" s="7">
        <f>F870+F872+F876</f>
        <v>352239.7</v>
      </c>
      <c r="G869" s="7">
        <f>G870+G872+G876</f>
        <v>51383.6</v>
      </c>
      <c r="H869" s="36">
        <f t="shared" si="155"/>
        <v>403623.3</v>
      </c>
      <c r="I869" s="7">
        <f>I870+I872+I876</f>
        <v>0</v>
      </c>
      <c r="J869" s="36">
        <f t="shared" si="162"/>
        <v>403623.3</v>
      </c>
      <c r="K869" s="7">
        <f>K870+K872+K876</f>
        <v>-3913.1000000000004</v>
      </c>
      <c r="L869" s="36">
        <f t="shared" si="161"/>
        <v>399710.2</v>
      </c>
    </row>
    <row r="870" spans="1:12" ht="33">
      <c r="A870" s="63" t="str">
        <f aca="true" t="shared" si="163" ref="A870:A878">IF(ISERROR(MATCH(E870,Код_КВР,0)),"",INDIRECT(ADDRESS(MATCH(E870,Код_КВР,0)+1,2,,,"КВР")))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70" s="47" t="s">
        <v>52</v>
      </c>
      <c r="C870" s="8" t="s">
        <v>225</v>
      </c>
      <c r="D870" s="8" t="s">
        <v>228</v>
      </c>
      <c r="E870" s="94">
        <v>100</v>
      </c>
      <c r="F870" s="7">
        <f>F871</f>
        <v>10425.9</v>
      </c>
      <c r="G870" s="7">
        <f>G871</f>
        <v>0</v>
      </c>
      <c r="H870" s="36">
        <f t="shared" si="155"/>
        <v>10425.9</v>
      </c>
      <c r="I870" s="7">
        <f>I871</f>
        <v>0</v>
      </c>
      <c r="J870" s="36">
        <f t="shared" si="162"/>
        <v>10425.9</v>
      </c>
      <c r="K870" s="7">
        <f>K871</f>
        <v>0</v>
      </c>
      <c r="L870" s="36">
        <f t="shared" si="161"/>
        <v>10425.9</v>
      </c>
    </row>
    <row r="871" spans="1:12" ht="12.75">
      <c r="A871" s="63" t="str">
        <f ca="1" t="shared" si="163"/>
        <v>Расходы на выплаты персоналу казенных учреждений</v>
      </c>
      <c r="B871" s="47" t="s">
        <v>52</v>
      </c>
      <c r="C871" s="8" t="s">
        <v>225</v>
      </c>
      <c r="D871" s="8" t="s">
        <v>228</v>
      </c>
      <c r="E871" s="94">
        <v>110</v>
      </c>
      <c r="F871" s="7">
        <f>'прил.6'!G411</f>
        <v>10425.9</v>
      </c>
      <c r="G871" s="7">
        <f>'прил.6'!H411</f>
        <v>0</v>
      </c>
      <c r="H871" s="36">
        <f t="shared" si="155"/>
        <v>10425.9</v>
      </c>
      <c r="I871" s="7">
        <f>'прил.6'!J411</f>
        <v>0</v>
      </c>
      <c r="J871" s="36">
        <f t="shared" si="162"/>
        <v>10425.9</v>
      </c>
      <c r="K871" s="7">
        <f>'прил.6'!L411</f>
        <v>0</v>
      </c>
      <c r="L871" s="36">
        <f t="shared" si="161"/>
        <v>10425.9</v>
      </c>
    </row>
    <row r="872" spans="1:12" ht="12.75">
      <c r="A872" s="63" t="str">
        <f ca="1" t="shared" si="163"/>
        <v>Закупка товаров, работ и услуг для муниципальных нужд</v>
      </c>
      <c r="B872" s="47" t="s">
        <v>52</v>
      </c>
      <c r="C872" s="8" t="s">
        <v>225</v>
      </c>
      <c r="D872" s="8" t="s">
        <v>228</v>
      </c>
      <c r="E872" s="94">
        <v>200</v>
      </c>
      <c r="F872" s="7">
        <f>F873</f>
        <v>341812.2</v>
      </c>
      <c r="G872" s="7">
        <f>G873</f>
        <v>51383.6</v>
      </c>
      <c r="H872" s="36">
        <f t="shared" si="155"/>
        <v>393195.8</v>
      </c>
      <c r="I872" s="7">
        <f>I873</f>
        <v>0</v>
      </c>
      <c r="J872" s="36">
        <f t="shared" si="162"/>
        <v>393195.8</v>
      </c>
      <c r="K872" s="7">
        <f>K873</f>
        <v>-3913.1000000000004</v>
      </c>
      <c r="L872" s="36">
        <f t="shared" si="161"/>
        <v>389282.7</v>
      </c>
    </row>
    <row r="873" spans="1:12" ht="33">
      <c r="A873" s="63" t="str">
        <f ca="1" t="shared" si="163"/>
        <v>Иные закупки товаров, работ и услуг для обеспечения муниципальных нужд</v>
      </c>
      <c r="B873" s="47" t="s">
        <v>52</v>
      </c>
      <c r="C873" s="8" t="s">
        <v>225</v>
      </c>
      <c r="D873" s="8" t="s">
        <v>228</v>
      </c>
      <c r="E873" s="94">
        <v>240</v>
      </c>
      <c r="F873" s="7">
        <f>SUM(F874:F875)</f>
        <v>341812.2</v>
      </c>
      <c r="G873" s="7">
        <f>SUM(G874:G875)</f>
        <v>51383.6</v>
      </c>
      <c r="H873" s="36">
        <f t="shared" si="155"/>
        <v>393195.8</v>
      </c>
      <c r="I873" s="7">
        <f>SUM(I874:I875)</f>
        <v>0</v>
      </c>
      <c r="J873" s="36">
        <f t="shared" si="162"/>
        <v>393195.8</v>
      </c>
      <c r="K873" s="7">
        <f>SUM(K874:K875)</f>
        <v>-3913.1000000000004</v>
      </c>
      <c r="L873" s="36">
        <f t="shared" si="161"/>
        <v>389282.7</v>
      </c>
    </row>
    <row r="874" spans="1:12" ht="33" hidden="1">
      <c r="A874" s="63" t="str">
        <f ca="1" t="shared" si="163"/>
        <v>Закупка товаров, работ, услуг в сфере информационно-коммуникационных технологий</v>
      </c>
      <c r="B874" s="47" t="s">
        <v>52</v>
      </c>
      <c r="C874" s="8" t="s">
        <v>225</v>
      </c>
      <c r="D874" s="8" t="s">
        <v>228</v>
      </c>
      <c r="E874" s="94">
        <v>242</v>
      </c>
      <c r="F874" s="7">
        <f>'прил.6'!G414</f>
        <v>665.5</v>
      </c>
      <c r="G874" s="7">
        <f>'прил.6'!H414</f>
        <v>0</v>
      </c>
      <c r="H874" s="36">
        <f t="shared" si="155"/>
        <v>665.5</v>
      </c>
      <c r="I874" s="7">
        <f>'прил.6'!J414</f>
        <v>-665.5</v>
      </c>
      <c r="J874" s="36">
        <f t="shared" si="162"/>
        <v>0</v>
      </c>
      <c r="K874" s="7">
        <f>'прил.6'!L414</f>
        <v>0</v>
      </c>
      <c r="L874" s="36">
        <f t="shared" si="161"/>
        <v>0</v>
      </c>
    </row>
    <row r="875" spans="1:12" ht="33">
      <c r="A875" s="63" t="str">
        <f ca="1" t="shared" si="163"/>
        <v xml:space="preserve">Прочая закупка товаров, работ и услуг для обеспечения муниципальных нужд         </v>
      </c>
      <c r="B875" s="47" t="s">
        <v>52</v>
      </c>
      <c r="C875" s="8" t="s">
        <v>225</v>
      </c>
      <c r="D875" s="8" t="s">
        <v>228</v>
      </c>
      <c r="E875" s="94">
        <v>244</v>
      </c>
      <c r="F875" s="7">
        <f>'прил.6'!G415</f>
        <v>341146.7</v>
      </c>
      <c r="G875" s="7">
        <f>'прил.6'!H415</f>
        <v>51383.6</v>
      </c>
      <c r="H875" s="36">
        <f aca="true" t="shared" si="164" ref="H875:H938">F875+G875</f>
        <v>392530.3</v>
      </c>
      <c r="I875" s="7">
        <f>'прил.6'!J415</f>
        <v>665.5</v>
      </c>
      <c r="J875" s="36">
        <f t="shared" si="162"/>
        <v>393195.8</v>
      </c>
      <c r="K875" s="7">
        <f>'прил.6'!L415</f>
        <v>-3913.1000000000004</v>
      </c>
      <c r="L875" s="36">
        <f t="shared" si="161"/>
        <v>389282.7</v>
      </c>
    </row>
    <row r="876" spans="1:12" ht="12.75">
      <c r="A876" s="63" t="str">
        <f ca="1" t="shared" si="163"/>
        <v>Иные бюджетные ассигнования</v>
      </c>
      <c r="B876" s="47" t="s">
        <v>52</v>
      </c>
      <c r="C876" s="8" t="s">
        <v>225</v>
      </c>
      <c r="D876" s="8" t="s">
        <v>228</v>
      </c>
      <c r="E876" s="94">
        <v>800</v>
      </c>
      <c r="F876" s="7">
        <f>F877</f>
        <v>1.6</v>
      </c>
      <c r="G876" s="7">
        <f>G877</f>
        <v>0</v>
      </c>
      <c r="H876" s="36">
        <f t="shared" si="164"/>
        <v>1.6</v>
      </c>
      <c r="I876" s="7">
        <f>I877</f>
        <v>0</v>
      </c>
      <c r="J876" s="36">
        <f t="shared" si="162"/>
        <v>1.6</v>
      </c>
      <c r="K876" s="7">
        <f>K877</f>
        <v>0</v>
      </c>
      <c r="L876" s="36">
        <f t="shared" si="161"/>
        <v>1.6</v>
      </c>
    </row>
    <row r="877" spans="1:12" ht="12.75">
      <c r="A877" s="63" t="str">
        <f ca="1" t="shared" si="163"/>
        <v>Уплата налогов, сборов и иных платежей</v>
      </c>
      <c r="B877" s="47" t="s">
        <v>52</v>
      </c>
      <c r="C877" s="8" t="s">
        <v>225</v>
      </c>
      <c r="D877" s="8" t="s">
        <v>228</v>
      </c>
      <c r="E877" s="94">
        <v>850</v>
      </c>
      <c r="F877" s="7">
        <f>F878</f>
        <v>1.6</v>
      </c>
      <c r="G877" s="7">
        <f>G878</f>
        <v>0</v>
      </c>
      <c r="H877" s="36">
        <f t="shared" si="164"/>
        <v>1.6</v>
      </c>
      <c r="I877" s="7">
        <f>I878</f>
        <v>0</v>
      </c>
      <c r="J877" s="36">
        <f t="shared" si="162"/>
        <v>1.6</v>
      </c>
      <c r="K877" s="7">
        <f>K878</f>
        <v>0</v>
      </c>
      <c r="L877" s="36">
        <f t="shared" si="161"/>
        <v>1.6</v>
      </c>
    </row>
    <row r="878" spans="1:12" ht="12.75">
      <c r="A878" s="63" t="str">
        <f ca="1" t="shared" si="163"/>
        <v>Уплата прочих налогов, сборов и иных платежей</v>
      </c>
      <c r="B878" s="47" t="s">
        <v>52</v>
      </c>
      <c r="C878" s="8" t="s">
        <v>225</v>
      </c>
      <c r="D878" s="8" t="s">
        <v>228</v>
      </c>
      <c r="E878" s="94">
        <v>852</v>
      </c>
      <c r="F878" s="7">
        <f>'прил.6'!G418</f>
        <v>1.6</v>
      </c>
      <c r="G878" s="7">
        <f>'прил.6'!H418</f>
        <v>0</v>
      </c>
      <c r="H878" s="36">
        <f t="shared" si="164"/>
        <v>1.6</v>
      </c>
      <c r="I878" s="7">
        <f>'прил.6'!J418</f>
        <v>0</v>
      </c>
      <c r="J878" s="36">
        <f t="shared" si="162"/>
        <v>1.6</v>
      </c>
      <c r="K878" s="7">
        <f>'прил.6'!L418</f>
        <v>0</v>
      </c>
      <c r="L878" s="36">
        <f t="shared" si="161"/>
        <v>1.6</v>
      </c>
    </row>
    <row r="879" spans="1:12" ht="33">
      <c r="A879" s="63" t="str">
        <f ca="1">IF(ISERROR(MATCH(B879,Код_КЦСР,0)),"",INDIRECT(ADDRESS(MATCH(B879,Код_КЦСР,0)+1,2,,,"КЦСР")))</f>
        <v>Мероприятия по решению общегосударственных вопросов и вопросов в области национальной политики</v>
      </c>
      <c r="B879" s="47" t="s">
        <v>54</v>
      </c>
      <c r="C879" s="8"/>
      <c r="D879" s="1"/>
      <c r="E879" s="94"/>
      <c r="F879" s="7">
        <f>F880+F885</f>
        <v>240</v>
      </c>
      <c r="G879" s="7">
        <f>G880+G885</f>
        <v>0</v>
      </c>
      <c r="H879" s="36">
        <f t="shared" si="164"/>
        <v>240</v>
      </c>
      <c r="I879" s="7">
        <f>I880+I885</f>
        <v>0</v>
      </c>
      <c r="J879" s="36">
        <f t="shared" si="162"/>
        <v>240</v>
      </c>
      <c r="K879" s="7">
        <f>K880+K885</f>
        <v>0</v>
      </c>
      <c r="L879" s="36">
        <f t="shared" si="161"/>
        <v>240</v>
      </c>
    </row>
    <row r="880" spans="1:12" ht="12.75">
      <c r="A880" s="63" t="str">
        <f ca="1">IF(ISERROR(MATCH(C880,Код_Раздел,0)),"",INDIRECT(ADDRESS(MATCH(C880,Код_Раздел,0)+1,2,,,"Раздел")))</f>
        <v>Общегосударственные  вопросы</v>
      </c>
      <c r="B880" s="47" t="s">
        <v>54</v>
      </c>
      <c r="C880" s="8" t="s">
        <v>222</v>
      </c>
      <c r="D880" s="1"/>
      <c r="E880" s="94"/>
      <c r="F880" s="7">
        <f aca="true" t="shared" si="165" ref="F880:K883">F881</f>
        <v>160</v>
      </c>
      <c r="G880" s="7">
        <f t="shared" si="165"/>
        <v>0</v>
      </c>
      <c r="H880" s="36">
        <f t="shared" si="164"/>
        <v>160</v>
      </c>
      <c r="I880" s="7">
        <f t="shared" si="165"/>
        <v>0</v>
      </c>
      <c r="J880" s="36">
        <f t="shared" si="162"/>
        <v>160</v>
      </c>
      <c r="K880" s="7">
        <f t="shared" si="165"/>
        <v>0</v>
      </c>
      <c r="L880" s="36">
        <f t="shared" si="161"/>
        <v>160</v>
      </c>
    </row>
    <row r="881" spans="1:12" ht="12.75">
      <c r="A881" s="12" t="s">
        <v>246</v>
      </c>
      <c r="B881" s="47" t="s">
        <v>54</v>
      </c>
      <c r="C881" s="8" t="s">
        <v>222</v>
      </c>
      <c r="D881" s="1" t="s">
        <v>199</v>
      </c>
      <c r="E881" s="94"/>
      <c r="F881" s="7">
        <f t="shared" si="165"/>
        <v>160</v>
      </c>
      <c r="G881" s="7">
        <f t="shared" si="165"/>
        <v>0</v>
      </c>
      <c r="H881" s="36">
        <f t="shared" si="164"/>
        <v>160</v>
      </c>
      <c r="I881" s="7">
        <f t="shared" si="165"/>
        <v>0</v>
      </c>
      <c r="J881" s="36">
        <f t="shared" si="162"/>
        <v>160</v>
      </c>
      <c r="K881" s="7">
        <f t="shared" si="165"/>
        <v>0</v>
      </c>
      <c r="L881" s="36">
        <f t="shared" si="161"/>
        <v>160</v>
      </c>
    </row>
    <row r="882" spans="1:12" ht="12.75">
      <c r="A882" s="63" t="str">
        <f ca="1">IF(ISERROR(MATCH(E882,Код_КВР,0)),"",INDIRECT(ADDRESS(MATCH(E882,Код_КВР,0)+1,2,,,"КВР")))</f>
        <v>Закупка товаров, работ и услуг для муниципальных нужд</v>
      </c>
      <c r="B882" s="47" t="s">
        <v>54</v>
      </c>
      <c r="C882" s="8" t="s">
        <v>222</v>
      </c>
      <c r="D882" s="1" t="s">
        <v>199</v>
      </c>
      <c r="E882" s="94">
        <v>200</v>
      </c>
      <c r="F882" s="7">
        <f t="shared" si="165"/>
        <v>160</v>
      </c>
      <c r="G882" s="7">
        <f t="shared" si="165"/>
        <v>0</v>
      </c>
      <c r="H882" s="36">
        <f t="shared" si="164"/>
        <v>160</v>
      </c>
      <c r="I882" s="7">
        <f t="shared" si="165"/>
        <v>0</v>
      </c>
      <c r="J882" s="36">
        <f t="shared" si="162"/>
        <v>160</v>
      </c>
      <c r="K882" s="7">
        <f t="shared" si="165"/>
        <v>0</v>
      </c>
      <c r="L882" s="36">
        <f t="shared" si="161"/>
        <v>160</v>
      </c>
    </row>
    <row r="883" spans="1:12" ht="33">
      <c r="A883" s="63" t="str">
        <f ca="1">IF(ISERROR(MATCH(E883,Код_КВР,0)),"",INDIRECT(ADDRESS(MATCH(E883,Код_КВР,0)+1,2,,,"КВР")))</f>
        <v>Иные закупки товаров, работ и услуг для обеспечения муниципальных нужд</v>
      </c>
      <c r="B883" s="47" t="s">
        <v>54</v>
      </c>
      <c r="C883" s="8" t="s">
        <v>222</v>
      </c>
      <c r="D883" s="1" t="s">
        <v>199</v>
      </c>
      <c r="E883" s="94">
        <v>240</v>
      </c>
      <c r="F883" s="7">
        <f t="shared" si="165"/>
        <v>160</v>
      </c>
      <c r="G883" s="7">
        <f t="shared" si="165"/>
        <v>0</v>
      </c>
      <c r="H883" s="36">
        <f t="shared" si="164"/>
        <v>160</v>
      </c>
      <c r="I883" s="7">
        <f t="shared" si="165"/>
        <v>0</v>
      </c>
      <c r="J883" s="36">
        <f t="shared" si="162"/>
        <v>160</v>
      </c>
      <c r="K883" s="7">
        <f t="shared" si="165"/>
        <v>0</v>
      </c>
      <c r="L883" s="36">
        <f t="shared" si="161"/>
        <v>160</v>
      </c>
    </row>
    <row r="884" spans="1:12" ht="33">
      <c r="A884" s="63" t="str">
        <f ca="1">IF(ISERROR(MATCH(E884,Код_КВР,0)),"",INDIRECT(ADDRESS(MATCH(E884,Код_КВР,0)+1,2,,,"КВР")))</f>
        <v xml:space="preserve">Прочая закупка товаров, работ и услуг для обеспечения муниципальных нужд         </v>
      </c>
      <c r="B884" s="47" t="s">
        <v>54</v>
      </c>
      <c r="C884" s="8" t="s">
        <v>222</v>
      </c>
      <c r="D884" s="1" t="s">
        <v>199</v>
      </c>
      <c r="E884" s="94">
        <v>244</v>
      </c>
      <c r="F884" s="7">
        <f>'прил.6'!G398</f>
        <v>160</v>
      </c>
      <c r="G884" s="7">
        <f>'прил.6'!H398</f>
        <v>0</v>
      </c>
      <c r="H884" s="36">
        <f t="shared" si="164"/>
        <v>160</v>
      </c>
      <c r="I884" s="7">
        <f>'прил.6'!J398</f>
        <v>0</v>
      </c>
      <c r="J884" s="36">
        <f t="shared" si="162"/>
        <v>160</v>
      </c>
      <c r="K884" s="7">
        <f>'прил.6'!L398</f>
        <v>0</v>
      </c>
      <c r="L884" s="36">
        <f t="shared" si="161"/>
        <v>160</v>
      </c>
    </row>
    <row r="885" spans="1:12" ht="12.75">
      <c r="A885" s="63" t="str">
        <f ca="1">IF(ISERROR(MATCH(C885,Код_Раздел,0)),"",INDIRECT(ADDRESS(MATCH(C885,Код_Раздел,0)+1,2,,,"Раздел")))</f>
        <v>Национальная экономика</v>
      </c>
      <c r="B885" s="47" t="s">
        <v>54</v>
      </c>
      <c r="C885" s="8" t="s">
        <v>225</v>
      </c>
      <c r="D885" s="1"/>
      <c r="E885" s="94"/>
      <c r="F885" s="7">
        <f aca="true" t="shared" si="166" ref="F885:K888">F886</f>
        <v>80</v>
      </c>
      <c r="G885" s="7">
        <f t="shared" si="166"/>
        <v>0</v>
      </c>
      <c r="H885" s="36">
        <f t="shared" si="164"/>
        <v>80</v>
      </c>
      <c r="I885" s="7">
        <f t="shared" si="166"/>
        <v>0</v>
      </c>
      <c r="J885" s="36">
        <f t="shared" si="162"/>
        <v>80</v>
      </c>
      <c r="K885" s="7">
        <f t="shared" si="166"/>
        <v>0</v>
      </c>
      <c r="L885" s="36">
        <f t="shared" si="161"/>
        <v>80</v>
      </c>
    </row>
    <row r="886" spans="1:12" ht="12.75">
      <c r="A886" s="12" t="s">
        <v>246</v>
      </c>
      <c r="B886" s="47" t="s">
        <v>54</v>
      </c>
      <c r="C886" s="8" t="s">
        <v>225</v>
      </c>
      <c r="D886" s="8" t="s">
        <v>205</v>
      </c>
      <c r="E886" s="94"/>
      <c r="F886" s="7">
        <f t="shared" si="166"/>
        <v>80</v>
      </c>
      <c r="G886" s="7">
        <f t="shared" si="166"/>
        <v>0</v>
      </c>
      <c r="H886" s="36">
        <f t="shared" si="164"/>
        <v>80</v>
      </c>
      <c r="I886" s="7">
        <f t="shared" si="166"/>
        <v>0</v>
      </c>
      <c r="J886" s="36">
        <f t="shared" si="162"/>
        <v>80</v>
      </c>
      <c r="K886" s="7">
        <f t="shared" si="166"/>
        <v>0</v>
      </c>
      <c r="L886" s="36">
        <f t="shared" si="161"/>
        <v>80</v>
      </c>
    </row>
    <row r="887" spans="1:12" ht="12.75">
      <c r="A887" s="63" t="str">
        <f ca="1">IF(ISERROR(MATCH(E887,Код_КВР,0)),"",INDIRECT(ADDRESS(MATCH(E887,Код_КВР,0)+1,2,,,"КВР")))</f>
        <v>Закупка товаров, работ и услуг для муниципальных нужд</v>
      </c>
      <c r="B887" s="47" t="s">
        <v>54</v>
      </c>
      <c r="C887" s="8" t="s">
        <v>225</v>
      </c>
      <c r="D887" s="8" t="s">
        <v>205</v>
      </c>
      <c r="E887" s="94">
        <v>200</v>
      </c>
      <c r="F887" s="7">
        <f t="shared" si="166"/>
        <v>80</v>
      </c>
      <c r="G887" s="7">
        <f t="shared" si="166"/>
        <v>0</v>
      </c>
      <c r="H887" s="36">
        <f t="shared" si="164"/>
        <v>80</v>
      </c>
      <c r="I887" s="7">
        <f t="shared" si="166"/>
        <v>0</v>
      </c>
      <c r="J887" s="36">
        <f t="shared" si="162"/>
        <v>80</v>
      </c>
      <c r="K887" s="7">
        <f t="shared" si="166"/>
        <v>0</v>
      </c>
      <c r="L887" s="36">
        <f t="shared" si="161"/>
        <v>80</v>
      </c>
    </row>
    <row r="888" spans="1:12" ht="33">
      <c r="A888" s="63" t="str">
        <f ca="1">IF(ISERROR(MATCH(E888,Код_КВР,0)),"",INDIRECT(ADDRESS(MATCH(E888,Код_КВР,0)+1,2,,,"КВР")))</f>
        <v>Иные закупки товаров, работ и услуг для обеспечения муниципальных нужд</v>
      </c>
      <c r="B888" s="47" t="s">
        <v>54</v>
      </c>
      <c r="C888" s="8" t="s">
        <v>225</v>
      </c>
      <c r="D888" s="8" t="s">
        <v>205</v>
      </c>
      <c r="E888" s="94">
        <v>240</v>
      </c>
      <c r="F888" s="7">
        <f t="shared" si="166"/>
        <v>80</v>
      </c>
      <c r="G888" s="7">
        <f t="shared" si="166"/>
        <v>0</v>
      </c>
      <c r="H888" s="36">
        <f t="shared" si="164"/>
        <v>80</v>
      </c>
      <c r="I888" s="7">
        <f t="shared" si="166"/>
        <v>0</v>
      </c>
      <c r="J888" s="36">
        <f t="shared" si="162"/>
        <v>80</v>
      </c>
      <c r="K888" s="7">
        <f t="shared" si="166"/>
        <v>0</v>
      </c>
      <c r="L888" s="36">
        <f t="shared" si="161"/>
        <v>80</v>
      </c>
    </row>
    <row r="889" spans="1:12" ht="33">
      <c r="A889" s="63" t="str">
        <f ca="1">IF(ISERROR(MATCH(E889,Код_КВР,0)),"",INDIRECT(ADDRESS(MATCH(E889,Код_КВР,0)+1,2,,,"КВР")))</f>
        <v xml:space="preserve">Прочая закупка товаров, работ и услуг для обеспечения муниципальных нужд         </v>
      </c>
      <c r="B889" s="47" t="s">
        <v>54</v>
      </c>
      <c r="C889" s="8" t="s">
        <v>225</v>
      </c>
      <c r="D889" s="8" t="s">
        <v>205</v>
      </c>
      <c r="E889" s="94">
        <v>244</v>
      </c>
      <c r="F889" s="7">
        <f>'прил.6'!G443</f>
        <v>80</v>
      </c>
      <c r="G889" s="7">
        <f>'прил.6'!H443</f>
        <v>0</v>
      </c>
      <c r="H889" s="36">
        <f t="shared" si="164"/>
        <v>80</v>
      </c>
      <c r="I889" s="7">
        <f>'прил.6'!J443</f>
        <v>0</v>
      </c>
      <c r="J889" s="36">
        <f t="shared" si="162"/>
        <v>80</v>
      </c>
      <c r="K889" s="7">
        <f>'прил.6'!L443</f>
        <v>0</v>
      </c>
      <c r="L889" s="36">
        <f t="shared" si="161"/>
        <v>80</v>
      </c>
    </row>
    <row r="890" spans="1:12" ht="49.5">
      <c r="A890" s="63" t="str">
        <f ca="1">IF(ISERROR(MATCH(B890,Код_КЦСР,0)),"",INDIRECT(ADDRESS(MATCH(B890,Код_КЦСР,0)+1,2,,,"КЦСР")))</f>
        <v>Осуществление дорожной деятельности в отношении автомобильных дорог общего пользования местного значения за счет субсидий из областного бюджета</v>
      </c>
      <c r="B890" s="47" t="s">
        <v>440</v>
      </c>
      <c r="C890" s="8"/>
      <c r="D890" s="1"/>
      <c r="E890" s="94"/>
      <c r="F890" s="7">
        <f aca="true" t="shared" si="167" ref="F890:K894">F891</f>
        <v>227763</v>
      </c>
      <c r="G890" s="7">
        <f t="shared" si="167"/>
        <v>0</v>
      </c>
      <c r="H890" s="36">
        <f t="shared" si="164"/>
        <v>227763</v>
      </c>
      <c r="I890" s="7">
        <f t="shared" si="167"/>
        <v>0</v>
      </c>
      <c r="J890" s="36">
        <f t="shared" si="162"/>
        <v>227763</v>
      </c>
      <c r="K890" s="7">
        <f t="shared" si="167"/>
        <v>0</v>
      </c>
      <c r="L890" s="36">
        <f t="shared" si="161"/>
        <v>227763</v>
      </c>
    </row>
    <row r="891" spans="1:12" ht="12.75">
      <c r="A891" s="63" t="str">
        <f ca="1">IF(ISERROR(MATCH(C891,Код_Раздел,0)),"",INDIRECT(ADDRESS(MATCH(C891,Код_Раздел,0)+1,2,,,"Раздел")))</f>
        <v>Национальная экономика</v>
      </c>
      <c r="B891" s="47" t="s">
        <v>440</v>
      </c>
      <c r="C891" s="8" t="s">
        <v>225</v>
      </c>
      <c r="D891" s="1"/>
      <c r="E891" s="94"/>
      <c r="F891" s="7">
        <f t="shared" si="167"/>
        <v>227763</v>
      </c>
      <c r="G891" s="7">
        <f t="shared" si="167"/>
        <v>0</v>
      </c>
      <c r="H891" s="36">
        <f t="shared" si="164"/>
        <v>227763</v>
      </c>
      <c r="I891" s="7">
        <f t="shared" si="167"/>
        <v>0</v>
      </c>
      <c r="J891" s="36">
        <f t="shared" si="162"/>
        <v>227763</v>
      </c>
      <c r="K891" s="7">
        <f t="shared" si="167"/>
        <v>0</v>
      </c>
      <c r="L891" s="36">
        <f t="shared" si="161"/>
        <v>227763</v>
      </c>
    </row>
    <row r="892" spans="1:12" ht="12.75">
      <c r="A892" s="85" t="s">
        <v>189</v>
      </c>
      <c r="B892" s="47" t="s">
        <v>440</v>
      </c>
      <c r="C892" s="8" t="s">
        <v>225</v>
      </c>
      <c r="D892" s="1" t="s">
        <v>228</v>
      </c>
      <c r="E892" s="94"/>
      <c r="F892" s="7">
        <f t="shared" si="167"/>
        <v>227763</v>
      </c>
      <c r="G892" s="7">
        <f t="shared" si="167"/>
        <v>0</v>
      </c>
      <c r="H892" s="36">
        <f t="shared" si="164"/>
        <v>227763</v>
      </c>
      <c r="I892" s="7">
        <f t="shared" si="167"/>
        <v>0</v>
      </c>
      <c r="J892" s="36">
        <f t="shared" si="162"/>
        <v>227763</v>
      </c>
      <c r="K892" s="7">
        <f t="shared" si="167"/>
        <v>0</v>
      </c>
      <c r="L892" s="36">
        <f t="shared" si="161"/>
        <v>227763</v>
      </c>
    </row>
    <row r="893" spans="1:12" ht="12.75">
      <c r="A893" s="63" t="str">
        <f ca="1">IF(ISERROR(MATCH(E893,Код_КВР,0)),"",INDIRECT(ADDRESS(MATCH(E893,Код_КВР,0)+1,2,,,"КВР")))</f>
        <v>Закупка товаров, работ и услуг для муниципальных нужд</v>
      </c>
      <c r="B893" s="47" t="s">
        <v>440</v>
      </c>
      <c r="C893" s="8" t="s">
        <v>225</v>
      </c>
      <c r="D893" s="1" t="s">
        <v>228</v>
      </c>
      <c r="E893" s="94">
        <v>200</v>
      </c>
      <c r="F893" s="7">
        <f t="shared" si="167"/>
        <v>227763</v>
      </c>
      <c r="G893" s="7">
        <f t="shared" si="167"/>
        <v>0</v>
      </c>
      <c r="H893" s="36">
        <f t="shared" si="164"/>
        <v>227763</v>
      </c>
      <c r="I893" s="7">
        <f t="shared" si="167"/>
        <v>0</v>
      </c>
      <c r="J893" s="36">
        <f t="shared" si="162"/>
        <v>227763</v>
      </c>
      <c r="K893" s="7">
        <f t="shared" si="167"/>
        <v>0</v>
      </c>
      <c r="L893" s="36">
        <f t="shared" si="161"/>
        <v>227763</v>
      </c>
    </row>
    <row r="894" spans="1:12" ht="33">
      <c r="A894" s="63" t="str">
        <f ca="1">IF(ISERROR(MATCH(E894,Код_КВР,0)),"",INDIRECT(ADDRESS(MATCH(E894,Код_КВР,0)+1,2,,,"КВР")))</f>
        <v>Иные закупки товаров, работ и услуг для обеспечения муниципальных нужд</v>
      </c>
      <c r="B894" s="47" t="s">
        <v>440</v>
      </c>
      <c r="C894" s="8" t="s">
        <v>225</v>
      </c>
      <c r="D894" s="1" t="s">
        <v>228</v>
      </c>
      <c r="E894" s="94">
        <v>240</v>
      </c>
      <c r="F894" s="7">
        <f t="shared" si="167"/>
        <v>227763</v>
      </c>
      <c r="G894" s="7">
        <f t="shared" si="167"/>
        <v>0</v>
      </c>
      <c r="H894" s="36">
        <f t="shared" si="164"/>
        <v>227763</v>
      </c>
      <c r="I894" s="7">
        <f t="shared" si="167"/>
        <v>0</v>
      </c>
      <c r="J894" s="36">
        <f t="shared" si="162"/>
        <v>227763</v>
      </c>
      <c r="K894" s="7">
        <f t="shared" si="167"/>
        <v>0</v>
      </c>
      <c r="L894" s="36">
        <f t="shared" si="161"/>
        <v>227763</v>
      </c>
    </row>
    <row r="895" spans="1:12" ht="33">
      <c r="A895" s="63" t="str">
        <f ca="1">IF(ISERROR(MATCH(E895,Код_КВР,0)),"",INDIRECT(ADDRESS(MATCH(E895,Код_КВР,0)+1,2,,,"КВР")))</f>
        <v xml:space="preserve">Прочая закупка товаров, работ и услуг для обеспечения муниципальных нужд         </v>
      </c>
      <c r="B895" s="47" t="s">
        <v>440</v>
      </c>
      <c r="C895" s="8" t="s">
        <v>225</v>
      </c>
      <c r="D895" s="1" t="s">
        <v>228</v>
      </c>
      <c r="E895" s="94">
        <v>244</v>
      </c>
      <c r="F895" s="7">
        <f>'прил.6'!G422</f>
        <v>227763</v>
      </c>
      <c r="G895" s="7">
        <f>'прил.6'!H422</f>
        <v>0</v>
      </c>
      <c r="H895" s="36">
        <f t="shared" si="164"/>
        <v>227763</v>
      </c>
      <c r="I895" s="7">
        <f>'прил.6'!J422</f>
        <v>0</v>
      </c>
      <c r="J895" s="36">
        <f t="shared" si="162"/>
        <v>227763</v>
      </c>
      <c r="K895" s="7">
        <f>'прил.6'!L422</f>
        <v>0</v>
      </c>
      <c r="L895" s="36">
        <f t="shared" si="161"/>
        <v>227763</v>
      </c>
    </row>
    <row r="896" spans="1:12" ht="105.75" customHeight="1">
      <c r="A896" s="63" t="str">
        <f ca="1">IF(ISERROR(MATCH(B896,Код_КЦСР,0)),"",INDIRECT(ADDRESS(MATCH(B896,Код_КЦСР,0)+1,2,,,"КЦСР")))</f>
        <v>Субвенции на 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v>
      </c>
      <c r="B896" s="94" t="s">
        <v>425</v>
      </c>
      <c r="C896" s="8"/>
      <c r="D896" s="8"/>
      <c r="E896" s="94"/>
      <c r="F896" s="7">
        <f aca="true" t="shared" si="168" ref="F896:K900">F897</f>
        <v>1957.5</v>
      </c>
      <c r="G896" s="7">
        <f t="shared" si="168"/>
        <v>0</v>
      </c>
      <c r="H896" s="36">
        <f t="shared" si="164"/>
        <v>1957.5</v>
      </c>
      <c r="I896" s="7">
        <f t="shared" si="168"/>
        <v>0</v>
      </c>
      <c r="J896" s="36">
        <f t="shared" si="162"/>
        <v>1957.5</v>
      </c>
      <c r="K896" s="7">
        <f t="shared" si="168"/>
        <v>0</v>
      </c>
      <c r="L896" s="36">
        <f t="shared" si="161"/>
        <v>1957.5</v>
      </c>
    </row>
    <row r="897" spans="1:12" ht="12.75">
      <c r="A897" s="63" t="str">
        <f ca="1">IF(ISERROR(MATCH(C897,Код_Раздел,0)),"",INDIRECT(ADDRESS(MATCH(C897,Код_Раздел,0)+1,2,,,"Раздел")))</f>
        <v>Здравоохранение</v>
      </c>
      <c r="B897" s="94" t="s">
        <v>425</v>
      </c>
      <c r="C897" s="8" t="s">
        <v>228</v>
      </c>
      <c r="D897" s="8"/>
      <c r="E897" s="94"/>
      <c r="F897" s="7">
        <f t="shared" si="168"/>
        <v>1957.5</v>
      </c>
      <c r="G897" s="7">
        <f t="shared" si="168"/>
        <v>0</v>
      </c>
      <c r="H897" s="36">
        <f t="shared" si="164"/>
        <v>1957.5</v>
      </c>
      <c r="I897" s="7">
        <f t="shared" si="168"/>
        <v>0</v>
      </c>
      <c r="J897" s="36">
        <f t="shared" si="162"/>
        <v>1957.5</v>
      </c>
      <c r="K897" s="7">
        <f t="shared" si="168"/>
        <v>0</v>
      </c>
      <c r="L897" s="36">
        <f t="shared" si="161"/>
        <v>1957.5</v>
      </c>
    </row>
    <row r="898" spans="1:12" ht="12.75">
      <c r="A898" s="85" t="s">
        <v>274</v>
      </c>
      <c r="B898" s="94" t="s">
        <v>425</v>
      </c>
      <c r="C898" s="8" t="s">
        <v>228</v>
      </c>
      <c r="D898" s="8" t="s">
        <v>204</v>
      </c>
      <c r="E898" s="94"/>
      <c r="F898" s="7">
        <f t="shared" si="168"/>
        <v>1957.5</v>
      </c>
      <c r="G898" s="7">
        <f t="shared" si="168"/>
        <v>0</v>
      </c>
      <c r="H898" s="36">
        <f t="shared" si="164"/>
        <v>1957.5</v>
      </c>
      <c r="I898" s="7">
        <f t="shared" si="168"/>
        <v>0</v>
      </c>
      <c r="J898" s="36">
        <f t="shared" si="162"/>
        <v>1957.5</v>
      </c>
      <c r="K898" s="7">
        <f t="shared" si="168"/>
        <v>0</v>
      </c>
      <c r="L898" s="36">
        <f t="shared" si="161"/>
        <v>1957.5</v>
      </c>
    </row>
    <row r="899" spans="1:12" ht="12.75">
      <c r="A899" s="63" t="str">
        <f ca="1">IF(ISERROR(MATCH(E899,Код_КВР,0)),"",INDIRECT(ADDRESS(MATCH(E899,Код_КВР,0)+1,2,,,"КВР")))</f>
        <v>Закупка товаров, работ и услуг для муниципальных нужд</v>
      </c>
      <c r="B899" s="94" t="s">
        <v>425</v>
      </c>
      <c r="C899" s="8" t="s">
        <v>228</v>
      </c>
      <c r="D899" s="8" t="s">
        <v>204</v>
      </c>
      <c r="E899" s="94">
        <v>200</v>
      </c>
      <c r="F899" s="7">
        <f t="shared" si="168"/>
        <v>1957.5</v>
      </c>
      <c r="G899" s="7">
        <f t="shared" si="168"/>
        <v>0</v>
      </c>
      <c r="H899" s="36">
        <f t="shared" si="164"/>
        <v>1957.5</v>
      </c>
      <c r="I899" s="7">
        <f t="shared" si="168"/>
        <v>0</v>
      </c>
      <c r="J899" s="36">
        <f t="shared" si="162"/>
        <v>1957.5</v>
      </c>
      <c r="K899" s="7">
        <f t="shared" si="168"/>
        <v>0</v>
      </c>
      <c r="L899" s="36">
        <f t="shared" si="161"/>
        <v>1957.5</v>
      </c>
    </row>
    <row r="900" spans="1:12" ht="33">
      <c r="A900" s="63" t="str">
        <f ca="1">IF(ISERROR(MATCH(E900,Код_КВР,0)),"",INDIRECT(ADDRESS(MATCH(E900,Код_КВР,0)+1,2,,,"КВР")))</f>
        <v>Иные закупки товаров, работ и услуг для обеспечения муниципальных нужд</v>
      </c>
      <c r="B900" s="94" t="s">
        <v>425</v>
      </c>
      <c r="C900" s="8" t="s">
        <v>228</v>
      </c>
      <c r="D900" s="8" t="s">
        <v>204</v>
      </c>
      <c r="E900" s="94">
        <v>240</v>
      </c>
      <c r="F900" s="7">
        <f t="shared" si="168"/>
        <v>1957.5</v>
      </c>
      <c r="G900" s="7">
        <f t="shared" si="168"/>
        <v>0</v>
      </c>
      <c r="H900" s="36">
        <f t="shared" si="164"/>
        <v>1957.5</v>
      </c>
      <c r="I900" s="7">
        <f t="shared" si="168"/>
        <v>0</v>
      </c>
      <c r="J900" s="36">
        <f t="shared" si="162"/>
        <v>1957.5</v>
      </c>
      <c r="K900" s="7">
        <f t="shared" si="168"/>
        <v>0</v>
      </c>
      <c r="L900" s="36">
        <f t="shared" si="161"/>
        <v>1957.5</v>
      </c>
    </row>
    <row r="901" spans="1:12" ht="33">
      <c r="A901" s="63" t="str">
        <f ca="1">IF(ISERROR(MATCH(E901,Код_КВР,0)),"",INDIRECT(ADDRESS(MATCH(E901,Код_КВР,0)+1,2,,,"КВР")))</f>
        <v xml:space="preserve">Прочая закупка товаров, работ и услуг для обеспечения муниципальных нужд         </v>
      </c>
      <c r="B901" s="94" t="s">
        <v>425</v>
      </c>
      <c r="C901" s="8" t="s">
        <v>228</v>
      </c>
      <c r="D901" s="8" t="s">
        <v>204</v>
      </c>
      <c r="E901" s="94">
        <v>244</v>
      </c>
      <c r="F901" s="7">
        <f>'прил.6'!G502</f>
        <v>1957.5</v>
      </c>
      <c r="G901" s="7">
        <f>'прил.6'!H502</f>
        <v>0</v>
      </c>
      <c r="H901" s="36">
        <f t="shared" si="164"/>
        <v>1957.5</v>
      </c>
      <c r="I901" s="7">
        <f>'прил.6'!J502</f>
        <v>0</v>
      </c>
      <c r="J901" s="36">
        <f t="shared" si="162"/>
        <v>1957.5</v>
      </c>
      <c r="K901" s="7">
        <f>'прил.6'!L502</f>
        <v>0</v>
      </c>
      <c r="L901" s="36">
        <f t="shared" si="161"/>
        <v>1957.5</v>
      </c>
    </row>
    <row r="902" spans="1:12" ht="12.75">
      <c r="A902" s="63" t="str">
        <f ca="1">IF(ISERROR(MATCH(B902,Код_КЦСР,0)),"",INDIRECT(ADDRESS(MATCH(B902,Код_КЦСР,0)+1,2,,,"КЦСР")))</f>
        <v>Содержание и ремонт жилищного фонда</v>
      </c>
      <c r="B902" s="47" t="s">
        <v>56</v>
      </c>
      <c r="C902" s="8"/>
      <c r="D902" s="1"/>
      <c r="E902" s="94"/>
      <c r="F902" s="7">
        <f>F903+F909</f>
        <v>7680.8</v>
      </c>
      <c r="G902" s="7">
        <f>G903+G909</f>
        <v>0</v>
      </c>
      <c r="H902" s="36">
        <f t="shared" si="164"/>
        <v>7680.8</v>
      </c>
      <c r="I902" s="7">
        <f>I903+I909</f>
        <v>0</v>
      </c>
      <c r="J902" s="36">
        <f t="shared" si="162"/>
        <v>7680.8</v>
      </c>
      <c r="K902" s="7">
        <f>K903+K909</f>
        <v>-238.1</v>
      </c>
      <c r="L902" s="36">
        <f t="shared" si="161"/>
        <v>7442.7</v>
      </c>
    </row>
    <row r="903" spans="1:12" ht="12.75">
      <c r="A903" s="63" t="str">
        <f ca="1">IF(ISERROR(MATCH(B903,Код_КЦСР,0)),"",INDIRECT(ADDRESS(MATCH(B903,Код_КЦСР,0)+1,2,,,"КЦСР")))</f>
        <v>Капитальный ремонт жилищного фонда</v>
      </c>
      <c r="B903" s="47" t="s">
        <v>58</v>
      </c>
      <c r="C903" s="8"/>
      <c r="D903" s="1"/>
      <c r="E903" s="94"/>
      <c r="F903" s="7">
        <f aca="true" t="shared" si="169" ref="F903:K907">F904</f>
        <v>2288.3</v>
      </c>
      <c r="G903" s="7">
        <f t="shared" si="169"/>
        <v>0</v>
      </c>
      <c r="H903" s="36">
        <f t="shared" si="164"/>
        <v>2288.3</v>
      </c>
      <c r="I903" s="7">
        <f t="shared" si="169"/>
        <v>0</v>
      </c>
      <c r="J903" s="36">
        <f t="shared" si="162"/>
        <v>2288.3</v>
      </c>
      <c r="K903" s="7">
        <f t="shared" si="169"/>
        <v>0</v>
      </c>
      <c r="L903" s="36">
        <f t="shared" si="161"/>
        <v>2288.3</v>
      </c>
    </row>
    <row r="904" spans="1:12" ht="12.75">
      <c r="A904" s="63" t="str">
        <f ca="1">IF(ISERROR(MATCH(C904,Код_Раздел,0)),"",INDIRECT(ADDRESS(MATCH(C904,Код_Раздел,0)+1,2,,,"Раздел")))</f>
        <v>Жилищно-коммунальное хозяйство</v>
      </c>
      <c r="B904" s="47" t="s">
        <v>58</v>
      </c>
      <c r="C904" s="8" t="s">
        <v>230</v>
      </c>
      <c r="D904" s="1"/>
      <c r="E904" s="94"/>
      <c r="F904" s="7">
        <f t="shared" si="169"/>
        <v>2288.3</v>
      </c>
      <c r="G904" s="7">
        <f t="shared" si="169"/>
        <v>0</v>
      </c>
      <c r="H904" s="36">
        <f t="shared" si="164"/>
        <v>2288.3</v>
      </c>
      <c r="I904" s="7">
        <f t="shared" si="169"/>
        <v>0</v>
      </c>
      <c r="J904" s="36">
        <f t="shared" si="162"/>
        <v>2288.3</v>
      </c>
      <c r="K904" s="7">
        <f t="shared" si="169"/>
        <v>0</v>
      </c>
      <c r="L904" s="36">
        <f t="shared" si="161"/>
        <v>2288.3</v>
      </c>
    </row>
    <row r="905" spans="1:12" ht="12.75">
      <c r="A905" s="12" t="s">
        <v>235</v>
      </c>
      <c r="B905" s="47" t="s">
        <v>58</v>
      </c>
      <c r="C905" s="8" t="s">
        <v>230</v>
      </c>
      <c r="D905" s="8" t="s">
        <v>222</v>
      </c>
      <c r="E905" s="94"/>
      <c r="F905" s="7">
        <f t="shared" si="169"/>
        <v>2288.3</v>
      </c>
      <c r="G905" s="7">
        <f t="shared" si="169"/>
        <v>0</v>
      </c>
      <c r="H905" s="36">
        <f t="shared" si="164"/>
        <v>2288.3</v>
      </c>
      <c r="I905" s="7">
        <f t="shared" si="169"/>
        <v>0</v>
      </c>
      <c r="J905" s="36">
        <f t="shared" si="162"/>
        <v>2288.3</v>
      </c>
      <c r="K905" s="7">
        <f t="shared" si="169"/>
        <v>0</v>
      </c>
      <c r="L905" s="36">
        <f t="shared" si="161"/>
        <v>2288.3</v>
      </c>
    </row>
    <row r="906" spans="1:12" ht="12.75">
      <c r="A906" s="63" t="str">
        <f ca="1">IF(ISERROR(MATCH(E906,Код_КВР,0)),"",INDIRECT(ADDRESS(MATCH(E906,Код_КВР,0)+1,2,,,"КВР")))</f>
        <v>Закупка товаров, работ и услуг для муниципальных нужд</v>
      </c>
      <c r="B906" s="47" t="s">
        <v>58</v>
      </c>
      <c r="C906" s="8" t="s">
        <v>230</v>
      </c>
      <c r="D906" s="8" t="s">
        <v>222</v>
      </c>
      <c r="E906" s="94">
        <v>200</v>
      </c>
      <c r="F906" s="7">
        <f t="shared" si="169"/>
        <v>2288.3</v>
      </c>
      <c r="G906" s="7">
        <f t="shared" si="169"/>
        <v>0</v>
      </c>
      <c r="H906" s="36">
        <f t="shared" si="164"/>
        <v>2288.3</v>
      </c>
      <c r="I906" s="7">
        <f t="shared" si="169"/>
        <v>0</v>
      </c>
      <c r="J906" s="36">
        <f t="shared" si="162"/>
        <v>2288.3</v>
      </c>
      <c r="K906" s="7">
        <f t="shared" si="169"/>
        <v>0</v>
      </c>
      <c r="L906" s="36">
        <f t="shared" si="161"/>
        <v>2288.3</v>
      </c>
    </row>
    <row r="907" spans="1:12" ht="33">
      <c r="A907" s="63" t="str">
        <f ca="1">IF(ISERROR(MATCH(E907,Код_КВР,0)),"",INDIRECT(ADDRESS(MATCH(E907,Код_КВР,0)+1,2,,,"КВР")))</f>
        <v>Иные закупки товаров, работ и услуг для обеспечения муниципальных нужд</v>
      </c>
      <c r="B907" s="47" t="s">
        <v>58</v>
      </c>
      <c r="C907" s="8" t="s">
        <v>230</v>
      </c>
      <c r="D907" s="8" t="s">
        <v>222</v>
      </c>
      <c r="E907" s="94">
        <v>240</v>
      </c>
      <c r="F907" s="7">
        <f t="shared" si="169"/>
        <v>2288.3</v>
      </c>
      <c r="G907" s="7">
        <f t="shared" si="169"/>
        <v>0</v>
      </c>
      <c r="H907" s="36">
        <f t="shared" si="164"/>
        <v>2288.3</v>
      </c>
      <c r="I907" s="7">
        <f t="shared" si="169"/>
        <v>0</v>
      </c>
      <c r="J907" s="36">
        <f t="shared" si="162"/>
        <v>2288.3</v>
      </c>
      <c r="K907" s="7">
        <f t="shared" si="169"/>
        <v>0</v>
      </c>
      <c r="L907" s="36">
        <f t="shared" si="161"/>
        <v>2288.3</v>
      </c>
    </row>
    <row r="908" spans="1:12" ht="33">
      <c r="A908" s="63" t="str">
        <f ca="1">IF(ISERROR(MATCH(E908,Код_КВР,0)),"",INDIRECT(ADDRESS(MATCH(E908,Код_КВР,0)+1,2,,,"КВР")))</f>
        <v xml:space="preserve">Прочая закупка товаров, работ и услуг для обеспечения муниципальных нужд         </v>
      </c>
      <c r="B908" s="47" t="s">
        <v>58</v>
      </c>
      <c r="C908" s="8" t="s">
        <v>230</v>
      </c>
      <c r="D908" s="8" t="s">
        <v>222</v>
      </c>
      <c r="E908" s="94">
        <v>244</v>
      </c>
      <c r="F908" s="7">
        <f>'прил.6'!G457</f>
        <v>2288.3</v>
      </c>
      <c r="G908" s="7">
        <f>'прил.6'!H457</f>
        <v>0</v>
      </c>
      <c r="H908" s="36">
        <f t="shared" si="164"/>
        <v>2288.3</v>
      </c>
      <c r="I908" s="7">
        <f>'прил.6'!J457</f>
        <v>0</v>
      </c>
      <c r="J908" s="36">
        <f t="shared" si="162"/>
        <v>2288.3</v>
      </c>
      <c r="K908" s="7">
        <f>'прил.6'!L457</f>
        <v>0</v>
      </c>
      <c r="L908" s="36">
        <f t="shared" si="161"/>
        <v>2288.3</v>
      </c>
    </row>
    <row r="909" spans="1:12" ht="33">
      <c r="A909" s="63" t="str">
        <f ca="1">IF(ISERROR(MATCH(B909,Код_КЦСР,0)),"",INDIRECT(ADDRESS(MATCH(B909,Код_КЦСР,0)+1,2,,,"КЦСР")))</f>
        <v>Содержание и ремонт временно незаселенных жилых помещений муниципального жилищного фонда</v>
      </c>
      <c r="B909" s="47" t="s">
        <v>60</v>
      </c>
      <c r="C909" s="8"/>
      <c r="D909" s="8"/>
      <c r="E909" s="94"/>
      <c r="F909" s="7">
        <f aca="true" t="shared" si="170" ref="F909:K913">F910</f>
        <v>5392.5</v>
      </c>
      <c r="G909" s="7">
        <f t="shared" si="170"/>
        <v>0</v>
      </c>
      <c r="H909" s="36">
        <f t="shared" si="164"/>
        <v>5392.5</v>
      </c>
      <c r="I909" s="7">
        <f t="shared" si="170"/>
        <v>0</v>
      </c>
      <c r="J909" s="36">
        <f t="shared" si="162"/>
        <v>5392.5</v>
      </c>
      <c r="K909" s="7">
        <f t="shared" si="170"/>
        <v>-238.1</v>
      </c>
      <c r="L909" s="36">
        <f t="shared" si="161"/>
        <v>5154.4</v>
      </c>
    </row>
    <row r="910" spans="1:12" ht="12.75">
      <c r="A910" s="63" t="str">
        <f ca="1">IF(ISERROR(MATCH(C910,Код_Раздел,0)),"",INDIRECT(ADDRESS(MATCH(C910,Код_Раздел,0)+1,2,,,"Раздел")))</f>
        <v>Жилищно-коммунальное хозяйство</v>
      </c>
      <c r="B910" s="47" t="s">
        <v>60</v>
      </c>
      <c r="C910" s="8" t="s">
        <v>230</v>
      </c>
      <c r="D910" s="1"/>
      <c r="E910" s="94"/>
      <c r="F910" s="7">
        <f t="shared" si="170"/>
        <v>5392.5</v>
      </c>
      <c r="G910" s="7">
        <f t="shared" si="170"/>
        <v>0</v>
      </c>
      <c r="H910" s="36">
        <f t="shared" si="164"/>
        <v>5392.5</v>
      </c>
      <c r="I910" s="7">
        <f t="shared" si="170"/>
        <v>0</v>
      </c>
      <c r="J910" s="36">
        <f t="shared" si="162"/>
        <v>5392.5</v>
      </c>
      <c r="K910" s="7">
        <f t="shared" si="170"/>
        <v>-238.1</v>
      </c>
      <c r="L910" s="36">
        <f t="shared" si="161"/>
        <v>5154.4</v>
      </c>
    </row>
    <row r="911" spans="1:12" ht="12.75">
      <c r="A911" s="12" t="s">
        <v>235</v>
      </c>
      <c r="B911" s="47" t="s">
        <v>60</v>
      </c>
      <c r="C911" s="8" t="s">
        <v>230</v>
      </c>
      <c r="D911" s="8" t="s">
        <v>222</v>
      </c>
      <c r="E911" s="94"/>
      <c r="F911" s="7">
        <f t="shared" si="170"/>
        <v>5392.5</v>
      </c>
      <c r="G911" s="7">
        <f t="shared" si="170"/>
        <v>0</v>
      </c>
      <c r="H911" s="36">
        <f t="shared" si="164"/>
        <v>5392.5</v>
      </c>
      <c r="I911" s="7">
        <f t="shared" si="170"/>
        <v>0</v>
      </c>
      <c r="J911" s="36">
        <f t="shared" si="162"/>
        <v>5392.5</v>
      </c>
      <c r="K911" s="7">
        <f t="shared" si="170"/>
        <v>-238.1</v>
      </c>
      <c r="L911" s="36">
        <f t="shared" si="161"/>
        <v>5154.4</v>
      </c>
    </row>
    <row r="912" spans="1:12" ht="12.75">
      <c r="A912" s="63" t="str">
        <f ca="1">IF(ISERROR(MATCH(E912,Код_КВР,0)),"",INDIRECT(ADDRESS(MATCH(E912,Код_КВР,0)+1,2,,,"КВР")))</f>
        <v>Закупка товаров, работ и услуг для муниципальных нужд</v>
      </c>
      <c r="B912" s="47" t="s">
        <v>60</v>
      </c>
      <c r="C912" s="8" t="s">
        <v>230</v>
      </c>
      <c r="D912" s="8" t="s">
        <v>222</v>
      </c>
      <c r="E912" s="94">
        <v>200</v>
      </c>
      <c r="F912" s="7">
        <f t="shared" si="170"/>
        <v>5392.5</v>
      </c>
      <c r="G912" s="7">
        <f t="shared" si="170"/>
        <v>0</v>
      </c>
      <c r="H912" s="36">
        <f t="shared" si="164"/>
        <v>5392.5</v>
      </c>
      <c r="I912" s="7">
        <f t="shared" si="170"/>
        <v>0</v>
      </c>
      <c r="J912" s="36">
        <f t="shared" si="162"/>
        <v>5392.5</v>
      </c>
      <c r="K912" s="7">
        <f t="shared" si="170"/>
        <v>-238.1</v>
      </c>
      <c r="L912" s="36">
        <f t="shared" si="161"/>
        <v>5154.4</v>
      </c>
    </row>
    <row r="913" spans="1:12" ht="33">
      <c r="A913" s="63" t="str">
        <f ca="1">IF(ISERROR(MATCH(E913,Код_КВР,0)),"",INDIRECT(ADDRESS(MATCH(E913,Код_КВР,0)+1,2,,,"КВР")))</f>
        <v>Иные закупки товаров, работ и услуг для обеспечения муниципальных нужд</v>
      </c>
      <c r="B913" s="47" t="s">
        <v>60</v>
      </c>
      <c r="C913" s="8" t="s">
        <v>230</v>
      </c>
      <c r="D913" s="8" t="s">
        <v>222</v>
      </c>
      <c r="E913" s="94">
        <v>240</v>
      </c>
      <c r="F913" s="7">
        <f t="shared" si="170"/>
        <v>5392.5</v>
      </c>
      <c r="G913" s="7">
        <f t="shared" si="170"/>
        <v>0</v>
      </c>
      <c r="H913" s="36">
        <f t="shared" si="164"/>
        <v>5392.5</v>
      </c>
      <c r="I913" s="7">
        <f t="shared" si="170"/>
        <v>0</v>
      </c>
      <c r="J913" s="36">
        <f t="shared" si="162"/>
        <v>5392.5</v>
      </c>
      <c r="K913" s="7">
        <f t="shared" si="170"/>
        <v>-238.1</v>
      </c>
      <c r="L913" s="36">
        <f t="shared" si="161"/>
        <v>5154.4</v>
      </c>
    </row>
    <row r="914" spans="1:12" ht="33">
      <c r="A914" s="63" t="str">
        <f ca="1">IF(ISERROR(MATCH(E914,Код_КВР,0)),"",INDIRECT(ADDRESS(MATCH(E914,Код_КВР,0)+1,2,,,"КВР")))</f>
        <v xml:space="preserve">Прочая закупка товаров, работ и услуг для обеспечения муниципальных нужд         </v>
      </c>
      <c r="B914" s="47" t="s">
        <v>60</v>
      </c>
      <c r="C914" s="8" t="s">
        <v>230</v>
      </c>
      <c r="D914" s="8" t="s">
        <v>222</v>
      </c>
      <c r="E914" s="94">
        <v>244</v>
      </c>
      <c r="F914" s="7">
        <f>'прил.6'!G461</f>
        <v>5392.5</v>
      </c>
      <c r="G914" s="7">
        <f>'прил.6'!H461</f>
        <v>0</v>
      </c>
      <c r="H914" s="36">
        <f t="shared" si="164"/>
        <v>5392.5</v>
      </c>
      <c r="I914" s="7">
        <f>'прил.6'!J461</f>
        <v>0</v>
      </c>
      <c r="J914" s="36">
        <f t="shared" si="162"/>
        <v>5392.5</v>
      </c>
      <c r="K914" s="7">
        <f>'прил.6'!L461</f>
        <v>-238.1</v>
      </c>
      <c r="L914" s="36">
        <f t="shared" si="161"/>
        <v>5154.4</v>
      </c>
    </row>
    <row r="915" spans="1:12" ht="33">
      <c r="A915" s="63" t="str">
        <f ca="1">IF(ISERROR(MATCH(B915,Код_КЦСР,0)),"",INDIRECT(ADDRESS(MATCH(B915,Код_КЦСР,0)+1,2,,,"КЦСР")))</f>
        <v>Муниципальная программа «Развитие земельно-имущественного комплекса  города Череповца» на 2014-2018 годы</v>
      </c>
      <c r="B915" s="47" t="s">
        <v>62</v>
      </c>
      <c r="C915" s="8"/>
      <c r="D915" s="1"/>
      <c r="E915" s="94"/>
      <c r="F915" s="7">
        <f>F916+F927+F933</f>
        <v>79861.8</v>
      </c>
      <c r="G915" s="7">
        <f>G916+G927+G933</f>
        <v>0</v>
      </c>
      <c r="H915" s="36">
        <f t="shared" si="164"/>
        <v>79861.8</v>
      </c>
      <c r="I915" s="7">
        <f>I916+I927+I933</f>
        <v>-83.69999999999982</v>
      </c>
      <c r="J915" s="36">
        <f t="shared" si="162"/>
        <v>79778.1</v>
      </c>
      <c r="K915" s="7">
        <f>K916+K927+K933</f>
        <v>351.79999999999995</v>
      </c>
      <c r="L915" s="36">
        <f t="shared" si="161"/>
        <v>80129.90000000001</v>
      </c>
    </row>
    <row r="916" spans="1:12" ht="33">
      <c r="A916" s="63" t="str">
        <f ca="1">IF(ISERROR(MATCH(B916,Код_КЦСР,0)),"",INDIRECT(ADDRESS(MATCH(B916,Код_КЦСР,0)+1,2,,,"КЦСР")))</f>
        <v>Формирование и обеспечение сохранности муниципального земельно-имущественного комплекса</v>
      </c>
      <c r="B916" s="47" t="s">
        <v>64</v>
      </c>
      <c r="C916" s="8"/>
      <c r="D916" s="1"/>
      <c r="E916" s="94"/>
      <c r="F916" s="7">
        <f>F917+F922</f>
        <v>74338.5</v>
      </c>
      <c r="G916" s="7">
        <f>G917+G922</f>
        <v>0</v>
      </c>
      <c r="H916" s="36">
        <f t="shared" si="164"/>
        <v>74338.5</v>
      </c>
      <c r="I916" s="7">
        <f>I917+I922</f>
        <v>-83.69999999999982</v>
      </c>
      <c r="J916" s="36">
        <f t="shared" si="162"/>
        <v>74254.8</v>
      </c>
      <c r="K916" s="7">
        <f>K917+K922</f>
        <v>1130</v>
      </c>
      <c r="L916" s="36">
        <f t="shared" si="161"/>
        <v>75384.8</v>
      </c>
    </row>
    <row r="917" spans="1:12" ht="12.75">
      <c r="A917" s="63" t="str">
        <f ca="1">IF(ISERROR(MATCH(C917,Код_Раздел,0)),"",INDIRECT(ADDRESS(MATCH(C917,Код_Раздел,0)+1,2,,,"Раздел")))</f>
        <v>Общегосударственные  вопросы</v>
      </c>
      <c r="B917" s="47" t="s">
        <v>64</v>
      </c>
      <c r="C917" s="8" t="s">
        <v>222</v>
      </c>
      <c r="D917" s="1"/>
      <c r="E917" s="94"/>
      <c r="F917" s="7">
        <f aca="true" t="shared" si="171" ref="F917:K920">F918</f>
        <v>10109.5</v>
      </c>
      <c r="G917" s="7">
        <f t="shared" si="171"/>
        <v>0</v>
      </c>
      <c r="H917" s="36">
        <f t="shared" si="164"/>
        <v>10109.5</v>
      </c>
      <c r="I917" s="7">
        <f t="shared" si="171"/>
        <v>-83.69999999999982</v>
      </c>
      <c r="J917" s="36">
        <f t="shared" si="162"/>
        <v>10025.8</v>
      </c>
      <c r="K917" s="7">
        <f t="shared" si="171"/>
        <v>1130</v>
      </c>
      <c r="L917" s="36">
        <f t="shared" si="161"/>
        <v>11155.8</v>
      </c>
    </row>
    <row r="918" spans="1:12" ht="12.75">
      <c r="A918" s="12" t="s">
        <v>246</v>
      </c>
      <c r="B918" s="47" t="s">
        <v>64</v>
      </c>
      <c r="C918" s="8" t="s">
        <v>222</v>
      </c>
      <c r="D918" s="1" t="s">
        <v>199</v>
      </c>
      <c r="E918" s="94"/>
      <c r="F918" s="7">
        <f t="shared" si="171"/>
        <v>10109.5</v>
      </c>
      <c r="G918" s="7">
        <f t="shared" si="171"/>
        <v>0</v>
      </c>
      <c r="H918" s="36">
        <f t="shared" si="164"/>
        <v>10109.5</v>
      </c>
      <c r="I918" s="7">
        <f t="shared" si="171"/>
        <v>-83.69999999999982</v>
      </c>
      <c r="J918" s="36">
        <f t="shared" si="162"/>
        <v>10025.8</v>
      </c>
      <c r="K918" s="7">
        <f t="shared" si="171"/>
        <v>1130</v>
      </c>
      <c r="L918" s="36">
        <f aca="true" t="shared" si="172" ref="L918:L985">J918+K918</f>
        <v>11155.8</v>
      </c>
    </row>
    <row r="919" spans="1:12" ht="12.75">
      <c r="A919" s="63" t="str">
        <f ca="1">IF(ISERROR(MATCH(E919,Код_КВР,0)),"",INDIRECT(ADDRESS(MATCH(E919,Код_КВР,0)+1,2,,,"КВР")))</f>
        <v>Закупка товаров, работ и услуг для муниципальных нужд</v>
      </c>
      <c r="B919" s="47" t="s">
        <v>64</v>
      </c>
      <c r="C919" s="8" t="s">
        <v>222</v>
      </c>
      <c r="D919" s="1" t="s">
        <v>199</v>
      </c>
      <c r="E919" s="94">
        <v>200</v>
      </c>
      <c r="F919" s="7">
        <f t="shared" si="171"/>
        <v>10109.5</v>
      </c>
      <c r="G919" s="7">
        <f t="shared" si="171"/>
        <v>0</v>
      </c>
      <c r="H919" s="36">
        <f t="shared" si="164"/>
        <v>10109.5</v>
      </c>
      <c r="I919" s="7">
        <f t="shared" si="171"/>
        <v>-83.69999999999982</v>
      </c>
      <c r="J919" s="36">
        <f t="shared" si="162"/>
        <v>10025.8</v>
      </c>
      <c r="K919" s="7">
        <f t="shared" si="171"/>
        <v>1130</v>
      </c>
      <c r="L919" s="36">
        <f t="shared" si="172"/>
        <v>11155.8</v>
      </c>
    </row>
    <row r="920" spans="1:12" ht="33">
      <c r="A920" s="63" t="str">
        <f ca="1">IF(ISERROR(MATCH(E920,Код_КВР,0)),"",INDIRECT(ADDRESS(MATCH(E920,Код_КВР,0)+1,2,,,"КВР")))</f>
        <v>Иные закупки товаров, работ и услуг для обеспечения муниципальных нужд</v>
      </c>
      <c r="B920" s="47" t="s">
        <v>64</v>
      </c>
      <c r="C920" s="8" t="s">
        <v>222</v>
      </c>
      <c r="D920" s="1" t="s">
        <v>199</v>
      </c>
      <c r="E920" s="94">
        <v>240</v>
      </c>
      <c r="F920" s="7">
        <f t="shared" si="171"/>
        <v>10109.5</v>
      </c>
      <c r="G920" s="7">
        <f t="shared" si="171"/>
        <v>0</v>
      </c>
      <c r="H920" s="36">
        <f t="shared" si="164"/>
        <v>10109.5</v>
      </c>
      <c r="I920" s="7">
        <f t="shared" si="171"/>
        <v>-83.69999999999982</v>
      </c>
      <c r="J920" s="36">
        <f t="shared" si="162"/>
        <v>10025.8</v>
      </c>
      <c r="K920" s="7">
        <f t="shared" si="171"/>
        <v>1130</v>
      </c>
      <c r="L920" s="36">
        <f t="shared" si="172"/>
        <v>11155.8</v>
      </c>
    </row>
    <row r="921" spans="1:12" ht="33">
      <c r="A921" s="63" t="str">
        <f ca="1">IF(ISERROR(MATCH(E921,Код_КВР,0)),"",INDIRECT(ADDRESS(MATCH(E921,Код_КВР,0)+1,2,,,"КВР")))</f>
        <v xml:space="preserve">Прочая закупка товаров, работ и услуг для обеспечения муниципальных нужд         </v>
      </c>
      <c r="B921" s="47" t="s">
        <v>64</v>
      </c>
      <c r="C921" s="8" t="s">
        <v>222</v>
      </c>
      <c r="D921" s="1" t="s">
        <v>199</v>
      </c>
      <c r="E921" s="94">
        <v>244</v>
      </c>
      <c r="F921" s="7">
        <f>'прил.6'!G1293</f>
        <v>10109.5</v>
      </c>
      <c r="G921" s="7">
        <f>'прил.6'!H1293</f>
        <v>0</v>
      </c>
      <c r="H921" s="36">
        <f t="shared" si="164"/>
        <v>10109.5</v>
      </c>
      <c r="I921" s="7">
        <f>'прил.6'!J1293+'прил.6'!J109</f>
        <v>-83.69999999999982</v>
      </c>
      <c r="J921" s="36">
        <f t="shared" si="162"/>
        <v>10025.8</v>
      </c>
      <c r="K921" s="7">
        <f>'прил.6'!L1293+'прил.6'!L109</f>
        <v>1130</v>
      </c>
      <c r="L921" s="36">
        <f t="shared" si="172"/>
        <v>11155.8</v>
      </c>
    </row>
    <row r="922" spans="1:12" ht="12.75">
      <c r="A922" s="63" t="str">
        <f ca="1">IF(ISERROR(MATCH(C922,Код_Раздел,0)),"",INDIRECT(ADDRESS(MATCH(C922,Код_Раздел,0)+1,2,,,"Раздел")))</f>
        <v>Национальная экономика</v>
      </c>
      <c r="B922" s="47" t="s">
        <v>64</v>
      </c>
      <c r="C922" s="8" t="s">
        <v>225</v>
      </c>
      <c r="D922" s="1"/>
      <c r="E922" s="94"/>
      <c r="F922" s="7">
        <f aca="true" t="shared" si="173" ref="F922:K925">F923</f>
        <v>64229</v>
      </c>
      <c r="G922" s="7">
        <f t="shared" si="173"/>
        <v>0</v>
      </c>
      <c r="H922" s="36">
        <f t="shared" si="164"/>
        <v>64229</v>
      </c>
      <c r="I922" s="7">
        <f t="shared" si="173"/>
        <v>0</v>
      </c>
      <c r="J922" s="36">
        <f t="shared" si="162"/>
        <v>64229</v>
      </c>
      <c r="K922" s="7">
        <f t="shared" si="173"/>
        <v>0</v>
      </c>
      <c r="L922" s="36">
        <f t="shared" si="172"/>
        <v>64229</v>
      </c>
    </row>
    <row r="923" spans="1:12" ht="12.75">
      <c r="A923" s="85" t="s">
        <v>370</v>
      </c>
      <c r="B923" s="47" t="s">
        <v>64</v>
      </c>
      <c r="C923" s="8" t="s">
        <v>225</v>
      </c>
      <c r="D923" s="8" t="s">
        <v>231</v>
      </c>
      <c r="E923" s="94"/>
      <c r="F923" s="7">
        <f t="shared" si="173"/>
        <v>64229</v>
      </c>
      <c r="G923" s="7">
        <f t="shared" si="173"/>
        <v>0</v>
      </c>
      <c r="H923" s="36">
        <f t="shared" si="164"/>
        <v>64229</v>
      </c>
      <c r="I923" s="7">
        <f t="shared" si="173"/>
        <v>0</v>
      </c>
      <c r="J923" s="36">
        <f t="shared" si="162"/>
        <v>64229</v>
      </c>
      <c r="K923" s="7">
        <f t="shared" si="173"/>
        <v>0</v>
      </c>
      <c r="L923" s="36">
        <f t="shared" si="172"/>
        <v>64229</v>
      </c>
    </row>
    <row r="924" spans="1:12" ht="12.75">
      <c r="A924" s="63" t="str">
        <f ca="1">IF(ISERROR(MATCH(E924,Код_КВР,0)),"",INDIRECT(ADDRESS(MATCH(E924,Код_КВР,0)+1,2,,,"КВР")))</f>
        <v>Закупка товаров, работ и услуг для муниципальных нужд</v>
      </c>
      <c r="B924" s="47" t="s">
        <v>64</v>
      </c>
      <c r="C924" s="8" t="s">
        <v>225</v>
      </c>
      <c r="D924" s="8" t="s">
        <v>231</v>
      </c>
      <c r="E924" s="94">
        <v>200</v>
      </c>
      <c r="F924" s="7">
        <f t="shared" si="173"/>
        <v>64229</v>
      </c>
      <c r="G924" s="7">
        <f t="shared" si="173"/>
        <v>0</v>
      </c>
      <c r="H924" s="36">
        <f t="shared" si="164"/>
        <v>64229</v>
      </c>
      <c r="I924" s="7">
        <f t="shared" si="173"/>
        <v>0</v>
      </c>
      <c r="J924" s="36">
        <f t="shared" si="162"/>
        <v>64229</v>
      </c>
      <c r="K924" s="7">
        <f t="shared" si="173"/>
        <v>0</v>
      </c>
      <c r="L924" s="36">
        <f t="shared" si="172"/>
        <v>64229</v>
      </c>
    </row>
    <row r="925" spans="1:12" ht="33">
      <c r="A925" s="63" t="str">
        <f ca="1">IF(ISERROR(MATCH(E925,Код_КВР,0)),"",INDIRECT(ADDRESS(MATCH(E925,Код_КВР,0)+1,2,,,"КВР")))</f>
        <v>Иные закупки товаров, работ и услуг для обеспечения муниципальных нужд</v>
      </c>
      <c r="B925" s="47" t="s">
        <v>64</v>
      </c>
      <c r="C925" s="8" t="s">
        <v>225</v>
      </c>
      <c r="D925" s="8" t="s">
        <v>231</v>
      </c>
      <c r="E925" s="94">
        <v>240</v>
      </c>
      <c r="F925" s="7">
        <f t="shared" si="173"/>
        <v>64229</v>
      </c>
      <c r="G925" s="7">
        <f t="shared" si="173"/>
        <v>0</v>
      </c>
      <c r="H925" s="36">
        <f t="shared" si="164"/>
        <v>64229</v>
      </c>
      <c r="I925" s="7">
        <f t="shared" si="173"/>
        <v>0</v>
      </c>
      <c r="J925" s="36">
        <f t="shared" si="162"/>
        <v>64229</v>
      </c>
      <c r="K925" s="7">
        <f t="shared" si="173"/>
        <v>0</v>
      </c>
      <c r="L925" s="36">
        <f t="shared" si="172"/>
        <v>64229</v>
      </c>
    </row>
    <row r="926" spans="1:12" ht="33">
      <c r="A926" s="63" t="str">
        <f ca="1">IF(ISERROR(MATCH(E926,Код_КВР,0)),"",INDIRECT(ADDRESS(MATCH(E926,Код_КВР,0)+1,2,,,"КВР")))</f>
        <v xml:space="preserve">Прочая закупка товаров, работ и услуг для обеспечения муниципальных нужд         </v>
      </c>
      <c r="B926" s="47" t="s">
        <v>64</v>
      </c>
      <c r="C926" s="8" t="s">
        <v>225</v>
      </c>
      <c r="D926" s="8" t="s">
        <v>231</v>
      </c>
      <c r="E926" s="94">
        <v>244</v>
      </c>
      <c r="F926" s="7">
        <f>'прил.6'!G1314</f>
        <v>64229</v>
      </c>
      <c r="G926" s="7">
        <f>'прил.6'!H1314+'прил.6'!H405</f>
        <v>0</v>
      </c>
      <c r="H926" s="36">
        <f t="shared" si="164"/>
        <v>64229</v>
      </c>
      <c r="I926" s="7">
        <f>'прил.6'!J1314+'прил.6'!J405</f>
        <v>0</v>
      </c>
      <c r="J926" s="36">
        <f t="shared" si="162"/>
        <v>64229</v>
      </c>
      <c r="K926" s="7">
        <f>'прил.6'!L1314+'прил.6'!L405</f>
        <v>0</v>
      </c>
      <c r="L926" s="36">
        <f t="shared" si="172"/>
        <v>64229</v>
      </c>
    </row>
    <row r="927" spans="1:12" ht="33">
      <c r="A927" s="63" t="str">
        <f ca="1">IF(ISERROR(MATCH(B927,Код_КЦСР,0)),"",INDIRECT(ADDRESS(MATCH(B927,Код_КЦСР,0)+1,2,,,"КЦСР")))</f>
        <v>Обеспечение поступлений в доход бюджета от использования и распоряжения земельно-имущественным комплексом</v>
      </c>
      <c r="B927" s="47" t="s">
        <v>66</v>
      </c>
      <c r="C927" s="8"/>
      <c r="D927" s="1"/>
      <c r="E927" s="94"/>
      <c r="F927" s="7">
        <f aca="true" t="shared" si="174" ref="F927:K931">F928</f>
        <v>4795.1</v>
      </c>
      <c r="G927" s="7">
        <f t="shared" si="174"/>
        <v>0</v>
      </c>
      <c r="H927" s="36">
        <f t="shared" si="164"/>
        <v>4795.1</v>
      </c>
      <c r="I927" s="7">
        <f t="shared" si="174"/>
        <v>0</v>
      </c>
      <c r="J927" s="36">
        <f t="shared" si="162"/>
        <v>4795.1</v>
      </c>
      <c r="K927" s="7">
        <f t="shared" si="174"/>
        <v>-778.2</v>
      </c>
      <c r="L927" s="36">
        <f t="shared" si="172"/>
        <v>4016.9000000000005</v>
      </c>
    </row>
    <row r="928" spans="1:12" ht="12.75">
      <c r="A928" s="63" t="str">
        <f ca="1">IF(ISERROR(MATCH(C928,Код_Раздел,0)),"",INDIRECT(ADDRESS(MATCH(C928,Код_Раздел,0)+1,2,,,"Раздел")))</f>
        <v>Общегосударственные  вопросы</v>
      </c>
      <c r="B928" s="47" t="s">
        <v>66</v>
      </c>
      <c r="C928" s="8" t="s">
        <v>222</v>
      </c>
      <c r="D928" s="1"/>
      <c r="E928" s="94"/>
      <c r="F928" s="7">
        <f t="shared" si="174"/>
        <v>4795.1</v>
      </c>
      <c r="G928" s="7">
        <f t="shared" si="174"/>
        <v>0</v>
      </c>
      <c r="H928" s="36">
        <f t="shared" si="164"/>
        <v>4795.1</v>
      </c>
      <c r="I928" s="7">
        <f t="shared" si="174"/>
        <v>0</v>
      </c>
      <c r="J928" s="36">
        <f t="shared" si="162"/>
        <v>4795.1</v>
      </c>
      <c r="K928" s="7">
        <f t="shared" si="174"/>
        <v>-778.2</v>
      </c>
      <c r="L928" s="36">
        <f t="shared" si="172"/>
        <v>4016.9000000000005</v>
      </c>
    </row>
    <row r="929" spans="1:12" ht="12.75">
      <c r="A929" s="12" t="s">
        <v>246</v>
      </c>
      <c r="B929" s="47" t="s">
        <v>66</v>
      </c>
      <c r="C929" s="8" t="s">
        <v>222</v>
      </c>
      <c r="D929" s="1" t="s">
        <v>199</v>
      </c>
      <c r="E929" s="94"/>
      <c r="F929" s="7">
        <f t="shared" si="174"/>
        <v>4795.1</v>
      </c>
      <c r="G929" s="7">
        <f t="shared" si="174"/>
        <v>0</v>
      </c>
      <c r="H929" s="36">
        <f t="shared" si="164"/>
        <v>4795.1</v>
      </c>
      <c r="I929" s="7">
        <f t="shared" si="174"/>
        <v>0</v>
      </c>
      <c r="J929" s="36">
        <f t="shared" si="162"/>
        <v>4795.1</v>
      </c>
      <c r="K929" s="7">
        <f t="shared" si="174"/>
        <v>-778.2</v>
      </c>
      <c r="L929" s="36">
        <f t="shared" si="172"/>
        <v>4016.9000000000005</v>
      </c>
    </row>
    <row r="930" spans="1:12" ht="12.75">
      <c r="A930" s="63" t="str">
        <f ca="1">IF(ISERROR(MATCH(E930,Код_КВР,0)),"",INDIRECT(ADDRESS(MATCH(E930,Код_КВР,0)+1,2,,,"КВР")))</f>
        <v>Закупка товаров, работ и услуг для муниципальных нужд</v>
      </c>
      <c r="B930" s="47" t="s">
        <v>66</v>
      </c>
      <c r="C930" s="8" t="s">
        <v>222</v>
      </c>
      <c r="D930" s="1" t="s">
        <v>199</v>
      </c>
      <c r="E930" s="94">
        <v>200</v>
      </c>
      <c r="F930" s="7">
        <f t="shared" si="174"/>
        <v>4795.1</v>
      </c>
      <c r="G930" s="7">
        <f t="shared" si="174"/>
        <v>0</v>
      </c>
      <c r="H930" s="36">
        <f t="shared" si="164"/>
        <v>4795.1</v>
      </c>
      <c r="I930" s="7">
        <f t="shared" si="174"/>
        <v>0</v>
      </c>
      <c r="J930" s="36">
        <f t="shared" si="162"/>
        <v>4795.1</v>
      </c>
      <c r="K930" s="7">
        <f t="shared" si="174"/>
        <v>-778.2</v>
      </c>
      <c r="L930" s="36">
        <f t="shared" si="172"/>
        <v>4016.9000000000005</v>
      </c>
    </row>
    <row r="931" spans="1:12" ht="33">
      <c r="A931" s="63" t="str">
        <f ca="1">IF(ISERROR(MATCH(E931,Код_КВР,0)),"",INDIRECT(ADDRESS(MATCH(E931,Код_КВР,0)+1,2,,,"КВР")))</f>
        <v>Иные закупки товаров, работ и услуг для обеспечения муниципальных нужд</v>
      </c>
      <c r="B931" s="47" t="s">
        <v>66</v>
      </c>
      <c r="C931" s="8" t="s">
        <v>222</v>
      </c>
      <c r="D931" s="1" t="s">
        <v>199</v>
      </c>
      <c r="E931" s="94">
        <v>240</v>
      </c>
      <c r="F931" s="7">
        <f t="shared" si="174"/>
        <v>4795.1</v>
      </c>
      <c r="G931" s="7">
        <f t="shared" si="174"/>
        <v>0</v>
      </c>
      <c r="H931" s="36">
        <f t="shared" si="164"/>
        <v>4795.1</v>
      </c>
      <c r="I931" s="7">
        <f t="shared" si="174"/>
        <v>0</v>
      </c>
      <c r="J931" s="36">
        <f aca="true" t="shared" si="175" ref="J931:J1015">H931+I931</f>
        <v>4795.1</v>
      </c>
      <c r="K931" s="7">
        <f t="shared" si="174"/>
        <v>-778.2</v>
      </c>
      <c r="L931" s="36">
        <f t="shared" si="172"/>
        <v>4016.9000000000005</v>
      </c>
    </row>
    <row r="932" spans="1:12" ht="33">
      <c r="A932" s="63" t="str">
        <f ca="1">IF(ISERROR(MATCH(E932,Код_КВР,0)),"",INDIRECT(ADDRESS(MATCH(E932,Код_КВР,0)+1,2,,,"КВР")))</f>
        <v xml:space="preserve">Прочая закупка товаров, работ и услуг для обеспечения муниципальных нужд         </v>
      </c>
      <c r="B932" s="47" t="s">
        <v>66</v>
      </c>
      <c r="C932" s="8" t="s">
        <v>222</v>
      </c>
      <c r="D932" s="1" t="s">
        <v>199</v>
      </c>
      <c r="E932" s="94">
        <v>244</v>
      </c>
      <c r="F932" s="7">
        <f>'прил.6'!G1297</f>
        <v>4795.1</v>
      </c>
      <c r="G932" s="7">
        <f>'прил.6'!H1297</f>
        <v>0</v>
      </c>
      <c r="H932" s="36">
        <f t="shared" si="164"/>
        <v>4795.1</v>
      </c>
      <c r="I932" s="7">
        <f>'прил.6'!J1297</f>
        <v>0</v>
      </c>
      <c r="J932" s="36">
        <f t="shared" si="175"/>
        <v>4795.1</v>
      </c>
      <c r="K932" s="7">
        <f>'прил.6'!L1297</f>
        <v>-778.2</v>
      </c>
      <c r="L932" s="36">
        <f t="shared" si="172"/>
        <v>4016.9000000000005</v>
      </c>
    </row>
    <row r="933" spans="1:12" ht="33">
      <c r="A933" s="63" t="str">
        <f ca="1">IF(ISERROR(MATCH(B933,Код_КЦСР,0)),"",INDIRECT(ADDRESS(MATCH(B933,Код_КЦСР,0)+1,2,,,"КЦСР")))</f>
        <v>Обеспечение исполнения полномочий органа местного самоуправления в области наружной рекламы</v>
      </c>
      <c r="B933" s="47" t="s">
        <v>68</v>
      </c>
      <c r="C933" s="8"/>
      <c r="D933" s="1"/>
      <c r="E933" s="94"/>
      <c r="F933" s="7">
        <f aca="true" t="shared" si="176" ref="F933:K937">F934</f>
        <v>728.2</v>
      </c>
      <c r="G933" s="7">
        <f t="shared" si="176"/>
        <v>0</v>
      </c>
      <c r="H933" s="36">
        <f t="shared" si="164"/>
        <v>728.2</v>
      </c>
      <c r="I933" s="7">
        <f t="shared" si="176"/>
        <v>0</v>
      </c>
      <c r="J933" s="36">
        <f t="shared" si="175"/>
        <v>728.2</v>
      </c>
      <c r="K933" s="7">
        <f t="shared" si="176"/>
        <v>0</v>
      </c>
      <c r="L933" s="36">
        <f t="shared" si="172"/>
        <v>728.2</v>
      </c>
    </row>
    <row r="934" spans="1:12" ht="12.75">
      <c r="A934" s="63" t="str">
        <f ca="1">IF(ISERROR(MATCH(C934,Код_Раздел,0)),"",INDIRECT(ADDRESS(MATCH(C934,Код_Раздел,0)+1,2,,,"Раздел")))</f>
        <v>Национальная экономика</v>
      </c>
      <c r="B934" s="47" t="s">
        <v>68</v>
      </c>
      <c r="C934" s="8" t="s">
        <v>225</v>
      </c>
      <c r="D934" s="1"/>
      <c r="E934" s="94"/>
      <c r="F934" s="7">
        <f t="shared" si="176"/>
        <v>728.2</v>
      </c>
      <c r="G934" s="7">
        <f t="shared" si="176"/>
        <v>0</v>
      </c>
      <c r="H934" s="36">
        <f t="shared" si="164"/>
        <v>728.2</v>
      </c>
      <c r="I934" s="7">
        <f t="shared" si="176"/>
        <v>0</v>
      </c>
      <c r="J934" s="36">
        <f t="shared" si="175"/>
        <v>728.2</v>
      </c>
      <c r="K934" s="7">
        <f t="shared" si="176"/>
        <v>0</v>
      </c>
      <c r="L934" s="36">
        <f t="shared" si="172"/>
        <v>728.2</v>
      </c>
    </row>
    <row r="935" spans="1:12" ht="12.75">
      <c r="A935" s="12" t="s">
        <v>232</v>
      </c>
      <c r="B935" s="47" t="s">
        <v>68</v>
      </c>
      <c r="C935" s="8" t="s">
        <v>225</v>
      </c>
      <c r="D935" s="8" t="s">
        <v>205</v>
      </c>
      <c r="E935" s="94"/>
      <c r="F935" s="7">
        <f t="shared" si="176"/>
        <v>728.2</v>
      </c>
      <c r="G935" s="7">
        <f t="shared" si="176"/>
        <v>0</v>
      </c>
      <c r="H935" s="36">
        <f t="shared" si="164"/>
        <v>728.2</v>
      </c>
      <c r="I935" s="7">
        <f t="shared" si="176"/>
        <v>0</v>
      </c>
      <c r="J935" s="36">
        <f t="shared" si="175"/>
        <v>728.2</v>
      </c>
      <c r="K935" s="7">
        <f t="shared" si="176"/>
        <v>0</v>
      </c>
      <c r="L935" s="36">
        <f t="shared" si="172"/>
        <v>728.2</v>
      </c>
    </row>
    <row r="936" spans="1:12" ht="12.75">
      <c r="A936" s="63" t="str">
        <f ca="1">IF(ISERROR(MATCH(E936,Код_КВР,0)),"",INDIRECT(ADDRESS(MATCH(E936,Код_КВР,0)+1,2,,,"КВР")))</f>
        <v>Закупка товаров, работ и услуг для муниципальных нужд</v>
      </c>
      <c r="B936" s="47" t="s">
        <v>68</v>
      </c>
      <c r="C936" s="8" t="s">
        <v>225</v>
      </c>
      <c r="D936" s="8" t="s">
        <v>205</v>
      </c>
      <c r="E936" s="94">
        <v>200</v>
      </c>
      <c r="F936" s="7">
        <f t="shared" si="176"/>
        <v>728.2</v>
      </c>
      <c r="G936" s="7">
        <f t="shared" si="176"/>
        <v>0</v>
      </c>
      <c r="H936" s="36">
        <f t="shared" si="164"/>
        <v>728.2</v>
      </c>
      <c r="I936" s="7">
        <f t="shared" si="176"/>
        <v>0</v>
      </c>
      <c r="J936" s="36">
        <f t="shared" si="175"/>
        <v>728.2</v>
      </c>
      <c r="K936" s="7">
        <f t="shared" si="176"/>
        <v>0</v>
      </c>
      <c r="L936" s="36">
        <f t="shared" si="172"/>
        <v>728.2</v>
      </c>
    </row>
    <row r="937" spans="1:12" ht="33">
      <c r="A937" s="63" t="str">
        <f ca="1">IF(ISERROR(MATCH(E937,Код_КВР,0)),"",INDIRECT(ADDRESS(MATCH(E937,Код_КВР,0)+1,2,,,"КВР")))</f>
        <v>Иные закупки товаров, работ и услуг для обеспечения муниципальных нужд</v>
      </c>
      <c r="B937" s="47" t="s">
        <v>68</v>
      </c>
      <c r="C937" s="8" t="s">
        <v>225</v>
      </c>
      <c r="D937" s="8" t="s">
        <v>205</v>
      </c>
      <c r="E937" s="94">
        <v>240</v>
      </c>
      <c r="F937" s="7">
        <f t="shared" si="176"/>
        <v>728.2</v>
      </c>
      <c r="G937" s="7">
        <f t="shared" si="176"/>
        <v>0</v>
      </c>
      <c r="H937" s="36">
        <f t="shared" si="164"/>
        <v>728.2</v>
      </c>
      <c r="I937" s="7">
        <f t="shared" si="176"/>
        <v>0</v>
      </c>
      <c r="J937" s="36">
        <f t="shared" si="175"/>
        <v>728.2</v>
      </c>
      <c r="K937" s="7">
        <f t="shared" si="176"/>
        <v>0</v>
      </c>
      <c r="L937" s="36">
        <f t="shared" si="172"/>
        <v>728.2</v>
      </c>
    </row>
    <row r="938" spans="1:12" ht="33">
      <c r="A938" s="63" t="str">
        <f ca="1">IF(ISERROR(MATCH(E938,Код_КВР,0)),"",INDIRECT(ADDRESS(MATCH(E938,Код_КВР,0)+1,2,,,"КВР")))</f>
        <v xml:space="preserve">Прочая закупка товаров, работ и услуг для обеспечения муниципальных нужд         </v>
      </c>
      <c r="B938" s="47" t="s">
        <v>68</v>
      </c>
      <c r="C938" s="8" t="s">
        <v>225</v>
      </c>
      <c r="D938" s="8" t="s">
        <v>205</v>
      </c>
      <c r="E938" s="94">
        <v>244</v>
      </c>
      <c r="F938" s="7">
        <f>'прил.6'!G1339</f>
        <v>728.2</v>
      </c>
      <c r="G938" s="7">
        <f>'прил.6'!H1339</f>
        <v>0</v>
      </c>
      <c r="H938" s="36">
        <f t="shared" si="164"/>
        <v>728.2</v>
      </c>
      <c r="I938" s="7">
        <f>'прил.6'!J1339</f>
        <v>0</v>
      </c>
      <c r="J938" s="36">
        <f t="shared" si="175"/>
        <v>728.2</v>
      </c>
      <c r="K938" s="7">
        <f>'прил.6'!L1339</f>
        <v>0</v>
      </c>
      <c r="L938" s="36">
        <f t="shared" si="172"/>
        <v>728.2</v>
      </c>
    </row>
    <row r="939" spans="1:12" ht="51.75" customHeight="1">
      <c r="A939" s="63" t="str">
        <f ca="1">IF(ISERROR(MATCH(B939,Код_КЦСР,0)),"",INDIRECT(ADDRESS(MATCH(B939,Код_КЦСР,0)+1,2,,,"КЦСР")))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939" s="64" t="s">
        <v>70</v>
      </c>
      <c r="C939" s="8"/>
      <c r="D939" s="1"/>
      <c r="E939" s="94"/>
      <c r="F939" s="7">
        <f>F940+F996+F1021</f>
        <v>197705.1</v>
      </c>
      <c r="G939" s="7">
        <f>G940+G996+G1021</f>
        <v>0</v>
      </c>
      <c r="H939" s="36">
        <f aca="true" t="shared" si="177" ref="H939:H1028">F939+G939</f>
        <v>197705.1</v>
      </c>
      <c r="I939" s="7">
        <f>I940+I996+I1021</f>
        <v>10964.4</v>
      </c>
      <c r="J939" s="36">
        <f t="shared" si="175"/>
        <v>208669.5</v>
      </c>
      <c r="K939" s="7">
        <f>K940+K996+K1021</f>
        <v>291.0000000000003</v>
      </c>
      <c r="L939" s="36">
        <f t="shared" si="172"/>
        <v>208960.5</v>
      </c>
    </row>
    <row r="940" spans="1:12" ht="33">
      <c r="A940" s="63" t="str">
        <f ca="1">IF(ISERROR(MATCH(B940,Код_КЦСР,0)),"",INDIRECT(ADDRESS(MATCH(B940,Код_КЦСР,0)+1,2,,,"КЦСР")))</f>
        <v>Капитальное строительство и реконструкция объектов муниципальной собственности</v>
      </c>
      <c r="B940" s="64" t="s">
        <v>72</v>
      </c>
      <c r="C940" s="8"/>
      <c r="D940" s="1"/>
      <c r="E940" s="94"/>
      <c r="F940" s="7">
        <f>F941+F966+F972+F978</f>
        <v>100305.7</v>
      </c>
      <c r="G940" s="7">
        <f>G941+G966+G972+G978</f>
        <v>0</v>
      </c>
      <c r="H940" s="36">
        <f t="shared" si="177"/>
        <v>100305.7</v>
      </c>
      <c r="I940" s="7">
        <f>I941+I966+I972+I978+I984</f>
        <v>10369.8</v>
      </c>
      <c r="J940" s="36">
        <f>H940+I940</f>
        <v>110675.5</v>
      </c>
      <c r="K940" s="7">
        <f>K941+K966+K972+K978+K984+K990</f>
        <v>-1435.1999999999998</v>
      </c>
      <c r="L940" s="36">
        <f t="shared" si="172"/>
        <v>109240.3</v>
      </c>
    </row>
    <row r="941" spans="1:12" ht="12.75">
      <c r="A941" s="63" t="str">
        <f ca="1">IF(ISERROR(MATCH(B941,Код_КЦСР,0)),"",INDIRECT(ADDRESS(MATCH(B941,Код_КЦСР,0)+1,2,,,"КЦСР")))</f>
        <v>Строительство объектов сметной стоимостью до 100 млн. рублей</v>
      </c>
      <c r="B941" s="64" t="s">
        <v>73</v>
      </c>
      <c r="C941" s="8"/>
      <c r="D941" s="1"/>
      <c r="E941" s="94"/>
      <c r="F941" s="7">
        <f>F942+F951+F956+F961</f>
        <v>17183.7</v>
      </c>
      <c r="G941" s="7">
        <f>G942+G951+G956+G961</f>
        <v>0</v>
      </c>
      <c r="H941" s="36">
        <f t="shared" si="177"/>
        <v>17183.7</v>
      </c>
      <c r="I941" s="7">
        <f>I942+I951+I956+I961</f>
        <v>-594.6</v>
      </c>
      <c r="J941" s="36">
        <f t="shared" si="175"/>
        <v>16589.100000000002</v>
      </c>
      <c r="K941" s="7">
        <f>K942+K951+K956+K961</f>
        <v>5809</v>
      </c>
      <c r="L941" s="36">
        <f t="shared" si="172"/>
        <v>22398.100000000002</v>
      </c>
    </row>
    <row r="942" spans="1:12" ht="12.75">
      <c r="A942" s="63" t="str">
        <f ca="1">IF(ISERROR(MATCH(C942,Код_Раздел,0)),"",INDIRECT(ADDRESS(MATCH(C942,Код_Раздел,0)+1,2,,,"Раздел")))</f>
        <v>Национальная экономика</v>
      </c>
      <c r="B942" s="64" t="s">
        <v>73</v>
      </c>
      <c r="C942" s="8" t="s">
        <v>225</v>
      </c>
      <c r="D942" s="1"/>
      <c r="E942" s="94"/>
      <c r="F942" s="7">
        <f aca="true" t="shared" si="178" ref="F942:K945">F943</f>
        <v>2004.9</v>
      </c>
      <c r="G942" s="7">
        <f t="shared" si="178"/>
        <v>0</v>
      </c>
      <c r="H942" s="36">
        <f t="shared" si="177"/>
        <v>2004.9</v>
      </c>
      <c r="I942" s="7">
        <f t="shared" si="178"/>
        <v>-594.6</v>
      </c>
      <c r="J942" s="36">
        <f t="shared" si="175"/>
        <v>1410.3000000000002</v>
      </c>
      <c r="K942" s="7">
        <f>K943+K947</f>
        <v>3309</v>
      </c>
      <c r="L942" s="36">
        <f t="shared" si="172"/>
        <v>4719.3</v>
      </c>
    </row>
    <row r="943" spans="1:12" ht="12.75">
      <c r="A943" s="85" t="s">
        <v>189</v>
      </c>
      <c r="B943" s="64" t="s">
        <v>73</v>
      </c>
      <c r="C943" s="8" t="s">
        <v>225</v>
      </c>
      <c r="D943" s="8" t="s">
        <v>228</v>
      </c>
      <c r="E943" s="94"/>
      <c r="F943" s="7">
        <f t="shared" si="178"/>
        <v>2004.9</v>
      </c>
      <c r="G943" s="7">
        <f t="shared" si="178"/>
        <v>0</v>
      </c>
      <c r="H943" s="36">
        <f t="shared" si="177"/>
        <v>2004.9</v>
      </c>
      <c r="I943" s="7">
        <f t="shared" si="178"/>
        <v>-594.6</v>
      </c>
      <c r="J943" s="36">
        <f t="shared" si="175"/>
        <v>1410.3000000000002</v>
      </c>
      <c r="K943" s="7">
        <f t="shared" si="178"/>
        <v>2159</v>
      </c>
      <c r="L943" s="36">
        <f t="shared" si="172"/>
        <v>3569.3</v>
      </c>
    </row>
    <row r="944" spans="1:12" ht="33">
      <c r="A944" s="63" t="str">
        <f ca="1">IF(ISERROR(MATCH(E944,Код_КВР,0)),"",INDIRECT(ADDRESS(MATCH(E944,Код_КВР,0)+1,2,,,"КВР")))</f>
        <v>Капитальные вложения в объекты недвижимого имущества муниципальной собственности</v>
      </c>
      <c r="B944" s="64" t="s">
        <v>73</v>
      </c>
      <c r="C944" s="8" t="s">
        <v>225</v>
      </c>
      <c r="D944" s="8" t="s">
        <v>228</v>
      </c>
      <c r="E944" s="94">
        <v>400</v>
      </c>
      <c r="F944" s="7">
        <f t="shared" si="178"/>
        <v>2004.9</v>
      </c>
      <c r="G944" s="7">
        <f t="shared" si="178"/>
        <v>0</v>
      </c>
      <c r="H944" s="36">
        <f t="shared" si="177"/>
        <v>2004.9</v>
      </c>
      <c r="I944" s="7">
        <f t="shared" si="178"/>
        <v>-594.6</v>
      </c>
      <c r="J944" s="36">
        <f t="shared" si="175"/>
        <v>1410.3000000000002</v>
      </c>
      <c r="K944" s="7">
        <f t="shared" si="178"/>
        <v>2159</v>
      </c>
      <c r="L944" s="36">
        <f t="shared" si="172"/>
        <v>3569.3</v>
      </c>
    </row>
    <row r="945" spans="1:12" ht="12.75">
      <c r="A945" s="63" t="str">
        <f ca="1">IF(ISERROR(MATCH(E945,Код_КВР,0)),"",INDIRECT(ADDRESS(MATCH(E945,Код_КВР,0)+1,2,,,"КВР")))</f>
        <v>Бюджетные инвестиции</v>
      </c>
      <c r="B945" s="64" t="s">
        <v>73</v>
      </c>
      <c r="C945" s="8" t="s">
        <v>225</v>
      </c>
      <c r="D945" s="8" t="s">
        <v>228</v>
      </c>
      <c r="E945" s="94">
        <v>410</v>
      </c>
      <c r="F945" s="7">
        <f t="shared" si="178"/>
        <v>2004.9</v>
      </c>
      <c r="G945" s="7">
        <f t="shared" si="178"/>
        <v>0</v>
      </c>
      <c r="H945" s="36">
        <f t="shared" si="177"/>
        <v>2004.9</v>
      </c>
      <c r="I945" s="7">
        <f t="shared" si="178"/>
        <v>-594.6</v>
      </c>
      <c r="J945" s="36">
        <f t="shared" si="175"/>
        <v>1410.3000000000002</v>
      </c>
      <c r="K945" s="7">
        <f t="shared" si="178"/>
        <v>2159</v>
      </c>
      <c r="L945" s="36">
        <f t="shared" si="172"/>
        <v>3569.3</v>
      </c>
    </row>
    <row r="946" spans="1:12" ht="33">
      <c r="A946" s="63" t="str">
        <f ca="1">IF(ISERROR(MATCH(E946,Код_КВР,0)),"",INDIRECT(ADDRESS(MATCH(E946,Код_КВР,0)+1,2,,,"КВР")))</f>
        <v>Бюджетные инвестиции в объекты капитального строительства муниципальной собственности</v>
      </c>
      <c r="B946" s="64" t="s">
        <v>73</v>
      </c>
      <c r="C946" s="8" t="s">
        <v>225</v>
      </c>
      <c r="D946" s="8" t="s">
        <v>228</v>
      </c>
      <c r="E946" s="94">
        <v>414</v>
      </c>
      <c r="F946" s="7">
        <f>'прил.6'!G1321</f>
        <v>2004.9</v>
      </c>
      <c r="G946" s="7">
        <f>'прил.6'!H1321</f>
        <v>0</v>
      </c>
      <c r="H946" s="36">
        <f t="shared" si="177"/>
        <v>2004.9</v>
      </c>
      <c r="I946" s="7">
        <f>'прил.6'!J1321</f>
        <v>-594.6</v>
      </c>
      <c r="J946" s="36">
        <f t="shared" si="175"/>
        <v>1410.3000000000002</v>
      </c>
      <c r="K946" s="7">
        <f>'прил.6'!L1321</f>
        <v>2159</v>
      </c>
      <c r="L946" s="36">
        <f t="shared" si="172"/>
        <v>3569.3</v>
      </c>
    </row>
    <row r="947" spans="1:12" ht="12.75">
      <c r="A947" s="63"/>
      <c r="B947" s="64" t="s">
        <v>73</v>
      </c>
      <c r="C947" s="8" t="s">
        <v>225</v>
      </c>
      <c r="D947" s="8" t="s">
        <v>197</v>
      </c>
      <c r="E947" s="96"/>
      <c r="F947" s="7"/>
      <c r="G947" s="7"/>
      <c r="H947" s="36"/>
      <c r="I947" s="7"/>
      <c r="J947" s="36"/>
      <c r="K947" s="7">
        <f>K948</f>
        <v>1150</v>
      </c>
      <c r="L947" s="36">
        <f t="shared" si="172"/>
        <v>1150</v>
      </c>
    </row>
    <row r="948" spans="1:12" ht="33">
      <c r="A948" s="63" t="str">
        <f ca="1">IF(ISERROR(MATCH(E948,Код_КВР,0)),"",INDIRECT(ADDRESS(MATCH(E948,Код_КВР,0)+1,2,,,"КВР")))</f>
        <v>Капитальные вложения в объекты недвижимого имущества муниципальной собственности</v>
      </c>
      <c r="B948" s="64" t="s">
        <v>73</v>
      </c>
      <c r="C948" s="8" t="s">
        <v>225</v>
      </c>
      <c r="D948" s="8" t="s">
        <v>197</v>
      </c>
      <c r="E948" s="96">
        <v>400</v>
      </c>
      <c r="F948" s="7"/>
      <c r="G948" s="7"/>
      <c r="H948" s="36"/>
      <c r="I948" s="7"/>
      <c r="J948" s="36"/>
      <c r="K948" s="7">
        <f>K949</f>
        <v>1150</v>
      </c>
      <c r="L948" s="36">
        <f t="shared" si="172"/>
        <v>1150</v>
      </c>
    </row>
    <row r="949" spans="1:12" ht="12.75">
      <c r="A949" s="63" t="str">
        <f ca="1">IF(ISERROR(MATCH(E949,Код_КВР,0)),"",INDIRECT(ADDRESS(MATCH(E949,Код_КВР,0)+1,2,,,"КВР")))</f>
        <v>Бюджетные инвестиции</v>
      </c>
      <c r="B949" s="64" t="s">
        <v>73</v>
      </c>
      <c r="C949" s="8" t="s">
        <v>225</v>
      </c>
      <c r="D949" s="8" t="s">
        <v>197</v>
      </c>
      <c r="E949" s="96">
        <v>410</v>
      </c>
      <c r="F949" s="7"/>
      <c r="G949" s="7"/>
      <c r="H949" s="36"/>
      <c r="I949" s="7"/>
      <c r="J949" s="36"/>
      <c r="K949" s="7">
        <f>K950</f>
        <v>1150</v>
      </c>
      <c r="L949" s="36">
        <f t="shared" si="172"/>
        <v>1150</v>
      </c>
    </row>
    <row r="950" spans="1:12" ht="33">
      <c r="A950" s="63" t="str">
        <f ca="1">IF(ISERROR(MATCH(E950,Код_КВР,0)),"",INDIRECT(ADDRESS(MATCH(E950,Код_КВР,0)+1,2,,,"КВР")))</f>
        <v>Бюджетные инвестиции в объекты капитального строительства муниципальной собственности</v>
      </c>
      <c r="B950" s="64" t="s">
        <v>73</v>
      </c>
      <c r="C950" s="8" t="s">
        <v>225</v>
      </c>
      <c r="D950" s="8" t="s">
        <v>197</v>
      </c>
      <c r="E950" s="96">
        <v>414</v>
      </c>
      <c r="F950" s="7"/>
      <c r="G950" s="7"/>
      <c r="H950" s="36"/>
      <c r="I950" s="7"/>
      <c r="J950" s="36"/>
      <c r="K950" s="7">
        <f>'прил.6'!L1328</f>
        <v>1150</v>
      </c>
      <c r="L950" s="36">
        <f t="shared" si="172"/>
        <v>1150</v>
      </c>
    </row>
    <row r="951" spans="1:12" ht="12.75">
      <c r="A951" s="63" t="str">
        <f ca="1">IF(ISERROR(MATCH(C951,Код_Раздел,0)),"",INDIRECT(ADDRESS(MATCH(C951,Код_Раздел,0)+1,2,,,"Раздел")))</f>
        <v>Жилищно-коммунальное хозяйство</v>
      </c>
      <c r="B951" s="64" t="s">
        <v>73</v>
      </c>
      <c r="C951" s="8" t="s">
        <v>230</v>
      </c>
      <c r="D951" s="1"/>
      <c r="E951" s="94"/>
      <c r="F951" s="7">
        <f aca="true" t="shared" si="179" ref="F951:K954">F952</f>
        <v>5000</v>
      </c>
      <c r="G951" s="7">
        <f t="shared" si="179"/>
        <v>0</v>
      </c>
      <c r="H951" s="36">
        <f t="shared" si="177"/>
        <v>5000</v>
      </c>
      <c r="I951" s="7">
        <f t="shared" si="179"/>
        <v>0</v>
      </c>
      <c r="J951" s="36">
        <f t="shared" si="175"/>
        <v>5000</v>
      </c>
      <c r="K951" s="7">
        <f t="shared" si="179"/>
        <v>0</v>
      </c>
      <c r="L951" s="36">
        <f t="shared" si="172"/>
        <v>5000</v>
      </c>
    </row>
    <row r="952" spans="1:12" ht="12.75">
      <c r="A952" s="63" t="s">
        <v>261</v>
      </c>
      <c r="B952" s="64" t="s">
        <v>73</v>
      </c>
      <c r="C952" s="8" t="s">
        <v>230</v>
      </c>
      <c r="D952" s="8" t="s">
        <v>224</v>
      </c>
      <c r="E952" s="94"/>
      <c r="F952" s="7">
        <f t="shared" si="179"/>
        <v>5000</v>
      </c>
      <c r="G952" s="7">
        <f t="shared" si="179"/>
        <v>0</v>
      </c>
      <c r="H952" s="36">
        <f t="shared" si="177"/>
        <v>5000</v>
      </c>
      <c r="I952" s="7">
        <f t="shared" si="179"/>
        <v>0</v>
      </c>
      <c r="J952" s="36">
        <f t="shared" si="175"/>
        <v>5000</v>
      </c>
      <c r="K952" s="7">
        <f t="shared" si="179"/>
        <v>0</v>
      </c>
      <c r="L952" s="36">
        <f t="shared" si="172"/>
        <v>5000</v>
      </c>
    </row>
    <row r="953" spans="1:12" ht="33">
      <c r="A953" s="63" t="str">
        <f ca="1">IF(ISERROR(MATCH(E953,Код_КВР,0)),"",INDIRECT(ADDRESS(MATCH(E953,Код_КВР,0)+1,2,,,"КВР")))</f>
        <v>Капитальные вложения в объекты недвижимого имущества муниципальной собственности</v>
      </c>
      <c r="B953" s="64" t="s">
        <v>73</v>
      </c>
      <c r="C953" s="8" t="s">
        <v>230</v>
      </c>
      <c r="D953" s="8" t="s">
        <v>224</v>
      </c>
      <c r="E953" s="94">
        <v>400</v>
      </c>
      <c r="F953" s="7">
        <f t="shared" si="179"/>
        <v>5000</v>
      </c>
      <c r="G953" s="7">
        <f t="shared" si="179"/>
        <v>0</v>
      </c>
      <c r="H953" s="36">
        <f t="shared" si="177"/>
        <v>5000</v>
      </c>
      <c r="I953" s="7">
        <f t="shared" si="179"/>
        <v>0</v>
      </c>
      <c r="J953" s="36">
        <f t="shared" si="175"/>
        <v>5000</v>
      </c>
      <c r="K953" s="7">
        <f t="shared" si="179"/>
        <v>0</v>
      </c>
      <c r="L953" s="36">
        <f t="shared" si="172"/>
        <v>5000</v>
      </c>
    </row>
    <row r="954" spans="1:12" ht="12.75">
      <c r="A954" s="63" t="str">
        <f ca="1">IF(ISERROR(MATCH(E954,Код_КВР,0)),"",INDIRECT(ADDRESS(MATCH(E954,Код_КВР,0)+1,2,,,"КВР")))</f>
        <v>Бюджетные инвестиции</v>
      </c>
      <c r="B954" s="64" t="s">
        <v>73</v>
      </c>
      <c r="C954" s="8" t="s">
        <v>230</v>
      </c>
      <c r="D954" s="8" t="s">
        <v>224</v>
      </c>
      <c r="E954" s="94">
        <v>410</v>
      </c>
      <c r="F954" s="7">
        <f t="shared" si="179"/>
        <v>5000</v>
      </c>
      <c r="G954" s="7">
        <f t="shared" si="179"/>
        <v>0</v>
      </c>
      <c r="H954" s="36">
        <f t="shared" si="177"/>
        <v>5000</v>
      </c>
      <c r="I954" s="7">
        <f t="shared" si="179"/>
        <v>0</v>
      </c>
      <c r="J954" s="36">
        <f t="shared" si="175"/>
        <v>5000</v>
      </c>
      <c r="K954" s="7">
        <f t="shared" si="179"/>
        <v>0</v>
      </c>
      <c r="L954" s="36">
        <f t="shared" si="172"/>
        <v>5000</v>
      </c>
    </row>
    <row r="955" spans="1:12" ht="33">
      <c r="A955" s="63" t="str">
        <f ca="1">IF(ISERROR(MATCH(E955,Код_КВР,0)),"",INDIRECT(ADDRESS(MATCH(E955,Код_КВР,0)+1,2,,,"КВР")))</f>
        <v>Бюджетные инвестиции в объекты капитального строительства муниципальной собственности</v>
      </c>
      <c r="B955" s="64" t="s">
        <v>73</v>
      </c>
      <c r="C955" s="8" t="s">
        <v>230</v>
      </c>
      <c r="D955" s="8" t="s">
        <v>224</v>
      </c>
      <c r="E955" s="94">
        <v>414</v>
      </c>
      <c r="F955" s="7">
        <f>'прил.6'!G1388</f>
        <v>5000</v>
      </c>
      <c r="G955" s="7">
        <f>'прил.6'!H1388</f>
        <v>0</v>
      </c>
      <c r="H955" s="36">
        <f t="shared" si="177"/>
        <v>5000</v>
      </c>
      <c r="I955" s="7">
        <f>'прил.6'!J1388</f>
        <v>0</v>
      </c>
      <c r="J955" s="36">
        <f t="shared" si="175"/>
        <v>5000</v>
      </c>
      <c r="K955" s="7">
        <f>'прил.6'!L1388</f>
        <v>0</v>
      </c>
      <c r="L955" s="36">
        <f t="shared" si="172"/>
        <v>5000</v>
      </c>
    </row>
    <row r="956" spans="1:12" ht="12.75">
      <c r="A956" s="63" t="str">
        <f ca="1">IF(ISERROR(MATCH(C956,Код_Раздел,0)),"",INDIRECT(ADDRESS(MATCH(C956,Код_Раздел,0)+1,2,,,"Раздел")))</f>
        <v>Образование</v>
      </c>
      <c r="B956" s="64" t="s">
        <v>73</v>
      </c>
      <c r="C956" s="8" t="s">
        <v>204</v>
      </c>
      <c r="D956" s="1"/>
      <c r="E956" s="94"/>
      <c r="F956" s="7">
        <f aca="true" t="shared" si="180" ref="F956:K959">F957</f>
        <v>178.8</v>
      </c>
      <c r="G956" s="7">
        <f t="shared" si="180"/>
        <v>0</v>
      </c>
      <c r="H956" s="36">
        <f t="shared" si="177"/>
        <v>178.8</v>
      </c>
      <c r="I956" s="7">
        <f t="shared" si="180"/>
        <v>0</v>
      </c>
      <c r="J956" s="36">
        <f t="shared" si="175"/>
        <v>178.8</v>
      </c>
      <c r="K956" s="7">
        <f t="shared" si="180"/>
        <v>2500</v>
      </c>
      <c r="L956" s="36">
        <f t="shared" si="172"/>
        <v>2678.8</v>
      </c>
    </row>
    <row r="957" spans="1:12" ht="12.75">
      <c r="A957" s="12" t="s">
        <v>260</v>
      </c>
      <c r="B957" s="64" t="s">
        <v>73</v>
      </c>
      <c r="C957" s="8" t="s">
        <v>204</v>
      </c>
      <c r="D957" s="1" t="s">
        <v>228</v>
      </c>
      <c r="E957" s="94"/>
      <c r="F957" s="7">
        <f t="shared" si="180"/>
        <v>178.8</v>
      </c>
      <c r="G957" s="7">
        <f t="shared" si="180"/>
        <v>0</v>
      </c>
      <c r="H957" s="36">
        <f t="shared" si="177"/>
        <v>178.8</v>
      </c>
      <c r="I957" s="7">
        <f t="shared" si="180"/>
        <v>0</v>
      </c>
      <c r="J957" s="36">
        <f t="shared" si="175"/>
        <v>178.8</v>
      </c>
      <c r="K957" s="7">
        <f t="shared" si="180"/>
        <v>2500</v>
      </c>
      <c r="L957" s="36">
        <f t="shared" si="172"/>
        <v>2678.8</v>
      </c>
    </row>
    <row r="958" spans="1:12" ht="33">
      <c r="A958" s="63" t="str">
        <f ca="1">IF(ISERROR(MATCH(E958,Код_КВР,0)),"",INDIRECT(ADDRESS(MATCH(E958,Код_КВР,0)+1,2,,,"КВР")))</f>
        <v>Капитальные вложения в объекты недвижимого имущества муниципальной собственности</v>
      </c>
      <c r="B958" s="64" t="s">
        <v>73</v>
      </c>
      <c r="C958" s="8" t="s">
        <v>204</v>
      </c>
      <c r="D958" s="1" t="s">
        <v>228</v>
      </c>
      <c r="E958" s="94">
        <v>400</v>
      </c>
      <c r="F958" s="7">
        <f t="shared" si="180"/>
        <v>178.8</v>
      </c>
      <c r="G958" s="7">
        <f t="shared" si="180"/>
        <v>0</v>
      </c>
      <c r="H958" s="36">
        <f t="shared" si="177"/>
        <v>178.8</v>
      </c>
      <c r="I958" s="7">
        <f t="shared" si="180"/>
        <v>0</v>
      </c>
      <c r="J958" s="36">
        <f t="shared" si="175"/>
        <v>178.8</v>
      </c>
      <c r="K958" s="7">
        <f t="shared" si="180"/>
        <v>2500</v>
      </c>
      <c r="L958" s="36">
        <f t="shared" si="172"/>
        <v>2678.8</v>
      </c>
    </row>
    <row r="959" spans="1:12" ht="12.75">
      <c r="A959" s="63" t="str">
        <f ca="1">IF(ISERROR(MATCH(E959,Код_КВР,0)),"",INDIRECT(ADDRESS(MATCH(E959,Код_КВР,0)+1,2,,,"КВР")))</f>
        <v>Бюджетные инвестиции</v>
      </c>
      <c r="B959" s="64" t="s">
        <v>73</v>
      </c>
      <c r="C959" s="8" t="s">
        <v>204</v>
      </c>
      <c r="D959" s="1" t="s">
        <v>228</v>
      </c>
      <c r="E959" s="94">
        <v>410</v>
      </c>
      <c r="F959" s="7">
        <f t="shared" si="180"/>
        <v>178.8</v>
      </c>
      <c r="G959" s="7">
        <f t="shared" si="180"/>
        <v>0</v>
      </c>
      <c r="H959" s="36">
        <f t="shared" si="177"/>
        <v>178.8</v>
      </c>
      <c r="I959" s="7">
        <f t="shared" si="180"/>
        <v>0</v>
      </c>
      <c r="J959" s="36">
        <f t="shared" si="175"/>
        <v>178.8</v>
      </c>
      <c r="K959" s="7">
        <f t="shared" si="180"/>
        <v>2500</v>
      </c>
      <c r="L959" s="36">
        <f t="shared" si="172"/>
        <v>2678.8</v>
      </c>
    </row>
    <row r="960" spans="1:12" ht="33">
      <c r="A960" s="63" t="str">
        <f ca="1">IF(ISERROR(MATCH(E960,Код_КВР,0)),"",INDIRECT(ADDRESS(MATCH(E960,Код_КВР,0)+1,2,,,"КВР")))</f>
        <v>Бюджетные инвестиции в объекты капитального строительства муниципальной собственности</v>
      </c>
      <c r="B960" s="64" t="s">
        <v>73</v>
      </c>
      <c r="C960" s="8" t="s">
        <v>204</v>
      </c>
      <c r="D960" s="1" t="s">
        <v>228</v>
      </c>
      <c r="E960" s="94">
        <v>414</v>
      </c>
      <c r="F960" s="7">
        <f>'прил.6'!G1415</f>
        <v>178.8</v>
      </c>
      <c r="G960" s="7">
        <f>'прил.6'!H1415</f>
        <v>0</v>
      </c>
      <c r="H960" s="36">
        <f t="shared" si="177"/>
        <v>178.8</v>
      </c>
      <c r="I960" s="7">
        <f>'прил.6'!J1415</f>
        <v>0</v>
      </c>
      <c r="J960" s="36">
        <f t="shared" si="175"/>
        <v>178.8</v>
      </c>
      <c r="K960" s="7">
        <f>'прил.6'!L1415</f>
        <v>2500</v>
      </c>
      <c r="L960" s="36">
        <f t="shared" si="172"/>
        <v>2678.8</v>
      </c>
    </row>
    <row r="961" spans="1:12" ht="12.75">
      <c r="A961" s="63" t="str">
        <f ca="1">IF(ISERROR(MATCH(C961,Код_Раздел,0)),"",INDIRECT(ADDRESS(MATCH(C961,Код_Раздел,0)+1,2,,,"Раздел")))</f>
        <v>Физическая культура и спорт</v>
      </c>
      <c r="B961" s="64" t="s">
        <v>73</v>
      </c>
      <c r="C961" s="8" t="s">
        <v>233</v>
      </c>
      <c r="D961" s="1"/>
      <c r="E961" s="94"/>
      <c r="F961" s="7">
        <f aca="true" t="shared" si="181" ref="F961:K964">F962</f>
        <v>10000</v>
      </c>
      <c r="G961" s="7">
        <f t="shared" si="181"/>
        <v>0</v>
      </c>
      <c r="H961" s="36">
        <f t="shared" si="177"/>
        <v>10000</v>
      </c>
      <c r="I961" s="7">
        <f t="shared" si="181"/>
        <v>0</v>
      </c>
      <c r="J961" s="36">
        <f t="shared" si="175"/>
        <v>10000</v>
      </c>
      <c r="K961" s="7">
        <f t="shared" si="181"/>
        <v>0</v>
      </c>
      <c r="L961" s="36">
        <f t="shared" si="172"/>
        <v>10000</v>
      </c>
    </row>
    <row r="962" spans="1:12" ht="12.75">
      <c r="A962" s="12" t="s">
        <v>201</v>
      </c>
      <c r="B962" s="64" t="s">
        <v>73</v>
      </c>
      <c r="C962" s="8" t="s">
        <v>233</v>
      </c>
      <c r="D962" s="1" t="s">
        <v>230</v>
      </c>
      <c r="E962" s="94"/>
      <c r="F962" s="7">
        <f t="shared" si="181"/>
        <v>10000</v>
      </c>
      <c r="G962" s="7">
        <f t="shared" si="181"/>
        <v>0</v>
      </c>
      <c r="H962" s="36">
        <f t="shared" si="177"/>
        <v>10000</v>
      </c>
      <c r="I962" s="7">
        <f t="shared" si="181"/>
        <v>0</v>
      </c>
      <c r="J962" s="36">
        <f t="shared" si="175"/>
        <v>10000</v>
      </c>
      <c r="K962" s="7">
        <f t="shared" si="181"/>
        <v>0</v>
      </c>
      <c r="L962" s="36">
        <f t="shared" si="172"/>
        <v>10000</v>
      </c>
    </row>
    <row r="963" spans="1:12" ht="33">
      <c r="A963" s="63" t="str">
        <f ca="1">IF(ISERROR(MATCH(E963,Код_КВР,0)),"",INDIRECT(ADDRESS(MATCH(E963,Код_КВР,0)+1,2,,,"КВР")))</f>
        <v>Капитальные вложения в объекты недвижимого имущества муниципальной собственности</v>
      </c>
      <c r="B963" s="64" t="s">
        <v>73</v>
      </c>
      <c r="C963" s="8" t="s">
        <v>233</v>
      </c>
      <c r="D963" s="1" t="s">
        <v>230</v>
      </c>
      <c r="E963" s="94">
        <v>400</v>
      </c>
      <c r="F963" s="7">
        <f t="shared" si="181"/>
        <v>10000</v>
      </c>
      <c r="G963" s="7">
        <f t="shared" si="181"/>
        <v>0</v>
      </c>
      <c r="H963" s="36">
        <f t="shared" si="177"/>
        <v>10000</v>
      </c>
      <c r="I963" s="7">
        <f t="shared" si="181"/>
        <v>0</v>
      </c>
      <c r="J963" s="36">
        <f t="shared" si="175"/>
        <v>10000</v>
      </c>
      <c r="K963" s="7">
        <f t="shared" si="181"/>
        <v>0</v>
      </c>
      <c r="L963" s="36">
        <f t="shared" si="172"/>
        <v>10000</v>
      </c>
    </row>
    <row r="964" spans="1:12" ht="12.75">
      <c r="A964" s="63" t="str">
        <f ca="1">IF(ISERROR(MATCH(E964,Код_КВР,0)),"",INDIRECT(ADDRESS(MATCH(E964,Код_КВР,0)+1,2,,,"КВР")))</f>
        <v>Бюджетные инвестиции</v>
      </c>
      <c r="B964" s="64" t="s">
        <v>73</v>
      </c>
      <c r="C964" s="8" t="s">
        <v>233</v>
      </c>
      <c r="D964" s="1" t="s">
        <v>230</v>
      </c>
      <c r="E964" s="94">
        <v>410</v>
      </c>
      <c r="F964" s="7">
        <f t="shared" si="181"/>
        <v>10000</v>
      </c>
      <c r="G964" s="7">
        <f t="shared" si="181"/>
        <v>0</v>
      </c>
      <c r="H964" s="36">
        <f t="shared" si="177"/>
        <v>10000</v>
      </c>
      <c r="I964" s="7">
        <f t="shared" si="181"/>
        <v>0</v>
      </c>
      <c r="J964" s="36">
        <f t="shared" si="175"/>
        <v>10000</v>
      </c>
      <c r="K964" s="7">
        <f t="shared" si="181"/>
        <v>0</v>
      </c>
      <c r="L964" s="36">
        <f t="shared" si="172"/>
        <v>10000</v>
      </c>
    </row>
    <row r="965" spans="1:12" ht="33">
      <c r="A965" s="63" t="str">
        <f ca="1">IF(ISERROR(MATCH(E965,Код_КВР,0)),"",INDIRECT(ADDRESS(MATCH(E965,Код_КВР,0)+1,2,,,"КВР")))</f>
        <v>Бюджетные инвестиции в объекты капитального строительства муниципальной собственности</v>
      </c>
      <c r="B965" s="64" t="s">
        <v>73</v>
      </c>
      <c r="C965" s="8" t="s">
        <v>233</v>
      </c>
      <c r="D965" s="1" t="s">
        <v>230</v>
      </c>
      <c r="E965" s="94">
        <v>414</v>
      </c>
      <c r="F965" s="7">
        <f>'прил.6'!G1446</f>
        <v>10000</v>
      </c>
      <c r="G965" s="7">
        <f>'прил.6'!H1446</f>
        <v>0</v>
      </c>
      <c r="H965" s="36">
        <f t="shared" si="177"/>
        <v>10000</v>
      </c>
      <c r="I965" s="7">
        <f>'прил.6'!J1446</f>
        <v>0</v>
      </c>
      <c r="J965" s="36">
        <f t="shared" si="175"/>
        <v>10000</v>
      </c>
      <c r="K965" s="7">
        <f>'прил.6'!L1446</f>
        <v>0</v>
      </c>
      <c r="L965" s="36">
        <f t="shared" si="172"/>
        <v>10000</v>
      </c>
    </row>
    <row r="966" spans="1:12" ht="12.75">
      <c r="A966" s="63" t="str">
        <f ca="1">IF(ISERROR(MATCH(B966,Код_КЦСР,0)),"",INDIRECT(ADDRESS(MATCH(B966,Код_КЦСР,0)+1,2,,,"КЦСР")))</f>
        <v>Строительство детского сада № 35 на 330 мест в 105 мкр.</v>
      </c>
      <c r="B966" s="64" t="s">
        <v>75</v>
      </c>
      <c r="C966" s="8"/>
      <c r="D966" s="1"/>
      <c r="E966" s="94"/>
      <c r="F966" s="7">
        <f aca="true" t="shared" si="182" ref="F966:K970">F967</f>
        <v>51800</v>
      </c>
      <c r="G966" s="7">
        <f t="shared" si="182"/>
        <v>0</v>
      </c>
      <c r="H966" s="36">
        <f t="shared" si="177"/>
        <v>51800</v>
      </c>
      <c r="I966" s="7">
        <f t="shared" si="182"/>
        <v>0</v>
      </c>
      <c r="J966" s="36">
        <f t="shared" si="175"/>
        <v>51800</v>
      </c>
      <c r="K966" s="7">
        <f t="shared" si="182"/>
        <v>-7657</v>
      </c>
      <c r="L966" s="36">
        <f t="shared" si="172"/>
        <v>44143</v>
      </c>
    </row>
    <row r="967" spans="1:12" ht="12.75">
      <c r="A967" s="63" t="str">
        <f ca="1">IF(ISERROR(MATCH(C967,Код_Раздел,0)),"",INDIRECT(ADDRESS(MATCH(C967,Код_Раздел,0)+1,2,,,"Раздел")))</f>
        <v>Образование</v>
      </c>
      <c r="B967" s="64" t="s">
        <v>75</v>
      </c>
      <c r="C967" s="8" t="s">
        <v>204</v>
      </c>
      <c r="D967" s="1"/>
      <c r="E967" s="94"/>
      <c r="F967" s="7">
        <f t="shared" si="182"/>
        <v>51800</v>
      </c>
      <c r="G967" s="7">
        <f t="shared" si="182"/>
        <v>0</v>
      </c>
      <c r="H967" s="36">
        <f t="shared" si="177"/>
        <v>51800</v>
      </c>
      <c r="I967" s="7">
        <f t="shared" si="182"/>
        <v>0</v>
      </c>
      <c r="J967" s="36">
        <f t="shared" si="175"/>
        <v>51800</v>
      </c>
      <c r="K967" s="7">
        <f t="shared" si="182"/>
        <v>-7657</v>
      </c>
      <c r="L967" s="36">
        <f t="shared" si="172"/>
        <v>44143</v>
      </c>
    </row>
    <row r="968" spans="1:12" ht="12.75">
      <c r="A968" s="12" t="s">
        <v>260</v>
      </c>
      <c r="B968" s="64" t="s">
        <v>75</v>
      </c>
      <c r="C968" s="8" t="s">
        <v>204</v>
      </c>
      <c r="D968" s="1" t="s">
        <v>228</v>
      </c>
      <c r="E968" s="94"/>
      <c r="F968" s="7">
        <f t="shared" si="182"/>
        <v>51800</v>
      </c>
      <c r="G968" s="7">
        <f t="shared" si="182"/>
        <v>0</v>
      </c>
      <c r="H968" s="36">
        <f t="shared" si="177"/>
        <v>51800</v>
      </c>
      <c r="I968" s="7">
        <f t="shared" si="182"/>
        <v>0</v>
      </c>
      <c r="J968" s="36">
        <f t="shared" si="175"/>
        <v>51800</v>
      </c>
      <c r="K968" s="7">
        <f t="shared" si="182"/>
        <v>-7657</v>
      </c>
      <c r="L968" s="36">
        <f t="shared" si="172"/>
        <v>44143</v>
      </c>
    </row>
    <row r="969" spans="1:12" ht="33">
      <c r="A969" s="63" t="str">
        <f ca="1">IF(ISERROR(MATCH(E969,Код_КВР,0)),"",INDIRECT(ADDRESS(MATCH(E969,Код_КВР,0)+1,2,,,"КВР")))</f>
        <v>Капитальные вложения в объекты недвижимого имущества муниципальной собственности</v>
      </c>
      <c r="B969" s="64" t="s">
        <v>75</v>
      </c>
      <c r="C969" s="8" t="s">
        <v>204</v>
      </c>
      <c r="D969" s="1" t="s">
        <v>228</v>
      </c>
      <c r="E969" s="94">
        <v>400</v>
      </c>
      <c r="F969" s="7">
        <f t="shared" si="182"/>
        <v>51800</v>
      </c>
      <c r="G969" s="7">
        <f t="shared" si="182"/>
        <v>0</v>
      </c>
      <c r="H969" s="36">
        <f t="shared" si="177"/>
        <v>51800</v>
      </c>
      <c r="I969" s="7">
        <f t="shared" si="182"/>
        <v>0</v>
      </c>
      <c r="J969" s="36">
        <f t="shared" si="175"/>
        <v>51800</v>
      </c>
      <c r="K969" s="7">
        <f t="shared" si="182"/>
        <v>-7657</v>
      </c>
      <c r="L969" s="36">
        <f t="shared" si="172"/>
        <v>44143</v>
      </c>
    </row>
    <row r="970" spans="1:12" ht="12.75">
      <c r="A970" s="63" t="str">
        <f ca="1">IF(ISERROR(MATCH(E970,Код_КВР,0)),"",INDIRECT(ADDRESS(MATCH(E970,Код_КВР,0)+1,2,,,"КВР")))</f>
        <v>Бюджетные инвестиции</v>
      </c>
      <c r="B970" s="64" t="s">
        <v>75</v>
      </c>
      <c r="C970" s="8" t="s">
        <v>204</v>
      </c>
      <c r="D970" s="1" t="s">
        <v>228</v>
      </c>
      <c r="E970" s="94">
        <v>410</v>
      </c>
      <c r="F970" s="7">
        <f t="shared" si="182"/>
        <v>51800</v>
      </c>
      <c r="G970" s="7">
        <f t="shared" si="182"/>
        <v>0</v>
      </c>
      <c r="H970" s="36">
        <f t="shared" si="177"/>
        <v>51800</v>
      </c>
      <c r="I970" s="7">
        <f t="shared" si="182"/>
        <v>0</v>
      </c>
      <c r="J970" s="36">
        <f t="shared" si="175"/>
        <v>51800</v>
      </c>
      <c r="K970" s="7">
        <f t="shared" si="182"/>
        <v>-7657</v>
      </c>
      <c r="L970" s="36">
        <f t="shared" si="172"/>
        <v>44143</v>
      </c>
    </row>
    <row r="971" spans="1:12" ht="33">
      <c r="A971" s="63" t="str">
        <f ca="1">IF(ISERROR(MATCH(E971,Код_КВР,0)),"",INDIRECT(ADDRESS(MATCH(E971,Код_КВР,0)+1,2,,,"КВР")))</f>
        <v>Бюджетные инвестиции в объекты капитального строительства муниципальной собственности</v>
      </c>
      <c r="B971" s="64" t="s">
        <v>75</v>
      </c>
      <c r="C971" s="8" t="s">
        <v>204</v>
      </c>
      <c r="D971" s="1" t="s">
        <v>228</v>
      </c>
      <c r="E971" s="94">
        <v>414</v>
      </c>
      <c r="F971" s="7">
        <f>'прил.6'!G1419</f>
        <v>51800</v>
      </c>
      <c r="G971" s="7">
        <f>'прил.6'!H1419</f>
        <v>0</v>
      </c>
      <c r="H971" s="36">
        <f t="shared" si="177"/>
        <v>51800</v>
      </c>
      <c r="I971" s="7">
        <f>'прил.6'!J1419</f>
        <v>0</v>
      </c>
      <c r="J971" s="36">
        <f t="shared" si="175"/>
        <v>51800</v>
      </c>
      <c r="K971" s="7">
        <f>'прил.6'!L1419</f>
        <v>-7657</v>
      </c>
      <c r="L971" s="36">
        <f t="shared" si="172"/>
        <v>44143</v>
      </c>
    </row>
    <row r="972" spans="1:12" ht="12.75">
      <c r="A972" s="63" t="str">
        <f ca="1">IF(ISERROR(MATCH(B972,Код_КЦСР,0)),"",INDIRECT(ADDRESS(MATCH(B972,Код_КЦСР,0)+1,2,,,"КЦСР")))</f>
        <v>Строительство детского сада № 27 в 115 мкр.</v>
      </c>
      <c r="B972" s="64" t="s">
        <v>76</v>
      </c>
      <c r="C972" s="8"/>
      <c r="D972" s="1"/>
      <c r="E972" s="94"/>
      <c r="F972" s="7">
        <f aca="true" t="shared" si="183" ref="F972:K976">F973</f>
        <v>26800</v>
      </c>
      <c r="G972" s="7">
        <f t="shared" si="183"/>
        <v>0</v>
      </c>
      <c r="H972" s="36">
        <f t="shared" si="177"/>
        <v>26800</v>
      </c>
      <c r="I972" s="7">
        <f t="shared" si="183"/>
        <v>0</v>
      </c>
      <c r="J972" s="36">
        <f t="shared" si="175"/>
        <v>26800</v>
      </c>
      <c r="K972" s="7">
        <f t="shared" si="183"/>
        <v>0</v>
      </c>
      <c r="L972" s="36">
        <f t="shared" si="172"/>
        <v>26800</v>
      </c>
    </row>
    <row r="973" spans="1:12" ht="12.75">
      <c r="A973" s="63" t="str">
        <f ca="1">IF(ISERROR(MATCH(C973,Код_Раздел,0)),"",INDIRECT(ADDRESS(MATCH(C973,Код_Раздел,0)+1,2,,,"Раздел")))</f>
        <v>Образование</v>
      </c>
      <c r="B973" s="64" t="s">
        <v>76</v>
      </c>
      <c r="C973" s="8" t="s">
        <v>204</v>
      </c>
      <c r="D973" s="1"/>
      <c r="E973" s="94"/>
      <c r="F973" s="7">
        <f t="shared" si="183"/>
        <v>26800</v>
      </c>
      <c r="G973" s="7">
        <f t="shared" si="183"/>
        <v>0</v>
      </c>
      <c r="H973" s="36">
        <f t="shared" si="177"/>
        <v>26800</v>
      </c>
      <c r="I973" s="7">
        <f t="shared" si="183"/>
        <v>0</v>
      </c>
      <c r="J973" s="36">
        <f t="shared" si="175"/>
        <v>26800</v>
      </c>
      <c r="K973" s="7">
        <f t="shared" si="183"/>
        <v>0</v>
      </c>
      <c r="L973" s="36">
        <f t="shared" si="172"/>
        <v>26800</v>
      </c>
    </row>
    <row r="974" spans="1:12" ht="12.75">
      <c r="A974" s="12" t="s">
        <v>260</v>
      </c>
      <c r="B974" s="64" t="s">
        <v>76</v>
      </c>
      <c r="C974" s="8" t="s">
        <v>204</v>
      </c>
      <c r="D974" s="1" t="s">
        <v>228</v>
      </c>
      <c r="E974" s="94"/>
      <c r="F974" s="7">
        <f t="shared" si="183"/>
        <v>26800</v>
      </c>
      <c r="G974" s="7">
        <f t="shared" si="183"/>
        <v>0</v>
      </c>
      <c r="H974" s="36">
        <f t="shared" si="177"/>
        <v>26800</v>
      </c>
      <c r="I974" s="7">
        <f t="shared" si="183"/>
        <v>0</v>
      </c>
      <c r="J974" s="36">
        <f t="shared" si="175"/>
        <v>26800</v>
      </c>
      <c r="K974" s="7">
        <f t="shared" si="183"/>
        <v>0</v>
      </c>
      <c r="L974" s="36">
        <f t="shared" si="172"/>
        <v>26800</v>
      </c>
    </row>
    <row r="975" spans="1:12" ht="33">
      <c r="A975" s="63" t="str">
        <f ca="1">IF(ISERROR(MATCH(E975,Код_КВР,0)),"",INDIRECT(ADDRESS(MATCH(E975,Код_КВР,0)+1,2,,,"КВР")))</f>
        <v>Капитальные вложения в объекты недвижимого имущества муниципальной собственности</v>
      </c>
      <c r="B975" s="64" t="s">
        <v>76</v>
      </c>
      <c r="C975" s="8" t="s">
        <v>204</v>
      </c>
      <c r="D975" s="1" t="s">
        <v>228</v>
      </c>
      <c r="E975" s="94">
        <v>400</v>
      </c>
      <c r="F975" s="7">
        <f t="shared" si="183"/>
        <v>26800</v>
      </c>
      <c r="G975" s="7">
        <f t="shared" si="183"/>
        <v>0</v>
      </c>
      <c r="H975" s="36">
        <f t="shared" si="177"/>
        <v>26800</v>
      </c>
      <c r="I975" s="7">
        <f t="shared" si="183"/>
        <v>0</v>
      </c>
      <c r="J975" s="36">
        <f t="shared" si="175"/>
        <v>26800</v>
      </c>
      <c r="K975" s="7">
        <f t="shared" si="183"/>
        <v>0</v>
      </c>
      <c r="L975" s="36">
        <f t="shared" si="172"/>
        <v>26800</v>
      </c>
    </row>
    <row r="976" spans="1:12" ht="12.75">
      <c r="A976" s="63" t="str">
        <f ca="1">IF(ISERROR(MATCH(E976,Код_КВР,0)),"",INDIRECT(ADDRESS(MATCH(E976,Код_КВР,0)+1,2,,,"КВР")))</f>
        <v>Бюджетные инвестиции</v>
      </c>
      <c r="B976" s="64" t="s">
        <v>76</v>
      </c>
      <c r="C976" s="8" t="s">
        <v>204</v>
      </c>
      <c r="D976" s="1" t="s">
        <v>228</v>
      </c>
      <c r="E976" s="94">
        <v>410</v>
      </c>
      <c r="F976" s="7">
        <f t="shared" si="183"/>
        <v>26800</v>
      </c>
      <c r="G976" s="7">
        <f t="shared" si="183"/>
        <v>0</v>
      </c>
      <c r="H976" s="36">
        <f t="shared" si="177"/>
        <v>26800</v>
      </c>
      <c r="I976" s="7">
        <f t="shared" si="183"/>
        <v>0</v>
      </c>
      <c r="J976" s="36">
        <f t="shared" si="175"/>
        <v>26800</v>
      </c>
      <c r="K976" s="7">
        <f t="shared" si="183"/>
        <v>0</v>
      </c>
      <c r="L976" s="36">
        <f t="shared" si="172"/>
        <v>26800</v>
      </c>
    </row>
    <row r="977" spans="1:12" ht="33">
      <c r="A977" s="63" t="str">
        <f ca="1">IF(ISERROR(MATCH(E977,Код_КВР,0)),"",INDIRECT(ADDRESS(MATCH(E977,Код_КВР,0)+1,2,,,"КВР")))</f>
        <v>Бюджетные инвестиции в объекты капитального строительства муниципальной собственности</v>
      </c>
      <c r="B977" s="64" t="s">
        <v>76</v>
      </c>
      <c r="C977" s="8" t="s">
        <v>204</v>
      </c>
      <c r="D977" s="1" t="s">
        <v>228</v>
      </c>
      <c r="E977" s="94">
        <v>414</v>
      </c>
      <c r="F977" s="7">
        <f>'прил.6'!G1423</f>
        <v>26800</v>
      </c>
      <c r="G977" s="7">
        <f>'прил.6'!H1423</f>
        <v>0</v>
      </c>
      <c r="H977" s="36">
        <f t="shared" si="177"/>
        <v>26800</v>
      </c>
      <c r="I977" s="7">
        <f>'прил.6'!J1423</f>
        <v>0</v>
      </c>
      <c r="J977" s="36">
        <f t="shared" si="175"/>
        <v>26800</v>
      </c>
      <c r="K977" s="7">
        <f>'прил.6'!L1423</f>
        <v>0</v>
      </c>
      <c r="L977" s="36">
        <f t="shared" si="172"/>
        <v>26800</v>
      </c>
    </row>
    <row r="978" spans="1:12" ht="12.75">
      <c r="A978" s="63" t="str">
        <f ca="1">IF(ISERROR(MATCH(B978,Код_КЦСР,0)),"",INDIRECT(ADDRESS(MATCH(B978,Код_КЦСР,0)+1,2,,,"КЦСР")))</f>
        <v>Строительство полигона твердых бытовых отходов (ТБО) №2</v>
      </c>
      <c r="B978" s="64" t="s">
        <v>77</v>
      </c>
      <c r="C978" s="8"/>
      <c r="D978" s="1"/>
      <c r="E978" s="94"/>
      <c r="F978" s="7">
        <f aca="true" t="shared" si="184" ref="F978:K982">F979</f>
        <v>4522</v>
      </c>
      <c r="G978" s="7">
        <f t="shared" si="184"/>
        <v>0</v>
      </c>
      <c r="H978" s="36">
        <f t="shared" si="177"/>
        <v>4522</v>
      </c>
      <c r="I978" s="7">
        <f t="shared" si="184"/>
        <v>0</v>
      </c>
      <c r="J978" s="36">
        <f t="shared" si="175"/>
        <v>4522</v>
      </c>
      <c r="K978" s="7">
        <f t="shared" si="184"/>
        <v>-2087.2</v>
      </c>
      <c r="L978" s="36">
        <f t="shared" si="172"/>
        <v>2434.8</v>
      </c>
    </row>
    <row r="979" spans="1:12" ht="12.75">
      <c r="A979" s="63" t="str">
        <f ca="1">IF(ISERROR(MATCH(C979,Код_Раздел,0)),"",INDIRECT(ADDRESS(MATCH(C979,Код_Раздел,0)+1,2,,,"Раздел")))</f>
        <v>Жилищно-коммунальное хозяйство</v>
      </c>
      <c r="B979" s="64" t="s">
        <v>77</v>
      </c>
      <c r="C979" s="8" t="s">
        <v>230</v>
      </c>
      <c r="D979" s="1"/>
      <c r="E979" s="94"/>
      <c r="F979" s="7">
        <f t="shared" si="184"/>
        <v>4522</v>
      </c>
      <c r="G979" s="7">
        <f t="shared" si="184"/>
        <v>0</v>
      </c>
      <c r="H979" s="36">
        <f t="shared" si="177"/>
        <v>4522</v>
      </c>
      <c r="I979" s="7">
        <f t="shared" si="184"/>
        <v>0</v>
      </c>
      <c r="J979" s="36">
        <f t="shared" si="175"/>
        <v>4522</v>
      </c>
      <c r="K979" s="7">
        <f t="shared" si="184"/>
        <v>-2087.2</v>
      </c>
      <c r="L979" s="36">
        <f t="shared" si="172"/>
        <v>2434.8</v>
      </c>
    </row>
    <row r="980" spans="1:12" ht="12.75">
      <c r="A980" s="12" t="s">
        <v>262</v>
      </c>
      <c r="B980" s="64" t="s">
        <v>77</v>
      </c>
      <c r="C980" s="8" t="s">
        <v>230</v>
      </c>
      <c r="D980" s="8" t="s">
        <v>223</v>
      </c>
      <c r="E980" s="94"/>
      <c r="F980" s="7">
        <f t="shared" si="184"/>
        <v>4522</v>
      </c>
      <c r="G980" s="7">
        <f t="shared" si="184"/>
        <v>0</v>
      </c>
      <c r="H980" s="36">
        <f t="shared" si="177"/>
        <v>4522</v>
      </c>
      <c r="I980" s="7">
        <f t="shared" si="184"/>
        <v>0</v>
      </c>
      <c r="J980" s="36">
        <f t="shared" si="175"/>
        <v>4522</v>
      </c>
      <c r="K980" s="7">
        <f t="shared" si="184"/>
        <v>-2087.2</v>
      </c>
      <c r="L980" s="36">
        <f t="shared" si="172"/>
        <v>2434.8</v>
      </c>
    </row>
    <row r="981" spans="1:12" ht="33">
      <c r="A981" s="63" t="str">
        <f ca="1">IF(ISERROR(MATCH(E981,Код_КВР,0)),"",INDIRECT(ADDRESS(MATCH(E981,Код_КВР,0)+1,2,,,"КВР")))</f>
        <v>Капитальные вложения в объекты недвижимого имущества муниципальной собственности</v>
      </c>
      <c r="B981" s="64" t="s">
        <v>77</v>
      </c>
      <c r="C981" s="8" t="s">
        <v>230</v>
      </c>
      <c r="D981" s="8" t="s">
        <v>223</v>
      </c>
      <c r="E981" s="94">
        <v>400</v>
      </c>
      <c r="F981" s="7">
        <f t="shared" si="184"/>
        <v>4522</v>
      </c>
      <c r="G981" s="7">
        <f t="shared" si="184"/>
        <v>0</v>
      </c>
      <c r="H981" s="36">
        <f t="shared" si="177"/>
        <v>4522</v>
      </c>
      <c r="I981" s="7">
        <f t="shared" si="184"/>
        <v>0</v>
      </c>
      <c r="J981" s="36">
        <f t="shared" si="175"/>
        <v>4522</v>
      </c>
      <c r="K981" s="7">
        <f t="shared" si="184"/>
        <v>-2087.2</v>
      </c>
      <c r="L981" s="36">
        <f t="shared" si="172"/>
        <v>2434.8</v>
      </c>
    </row>
    <row r="982" spans="1:12" ht="12.75">
      <c r="A982" s="63" t="str">
        <f ca="1">IF(ISERROR(MATCH(E982,Код_КВР,0)),"",INDIRECT(ADDRESS(MATCH(E982,Код_КВР,0)+1,2,,,"КВР")))</f>
        <v>Бюджетные инвестиции</v>
      </c>
      <c r="B982" s="64" t="s">
        <v>77</v>
      </c>
      <c r="C982" s="8" t="s">
        <v>230</v>
      </c>
      <c r="D982" s="8" t="s">
        <v>223</v>
      </c>
      <c r="E982" s="94">
        <v>410</v>
      </c>
      <c r="F982" s="7">
        <f t="shared" si="184"/>
        <v>4522</v>
      </c>
      <c r="G982" s="7">
        <f t="shared" si="184"/>
        <v>0</v>
      </c>
      <c r="H982" s="36">
        <f t="shared" si="177"/>
        <v>4522</v>
      </c>
      <c r="I982" s="7">
        <f t="shared" si="184"/>
        <v>0</v>
      </c>
      <c r="J982" s="36">
        <f t="shared" si="175"/>
        <v>4522</v>
      </c>
      <c r="K982" s="7">
        <f t="shared" si="184"/>
        <v>-2087.2</v>
      </c>
      <c r="L982" s="36">
        <f t="shared" si="172"/>
        <v>2434.8</v>
      </c>
    </row>
    <row r="983" spans="1:12" ht="33">
      <c r="A983" s="63" t="str">
        <f ca="1">IF(ISERROR(MATCH(E983,Код_КВР,0)),"",INDIRECT(ADDRESS(MATCH(E983,Код_КВР,0)+1,2,,,"КВР")))</f>
        <v>Бюджетные инвестиции в объекты капитального строительства муниципальной собственности</v>
      </c>
      <c r="B983" s="64" t="s">
        <v>77</v>
      </c>
      <c r="C983" s="8" t="s">
        <v>230</v>
      </c>
      <c r="D983" s="8" t="s">
        <v>223</v>
      </c>
      <c r="E983" s="94">
        <v>414</v>
      </c>
      <c r="F983" s="7">
        <f>'прил.6'!G1377</f>
        <v>4522</v>
      </c>
      <c r="G983" s="7">
        <f>'прил.6'!H1377</f>
        <v>0</v>
      </c>
      <c r="H983" s="36">
        <f t="shared" si="177"/>
        <v>4522</v>
      </c>
      <c r="I983" s="7">
        <f>'прил.6'!J1377</f>
        <v>0</v>
      </c>
      <c r="J983" s="36">
        <f t="shared" si="175"/>
        <v>4522</v>
      </c>
      <c r="K983" s="7">
        <f>'прил.6'!L1377</f>
        <v>-2087.2</v>
      </c>
      <c r="L983" s="36">
        <f t="shared" si="172"/>
        <v>2434.8</v>
      </c>
    </row>
    <row r="984" spans="1:12" ht="12.75">
      <c r="A984" s="63" t="str">
        <f ca="1">IF(ISERROR(MATCH(B984,Код_КЦСР,0)),"",INDIRECT(ADDRESS(MATCH(B984,Код_КЦСР,0)+1,2,,,"КЦСР")))</f>
        <v>Строительство детского сада № 20 в 112 мкр.</v>
      </c>
      <c r="B984" s="57" t="s">
        <v>606</v>
      </c>
      <c r="C984" s="8"/>
      <c r="D984" s="1"/>
      <c r="E984" s="94"/>
      <c r="F984" s="7"/>
      <c r="G984" s="7"/>
      <c r="H984" s="36"/>
      <c r="I984" s="7">
        <f>I985</f>
        <v>10964.4</v>
      </c>
      <c r="J984" s="36">
        <f t="shared" si="175"/>
        <v>10964.4</v>
      </c>
      <c r="K984" s="7">
        <f>K985</f>
        <v>0</v>
      </c>
      <c r="L984" s="36">
        <f t="shared" si="172"/>
        <v>10964.4</v>
      </c>
    </row>
    <row r="985" spans="1:12" ht="12.75">
      <c r="A985" s="63" t="str">
        <f ca="1">IF(ISERROR(MATCH(C985,Код_Раздел,0)),"",INDIRECT(ADDRESS(MATCH(C985,Код_Раздел,0)+1,2,,,"Раздел")))</f>
        <v>Образование</v>
      </c>
      <c r="B985" s="57" t="s">
        <v>606</v>
      </c>
      <c r="C985" s="8" t="s">
        <v>204</v>
      </c>
      <c r="D985" s="1"/>
      <c r="E985" s="94"/>
      <c r="F985" s="7"/>
      <c r="G985" s="7"/>
      <c r="H985" s="36"/>
      <c r="I985" s="7">
        <f>I986</f>
        <v>10964.4</v>
      </c>
      <c r="J985" s="36">
        <f t="shared" si="175"/>
        <v>10964.4</v>
      </c>
      <c r="K985" s="7">
        <f>K986</f>
        <v>0</v>
      </c>
      <c r="L985" s="36">
        <f t="shared" si="172"/>
        <v>10964.4</v>
      </c>
    </row>
    <row r="986" spans="1:12" ht="12.75">
      <c r="A986" s="12" t="s">
        <v>260</v>
      </c>
      <c r="B986" s="57" t="s">
        <v>606</v>
      </c>
      <c r="C986" s="8" t="s">
        <v>204</v>
      </c>
      <c r="D986" s="1" t="s">
        <v>228</v>
      </c>
      <c r="E986" s="94"/>
      <c r="F986" s="7"/>
      <c r="G986" s="7"/>
      <c r="H986" s="36"/>
      <c r="I986" s="7">
        <f>I987</f>
        <v>10964.4</v>
      </c>
      <c r="J986" s="36">
        <f t="shared" si="175"/>
        <v>10964.4</v>
      </c>
      <c r="K986" s="7">
        <f>K987</f>
        <v>0</v>
      </c>
      <c r="L986" s="36">
        <f aca="true" t="shared" si="185" ref="L986:L1060">J986+K986</f>
        <v>10964.4</v>
      </c>
    </row>
    <row r="987" spans="1:12" ht="33">
      <c r="A987" s="63" t="str">
        <f ca="1">IF(ISERROR(MATCH(E987,Код_КВР,0)),"",INDIRECT(ADDRESS(MATCH(E987,Код_КВР,0)+1,2,,,"КВР")))</f>
        <v>Капитальные вложения в объекты недвижимого имущества муниципальной собственности</v>
      </c>
      <c r="B987" s="57" t="s">
        <v>606</v>
      </c>
      <c r="C987" s="8" t="s">
        <v>204</v>
      </c>
      <c r="D987" s="1" t="s">
        <v>228</v>
      </c>
      <c r="E987" s="94">
        <v>400</v>
      </c>
      <c r="F987" s="7"/>
      <c r="G987" s="7"/>
      <c r="H987" s="36"/>
      <c r="I987" s="7">
        <f>I988</f>
        <v>10964.4</v>
      </c>
      <c r="J987" s="36">
        <f t="shared" si="175"/>
        <v>10964.4</v>
      </c>
      <c r="K987" s="7">
        <f>K988</f>
        <v>0</v>
      </c>
      <c r="L987" s="36">
        <f t="shared" si="185"/>
        <v>10964.4</v>
      </c>
    </row>
    <row r="988" spans="1:12" ht="12.75">
      <c r="A988" s="63" t="str">
        <f ca="1">IF(ISERROR(MATCH(E988,Код_КВР,0)),"",INDIRECT(ADDRESS(MATCH(E988,Код_КВР,0)+1,2,,,"КВР")))</f>
        <v>Бюджетные инвестиции</v>
      </c>
      <c r="B988" s="57" t="s">
        <v>606</v>
      </c>
      <c r="C988" s="8" t="s">
        <v>204</v>
      </c>
      <c r="D988" s="1" t="s">
        <v>228</v>
      </c>
      <c r="E988" s="94">
        <v>410</v>
      </c>
      <c r="F988" s="7"/>
      <c r="G988" s="7"/>
      <c r="H988" s="36"/>
      <c r="I988" s="7">
        <f>I989</f>
        <v>10964.4</v>
      </c>
      <c r="J988" s="36">
        <f t="shared" si="175"/>
        <v>10964.4</v>
      </c>
      <c r="K988" s="7">
        <f>K989</f>
        <v>0</v>
      </c>
      <c r="L988" s="36">
        <f t="shared" si="185"/>
        <v>10964.4</v>
      </c>
    </row>
    <row r="989" spans="1:12" ht="33">
      <c r="A989" s="63" t="str">
        <f ca="1">IF(ISERROR(MATCH(E989,Код_КВР,0)),"",INDIRECT(ADDRESS(MATCH(E989,Код_КВР,0)+1,2,,,"КВР")))</f>
        <v>Бюджетные инвестиции в объекты капитального строительства муниципальной собственности</v>
      </c>
      <c r="B989" s="57" t="s">
        <v>606</v>
      </c>
      <c r="C989" s="8" t="s">
        <v>204</v>
      </c>
      <c r="D989" s="1" t="s">
        <v>228</v>
      </c>
      <c r="E989" s="94">
        <v>414</v>
      </c>
      <c r="F989" s="7"/>
      <c r="G989" s="7"/>
      <c r="H989" s="36"/>
      <c r="I989" s="7">
        <f>'прил.6'!J1427</f>
        <v>10964.4</v>
      </c>
      <c r="J989" s="36">
        <f t="shared" si="175"/>
        <v>10964.4</v>
      </c>
      <c r="K989" s="7">
        <f>'прил.6'!L1427</f>
        <v>0</v>
      </c>
      <c r="L989" s="36">
        <f t="shared" si="185"/>
        <v>10964.4</v>
      </c>
    </row>
    <row r="990" spans="1:12" ht="21.75" customHeight="1">
      <c r="A990" s="63" t="str">
        <f ca="1">IF(ISERROR(MATCH(B990,Код_КЦСР,0)),"",INDIRECT(ADDRESS(MATCH(B990,Код_КЦСР,0)+1,2,,,"КЦСР")))</f>
        <v>Строительство центральной городской набережной</v>
      </c>
      <c r="B990" s="57" t="s">
        <v>637</v>
      </c>
      <c r="C990" s="8"/>
      <c r="D990" s="1"/>
      <c r="E990" s="99"/>
      <c r="F990" s="7"/>
      <c r="G990" s="7"/>
      <c r="H990" s="36"/>
      <c r="I990" s="7"/>
      <c r="J990" s="36"/>
      <c r="K990" s="7">
        <f>K991</f>
        <v>2500</v>
      </c>
      <c r="L990" s="36">
        <f t="shared" si="185"/>
        <v>2500</v>
      </c>
    </row>
    <row r="991" spans="1:12" ht="12.75">
      <c r="A991" s="63" t="str">
        <f ca="1">IF(ISERROR(MATCH(C991,Код_Раздел,0)),"",INDIRECT(ADDRESS(MATCH(C991,Код_Раздел,0)+1,2,,,"Раздел")))</f>
        <v>Жилищно-коммунальное хозяйство</v>
      </c>
      <c r="B991" s="57" t="s">
        <v>637</v>
      </c>
      <c r="C991" s="8" t="s">
        <v>230</v>
      </c>
      <c r="D991" s="1"/>
      <c r="E991" s="99"/>
      <c r="F991" s="7"/>
      <c r="G991" s="7"/>
      <c r="H991" s="36"/>
      <c r="I991" s="7"/>
      <c r="J991" s="36"/>
      <c r="K991" s="7">
        <f>K992</f>
        <v>2500</v>
      </c>
      <c r="L991" s="36">
        <f t="shared" si="185"/>
        <v>2500</v>
      </c>
    </row>
    <row r="992" spans="1:12" ht="12.75">
      <c r="A992" s="12" t="s">
        <v>262</v>
      </c>
      <c r="B992" s="57" t="s">
        <v>637</v>
      </c>
      <c r="C992" s="8" t="s">
        <v>230</v>
      </c>
      <c r="D992" s="8" t="s">
        <v>223</v>
      </c>
      <c r="E992" s="99"/>
      <c r="F992" s="7"/>
      <c r="G992" s="7"/>
      <c r="H992" s="36"/>
      <c r="I992" s="7"/>
      <c r="J992" s="36"/>
      <c r="K992" s="7">
        <f>K993</f>
        <v>2500</v>
      </c>
      <c r="L992" s="36">
        <f t="shared" si="185"/>
        <v>2500</v>
      </c>
    </row>
    <row r="993" spans="1:12" ht="33">
      <c r="A993" s="63" t="str">
        <f ca="1">IF(ISERROR(MATCH(E993,Код_КВР,0)),"",INDIRECT(ADDRESS(MATCH(E993,Код_КВР,0)+1,2,,,"КВР")))</f>
        <v>Капитальные вложения в объекты недвижимого имущества муниципальной собственности</v>
      </c>
      <c r="B993" s="57" t="s">
        <v>637</v>
      </c>
      <c r="C993" s="8" t="s">
        <v>230</v>
      </c>
      <c r="D993" s="8" t="s">
        <v>223</v>
      </c>
      <c r="E993" s="99">
        <v>400</v>
      </c>
      <c r="F993" s="7"/>
      <c r="G993" s="7"/>
      <c r="H993" s="36"/>
      <c r="I993" s="7"/>
      <c r="J993" s="36"/>
      <c r="K993" s="7">
        <f>K994</f>
        <v>2500</v>
      </c>
      <c r="L993" s="36">
        <f t="shared" si="185"/>
        <v>2500</v>
      </c>
    </row>
    <row r="994" spans="1:12" ht="12.75">
      <c r="A994" s="63" t="str">
        <f ca="1">IF(ISERROR(MATCH(E994,Код_КВР,0)),"",INDIRECT(ADDRESS(MATCH(E994,Код_КВР,0)+1,2,,,"КВР")))</f>
        <v>Бюджетные инвестиции</v>
      </c>
      <c r="B994" s="57" t="s">
        <v>637</v>
      </c>
      <c r="C994" s="8" t="s">
        <v>230</v>
      </c>
      <c r="D994" s="8" t="s">
        <v>223</v>
      </c>
      <c r="E994" s="99">
        <v>410</v>
      </c>
      <c r="F994" s="7"/>
      <c r="G994" s="7"/>
      <c r="H994" s="36"/>
      <c r="I994" s="7"/>
      <c r="J994" s="36"/>
      <c r="K994" s="7">
        <f>K995</f>
        <v>2500</v>
      </c>
      <c r="L994" s="36">
        <f t="shared" si="185"/>
        <v>2500</v>
      </c>
    </row>
    <row r="995" spans="1:12" ht="33">
      <c r="A995" s="63" t="str">
        <f ca="1">IF(ISERROR(MATCH(E995,Код_КВР,0)),"",INDIRECT(ADDRESS(MATCH(E995,Код_КВР,0)+1,2,,,"КВР")))</f>
        <v>Бюджетные инвестиции в объекты капитального строительства муниципальной собственности</v>
      </c>
      <c r="B995" s="57" t="s">
        <v>637</v>
      </c>
      <c r="C995" s="8" t="s">
        <v>230</v>
      </c>
      <c r="D995" s="8" t="s">
        <v>223</v>
      </c>
      <c r="E995" s="99">
        <v>414</v>
      </c>
      <c r="F995" s="7"/>
      <c r="G995" s="7"/>
      <c r="H995" s="36"/>
      <c r="I995" s="7"/>
      <c r="J995" s="36"/>
      <c r="K995" s="7">
        <f>'прил.6'!L1381</f>
        <v>2500</v>
      </c>
      <c r="L995" s="36">
        <f t="shared" si="185"/>
        <v>2500</v>
      </c>
    </row>
    <row r="996" spans="1:12" ht="12.75">
      <c r="A996" s="63" t="str">
        <f ca="1">IF(ISERROR(MATCH(B996,Код_КЦСР,0)),"",INDIRECT(ADDRESS(MATCH(B996,Код_КЦСР,0)+1,2,,,"КЦСР")))</f>
        <v>Капитальный ремонт  объектов муниципальной собственности</v>
      </c>
      <c r="B996" s="47" t="s">
        <v>78</v>
      </c>
      <c r="C996" s="8"/>
      <c r="D996" s="1"/>
      <c r="E996" s="94"/>
      <c r="F996" s="7">
        <f>F997+F1007</f>
        <v>47796</v>
      </c>
      <c r="G996" s="7">
        <f>G997+G1007</f>
        <v>0</v>
      </c>
      <c r="H996" s="36">
        <f t="shared" si="177"/>
        <v>47796</v>
      </c>
      <c r="I996" s="7">
        <f>I997+I1002+I1007</f>
        <v>594.6</v>
      </c>
      <c r="J996" s="36">
        <f t="shared" si="175"/>
        <v>48390.6</v>
      </c>
      <c r="K996" s="7">
        <f>K997+K1002+K1007+K1016</f>
        <v>1712.9</v>
      </c>
      <c r="L996" s="36">
        <f t="shared" si="185"/>
        <v>50103.5</v>
      </c>
    </row>
    <row r="997" spans="1:12" ht="12.75">
      <c r="A997" s="63" t="str">
        <f ca="1">IF(ISERROR(MATCH(C997,Код_Раздел,0)),"",INDIRECT(ADDRESS(MATCH(C997,Код_Раздел,0)+1,2,,,"Раздел")))</f>
        <v>Общегосударственные  вопросы</v>
      </c>
      <c r="B997" s="47" t="s">
        <v>78</v>
      </c>
      <c r="C997" s="8" t="s">
        <v>222</v>
      </c>
      <c r="D997" s="1"/>
      <c r="E997" s="94"/>
      <c r="F997" s="7">
        <f aca="true" t="shared" si="186" ref="F997:K1000">F998</f>
        <v>10110.9</v>
      </c>
      <c r="G997" s="7">
        <f t="shared" si="186"/>
        <v>0</v>
      </c>
      <c r="H997" s="36">
        <f t="shared" si="177"/>
        <v>10110.9</v>
      </c>
      <c r="I997" s="7">
        <f t="shared" si="186"/>
        <v>0</v>
      </c>
      <c r="J997" s="36">
        <f t="shared" si="175"/>
        <v>10110.9</v>
      </c>
      <c r="K997" s="7">
        <f t="shared" si="186"/>
        <v>0</v>
      </c>
      <c r="L997" s="36">
        <f t="shared" si="185"/>
        <v>10110.9</v>
      </c>
    </row>
    <row r="998" spans="1:12" ht="12.75">
      <c r="A998" s="12" t="s">
        <v>246</v>
      </c>
      <c r="B998" s="47" t="s">
        <v>78</v>
      </c>
      <c r="C998" s="8" t="s">
        <v>222</v>
      </c>
      <c r="D998" s="1" t="s">
        <v>199</v>
      </c>
      <c r="E998" s="94"/>
      <c r="F998" s="7">
        <f t="shared" si="186"/>
        <v>10110.9</v>
      </c>
      <c r="G998" s="7">
        <f t="shared" si="186"/>
        <v>0</v>
      </c>
      <c r="H998" s="36">
        <f t="shared" si="177"/>
        <v>10110.9</v>
      </c>
      <c r="I998" s="7">
        <f t="shared" si="186"/>
        <v>0</v>
      </c>
      <c r="J998" s="36">
        <f t="shared" si="175"/>
        <v>10110.9</v>
      </c>
      <c r="K998" s="7">
        <f t="shared" si="186"/>
        <v>0</v>
      </c>
      <c r="L998" s="36">
        <f t="shared" si="185"/>
        <v>10110.9</v>
      </c>
    </row>
    <row r="999" spans="1:12" ht="12.75">
      <c r="A999" s="63" t="str">
        <f ca="1">IF(ISERROR(MATCH(E999,Код_КВР,0)),"",INDIRECT(ADDRESS(MATCH(E999,Код_КВР,0)+1,2,,,"КВР")))</f>
        <v>Закупка товаров, работ и услуг для муниципальных нужд</v>
      </c>
      <c r="B999" s="47" t="s">
        <v>78</v>
      </c>
      <c r="C999" s="8" t="s">
        <v>222</v>
      </c>
      <c r="D999" s="1" t="s">
        <v>199</v>
      </c>
      <c r="E999" s="94">
        <v>200</v>
      </c>
      <c r="F999" s="7">
        <f t="shared" si="186"/>
        <v>10110.9</v>
      </c>
      <c r="G999" s="7">
        <f t="shared" si="186"/>
        <v>0</v>
      </c>
      <c r="H999" s="36">
        <f t="shared" si="177"/>
        <v>10110.9</v>
      </c>
      <c r="I999" s="7">
        <f t="shared" si="186"/>
        <v>0</v>
      </c>
      <c r="J999" s="36">
        <f t="shared" si="175"/>
        <v>10110.9</v>
      </c>
      <c r="K999" s="7">
        <f t="shared" si="186"/>
        <v>0</v>
      </c>
      <c r="L999" s="36">
        <f t="shared" si="185"/>
        <v>10110.9</v>
      </c>
    </row>
    <row r="1000" spans="1:12" ht="33">
      <c r="A1000" s="63" t="str">
        <f ca="1">IF(ISERROR(MATCH(E1000,Код_КВР,0)),"",INDIRECT(ADDRESS(MATCH(E1000,Код_КВР,0)+1,2,,,"КВР")))</f>
        <v>Иные закупки товаров, работ и услуг для обеспечения муниципальных нужд</v>
      </c>
      <c r="B1000" s="47" t="s">
        <v>78</v>
      </c>
      <c r="C1000" s="8" t="s">
        <v>222</v>
      </c>
      <c r="D1000" s="1" t="s">
        <v>199</v>
      </c>
      <c r="E1000" s="94">
        <v>240</v>
      </c>
      <c r="F1000" s="7">
        <f t="shared" si="186"/>
        <v>10110.9</v>
      </c>
      <c r="G1000" s="7">
        <f t="shared" si="186"/>
        <v>0</v>
      </c>
      <c r="H1000" s="36">
        <f t="shared" si="177"/>
        <v>10110.9</v>
      </c>
      <c r="I1000" s="7">
        <f t="shared" si="186"/>
        <v>0</v>
      </c>
      <c r="J1000" s="36">
        <f t="shared" si="175"/>
        <v>10110.9</v>
      </c>
      <c r="K1000" s="7">
        <f t="shared" si="186"/>
        <v>0</v>
      </c>
      <c r="L1000" s="36">
        <f t="shared" si="185"/>
        <v>10110.9</v>
      </c>
    </row>
    <row r="1001" spans="1:12" ht="33">
      <c r="A1001" s="63" t="str">
        <f ca="1">IF(ISERROR(MATCH(E1001,Код_КВР,0)),"",INDIRECT(ADDRESS(MATCH(E1001,Код_КВР,0)+1,2,,,"КВР")))</f>
        <v>Закупка товаров, работ, услуг в целях капитального ремонта муниципального имущества</v>
      </c>
      <c r="B1001" s="47" t="s">
        <v>78</v>
      </c>
      <c r="C1001" s="8" t="s">
        <v>222</v>
      </c>
      <c r="D1001" s="1" t="s">
        <v>199</v>
      </c>
      <c r="E1001" s="94">
        <v>243</v>
      </c>
      <c r="F1001" s="7">
        <f>'прил.6'!G1302</f>
        <v>10110.9</v>
      </c>
      <c r="G1001" s="7">
        <f>'прил.6'!H1302</f>
        <v>0</v>
      </c>
      <c r="H1001" s="36">
        <f t="shared" si="177"/>
        <v>10110.9</v>
      </c>
      <c r="I1001" s="7">
        <f>'прил.6'!J1302</f>
        <v>0</v>
      </c>
      <c r="J1001" s="36">
        <f t="shared" si="175"/>
        <v>10110.9</v>
      </c>
      <c r="K1001" s="7">
        <f>'прил.6'!L1302</f>
        <v>0</v>
      </c>
      <c r="L1001" s="36">
        <f t="shared" si="185"/>
        <v>10110.9</v>
      </c>
    </row>
    <row r="1002" spans="1:12" ht="12.75">
      <c r="A1002" s="63" t="str">
        <f ca="1">IF(ISERROR(MATCH(C1002,Код_Раздел,0)),"",INDIRECT(ADDRESS(MATCH(C1002,Код_Раздел,0)+1,2,,,"Раздел")))</f>
        <v>Национальная экономика</v>
      </c>
      <c r="B1002" s="47" t="s">
        <v>78</v>
      </c>
      <c r="C1002" s="8" t="s">
        <v>225</v>
      </c>
      <c r="D1002" s="1"/>
      <c r="E1002" s="94"/>
      <c r="F1002" s="7"/>
      <c r="G1002" s="7"/>
      <c r="H1002" s="36"/>
      <c r="I1002" s="7">
        <f>I1003</f>
        <v>594.6</v>
      </c>
      <c r="J1002" s="36">
        <f t="shared" si="175"/>
        <v>594.6</v>
      </c>
      <c r="K1002" s="7">
        <f>K1003</f>
        <v>0</v>
      </c>
      <c r="L1002" s="36">
        <f t="shared" si="185"/>
        <v>594.6</v>
      </c>
    </row>
    <row r="1003" spans="1:12" ht="12.75">
      <c r="A1003" s="12" t="s">
        <v>232</v>
      </c>
      <c r="B1003" s="47" t="s">
        <v>78</v>
      </c>
      <c r="C1003" s="8" t="s">
        <v>225</v>
      </c>
      <c r="D1003" s="1" t="s">
        <v>205</v>
      </c>
      <c r="E1003" s="94"/>
      <c r="F1003" s="7"/>
      <c r="G1003" s="7"/>
      <c r="H1003" s="36"/>
      <c r="I1003" s="7">
        <f>I1004</f>
        <v>594.6</v>
      </c>
      <c r="J1003" s="36">
        <f t="shared" si="175"/>
        <v>594.6</v>
      </c>
      <c r="K1003" s="7">
        <f>K1004</f>
        <v>0</v>
      </c>
      <c r="L1003" s="36">
        <f t="shared" si="185"/>
        <v>594.6</v>
      </c>
    </row>
    <row r="1004" spans="1:12" ht="12.75">
      <c r="A1004" s="63" t="str">
        <f ca="1">IF(ISERROR(MATCH(E1004,Код_КВР,0)),"",INDIRECT(ADDRESS(MATCH(E1004,Код_КВР,0)+1,2,,,"КВР")))</f>
        <v>Закупка товаров, работ и услуг для муниципальных нужд</v>
      </c>
      <c r="B1004" s="47" t="s">
        <v>78</v>
      </c>
      <c r="C1004" s="8" t="s">
        <v>225</v>
      </c>
      <c r="D1004" s="1" t="s">
        <v>205</v>
      </c>
      <c r="E1004" s="94">
        <v>200</v>
      </c>
      <c r="F1004" s="7"/>
      <c r="G1004" s="7"/>
      <c r="H1004" s="36"/>
      <c r="I1004" s="7">
        <f>I1005</f>
        <v>594.6</v>
      </c>
      <c r="J1004" s="36">
        <f t="shared" si="175"/>
        <v>594.6</v>
      </c>
      <c r="K1004" s="7">
        <f>K1005</f>
        <v>0</v>
      </c>
      <c r="L1004" s="36">
        <f t="shared" si="185"/>
        <v>594.6</v>
      </c>
    </row>
    <row r="1005" spans="1:12" ht="33">
      <c r="A1005" s="63" t="str">
        <f ca="1">IF(ISERROR(MATCH(E1005,Код_КВР,0)),"",INDIRECT(ADDRESS(MATCH(E1005,Код_КВР,0)+1,2,,,"КВР")))</f>
        <v>Иные закупки товаров, работ и услуг для обеспечения муниципальных нужд</v>
      </c>
      <c r="B1005" s="47" t="s">
        <v>78</v>
      </c>
      <c r="C1005" s="8" t="s">
        <v>225</v>
      </c>
      <c r="D1005" s="1" t="s">
        <v>205</v>
      </c>
      <c r="E1005" s="94">
        <v>240</v>
      </c>
      <c r="F1005" s="7"/>
      <c r="G1005" s="7"/>
      <c r="H1005" s="36"/>
      <c r="I1005" s="7">
        <f>I1006</f>
        <v>594.6</v>
      </c>
      <c r="J1005" s="36">
        <f t="shared" si="175"/>
        <v>594.6</v>
      </c>
      <c r="K1005" s="7">
        <f>K1006</f>
        <v>0</v>
      </c>
      <c r="L1005" s="36">
        <f t="shared" si="185"/>
        <v>594.6</v>
      </c>
    </row>
    <row r="1006" spans="1:12" ht="33">
      <c r="A1006" s="63" t="str">
        <f ca="1">IF(ISERROR(MATCH(E1006,Код_КВР,0)),"",INDIRECT(ADDRESS(MATCH(E1006,Код_КВР,0)+1,2,,,"КВР")))</f>
        <v>Закупка товаров, работ, услуг в целях капитального ремонта муниципального имущества</v>
      </c>
      <c r="B1006" s="47" t="s">
        <v>78</v>
      </c>
      <c r="C1006" s="8" t="s">
        <v>225</v>
      </c>
      <c r="D1006" s="1" t="s">
        <v>205</v>
      </c>
      <c r="E1006" s="94">
        <v>243</v>
      </c>
      <c r="F1006" s="7"/>
      <c r="G1006" s="7"/>
      <c r="H1006" s="36"/>
      <c r="I1006" s="7">
        <f>'прил.6'!J1344</f>
        <v>594.6</v>
      </c>
      <c r="J1006" s="36">
        <f t="shared" si="175"/>
        <v>594.6</v>
      </c>
      <c r="K1006" s="7">
        <f>'прил.6'!L1344</f>
        <v>0</v>
      </c>
      <c r="L1006" s="36">
        <f t="shared" si="185"/>
        <v>594.6</v>
      </c>
    </row>
    <row r="1007" spans="1:12" ht="12.75">
      <c r="A1007" s="63" t="str">
        <f ca="1">IF(ISERROR(MATCH(C1007,Код_Раздел,0)),"",INDIRECT(ADDRESS(MATCH(C1007,Код_Раздел,0)+1,2,,,"Раздел")))</f>
        <v>Образование</v>
      </c>
      <c r="B1007" s="47" t="s">
        <v>78</v>
      </c>
      <c r="C1007" s="8" t="s">
        <v>204</v>
      </c>
      <c r="D1007" s="1"/>
      <c r="E1007" s="94"/>
      <c r="F1007" s="7">
        <f>F1008+F1012</f>
        <v>37685.1</v>
      </c>
      <c r="G1007" s="7">
        <f>G1008+G1012</f>
        <v>0</v>
      </c>
      <c r="H1007" s="36">
        <f t="shared" si="177"/>
        <v>37685.1</v>
      </c>
      <c r="I1007" s="7">
        <f>I1008+I1012</f>
        <v>0</v>
      </c>
      <c r="J1007" s="36">
        <f t="shared" si="175"/>
        <v>37685.1</v>
      </c>
      <c r="K1007" s="7">
        <f>K1008+K1012</f>
        <v>0</v>
      </c>
      <c r="L1007" s="36">
        <f t="shared" si="185"/>
        <v>37685.1</v>
      </c>
    </row>
    <row r="1008" spans="1:12" ht="12.75">
      <c r="A1008" s="12" t="s">
        <v>259</v>
      </c>
      <c r="B1008" s="47" t="s">
        <v>78</v>
      </c>
      <c r="C1008" s="8" t="s">
        <v>204</v>
      </c>
      <c r="D1008" s="1" t="s">
        <v>223</v>
      </c>
      <c r="E1008" s="94"/>
      <c r="F1008" s="7">
        <f aca="true" t="shared" si="187" ref="F1008:K1010">F1009</f>
        <v>31933.8</v>
      </c>
      <c r="G1008" s="7">
        <f t="shared" si="187"/>
        <v>0</v>
      </c>
      <c r="H1008" s="36">
        <f t="shared" si="177"/>
        <v>31933.8</v>
      </c>
      <c r="I1008" s="7">
        <f t="shared" si="187"/>
        <v>0</v>
      </c>
      <c r="J1008" s="36">
        <f t="shared" si="175"/>
        <v>31933.8</v>
      </c>
      <c r="K1008" s="7">
        <f t="shared" si="187"/>
        <v>0</v>
      </c>
      <c r="L1008" s="36">
        <f t="shared" si="185"/>
        <v>31933.8</v>
      </c>
    </row>
    <row r="1009" spans="1:12" ht="12.75">
      <c r="A1009" s="63" t="str">
        <f ca="1">IF(ISERROR(MATCH(E1009,Код_КВР,0)),"",INDIRECT(ADDRESS(MATCH(E1009,Код_КВР,0)+1,2,,,"КВР")))</f>
        <v>Закупка товаров, работ и услуг для муниципальных нужд</v>
      </c>
      <c r="B1009" s="47" t="s">
        <v>78</v>
      </c>
      <c r="C1009" s="8" t="s">
        <v>204</v>
      </c>
      <c r="D1009" s="1" t="s">
        <v>223</v>
      </c>
      <c r="E1009" s="94">
        <v>200</v>
      </c>
      <c r="F1009" s="7">
        <f t="shared" si="187"/>
        <v>31933.8</v>
      </c>
      <c r="G1009" s="7">
        <f t="shared" si="187"/>
        <v>0</v>
      </c>
      <c r="H1009" s="36">
        <f t="shared" si="177"/>
        <v>31933.8</v>
      </c>
      <c r="I1009" s="7">
        <f t="shared" si="187"/>
        <v>0</v>
      </c>
      <c r="J1009" s="36">
        <f t="shared" si="175"/>
        <v>31933.8</v>
      </c>
      <c r="K1009" s="7">
        <f t="shared" si="187"/>
        <v>0</v>
      </c>
      <c r="L1009" s="36">
        <f t="shared" si="185"/>
        <v>31933.8</v>
      </c>
    </row>
    <row r="1010" spans="1:12" ht="33">
      <c r="A1010" s="63" t="str">
        <f ca="1">IF(ISERROR(MATCH(E1010,Код_КВР,0)),"",INDIRECT(ADDRESS(MATCH(E1010,Код_КВР,0)+1,2,,,"КВР")))</f>
        <v>Иные закупки товаров, работ и услуг для обеспечения муниципальных нужд</v>
      </c>
      <c r="B1010" s="47" t="s">
        <v>78</v>
      </c>
      <c r="C1010" s="8" t="s">
        <v>204</v>
      </c>
      <c r="D1010" s="1" t="s">
        <v>223</v>
      </c>
      <c r="E1010" s="94">
        <v>240</v>
      </c>
      <c r="F1010" s="7">
        <f t="shared" si="187"/>
        <v>31933.8</v>
      </c>
      <c r="G1010" s="7">
        <f t="shared" si="187"/>
        <v>0</v>
      </c>
      <c r="H1010" s="36">
        <f t="shared" si="177"/>
        <v>31933.8</v>
      </c>
      <c r="I1010" s="7">
        <f t="shared" si="187"/>
        <v>0</v>
      </c>
      <c r="J1010" s="36">
        <f t="shared" si="175"/>
        <v>31933.8</v>
      </c>
      <c r="K1010" s="7">
        <f t="shared" si="187"/>
        <v>0</v>
      </c>
      <c r="L1010" s="36">
        <f t="shared" si="185"/>
        <v>31933.8</v>
      </c>
    </row>
    <row r="1011" spans="1:12" ht="33">
      <c r="A1011" s="63" t="str">
        <f ca="1">IF(ISERROR(MATCH(E1011,Код_КВР,0)),"",INDIRECT(ADDRESS(MATCH(E1011,Код_КВР,0)+1,2,,,"КВР")))</f>
        <v>Закупка товаров, работ, услуг в целях капитального ремонта муниципального имущества</v>
      </c>
      <c r="B1011" s="47" t="s">
        <v>78</v>
      </c>
      <c r="C1011" s="8" t="s">
        <v>204</v>
      </c>
      <c r="D1011" s="1" t="s">
        <v>223</v>
      </c>
      <c r="E1011" s="94">
        <v>243</v>
      </c>
      <c r="F1011" s="7">
        <f>'прил.6'!G1395</f>
        <v>31933.8</v>
      </c>
      <c r="G1011" s="7">
        <f>'прил.6'!H1395</f>
        <v>0</v>
      </c>
      <c r="H1011" s="36">
        <f t="shared" si="177"/>
        <v>31933.8</v>
      </c>
      <c r="I1011" s="7">
        <f>'прил.6'!J1395</f>
        <v>0</v>
      </c>
      <c r="J1011" s="36">
        <f t="shared" si="175"/>
        <v>31933.8</v>
      </c>
      <c r="K1011" s="7">
        <f>'прил.6'!L1395</f>
        <v>0</v>
      </c>
      <c r="L1011" s="36">
        <f t="shared" si="185"/>
        <v>31933.8</v>
      </c>
    </row>
    <row r="1012" spans="1:12" ht="12.75">
      <c r="A1012" s="12" t="s">
        <v>260</v>
      </c>
      <c r="B1012" s="47" t="s">
        <v>78</v>
      </c>
      <c r="C1012" s="8" t="s">
        <v>204</v>
      </c>
      <c r="D1012" s="1" t="s">
        <v>228</v>
      </c>
      <c r="E1012" s="94"/>
      <c r="F1012" s="7">
        <f aca="true" t="shared" si="188" ref="F1012:K1014">F1013</f>
        <v>5751.3</v>
      </c>
      <c r="G1012" s="7">
        <f t="shared" si="188"/>
        <v>0</v>
      </c>
      <c r="H1012" s="36">
        <f t="shared" si="177"/>
        <v>5751.3</v>
      </c>
      <c r="I1012" s="7">
        <f t="shared" si="188"/>
        <v>0</v>
      </c>
      <c r="J1012" s="36">
        <f t="shared" si="175"/>
        <v>5751.3</v>
      </c>
      <c r="K1012" s="7">
        <f t="shared" si="188"/>
        <v>0</v>
      </c>
      <c r="L1012" s="36">
        <f t="shared" si="185"/>
        <v>5751.3</v>
      </c>
    </row>
    <row r="1013" spans="1:12" ht="12.75">
      <c r="A1013" s="63" t="str">
        <f ca="1">IF(ISERROR(MATCH(E1013,Код_КВР,0)),"",INDIRECT(ADDRESS(MATCH(E1013,Код_КВР,0)+1,2,,,"КВР")))</f>
        <v>Закупка товаров, работ и услуг для муниципальных нужд</v>
      </c>
      <c r="B1013" s="47" t="s">
        <v>78</v>
      </c>
      <c r="C1013" s="8" t="s">
        <v>204</v>
      </c>
      <c r="D1013" s="1" t="s">
        <v>228</v>
      </c>
      <c r="E1013" s="94">
        <v>200</v>
      </c>
      <c r="F1013" s="7">
        <f t="shared" si="188"/>
        <v>5751.3</v>
      </c>
      <c r="G1013" s="7">
        <f t="shared" si="188"/>
        <v>0</v>
      </c>
      <c r="H1013" s="36">
        <f t="shared" si="177"/>
        <v>5751.3</v>
      </c>
      <c r="I1013" s="7">
        <f t="shared" si="188"/>
        <v>0</v>
      </c>
      <c r="J1013" s="36">
        <f t="shared" si="175"/>
        <v>5751.3</v>
      </c>
      <c r="K1013" s="7">
        <f t="shared" si="188"/>
        <v>0</v>
      </c>
      <c r="L1013" s="36">
        <f t="shared" si="185"/>
        <v>5751.3</v>
      </c>
    </row>
    <row r="1014" spans="1:12" ht="33">
      <c r="A1014" s="63" t="str">
        <f ca="1">IF(ISERROR(MATCH(E1014,Код_КВР,0)),"",INDIRECT(ADDRESS(MATCH(E1014,Код_КВР,0)+1,2,,,"КВР")))</f>
        <v>Иные закупки товаров, работ и услуг для обеспечения муниципальных нужд</v>
      </c>
      <c r="B1014" s="47" t="s">
        <v>78</v>
      </c>
      <c r="C1014" s="8" t="s">
        <v>204</v>
      </c>
      <c r="D1014" s="1" t="s">
        <v>228</v>
      </c>
      <c r="E1014" s="94">
        <v>240</v>
      </c>
      <c r="F1014" s="7">
        <f t="shared" si="188"/>
        <v>5751.3</v>
      </c>
      <c r="G1014" s="7">
        <f t="shared" si="188"/>
        <v>0</v>
      </c>
      <c r="H1014" s="36">
        <f t="shared" si="177"/>
        <v>5751.3</v>
      </c>
      <c r="I1014" s="7">
        <f t="shared" si="188"/>
        <v>0</v>
      </c>
      <c r="J1014" s="36">
        <f t="shared" si="175"/>
        <v>5751.3</v>
      </c>
      <c r="K1014" s="7">
        <f t="shared" si="188"/>
        <v>0</v>
      </c>
      <c r="L1014" s="36">
        <f t="shared" si="185"/>
        <v>5751.3</v>
      </c>
    </row>
    <row r="1015" spans="1:12" ht="33">
      <c r="A1015" s="63" t="str">
        <f ca="1">IF(ISERROR(MATCH(E1015,Код_КВР,0)),"",INDIRECT(ADDRESS(MATCH(E1015,Код_КВР,0)+1,2,,,"КВР")))</f>
        <v>Закупка товаров, работ, услуг в целях капитального ремонта муниципального имущества</v>
      </c>
      <c r="B1015" s="47" t="s">
        <v>78</v>
      </c>
      <c r="C1015" s="8" t="s">
        <v>204</v>
      </c>
      <c r="D1015" s="1" t="s">
        <v>228</v>
      </c>
      <c r="E1015" s="94">
        <v>243</v>
      </c>
      <c r="F1015" s="7">
        <f>'прил.6'!G1431</f>
        <v>5751.3</v>
      </c>
      <c r="G1015" s="7">
        <f>'прил.6'!H1431</f>
        <v>0</v>
      </c>
      <c r="H1015" s="36">
        <f t="shared" si="177"/>
        <v>5751.3</v>
      </c>
      <c r="I1015" s="7">
        <f>'прил.6'!J1431</f>
        <v>0</v>
      </c>
      <c r="J1015" s="36">
        <f t="shared" si="175"/>
        <v>5751.3</v>
      </c>
      <c r="K1015" s="7">
        <f>'прил.6'!L1431</f>
        <v>0</v>
      </c>
      <c r="L1015" s="36">
        <f t="shared" si="185"/>
        <v>5751.3</v>
      </c>
    </row>
    <row r="1016" spans="1:12" ht="12.75">
      <c r="A1016" s="63" t="str">
        <f ca="1">IF(ISERROR(MATCH(C1016,Код_Раздел,0)),"",INDIRECT(ADDRESS(MATCH(C1016,Код_Раздел,0)+1,2,,,"Раздел")))</f>
        <v>Культура, кинематография</v>
      </c>
      <c r="B1016" s="47" t="s">
        <v>78</v>
      </c>
      <c r="C1016" s="8" t="s">
        <v>231</v>
      </c>
      <c r="D1016" s="1"/>
      <c r="E1016" s="103"/>
      <c r="F1016" s="7"/>
      <c r="G1016" s="7"/>
      <c r="H1016" s="36"/>
      <c r="I1016" s="7"/>
      <c r="J1016" s="36"/>
      <c r="K1016" s="7">
        <f>K1017</f>
        <v>1712.9</v>
      </c>
      <c r="L1016" s="36">
        <f t="shared" si="185"/>
        <v>1712.9</v>
      </c>
    </row>
    <row r="1017" spans="1:12" ht="12.75">
      <c r="A1017" s="12" t="s">
        <v>193</v>
      </c>
      <c r="B1017" s="47" t="s">
        <v>78</v>
      </c>
      <c r="C1017" s="8" t="s">
        <v>231</v>
      </c>
      <c r="D1017" s="1" t="s">
        <v>222</v>
      </c>
      <c r="E1017" s="103"/>
      <c r="F1017" s="7"/>
      <c r="G1017" s="7"/>
      <c r="H1017" s="36"/>
      <c r="I1017" s="7"/>
      <c r="J1017" s="36"/>
      <c r="K1017" s="7">
        <f>K1018</f>
        <v>1712.9</v>
      </c>
      <c r="L1017" s="36">
        <f t="shared" si="185"/>
        <v>1712.9</v>
      </c>
    </row>
    <row r="1018" spans="1:12" ht="12.75">
      <c r="A1018" s="63" t="str">
        <f ca="1">IF(ISERROR(MATCH(E1018,Код_КВР,0)),"",INDIRECT(ADDRESS(MATCH(E1018,Код_КВР,0)+1,2,,,"КВР")))</f>
        <v>Закупка товаров, работ и услуг для муниципальных нужд</v>
      </c>
      <c r="B1018" s="47" t="s">
        <v>78</v>
      </c>
      <c r="C1018" s="8" t="s">
        <v>231</v>
      </c>
      <c r="D1018" s="1" t="s">
        <v>222</v>
      </c>
      <c r="E1018" s="103">
        <v>200</v>
      </c>
      <c r="F1018" s="7"/>
      <c r="G1018" s="7"/>
      <c r="H1018" s="36"/>
      <c r="I1018" s="7"/>
      <c r="J1018" s="36"/>
      <c r="K1018" s="7">
        <f>K1019</f>
        <v>1712.9</v>
      </c>
      <c r="L1018" s="36">
        <f t="shared" si="185"/>
        <v>1712.9</v>
      </c>
    </row>
    <row r="1019" spans="1:12" ht="33">
      <c r="A1019" s="63" t="str">
        <f ca="1">IF(ISERROR(MATCH(E1019,Код_КВР,0)),"",INDIRECT(ADDRESS(MATCH(E1019,Код_КВР,0)+1,2,,,"КВР")))</f>
        <v>Иные закупки товаров, работ и услуг для обеспечения муниципальных нужд</v>
      </c>
      <c r="B1019" s="47" t="s">
        <v>78</v>
      </c>
      <c r="C1019" s="8" t="s">
        <v>231</v>
      </c>
      <c r="D1019" s="1" t="s">
        <v>222</v>
      </c>
      <c r="E1019" s="103">
        <v>240</v>
      </c>
      <c r="F1019" s="7"/>
      <c r="G1019" s="7"/>
      <c r="H1019" s="36"/>
      <c r="I1019" s="7"/>
      <c r="J1019" s="36"/>
      <c r="K1019" s="7">
        <f>K1020</f>
        <v>1712.9</v>
      </c>
      <c r="L1019" s="36">
        <f t="shared" si="185"/>
        <v>1712.9</v>
      </c>
    </row>
    <row r="1020" spans="1:12" ht="33">
      <c r="A1020" s="63" t="str">
        <f ca="1">IF(ISERROR(MATCH(E1020,Код_КВР,0)),"",INDIRECT(ADDRESS(MATCH(E1020,Код_КВР,0)+1,2,,,"КВР")))</f>
        <v>Закупка товаров, работ, услуг в целях капитального ремонта муниципального имущества</v>
      </c>
      <c r="B1020" s="47" t="s">
        <v>78</v>
      </c>
      <c r="C1020" s="8" t="s">
        <v>231</v>
      </c>
      <c r="D1020" s="1" t="s">
        <v>222</v>
      </c>
      <c r="E1020" s="103">
        <v>243</v>
      </c>
      <c r="F1020" s="7"/>
      <c r="G1020" s="7"/>
      <c r="H1020" s="36"/>
      <c r="I1020" s="7"/>
      <c r="J1020" s="36"/>
      <c r="K1020" s="7">
        <f>'прил.6'!L1438</f>
        <v>1712.9</v>
      </c>
      <c r="L1020" s="36">
        <f t="shared" si="185"/>
        <v>1712.9</v>
      </c>
    </row>
    <row r="1021" spans="1:12" ht="69" customHeight="1">
      <c r="A1021" s="63" t="str">
        <f ca="1">IF(ISERROR(MATCH(B1021,Код_КЦСР,0)),"",INDIRECT(ADDRESS(MATCH(B1021,Код_КЦСР,0)+1,2,,,"КЦСР")))</f>
        <v>Обеспечение создания условий для реализации муниципальной программы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021" s="47" t="s">
        <v>79</v>
      </c>
      <c r="C1021" s="8"/>
      <c r="D1021" s="1"/>
      <c r="E1021" s="94"/>
      <c r="F1021" s="7">
        <f>F1022</f>
        <v>49603.399999999994</v>
      </c>
      <c r="G1021" s="7">
        <f>G1022</f>
        <v>0</v>
      </c>
      <c r="H1021" s="36">
        <f t="shared" si="177"/>
        <v>49603.399999999994</v>
      </c>
      <c r="I1021" s="7">
        <f>I1022</f>
        <v>0</v>
      </c>
      <c r="J1021" s="36">
        <f aca="true" t="shared" si="189" ref="J1021:J1089">H1021+I1021</f>
        <v>49603.399999999994</v>
      </c>
      <c r="K1021" s="7">
        <f>K1022</f>
        <v>13.300000000000011</v>
      </c>
      <c r="L1021" s="36">
        <f t="shared" si="185"/>
        <v>49616.7</v>
      </c>
    </row>
    <row r="1022" spans="1:12" ht="12.75">
      <c r="A1022" s="63" t="str">
        <f ca="1">IF(ISERROR(MATCH(C1022,Код_Раздел,0)),"",INDIRECT(ADDRESS(MATCH(C1022,Код_Раздел,0)+1,2,,,"Раздел")))</f>
        <v>Национальная экономика</v>
      </c>
      <c r="B1022" s="47" t="s">
        <v>79</v>
      </c>
      <c r="C1022" s="8" t="s">
        <v>225</v>
      </c>
      <c r="D1022" s="1"/>
      <c r="E1022" s="94"/>
      <c r="F1022" s="7">
        <f>F1023</f>
        <v>49603.399999999994</v>
      </c>
      <c r="G1022" s="7">
        <f>G1023</f>
        <v>0</v>
      </c>
      <c r="H1022" s="36">
        <f t="shared" si="177"/>
        <v>49603.399999999994</v>
      </c>
      <c r="I1022" s="7">
        <f>I1023</f>
        <v>0</v>
      </c>
      <c r="J1022" s="36">
        <f t="shared" si="189"/>
        <v>49603.399999999994</v>
      </c>
      <c r="K1022" s="7">
        <f>K1023</f>
        <v>13.300000000000011</v>
      </c>
      <c r="L1022" s="36">
        <f t="shared" si="185"/>
        <v>49616.7</v>
      </c>
    </row>
    <row r="1023" spans="1:12" ht="12.75">
      <c r="A1023" s="12" t="s">
        <v>232</v>
      </c>
      <c r="B1023" s="47" t="s">
        <v>79</v>
      </c>
      <c r="C1023" s="8" t="s">
        <v>225</v>
      </c>
      <c r="D1023" s="8" t="s">
        <v>205</v>
      </c>
      <c r="E1023" s="94"/>
      <c r="F1023" s="7">
        <f>F1024+F1026+F1029</f>
        <v>49603.399999999994</v>
      </c>
      <c r="G1023" s="7">
        <f>G1024+G1026+G1029</f>
        <v>0</v>
      </c>
      <c r="H1023" s="36">
        <f t="shared" si="177"/>
        <v>49603.399999999994</v>
      </c>
      <c r="I1023" s="7">
        <f>I1024+I1026+I1029</f>
        <v>0</v>
      </c>
      <c r="J1023" s="36">
        <f t="shared" si="189"/>
        <v>49603.399999999994</v>
      </c>
      <c r="K1023" s="7">
        <f>K1024+K1026+K1029</f>
        <v>13.300000000000011</v>
      </c>
      <c r="L1023" s="36">
        <f t="shared" si="185"/>
        <v>49616.7</v>
      </c>
    </row>
    <row r="1024" spans="1:12" ht="33">
      <c r="A1024" s="63" t="str">
        <f aca="true" t="shared" si="190" ref="A1024:A1032">IF(ISERROR(MATCH(E1024,Код_КВР,0)),"",INDIRECT(ADDRESS(MATCH(E1024,Код_КВР,0)+1,2,,,"КВР")))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24" s="47" t="s">
        <v>79</v>
      </c>
      <c r="C1024" s="8" t="s">
        <v>225</v>
      </c>
      <c r="D1024" s="8" t="s">
        <v>205</v>
      </c>
      <c r="E1024" s="94">
        <v>100</v>
      </c>
      <c r="F1024" s="7">
        <f>F1025</f>
        <v>46091.2</v>
      </c>
      <c r="G1024" s="7">
        <f>G1025</f>
        <v>0</v>
      </c>
      <c r="H1024" s="36">
        <f t="shared" si="177"/>
        <v>46091.2</v>
      </c>
      <c r="I1024" s="7">
        <f>I1025</f>
        <v>0</v>
      </c>
      <c r="J1024" s="36">
        <f t="shared" si="189"/>
        <v>46091.2</v>
      </c>
      <c r="K1024" s="7">
        <f>K1025</f>
        <v>-380.3</v>
      </c>
      <c r="L1024" s="36">
        <f t="shared" si="185"/>
        <v>45710.899999999994</v>
      </c>
    </row>
    <row r="1025" spans="1:12" ht="12.75">
      <c r="A1025" s="63" t="str">
        <f ca="1" t="shared" si="190"/>
        <v>Расходы на выплаты персоналу казенных учреждений</v>
      </c>
      <c r="B1025" s="47" t="s">
        <v>79</v>
      </c>
      <c r="C1025" s="8" t="s">
        <v>225</v>
      </c>
      <c r="D1025" s="8" t="s">
        <v>205</v>
      </c>
      <c r="E1025" s="94">
        <v>110</v>
      </c>
      <c r="F1025" s="7">
        <f>'прил.6'!G1347</f>
        <v>46091.2</v>
      </c>
      <c r="G1025" s="7">
        <f>'прил.6'!H1347</f>
        <v>0</v>
      </c>
      <c r="H1025" s="36">
        <f t="shared" si="177"/>
        <v>46091.2</v>
      </c>
      <c r="I1025" s="7">
        <f>'прил.6'!J1347</f>
        <v>0</v>
      </c>
      <c r="J1025" s="36">
        <f t="shared" si="189"/>
        <v>46091.2</v>
      </c>
      <c r="K1025" s="7">
        <f>'прил.6'!L1347</f>
        <v>-380.3</v>
      </c>
      <c r="L1025" s="36">
        <f t="shared" si="185"/>
        <v>45710.899999999994</v>
      </c>
    </row>
    <row r="1026" spans="1:12" ht="12.75">
      <c r="A1026" s="63" t="str">
        <f ca="1" t="shared" si="190"/>
        <v>Закупка товаров, работ и услуг для муниципальных нужд</v>
      </c>
      <c r="B1026" s="47" t="s">
        <v>79</v>
      </c>
      <c r="C1026" s="8" t="s">
        <v>225</v>
      </c>
      <c r="D1026" s="8" t="s">
        <v>205</v>
      </c>
      <c r="E1026" s="94">
        <v>200</v>
      </c>
      <c r="F1026" s="7">
        <f>F1027</f>
        <v>2827.7</v>
      </c>
      <c r="G1026" s="7">
        <f>G1027</f>
        <v>0</v>
      </c>
      <c r="H1026" s="36">
        <f t="shared" si="177"/>
        <v>2827.7</v>
      </c>
      <c r="I1026" s="7">
        <f>I1027</f>
        <v>0</v>
      </c>
      <c r="J1026" s="36">
        <f t="shared" si="189"/>
        <v>2827.7</v>
      </c>
      <c r="K1026" s="7">
        <f>K1027</f>
        <v>393.6</v>
      </c>
      <c r="L1026" s="36">
        <f t="shared" si="185"/>
        <v>3221.2999999999997</v>
      </c>
    </row>
    <row r="1027" spans="1:12" ht="33">
      <c r="A1027" s="63" t="str">
        <f ca="1" t="shared" si="190"/>
        <v>Иные закупки товаров, работ и услуг для обеспечения муниципальных нужд</v>
      </c>
      <c r="B1027" s="47" t="s">
        <v>79</v>
      </c>
      <c r="C1027" s="8" t="s">
        <v>225</v>
      </c>
      <c r="D1027" s="8" t="s">
        <v>205</v>
      </c>
      <c r="E1027" s="94">
        <v>240</v>
      </c>
      <c r="F1027" s="7">
        <f>F1028</f>
        <v>2827.7</v>
      </c>
      <c r="G1027" s="7">
        <f>G1028</f>
        <v>0</v>
      </c>
      <c r="H1027" s="36">
        <f t="shared" si="177"/>
        <v>2827.7</v>
      </c>
      <c r="I1027" s="7">
        <f>I1028</f>
        <v>0</v>
      </c>
      <c r="J1027" s="36">
        <f t="shared" si="189"/>
        <v>2827.7</v>
      </c>
      <c r="K1027" s="7">
        <f>K1028</f>
        <v>393.6</v>
      </c>
      <c r="L1027" s="36">
        <f t="shared" si="185"/>
        <v>3221.2999999999997</v>
      </c>
    </row>
    <row r="1028" spans="1:12" ht="33">
      <c r="A1028" s="63" t="str">
        <f ca="1" t="shared" si="190"/>
        <v xml:space="preserve">Прочая закупка товаров, работ и услуг для обеспечения муниципальных нужд         </v>
      </c>
      <c r="B1028" s="47" t="s">
        <v>79</v>
      </c>
      <c r="C1028" s="8" t="s">
        <v>225</v>
      </c>
      <c r="D1028" s="8" t="s">
        <v>205</v>
      </c>
      <c r="E1028" s="94">
        <v>244</v>
      </c>
      <c r="F1028" s="7">
        <f>'прил.6'!G1350</f>
        <v>2827.7</v>
      </c>
      <c r="G1028" s="7">
        <f>'прил.6'!H1350</f>
        <v>0</v>
      </c>
      <c r="H1028" s="36">
        <f t="shared" si="177"/>
        <v>2827.7</v>
      </c>
      <c r="I1028" s="7">
        <f>'прил.6'!J1350</f>
        <v>0</v>
      </c>
      <c r="J1028" s="36">
        <f t="shared" si="189"/>
        <v>2827.7</v>
      </c>
      <c r="K1028" s="7">
        <f>'прил.6'!L1350</f>
        <v>393.6</v>
      </c>
      <c r="L1028" s="36">
        <f t="shared" si="185"/>
        <v>3221.2999999999997</v>
      </c>
    </row>
    <row r="1029" spans="1:12" ht="12.75">
      <c r="A1029" s="63" t="str">
        <f ca="1" t="shared" si="190"/>
        <v>Иные бюджетные ассигнования</v>
      </c>
      <c r="B1029" s="47" t="s">
        <v>79</v>
      </c>
      <c r="C1029" s="8" t="s">
        <v>225</v>
      </c>
      <c r="D1029" s="8" t="s">
        <v>205</v>
      </c>
      <c r="E1029" s="94">
        <v>800</v>
      </c>
      <c r="F1029" s="7">
        <f>F1030</f>
        <v>684.5</v>
      </c>
      <c r="G1029" s="7">
        <f>G1030</f>
        <v>0</v>
      </c>
      <c r="H1029" s="36">
        <f aca="true" t="shared" si="191" ref="H1029:H1100">F1029+G1029</f>
        <v>684.5</v>
      </c>
      <c r="I1029" s="7">
        <f>I1030</f>
        <v>0</v>
      </c>
      <c r="J1029" s="36">
        <f t="shared" si="189"/>
        <v>684.5</v>
      </c>
      <c r="K1029" s="7">
        <f>K1030</f>
        <v>0</v>
      </c>
      <c r="L1029" s="36">
        <f t="shared" si="185"/>
        <v>684.5</v>
      </c>
    </row>
    <row r="1030" spans="1:12" ht="12.75">
      <c r="A1030" s="63" t="str">
        <f ca="1" t="shared" si="190"/>
        <v>Уплата налогов, сборов и иных платежей</v>
      </c>
      <c r="B1030" s="47" t="s">
        <v>79</v>
      </c>
      <c r="C1030" s="8" t="s">
        <v>225</v>
      </c>
      <c r="D1030" s="8" t="s">
        <v>205</v>
      </c>
      <c r="E1030" s="94">
        <v>850</v>
      </c>
      <c r="F1030" s="7">
        <f>SUM(F1031:F1032)</f>
        <v>684.5</v>
      </c>
      <c r="G1030" s="7">
        <f>SUM(G1031:G1032)</f>
        <v>0</v>
      </c>
      <c r="H1030" s="36">
        <f t="shared" si="191"/>
        <v>684.5</v>
      </c>
      <c r="I1030" s="7">
        <f>SUM(I1031:I1032)</f>
        <v>0</v>
      </c>
      <c r="J1030" s="36">
        <f t="shared" si="189"/>
        <v>684.5</v>
      </c>
      <c r="K1030" s="7">
        <f>SUM(K1031:K1032)</f>
        <v>0</v>
      </c>
      <c r="L1030" s="36">
        <f t="shared" si="185"/>
        <v>684.5</v>
      </c>
    </row>
    <row r="1031" spans="1:12" ht="12.75">
      <c r="A1031" s="63" t="str">
        <f ca="1" t="shared" si="190"/>
        <v>Уплата налога на имущество организаций и земельного налога</v>
      </c>
      <c r="B1031" s="47" t="s">
        <v>79</v>
      </c>
      <c r="C1031" s="8" t="s">
        <v>225</v>
      </c>
      <c r="D1031" s="8" t="s">
        <v>205</v>
      </c>
      <c r="E1031" s="94">
        <v>851</v>
      </c>
      <c r="F1031" s="7">
        <f>'прил.6'!G1353</f>
        <v>183.1</v>
      </c>
      <c r="G1031" s="7">
        <f>'прил.6'!H1353</f>
        <v>0</v>
      </c>
      <c r="H1031" s="36">
        <f t="shared" si="191"/>
        <v>183.1</v>
      </c>
      <c r="I1031" s="7">
        <f>'прил.6'!J1353</f>
        <v>0</v>
      </c>
      <c r="J1031" s="36">
        <f t="shared" si="189"/>
        <v>183.1</v>
      </c>
      <c r="K1031" s="7">
        <f>'прил.6'!L1353</f>
        <v>0</v>
      </c>
      <c r="L1031" s="36">
        <f t="shared" si="185"/>
        <v>183.1</v>
      </c>
    </row>
    <row r="1032" spans="1:12" ht="12.75">
      <c r="A1032" s="63" t="str">
        <f ca="1" t="shared" si="190"/>
        <v>Уплата прочих налогов, сборов и иных платежей</v>
      </c>
      <c r="B1032" s="47" t="s">
        <v>79</v>
      </c>
      <c r="C1032" s="8" t="s">
        <v>225</v>
      </c>
      <c r="D1032" s="8" t="s">
        <v>205</v>
      </c>
      <c r="E1032" s="94">
        <v>852</v>
      </c>
      <c r="F1032" s="7">
        <f>'прил.6'!G1354</f>
        <v>501.4</v>
      </c>
      <c r="G1032" s="7">
        <f>'прил.6'!H1354</f>
        <v>0</v>
      </c>
      <c r="H1032" s="36">
        <f t="shared" si="191"/>
        <v>501.4</v>
      </c>
      <c r="I1032" s="7">
        <f>'прил.6'!J1354</f>
        <v>0</v>
      </c>
      <c r="J1032" s="36">
        <f t="shared" si="189"/>
        <v>501.4</v>
      </c>
      <c r="K1032" s="7">
        <f>'прил.6'!L1354</f>
        <v>0</v>
      </c>
      <c r="L1032" s="36">
        <f t="shared" si="185"/>
        <v>501.4</v>
      </c>
    </row>
    <row r="1033" spans="1:12" ht="49.5">
      <c r="A1033" s="63" t="str">
        <f ca="1">IF(ISERROR(MATCH(B1033,Код_КЦСР,0)),"",INDIRECT(ADDRESS(MATCH(B1033,Код_КЦСР,0)+1,2,,,"КЦСР")))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1033" s="47" t="s">
        <v>81</v>
      </c>
      <c r="C1033" s="8"/>
      <c r="D1033" s="1"/>
      <c r="E1033" s="94"/>
      <c r="F1033" s="7">
        <f>F1034+F1084</f>
        <v>54441.6</v>
      </c>
      <c r="G1033" s="7">
        <f>G1034+G1084</f>
        <v>0</v>
      </c>
      <c r="H1033" s="36">
        <f t="shared" si="191"/>
        <v>54441.6</v>
      </c>
      <c r="I1033" s="7">
        <f>I1034+I1084</f>
        <v>7.5</v>
      </c>
      <c r="J1033" s="36">
        <f t="shared" si="189"/>
        <v>54449.1</v>
      </c>
      <c r="K1033" s="7">
        <f>K1034+K1084</f>
        <v>-3424</v>
      </c>
      <c r="L1033" s="36">
        <f t="shared" si="185"/>
        <v>51025.1</v>
      </c>
    </row>
    <row r="1034" spans="1:12" ht="33">
      <c r="A1034" s="63" t="str">
        <f ca="1">IF(ISERROR(MATCH(B1034,Код_КЦСР,0)),"",INDIRECT(ADDRESS(MATCH(B1034,Код_КЦСР,0)+1,2,,,"КЦСР")))</f>
        <v>Обеспечение пожарной безопасности муниципальных учреждений города</v>
      </c>
      <c r="B1034" s="47" t="s">
        <v>83</v>
      </c>
      <c r="C1034" s="8"/>
      <c r="D1034" s="1"/>
      <c r="E1034" s="94"/>
      <c r="F1034" s="7">
        <f>F1035+F1061+F1076</f>
        <v>5000</v>
      </c>
      <c r="G1034" s="7">
        <f>G1035+G1061+G1076</f>
        <v>0</v>
      </c>
      <c r="H1034" s="36">
        <f t="shared" si="191"/>
        <v>5000</v>
      </c>
      <c r="I1034" s="7">
        <f>I1035+I1061+I1076</f>
        <v>7.5</v>
      </c>
      <c r="J1034" s="36">
        <f t="shared" si="189"/>
        <v>5007.5</v>
      </c>
      <c r="K1034" s="7">
        <f>K1035+K1061+K1076</f>
        <v>0</v>
      </c>
      <c r="L1034" s="36">
        <f t="shared" si="185"/>
        <v>5007.5</v>
      </c>
    </row>
    <row r="1035" spans="1:12" ht="49.5">
      <c r="A1035" s="63" t="str">
        <f ca="1">IF(ISERROR(MATCH(B1035,Код_КЦСР,0)),"",INDIRECT(ADDRESS(MATCH(B1035,Код_КЦСР,0)+1,2,,,"КЦСР")))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1035" s="47" t="s">
        <v>85</v>
      </c>
      <c r="C1035" s="8"/>
      <c r="D1035" s="1"/>
      <c r="E1035" s="94"/>
      <c r="F1035" s="7">
        <f>F1036+F1041+F1051</f>
        <v>1655</v>
      </c>
      <c r="G1035" s="7">
        <f>G1036+G1041+G1051</f>
        <v>0</v>
      </c>
      <c r="H1035" s="36">
        <f t="shared" si="191"/>
        <v>1655</v>
      </c>
      <c r="I1035" s="7">
        <f>I1036+I1041+I1051+I1056</f>
        <v>7.5</v>
      </c>
      <c r="J1035" s="36">
        <f t="shared" si="189"/>
        <v>1662.5</v>
      </c>
      <c r="K1035" s="7">
        <f>K1036+K1041+K1051+K1056</f>
        <v>0</v>
      </c>
      <c r="L1035" s="36">
        <f t="shared" si="185"/>
        <v>1662.5</v>
      </c>
    </row>
    <row r="1036" spans="1:12" ht="12.75">
      <c r="A1036" s="63" t="str">
        <f ca="1">IF(ISERROR(MATCH(C1036,Код_Раздел,0)),"",INDIRECT(ADDRESS(MATCH(C1036,Код_Раздел,0)+1,2,,,"Раздел")))</f>
        <v>Национальная безопасность и правоохранительная  деятельность</v>
      </c>
      <c r="B1036" s="47" t="s">
        <v>85</v>
      </c>
      <c r="C1036" s="8" t="s">
        <v>224</v>
      </c>
      <c r="D1036" s="1"/>
      <c r="E1036" s="94"/>
      <c r="F1036" s="7">
        <f aca="true" t="shared" si="192" ref="F1036:K1039">F1037</f>
        <v>215</v>
      </c>
      <c r="G1036" s="7">
        <f t="shared" si="192"/>
        <v>0</v>
      </c>
      <c r="H1036" s="36">
        <f t="shared" si="191"/>
        <v>215</v>
      </c>
      <c r="I1036" s="7">
        <f t="shared" si="192"/>
        <v>0</v>
      </c>
      <c r="J1036" s="36">
        <f t="shared" si="189"/>
        <v>215</v>
      </c>
      <c r="K1036" s="7">
        <f t="shared" si="192"/>
        <v>0</v>
      </c>
      <c r="L1036" s="36">
        <f t="shared" si="185"/>
        <v>215</v>
      </c>
    </row>
    <row r="1037" spans="1:12" ht="33">
      <c r="A1037" s="12" t="s">
        <v>271</v>
      </c>
      <c r="B1037" s="47" t="s">
        <v>85</v>
      </c>
      <c r="C1037" s="8" t="s">
        <v>224</v>
      </c>
      <c r="D1037" s="1" t="s">
        <v>228</v>
      </c>
      <c r="E1037" s="94"/>
      <c r="F1037" s="7">
        <f t="shared" si="192"/>
        <v>215</v>
      </c>
      <c r="G1037" s="7">
        <f t="shared" si="192"/>
        <v>0</v>
      </c>
      <c r="H1037" s="36">
        <f t="shared" si="191"/>
        <v>215</v>
      </c>
      <c r="I1037" s="7">
        <f t="shared" si="192"/>
        <v>0</v>
      </c>
      <c r="J1037" s="36">
        <f t="shared" si="189"/>
        <v>215</v>
      </c>
      <c r="K1037" s="7">
        <f t="shared" si="192"/>
        <v>0</v>
      </c>
      <c r="L1037" s="36">
        <f t="shared" si="185"/>
        <v>215</v>
      </c>
    </row>
    <row r="1038" spans="1:12" ht="18.75" customHeight="1">
      <c r="A1038" s="63" t="str">
        <f ca="1">IF(ISERROR(MATCH(E1038,Код_КВР,0)),"",INDIRECT(ADDRESS(MATCH(E1038,Код_КВР,0)+1,2,,,"КВР")))</f>
        <v>Закупка товаров, работ и услуг для муниципальных нужд</v>
      </c>
      <c r="B1038" s="47" t="s">
        <v>85</v>
      </c>
      <c r="C1038" s="8" t="s">
        <v>224</v>
      </c>
      <c r="D1038" s="1" t="s">
        <v>228</v>
      </c>
      <c r="E1038" s="94">
        <v>200</v>
      </c>
      <c r="F1038" s="7">
        <f t="shared" si="192"/>
        <v>215</v>
      </c>
      <c r="G1038" s="7">
        <f t="shared" si="192"/>
        <v>0</v>
      </c>
      <c r="H1038" s="36">
        <f t="shared" si="191"/>
        <v>215</v>
      </c>
      <c r="I1038" s="7">
        <f t="shared" si="192"/>
        <v>0</v>
      </c>
      <c r="J1038" s="36">
        <f t="shared" si="189"/>
        <v>215</v>
      </c>
      <c r="K1038" s="7">
        <f t="shared" si="192"/>
        <v>0</v>
      </c>
      <c r="L1038" s="36">
        <f t="shared" si="185"/>
        <v>215</v>
      </c>
    </row>
    <row r="1039" spans="1:12" ht="33">
      <c r="A1039" s="63" t="str">
        <f ca="1">IF(ISERROR(MATCH(E1039,Код_КВР,0)),"",INDIRECT(ADDRESS(MATCH(E1039,Код_КВР,0)+1,2,,,"КВР")))</f>
        <v>Иные закупки товаров, работ и услуг для обеспечения муниципальных нужд</v>
      </c>
      <c r="B1039" s="47" t="s">
        <v>85</v>
      </c>
      <c r="C1039" s="8" t="s">
        <v>224</v>
      </c>
      <c r="D1039" s="1" t="s">
        <v>228</v>
      </c>
      <c r="E1039" s="94">
        <v>240</v>
      </c>
      <c r="F1039" s="7">
        <f t="shared" si="192"/>
        <v>215</v>
      </c>
      <c r="G1039" s="7">
        <f t="shared" si="192"/>
        <v>0</v>
      </c>
      <c r="H1039" s="36">
        <f t="shared" si="191"/>
        <v>215</v>
      </c>
      <c r="I1039" s="7">
        <f t="shared" si="192"/>
        <v>0</v>
      </c>
      <c r="J1039" s="36">
        <f t="shared" si="189"/>
        <v>215</v>
      </c>
      <c r="K1039" s="7">
        <f t="shared" si="192"/>
        <v>0</v>
      </c>
      <c r="L1039" s="36">
        <f t="shared" si="185"/>
        <v>215</v>
      </c>
    </row>
    <row r="1040" spans="1:12" ht="33">
      <c r="A1040" s="63" t="str">
        <f ca="1">IF(ISERROR(MATCH(E1040,Код_КВР,0)),"",INDIRECT(ADDRESS(MATCH(E1040,Код_КВР,0)+1,2,,,"КВР")))</f>
        <v xml:space="preserve">Прочая закупка товаров, работ и услуг для обеспечения муниципальных нужд         </v>
      </c>
      <c r="B1040" s="47" t="s">
        <v>85</v>
      </c>
      <c r="C1040" s="8" t="s">
        <v>224</v>
      </c>
      <c r="D1040" s="1" t="s">
        <v>228</v>
      </c>
      <c r="E1040" s="94">
        <v>244</v>
      </c>
      <c r="F1040" s="7">
        <f>'прил.6'!G179</f>
        <v>215</v>
      </c>
      <c r="G1040" s="7">
        <f>'прил.6'!H179</f>
        <v>0</v>
      </c>
      <c r="H1040" s="36">
        <f t="shared" si="191"/>
        <v>215</v>
      </c>
      <c r="I1040" s="7">
        <f>'прил.6'!J179</f>
        <v>0</v>
      </c>
      <c r="J1040" s="36">
        <f t="shared" si="189"/>
        <v>215</v>
      </c>
      <c r="K1040" s="7">
        <f>'прил.6'!L179</f>
        <v>0</v>
      </c>
      <c r="L1040" s="36">
        <f t="shared" si="185"/>
        <v>215</v>
      </c>
    </row>
    <row r="1041" spans="1:12" ht="12.75">
      <c r="A1041" s="63" t="str">
        <f ca="1">IF(ISERROR(MATCH(C1041,Код_Раздел,0)),"",INDIRECT(ADDRESS(MATCH(C1041,Код_Раздел,0)+1,2,,,"Раздел")))</f>
        <v>Образование</v>
      </c>
      <c r="B1041" s="47" t="s">
        <v>85</v>
      </c>
      <c r="C1041" s="8" t="s">
        <v>204</v>
      </c>
      <c r="D1041" s="1"/>
      <c r="E1041" s="94"/>
      <c r="F1041" s="7">
        <f>F1042</f>
        <v>849</v>
      </c>
      <c r="G1041" s="7">
        <f>G1042</f>
        <v>0</v>
      </c>
      <c r="H1041" s="36">
        <f t="shared" si="191"/>
        <v>849</v>
      </c>
      <c r="I1041" s="7">
        <f>I1042</f>
        <v>0</v>
      </c>
      <c r="J1041" s="36">
        <f t="shared" si="189"/>
        <v>849</v>
      </c>
      <c r="K1041" s="7">
        <f>K1042</f>
        <v>0</v>
      </c>
      <c r="L1041" s="36">
        <f t="shared" si="185"/>
        <v>849</v>
      </c>
    </row>
    <row r="1042" spans="1:12" ht="12.75">
      <c r="A1042" s="12" t="s">
        <v>260</v>
      </c>
      <c r="B1042" s="47" t="s">
        <v>85</v>
      </c>
      <c r="C1042" s="8" t="s">
        <v>204</v>
      </c>
      <c r="D1042" s="1" t="s">
        <v>228</v>
      </c>
      <c r="E1042" s="94"/>
      <c r="F1042" s="7">
        <f>F1043+F1046</f>
        <v>849</v>
      </c>
      <c r="G1042" s="7">
        <f>G1043+G1046</f>
        <v>0</v>
      </c>
      <c r="H1042" s="36">
        <f t="shared" si="191"/>
        <v>849</v>
      </c>
      <c r="I1042" s="7">
        <f>I1043+I1046</f>
        <v>0</v>
      </c>
      <c r="J1042" s="36">
        <f t="shared" si="189"/>
        <v>849</v>
      </c>
      <c r="K1042" s="7">
        <f>K1043+K1046</f>
        <v>0</v>
      </c>
      <c r="L1042" s="36">
        <f t="shared" si="185"/>
        <v>849</v>
      </c>
    </row>
    <row r="1043" spans="1:12" ht="12.75" hidden="1">
      <c r="A1043" s="63" t="str">
        <f aca="true" t="shared" si="193" ref="A1043:A1050">IF(ISERROR(MATCH(E1043,Код_КВР,0)),"",INDIRECT(ADDRESS(MATCH(E1043,Код_КВР,0)+1,2,,,"КВР")))</f>
        <v>Закупка товаров, работ и услуг для муниципальных нужд</v>
      </c>
      <c r="B1043" s="47" t="s">
        <v>85</v>
      </c>
      <c r="C1043" s="8" t="s">
        <v>204</v>
      </c>
      <c r="D1043" s="1" t="s">
        <v>228</v>
      </c>
      <c r="E1043" s="94">
        <v>200</v>
      </c>
      <c r="F1043" s="7">
        <f>F1044</f>
        <v>0</v>
      </c>
      <c r="G1043" s="7">
        <f>G1044</f>
        <v>0</v>
      </c>
      <c r="H1043" s="36">
        <f t="shared" si="191"/>
        <v>0</v>
      </c>
      <c r="I1043" s="7">
        <f>I1044</f>
        <v>0</v>
      </c>
      <c r="J1043" s="36">
        <f t="shared" si="189"/>
        <v>0</v>
      </c>
      <c r="K1043" s="7">
        <f>K1044</f>
        <v>0</v>
      </c>
      <c r="L1043" s="36">
        <f t="shared" si="185"/>
        <v>0</v>
      </c>
    </row>
    <row r="1044" spans="1:12" ht="33" hidden="1">
      <c r="A1044" s="63" t="str">
        <f ca="1" t="shared" si="193"/>
        <v>Иные закупки товаров, работ и услуг для обеспечения муниципальных нужд</v>
      </c>
      <c r="B1044" s="47" t="s">
        <v>85</v>
      </c>
      <c r="C1044" s="8" t="s">
        <v>204</v>
      </c>
      <c r="D1044" s="1" t="s">
        <v>228</v>
      </c>
      <c r="E1044" s="94">
        <v>240</v>
      </c>
      <c r="F1044" s="7">
        <f>F1045</f>
        <v>0</v>
      </c>
      <c r="G1044" s="7">
        <f>G1045</f>
        <v>0</v>
      </c>
      <c r="H1044" s="36">
        <f t="shared" si="191"/>
        <v>0</v>
      </c>
      <c r="I1044" s="7">
        <f>I1045</f>
        <v>0</v>
      </c>
      <c r="J1044" s="36">
        <f t="shared" si="189"/>
        <v>0</v>
      </c>
      <c r="K1044" s="7">
        <f>K1045</f>
        <v>0</v>
      </c>
      <c r="L1044" s="36">
        <f t="shared" si="185"/>
        <v>0</v>
      </c>
    </row>
    <row r="1045" spans="1:12" ht="33" hidden="1">
      <c r="A1045" s="63" t="str">
        <f ca="1" t="shared" si="193"/>
        <v xml:space="preserve">Прочая закупка товаров, работ и услуг для обеспечения муниципальных нужд         </v>
      </c>
      <c r="B1045" s="47" t="s">
        <v>85</v>
      </c>
      <c r="C1045" s="8" t="s">
        <v>204</v>
      </c>
      <c r="D1045" s="1" t="s">
        <v>228</v>
      </c>
      <c r="E1045" s="94">
        <v>244</v>
      </c>
      <c r="F1045" s="7">
        <f>'прил.6'!G714</f>
        <v>0</v>
      </c>
      <c r="G1045" s="7">
        <f>'прил.6'!H714</f>
        <v>0</v>
      </c>
      <c r="H1045" s="36">
        <f t="shared" si="191"/>
        <v>0</v>
      </c>
      <c r="I1045" s="7">
        <f>'прил.6'!J714</f>
        <v>0</v>
      </c>
      <c r="J1045" s="36">
        <f t="shared" si="189"/>
        <v>0</v>
      </c>
      <c r="K1045" s="7">
        <f>'прил.6'!L714</f>
        <v>0</v>
      </c>
      <c r="L1045" s="36">
        <f t="shared" si="185"/>
        <v>0</v>
      </c>
    </row>
    <row r="1046" spans="1:12" ht="34.7" customHeight="1">
      <c r="A1046" s="63" t="str">
        <f ca="1" t="shared" si="193"/>
        <v>Предоставление субсидий бюджетным, автономным учреждениям и иным некоммерческим организациям</v>
      </c>
      <c r="B1046" s="47" t="s">
        <v>85</v>
      </c>
      <c r="C1046" s="8" t="s">
        <v>204</v>
      </c>
      <c r="D1046" s="1" t="s">
        <v>228</v>
      </c>
      <c r="E1046" s="94">
        <v>600</v>
      </c>
      <c r="F1046" s="7">
        <f>F1047+F1049</f>
        <v>849</v>
      </c>
      <c r="G1046" s="7">
        <f>G1047+G1049</f>
        <v>0</v>
      </c>
      <c r="H1046" s="36">
        <f t="shared" si="191"/>
        <v>849</v>
      </c>
      <c r="I1046" s="7">
        <f>I1047+I1049</f>
        <v>0</v>
      </c>
      <c r="J1046" s="36">
        <f t="shared" si="189"/>
        <v>849</v>
      </c>
      <c r="K1046" s="7">
        <f>K1047+K1049</f>
        <v>0</v>
      </c>
      <c r="L1046" s="36">
        <f t="shared" si="185"/>
        <v>849</v>
      </c>
    </row>
    <row r="1047" spans="1:12" ht="12.75">
      <c r="A1047" s="63" t="str">
        <f ca="1" t="shared" si="193"/>
        <v>Субсидии бюджетным учреждениям</v>
      </c>
      <c r="B1047" s="47" t="s">
        <v>85</v>
      </c>
      <c r="C1047" s="8" t="s">
        <v>204</v>
      </c>
      <c r="D1047" s="1" t="s">
        <v>228</v>
      </c>
      <c r="E1047" s="94">
        <v>610</v>
      </c>
      <c r="F1047" s="7">
        <f>F1048</f>
        <v>849</v>
      </c>
      <c r="G1047" s="7">
        <f>G1048</f>
        <v>0</v>
      </c>
      <c r="H1047" s="36">
        <f t="shared" si="191"/>
        <v>849</v>
      </c>
      <c r="I1047" s="7">
        <f>I1048</f>
        <v>0</v>
      </c>
      <c r="J1047" s="36">
        <f t="shared" si="189"/>
        <v>849</v>
      </c>
      <c r="K1047" s="7">
        <f>K1048</f>
        <v>0</v>
      </c>
      <c r="L1047" s="36">
        <f t="shared" si="185"/>
        <v>849</v>
      </c>
    </row>
    <row r="1048" spans="1:12" ht="12.75">
      <c r="A1048" s="63" t="str">
        <f ca="1" t="shared" si="193"/>
        <v>Субсидии бюджетным учреждениям на иные цели</v>
      </c>
      <c r="B1048" s="47" t="s">
        <v>85</v>
      </c>
      <c r="C1048" s="8" t="s">
        <v>204</v>
      </c>
      <c r="D1048" s="1" t="s">
        <v>228</v>
      </c>
      <c r="E1048" s="94">
        <v>612</v>
      </c>
      <c r="F1048" s="7">
        <f>'прил.6'!G717+'прил.6'!G870+'прил.6'!G1089</f>
        <v>849</v>
      </c>
      <c r="G1048" s="7">
        <f>'прил.6'!H717+'прил.6'!H870+'прил.6'!H1089</f>
        <v>0</v>
      </c>
      <c r="H1048" s="36">
        <f t="shared" si="191"/>
        <v>849</v>
      </c>
      <c r="I1048" s="7">
        <f>'прил.6'!J717+'прил.6'!J870+'прил.6'!J1089</f>
        <v>0</v>
      </c>
      <c r="J1048" s="36">
        <f t="shared" si="189"/>
        <v>849</v>
      </c>
      <c r="K1048" s="7">
        <f>'прил.6'!L717+'прил.6'!L870+'прил.6'!L1089</f>
        <v>0</v>
      </c>
      <c r="L1048" s="36">
        <f t="shared" si="185"/>
        <v>849</v>
      </c>
    </row>
    <row r="1049" spans="1:12" ht="12.75" hidden="1">
      <c r="A1049" s="63" t="str">
        <f ca="1" t="shared" si="193"/>
        <v>Субсидии автономным учреждениям</v>
      </c>
      <c r="B1049" s="47" t="s">
        <v>85</v>
      </c>
      <c r="C1049" s="8" t="s">
        <v>204</v>
      </c>
      <c r="D1049" s="1" t="s">
        <v>228</v>
      </c>
      <c r="E1049" s="94">
        <v>620</v>
      </c>
      <c r="F1049" s="7">
        <f>F1050</f>
        <v>0</v>
      </c>
      <c r="G1049" s="7">
        <f>G1050</f>
        <v>0</v>
      </c>
      <c r="H1049" s="36">
        <f t="shared" si="191"/>
        <v>0</v>
      </c>
      <c r="I1049" s="7">
        <f>I1050</f>
        <v>0</v>
      </c>
      <c r="J1049" s="36">
        <f t="shared" si="189"/>
        <v>0</v>
      </c>
      <c r="K1049" s="7">
        <f>K1050</f>
        <v>0</v>
      </c>
      <c r="L1049" s="36">
        <f t="shared" si="185"/>
        <v>0</v>
      </c>
    </row>
    <row r="1050" spans="1:12" ht="12.75" hidden="1">
      <c r="A1050" s="63" t="str">
        <f ca="1" t="shared" si="193"/>
        <v>Субсидии автономным учреждениям на иные цели</v>
      </c>
      <c r="B1050" s="47" t="s">
        <v>85</v>
      </c>
      <c r="C1050" s="8" t="s">
        <v>204</v>
      </c>
      <c r="D1050" s="1" t="s">
        <v>228</v>
      </c>
      <c r="E1050" s="94">
        <v>622</v>
      </c>
      <c r="F1050" s="7">
        <f>'прил.6'!G1091</f>
        <v>0</v>
      </c>
      <c r="G1050" s="7">
        <f>'прил.6'!H1091</f>
        <v>0</v>
      </c>
      <c r="H1050" s="36">
        <f t="shared" si="191"/>
        <v>0</v>
      </c>
      <c r="I1050" s="7">
        <f>'прил.6'!J1091</f>
        <v>0</v>
      </c>
      <c r="J1050" s="36">
        <f t="shared" si="189"/>
        <v>0</v>
      </c>
      <c r="K1050" s="7">
        <f>'прил.6'!L1091</f>
        <v>0</v>
      </c>
      <c r="L1050" s="36">
        <f t="shared" si="185"/>
        <v>0</v>
      </c>
    </row>
    <row r="1051" spans="1:12" ht="12.75">
      <c r="A1051" s="63" t="str">
        <f ca="1">IF(ISERROR(MATCH(C1051,Код_Раздел,0)),"",INDIRECT(ADDRESS(MATCH(C1051,Код_Раздел,0)+1,2,,,"Раздел")))</f>
        <v>Культура, кинематография</v>
      </c>
      <c r="B1051" s="47" t="s">
        <v>85</v>
      </c>
      <c r="C1051" s="8" t="s">
        <v>231</v>
      </c>
      <c r="D1051" s="1"/>
      <c r="E1051" s="94"/>
      <c r="F1051" s="7">
        <f aca="true" t="shared" si="194" ref="F1051:K1054">F1052</f>
        <v>591</v>
      </c>
      <c r="G1051" s="7">
        <f t="shared" si="194"/>
        <v>0</v>
      </c>
      <c r="H1051" s="36">
        <f t="shared" si="191"/>
        <v>591</v>
      </c>
      <c r="I1051" s="7">
        <f t="shared" si="194"/>
        <v>0</v>
      </c>
      <c r="J1051" s="36">
        <f t="shared" si="189"/>
        <v>591</v>
      </c>
      <c r="K1051" s="7">
        <f t="shared" si="194"/>
        <v>0</v>
      </c>
      <c r="L1051" s="36">
        <f t="shared" si="185"/>
        <v>591</v>
      </c>
    </row>
    <row r="1052" spans="1:12" ht="12.75">
      <c r="A1052" s="12" t="s">
        <v>172</v>
      </c>
      <c r="B1052" s="47" t="s">
        <v>85</v>
      </c>
      <c r="C1052" s="8" t="s">
        <v>231</v>
      </c>
      <c r="D1052" s="1" t="s">
        <v>225</v>
      </c>
      <c r="E1052" s="94"/>
      <c r="F1052" s="7">
        <f t="shared" si="194"/>
        <v>591</v>
      </c>
      <c r="G1052" s="7">
        <f t="shared" si="194"/>
        <v>0</v>
      </c>
      <c r="H1052" s="36">
        <f t="shared" si="191"/>
        <v>591</v>
      </c>
      <c r="I1052" s="7">
        <f t="shared" si="194"/>
        <v>0</v>
      </c>
      <c r="J1052" s="36">
        <f t="shared" si="189"/>
        <v>591</v>
      </c>
      <c r="K1052" s="7">
        <f t="shared" si="194"/>
        <v>0</v>
      </c>
      <c r="L1052" s="36">
        <f t="shared" si="185"/>
        <v>591</v>
      </c>
    </row>
    <row r="1053" spans="1:12" ht="33">
      <c r="A1053" s="63" t="str">
        <f ca="1">IF(ISERROR(MATCH(E1053,Код_КВР,0)),"",INDIRECT(ADDRESS(MATCH(E1053,Код_КВР,0)+1,2,,,"КВР")))</f>
        <v>Предоставление субсидий бюджетным, автономным учреждениям и иным некоммерческим организациям</v>
      </c>
      <c r="B1053" s="47" t="s">
        <v>85</v>
      </c>
      <c r="C1053" s="8" t="s">
        <v>231</v>
      </c>
      <c r="D1053" s="1" t="s">
        <v>225</v>
      </c>
      <c r="E1053" s="94">
        <v>600</v>
      </c>
      <c r="F1053" s="7">
        <f t="shared" si="194"/>
        <v>591</v>
      </c>
      <c r="G1053" s="7">
        <f t="shared" si="194"/>
        <v>0</v>
      </c>
      <c r="H1053" s="36">
        <f t="shared" si="191"/>
        <v>591</v>
      </c>
      <c r="I1053" s="7">
        <f t="shared" si="194"/>
        <v>0</v>
      </c>
      <c r="J1053" s="36">
        <f t="shared" si="189"/>
        <v>591</v>
      </c>
      <c r="K1053" s="7">
        <f t="shared" si="194"/>
        <v>0</v>
      </c>
      <c r="L1053" s="36">
        <f t="shared" si="185"/>
        <v>591</v>
      </c>
    </row>
    <row r="1054" spans="1:12" ht="12.75">
      <c r="A1054" s="63" t="str">
        <f ca="1">IF(ISERROR(MATCH(E1054,Код_КВР,0)),"",INDIRECT(ADDRESS(MATCH(E1054,Код_КВР,0)+1,2,,,"КВР")))</f>
        <v>Субсидии бюджетным учреждениям</v>
      </c>
      <c r="B1054" s="47" t="s">
        <v>85</v>
      </c>
      <c r="C1054" s="8" t="s">
        <v>231</v>
      </c>
      <c r="D1054" s="1" t="s">
        <v>225</v>
      </c>
      <c r="E1054" s="94">
        <v>610</v>
      </c>
      <c r="F1054" s="7">
        <f t="shared" si="194"/>
        <v>591</v>
      </c>
      <c r="G1054" s="7">
        <f t="shared" si="194"/>
        <v>0</v>
      </c>
      <c r="H1054" s="36">
        <f t="shared" si="191"/>
        <v>591</v>
      </c>
      <c r="I1054" s="7">
        <f t="shared" si="194"/>
        <v>0</v>
      </c>
      <c r="J1054" s="36">
        <f t="shared" si="189"/>
        <v>591</v>
      </c>
      <c r="K1054" s="7">
        <f t="shared" si="194"/>
        <v>0</v>
      </c>
      <c r="L1054" s="36">
        <f t="shared" si="185"/>
        <v>591</v>
      </c>
    </row>
    <row r="1055" spans="1:12" ht="12.75">
      <c r="A1055" s="63" t="str">
        <f ca="1">IF(ISERROR(MATCH(E1055,Код_КВР,0)),"",INDIRECT(ADDRESS(MATCH(E1055,Код_КВР,0)+1,2,,,"КВР")))</f>
        <v>Субсидии бюджетным учреждениям на иные цели</v>
      </c>
      <c r="B1055" s="47" t="s">
        <v>85</v>
      </c>
      <c r="C1055" s="8" t="s">
        <v>231</v>
      </c>
      <c r="D1055" s="1" t="s">
        <v>225</v>
      </c>
      <c r="E1055" s="94">
        <v>612</v>
      </c>
      <c r="F1055" s="7">
        <f>'прил.6'!G1033</f>
        <v>591</v>
      </c>
      <c r="G1055" s="7">
        <f>'прил.6'!H1033</f>
        <v>0</v>
      </c>
      <c r="H1055" s="36">
        <f t="shared" si="191"/>
        <v>591</v>
      </c>
      <c r="I1055" s="7">
        <f>'прил.6'!J1033</f>
        <v>0</v>
      </c>
      <c r="J1055" s="36">
        <f t="shared" si="189"/>
        <v>591</v>
      </c>
      <c r="K1055" s="7">
        <f>'прил.6'!L1033</f>
        <v>0</v>
      </c>
      <c r="L1055" s="36">
        <f t="shared" si="185"/>
        <v>591</v>
      </c>
    </row>
    <row r="1056" spans="1:12" ht="12.75">
      <c r="A1056" s="63" t="str">
        <f ca="1">IF(ISERROR(MATCH(C1056,Код_Раздел,0)),"",INDIRECT(ADDRESS(MATCH(C1056,Код_Раздел,0)+1,2,,,"Раздел")))</f>
        <v>Средства массовой информации</v>
      </c>
      <c r="B1056" s="47" t="s">
        <v>85</v>
      </c>
      <c r="C1056" s="8" t="s">
        <v>205</v>
      </c>
      <c r="D1056" s="1"/>
      <c r="E1056" s="94"/>
      <c r="F1056" s="7"/>
      <c r="G1056" s="7"/>
      <c r="H1056" s="36"/>
      <c r="I1056" s="7">
        <f>I1057</f>
        <v>7.5</v>
      </c>
      <c r="J1056" s="36">
        <f t="shared" si="189"/>
        <v>7.5</v>
      </c>
      <c r="K1056" s="7">
        <f>K1057</f>
        <v>0</v>
      </c>
      <c r="L1056" s="36">
        <f t="shared" si="185"/>
        <v>7.5</v>
      </c>
    </row>
    <row r="1057" spans="1:12" ht="12.75">
      <c r="A1057" s="12" t="s">
        <v>207</v>
      </c>
      <c r="B1057" s="47" t="s">
        <v>85</v>
      </c>
      <c r="C1057" s="8" t="s">
        <v>205</v>
      </c>
      <c r="D1057" s="1" t="s">
        <v>223</v>
      </c>
      <c r="E1057" s="94"/>
      <c r="F1057" s="7"/>
      <c r="G1057" s="7"/>
      <c r="H1057" s="36"/>
      <c r="I1057" s="7">
        <f>I1058</f>
        <v>7.5</v>
      </c>
      <c r="J1057" s="36">
        <f t="shared" si="189"/>
        <v>7.5</v>
      </c>
      <c r="K1057" s="7">
        <f>K1058</f>
        <v>0</v>
      </c>
      <c r="L1057" s="36">
        <f t="shared" si="185"/>
        <v>7.5</v>
      </c>
    </row>
    <row r="1058" spans="1:12" ht="19.5" customHeight="1">
      <c r="A1058" s="63" t="str">
        <f ca="1">IF(ISERROR(MATCH(E1058,Код_КВР,0)),"",INDIRECT(ADDRESS(MATCH(E1058,Код_КВР,0)+1,2,,,"КВР")))</f>
        <v>Закупка товаров, работ и услуг для муниципальных нужд</v>
      </c>
      <c r="B1058" s="47" t="s">
        <v>85</v>
      </c>
      <c r="C1058" s="8" t="s">
        <v>205</v>
      </c>
      <c r="D1058" s="1" t="s">
        <v>223</v>
      </c>
      <c r="E1058" s="94">
        <v>200</v>
      </c>
      <c r="F1058" s="7"/>
      <c r="G1058" s="7"/>
      <c r="H1058" s="36"/>
      <c r="I1058" s="7">
        <f>I1059</f>
        <v>7.5</v>
      </c>
      <c r="J1058" s="36">
        <f t="shared" si="189"/>
        <v>7.5</v>
      </c>
      <c r="K1058" s="7">
        <f>K1059</f>
        <v>0</v>
      </c>
      <c r="L1058" s="36">
        <f t="shared" si="185"/>
        <v>7.5</v>
      </c>
    </row>
    <row r="1059" spans="1:12" ht="33">
      <c r="A1059" s="63" t="str">
        <f ca="1">IF(ISERROR(MATCH(E1059,Код_КВР,0)),"",INDIRECT(ADDRESS(MATCH(E1059,Код_КВР,0)+1,2,,,"КВР")))</f>
        <v>Иные закупки товаров, работ и услуг для обеспечения муниципальных нужд</v>
      </c>
      <c r="B1059" s="47" t="s">
        <v>85</v>
      </c>
      <c r="C1059" s="8" t="s">
        <v>205</v>
      </c>
      <c r="D1059" s="1" t="s">
        <v>223</v>
      </c>
      <c r="E1059" s="94">
        <v>240</v>
      </c>
      <c r="F1059" s="7"/>
      <c r="G1059" s="7"/>
      <c r="H1059" s="36"/>
      <c r="I1059" s="7">
        <f>I1060</f>
        <v>7.5</v>
      </c>
      <c r="J1059" s="36">
        <f t="shared" si="189"/>
        <v>7.5</v>
      </c>
      <c r="K1059" s="7">
        <f>K1060</f>
        <v>0</v>
      </c>
      <c r="L1059" s="36">
        <f t="shared" si="185"/>
        <v>7.5</v>
      </c>
    </row>
    <row r="1060" spans="1:12" ht="33">
      <c r="A1060" s="63" t="str">
        <f ca="1">IF(ISERROR(MATCH(E1060,Код_КВР,0)),"",INDIRECT(ADDRESS(MATCH(E1060,Код_КВР,0)+1,2,,,"КВР")))</f>
        <v xml:space="preserve">Прочая закупка товаров, работ и услуг для обеспечения муниципальных нужд         </v>
      </c>
      <c r="B1060" s="47" t="s">
        <v>85</v>
      </c>
      <c r="C1060" s="8" t="s">
        <v>205</v>
      </c>
      <c r="D1060" s="1" t="s">
        <v>223</v>
      </c>
      <c r="E1060" s="94">
        <v>244</v>
      </c>
      <c r="F1060" s="7"/>
      <c r="G1060" s="7"/>
      <c r="H1060" s="36"/>
      <c r="I1060" s="7">
        <f>'прил.6'!J352</f>
        <v>7.5</v>
      </c>
      <c r="J1060" s="36">
        <f t="shared" si="189"/>
        <v>7.5</v>
      </c>
      <c r="K1060" s="7">
        <f>'прил.6'!L352</f>
        <v>0</v>
      </c>
      <c r="L1060" s="36">
        <f t="shared" si="185"/>
        <v>7.5</v>
      </c>
    </row>
    <row r="1061" spans="1:12" ht="12.75">
      <c r="A1061" s="63" t="str">
        <f ca="1">IF(ISERROR(MATCH(B1061,Код_КЦСР,0)),"",INDIRECT(ADDRESS(MATCH(B1061,Код_КЦСР,0)+1,2,,,"КЦСР")))</f>
        <v>Ремонт и оборудование эвакуационных путей  зданий</v>
      </c>
      <c r="B1061" s="47" t="s">
        <v>89</v>
      </c>
      <c r="C1061" s="8"/>
      <c r="D1061" s="1"/>
      <c r="E1061" s="94"/>
      <c r="F1061" s="7">
        <f>F1062+F1069</f>
        <v>3239.6</v>
      </c>
      <c r="G1061" s="7">
        <f>G1062+G1069</f>
        <v>0</v>
      </c>
      <c r="H1061" s="36">
        <f t="shared" si="191"/>
        <v>3239.6</v>
      </c>
      <c r="I1061" s="7">
        <f>I1062+I1069</f>
        <v>0</v>
      </c>
      <c r="J1061" s="36">
        <f t="shared" si="189"/>
        <v>3239.6</v>
      </c>
      <c r="K1061" s="7">
        <f>K1062+K1069</f>
        <v>0</v>
      </c>
      <c r="L1061" s="36">
        <f aca="true" t="shared" si="195" ref="L1061:L1124">J1061+K1061</f>
        <v>3239.6</v>
      </c>
    </row>
    <row r="1062" spans="1:12" ht="12.75">
      <c r="A1062" s="63" t="str">
        <f ca="1">IF(ISERROR(MATCH(C1062,Код_Раздел,0)),"",INDIRECT(ADDRESS(MATCH(C1062,Код_Раздел,0)+1,2,,,"Раздел")))</f>
        <v>Образование</v>
      </c>
      <c r="B1062" s="47" t="s">
        <v>89</v>
      </c>
      <c r="C1062" s="8" t="s">
        <v>204</v>
      </c>
      <c r="D1062" s="1"/>
      <c r="E1062" s="94"/>
      <c r="F1062" s="7">
        <f>F1063</f>
        <v>3239.6</v>
      </c>
      <c r="G1062" s="7">
        <f>G1063</f>
        <v>0</v>
      </c>
      <c r="H1062" s="36">
        <f t="shared" si="191"/>
        <v>3239.6</v>
      </c>
      <c r="I1062" s="7">
        <f>I1063</f>
        <v>0</v>
      </c>
      <c r="J1062" s="36">
        <f t="shared" si="189"/>
        <v>3239.6</v>
      </c>
      <c r="K1062" s="7">
        <f>K1063</f>
        <v>0</v>
      </c>
      <c r="L1062" s="36">
        <f t="shared" si="195"/>
        <v>3239.6</v>
      </c>
    </row>
    <row r="1063" spans="1:12" ht="12.75">
      <c r="A1063" s="12" t="s">
        <v>260</v>
      </c>
      <c r="B1063" s="47" t="s">
        <v>89</v>
      </c>
      <c r="C1063" s="8" t="s">
        <v>204</v>
      </c>
      <c r="D1063" s="1" t="s">
        <v>228</v>
      </c>
      <c r="E1063" s="94"/>
      <c r="F1063" s="7">
        <f>F1064</f>
        <v>3239.6</v>
      </c>
      <c r="G1063" s="7">
        <f>G1064</f>
        <v>0</v>
      </c>
      <c r="H1063" s="36">
        <f t="shared" si="191"/>
        <v>3239.6</v>
      </c>
      <c r="I1063" s="7">
        <f>I1064</f>
        <v>0</v>
      </c>
      <c r="J1063" s="36">
        <f t="shared" si="189"/>
        <v>3239.6</v>
      </c>
      <c r="K1063" s="7">
        <f>K1064</f>
        <v>0</v>
      </c>
      <c r="L1063" s="36">
        <f t="shared" si="195"/>
        <v>3239.6</v>
      </c>
    </row>
    <row r="1064" spans="1:12" ht="33">
      <c r="A1064" s="63" t="str">
        <f ca="1">IF(ISERROR(MATCH(E1064,Код_КВР,0)),"",INDIRECT(ADDRESS(MATCH(E1064,Код_КВР,0)+1,2,,,"КВР")))</f>
        <v>Предоставление субсидий бюджетным, автономным учреждениям и иным некоммерческим организациям</v>
      </c>
      <c r="B1064" s="47" t="s">
        <v>89</v>
      </c>
      <c r="C1064" s="8" t="s">
        <v>204</v>
      </c>
      <c r="D1064" s="1" t="s">
        <v>228</v>
      </c>
      <c r="E1064" s="94">
        <v>600</v>
      </c>
      <c r="F1064" s="7">
        <f>F1065+F1067</f>
        <v>3239.6</v>
      </c>
      <c r="G1064" s="7">
        <f>G1065+G1067</f>
        <v>0</v>
      </c>
      <c r="H1064" s="36">
        <f t="shared" si="191"/>
        <v>3239.6</v>
      </c>
      <c r="I1064" s="7">
        <f>I1065+I1067</f>
        <v>0</v>
      </c>
      <c r="J1064" s="36">
        <f t="shared" si="189"/>
        <v>3239.6</v>
      </c>
      <c r="K1064" s="7">
        <f>K1065+K1067</f>
        <v>0</v>
      </c>
      <c r="L1064" s="36">
        <f t="shared" si="195"/>
        <v>3239.6</v>
      </c>
    </row>
    <row r="1065" spans="1:12" ht="12.75">
      <c r="A1065" s="63" t="str">
        <f ca="1">IF(ISERROR(MATCH(E1065,Код_КВР,0)),"",INDIRECT(ADDRESS(MATCH(E1065,Код_КВР,0)+1,2,,,"КВР")))</f>
        <v>Субсидии бюджетным учреждениям</v>
      </c>
      <c r="B1065" s="47" t="s">
        <v>89</v>
      </c>
      <c r="C1065" s="8" t="s">
        <v>204</v>
      </c>
      <c r="D1065" s="1" t="s">
        <v>228</v>
      </c>
      <c r="E1065" s="94">
        <v>610</v>
      </c>
      <c r="F1065" s="7">
        <f>F1066</f>
        <v>3239.6</v>
      </c>
      <c r="G1065" s="7">
        <f>G1066</f>
        <v>0</v>
      </c>
      <c r="H1065" s="36">
        <f t="shared" si="191"/>
        <v>3239.6</v>
      </c>
      <c r="I1065" s="7">
        <f>I1066</f>
        <v>0</v>
      </c>
      <c r="J1065" s="36">
        <f t="shared" si="189"/>
        <v>3239.6</v>
      </c>
      <c r="K1065" s="7">
        <f>K1066</f>
        <v>0</v>
      </c>
      <c r="L1065" s="36">
        <f t="shared" si="195"/>
        <v>3239.6</v>
      </c>
    </row>
    <row r="1066" spans="1:12" ht="12.75">
      <c r="A1066" s="63" t="str">
        <f ca="1">IF(ISERROR(MATCH(E1066,Код_КВР,0)),"",INDIRECT(ADDRESS(MATCH(E1066,Код_КВР,0)+1,2,,,"КВР")))</f>
        <v>Субсидии бюджетным учреждениям на иные цели</v>
      </c>
      <c r="B1066" s="47" t="s">
        <v>89</v>
      </c>
      <c r="C1066" s="8" t="s">
        <v>204</v>
      </c>
      <c r="D1066" s="1" t="s">
        <v>228</v>
      </c>
      <c r="E1066" s="94">
        <v>612</v>
      </c>
      <c r="F1066" s="7">
        <f>'прил.6'!G721+'прил.6'!G874+'прил.6'!G1095</f>
        <v>3239.6</v>
      </c>
      <c r="G1066" s="7">
        <f>'прил.6'!H721+'прил.6'!H874+'прил.6'!H1095</f>
        <v>0</v>
      </c>
      <c r="H1066" s="36">
        <f t="shared" si="191"/>
        <v>3239.6</v>
      </c>
      <c r="I1066" s="7">
        <f>'прил.6'!J721+'прил.6'!J874+'прил.6'!J1095</f>
        <v>0</v>
      </c>
      <c r="J1066" s="36">
        <f t="shared" si="189"/>
        <v>3239.6</v>
      </c>
      <c r="K1066" s="7">
        <f>'прил.6'!L721+'прил.6'!L874+'прил.6'!L1095</f>
        <v>0</v>
      </c>
      <c r="L1066" s="36">
        <f t="shared" si="195"/>
        <v>3239.6</v>
      </c>
    </row>
    <row r="1067" spans="1:12" ht="12.75" hidden="1">
      <c r="A1067" s="63" t="str">
        <f ca="1">IF(ISERROR(MATCH(E1067,Код_КВР,0)),"",INDIRECT(ADDRESS(MATCH(E1067,Код_КВР,0)+1,2,,,"КВР")))</f>
        <v>Субсидии автономным учреждениям</v>
      </c>
      <c r="B1067" s="47" t="s">
        <v>89</v>
      </c>
      <c r="C1067" s="8" t="s">
        <v>204</v>
      </c>
      <c r="D1067" s="1" t="s">
        <v>228</v>
      </c>
      <c r="E1067" s="94">
        <v>620</v>
      </c>
      <c r="F1067" s="7">
        <f>F1068</f>
        <v>0</v>
      </c>
      <c r="G1067" s="7">
        <f>G1068</f>
        <v>0</v>
      </c>
      <c r="H1067" s="36">
        <f t="shared" si="191"/>
        <v>0</v>
      </c>
      <c r="I1067" s="7">
        <f>I1068</f>
        <v>0</v>
      </c>
      <c r="J1067" s="36">
        <f t="shared" si="189"/>
        <v>0</v>
      </c>
      <c r="K1067" s="7">
        <f>K1068</f>
        <v>0</v>
      </c>
      <c r="L1067" s="36">
        <f t="shared" si="195"/>
        <v>0</v>
      </c>
    </row>
    <row r="1068" spans="1:12" ht="12.75" hidden="1">
      <c r="A1068" s="63" t="str">
        <f ca="1">IF(ISERROR(MATCH(E1068,Код_КВР,0)),"",INDIRECT(ADDRESS(MATCH(E1068,Код_КВР,0)+1,2,,,"КВР")))</f>
        <v>Субсидии автономным учреждениям на иные цели</v>
      </c>
      <c r="B1068" s="47" t="s">
        <v>89</v>
      </c>
      <c r="C1068" s="8" t="s">
        <v>204</v>
      </c>
      <c r="D1068" s="1" t="s">
        <v>228</v>
      </c>
      <c r="E1068" s="94">
        <v>622</v>
      </c>
      <c r="F1068" s="7">
        <f>'прил.6'!G1097</f>
        <v>0</v>
      </c>
      <c r="G1068" s="7">
        <f>'прил.6'!H1097</f>
        <v>0</v>
      </c>
      <c r="H1068" s="36">
        <f t="shared" si="191"/>
        <v>0</v>
      </c>
      <c r="I1068" s="7">
        <f>'прил.6'!J1097</f>
        <v>0</v>
      </c>
      <c r="J1068" s="36">
        <f t="shared" si="189"/>
        <v>0</v>
      </c>
      <c r="K1068" s="7">
        <f>'прил.6'!L1097</f>
        <v>0</v>
      </c>
      <c r="L1068" s="36">
        <f t="shared" si="195"/>
        <v>0</v>
      </c>
    </row>
    <row r="1069" spans="1:12" ht="12.75" hidden="1">
      <c r="A1069" s="63" t="str">
        <f ca="1">IF(ISERROR(MATCH(C1069,Код_Раздел,0)),"",INDIRECT(ADDRESS(MATCH(C1069,Код_Раздел,0)+1,2,,,"Раздел")))</f>
        <v>Культура, кинематография</v>
      </c>
      <c r="B1069" s="47" t="s">
        <v>89</v>
      </c>
      <c r="C1069" s="8" t="s">
        <v>231</v>
      </c>
      <c r="D1069" s="1"/>
      <c r="E1069" s="94"/>
      <c r="F1069" s="7">
        <f>F1070</f>
        <v>0</v>
      </c>
      <c r="G1069" s="7">
        <f>G1070</f>
        <v>0</v>
      </c>
      <c r="H1069" s="36">
        <f t="shared" si="191"/>
        <v>0</v>
      </c>
      <c r="I1069" s="7">
        <f>I1070</f>
        <v>0</v>
      </c>
      <c r="J1069" s="36">
        <f t="shared" si="189"/>
        <v>0</v>
      </c>
      <c r="K1069" s="7">
        <f>K1070</f>
        <v>0</v>
      </c>
      <c r="L1069" s="36">
        <f t="shared" si="195"/>
        <v>0</v>
      </c>
    </row>
    <row r="1070" spans="1:12" ht="12.75" hidden="1">
      <c r="A1070" s="12" t="s">
        <v>172</v>
      </c>
      <c r="B1070" s="47" t="s">
        <v>89</v>
      </c>
      <c r="C1070" s="8" t="s">
        <v>231</v>
      </c>
      <c r="D1070" s="1" t="s">
        <v>225</v>
      </c>
      <c r="E1070" s="94"/>
      <c r="F1070" s="7">
        <f>F1071</f>
        <v>0</v>
      </c>
      <c r="G1070" s="7">
        <f>G1071</f>
        <v>0</v>
      </c>
      <c r="H1070" s="36">
        <f t="shared" si="191"/>
        <v>0</v>
      </c>
      <c r="I1070" s="7">
        <f>I1071</f>
        <v>0</v>
      </c>
      <c r="J1070" s="36">
        <f t="shared" si="189"/>
        <v>0</v>
      </c>
      <c r="K1070" s="7">
        <f>K1071</f>
        <v>0</v>
      </c>
      <c r="L1070" s="36">
        <f t="shared" si="195"/>
        <v>0</v>
      </c>
    </row>
    <row r="1071" spans="1:12" ht="33" hidden="1">
      <c r="A1071" s="63" t="str">
        <f ca="1">IF(ISERROR(MATCH(E1071,Код_КВР,0)),"",INDIRECT(ADDRESS(MATCH(E1071,Код_КВР,0)+1,2,,,"КВР")))</f>
        <v>Предоставление субсидий бюджетным, автономным учреждениям и иным некоммерческим организациям</v>
      </c>
      <c r="B1071" s="47" t="s">
        <v>89</v>
      </c>
      <c r="C1071" s="8" t="s">
        <v>231</v>
      </c>
      <c r="D1071" s="1" t="s">
        <v>225</v>
      </c>
      <c r="E1071" s="94">
        <v>600</v>
      </c>
      <c r="F1071" s="7">
        <f>F1072+F1074</f>
        <v>0</v>
      </c>
      <c r="G1071" s="7">
        <f>G1072+G1074</f>
        <v>0</v>
      </c>
      <c r="H1071" s="36">
        <f t="shared" si="191"/>
        <v>0</v>
      </c>
      <c r="I1071" s="7">
        <f>I1072+I1074</f>
        <v>0</v>
      </c>
      <c r="J1071" s="36">
        <f t="shared" si="189"/>
        <v>0</v>
      </c>
      <c r="K1071" s="7">
        <f>K1072+K1074</f>
        <v>0</v>
      </c>
      <c r="L1071" s="36">
        <f t="shared" si="195"/>
        <v>0</v>
      </c>
    </row>
    <row r="1072" spans="1:12" ht="12.75" hidden="1">
      <c r="A1072" s="63" t="str">
        <f ca="1">IF(ISERROR(MATCH(E1072,Код_КВР,0)),"",INDIRECT(ADDRESS(MATCH(E1072,Код_КВР,0)+1,2,,,"КВР")))</f>
        <v>Субсидии бюджетным учреждениям</v>
      </c>
      <c r="B1072" s="47" t="s">
        <v>89</v>
      </c>
      <c r="C1072" s="8" t="s">
        <v>231</v>
      </c>
      <c r="D1072" s="1" t="s">
        <v>225</v>
      </c>
      <c r="E1072" s="94">
        <v>610</v>
      </c>
      <c r="F1072" s="7">
        <f>F1073</f>
        <v>0</v>
      </c>
      <c r="G1072" s="7">
        <f>G1073</f>
        <v>0</v>
      </c>
      <c r="H1072" s="36">
        <f t="shared" si="191"/>
        <v>0</v>
      </c>
      <c r="I1072" s="7">
        <f>I1073</f>
        <v>0</v>
      </c>
      <c r="J1072" s="36">
        <f t="shared" si="189"/>
        <v>0</v>
      </c>
      <c r="K1072" s="7">
        <f>K1073</f>
        <v>0</v>
      </c>
      <c r="L1072" s="36">
        <f t="shared" si="195"/>
        <v>0</v>
      </c>
    </row>
    <row r="1073" spans="1:12" ht="12.75" hidden="1">
      <c r="A1073" s="63" t="str">
        <f ca="1">IF(ISERROR(MATCH(E1073,Код_КВР,0)),"",INDIRECT(ADDRESS(MATCH(E1073,Код_КВР,0)+1,2,,,"КВР")))</f>
        <v>Субсидии бюджетным учреждениям на иные цели</v>
      </c>
      <c r="B1073" s="47" t="s">
        <v>89</v>
      </c>
      <c r="C1073" s="8" t="s">
        <v>231</v>
      </c>
      <c r="D1073" s="1" t="s">
        <v>225</v>
      </c>
      <c r="E1073" s="94">
        <v>612</v>
      </c>
      <c r="F1073" s="7">
        <f>'прил.6'!G1037</f>
        <v>0</v>
      </c>
      <c r="G1073" s="7">
        <f>'прил.6'!H1037</f>
        <v>0</v>
      </c>
      <c r="H1073" s="36">
        <f t="shared" si="191"/>
        <v>0</v>
      </c>
      <c r="I1073" s="7">
        <f>'прил.6'!J1037</f>
        <v>0</v>
      </c>
      <c r="J1073" s="36">
        <f t="shared" si="189"/>
        <v>0</v>
      </c>
      <c r="K1073" s="7">
        <f>'прил.6'!L1037</f>
        <v>0</v>
      </c>
      <c r="L1073" s="36">
        <f t="shared" si="195"/>
        <v>0</v>
      </c>
    </row>
    <row r="1074" spans="1:12" ht="12.75" hidden="1">
      <c r="A1074" s="63" t="str">
        <f ca="1">IF(ISERROR(MATCH(E1074,Код_КВР,0)),"",INDIRECT(ADDRESS(MATCH(E1074,Код_КВР,0)+1,2,,,"КВР")))</f>
        <v>Субсидии автономным учреждениям</v>
      </c>
      <c r="B1074" s="47" t="s">
        <v>89</v>
      </c>
      <c r="C1074" s="8" t="s">
        <v>231</v>
      </c>
      <c r="D1074" s="1" t="s">
        <v>225</v>
      </c>
      <c r="E1074" s="94">
        <v>620</v>
      </c>
      <c r="F1074" s="7">
        <f>F1075</f>
        <v>0</v>
      </c>
      <c r="G1074" s="7">
        <f>G1075</f>
        <v>0</v>
      </c>
      <c r="H1074" s="36">
        <f t="shared" si="191"/>
        <v>0</v>
      </c>
      <c r="I1074" s="7">
        <f>I1075</f>
        <v>0</v>
      </c>
      <c r="J1074" s="36">
        <f t="shared" si="189"/>
        <v>0</v>
      </c>
      <c r="K1074" s="7">
        <f>K1075</f>
        <v>0</v>
      </c>
      <c r="L1074" s="36">
        <f t="shared" si="195"/>
        <v>0</v>
      </c>
    </row>
    <row r="1075" spans="1:12" ht="12.75" hidden="1">
      <c r="A1075" s="63" t="str">
        <f ca="1">IF(ISERROR(MATCH(E1075,Код_КВР,0)),"",INDIRECT(ADDRESS(MATCH(E1075,Код_КВР,0)+1,2,,,"КВР")))</f>
        <v>Субсидии автономным учреждениям на иные цели</v>
      </c>
      <c r="B1075" s="47" t="s">
        <v>89</v>
      </c>
      <c r="C1075" s="8" t="s">
        <v>231</v>
      </c>
      <c r="D1075" s="1" t="s">
        <v>225</v>
      </c>
      <c r="E1075" s="94">
        <v>622</v>
      </c>
      <c r="F1075" s="7">
        <f>'прил.6'!G1039</f>
        <v>0</v>
      </c>
      <c r="G1075" s="7">
        <f>'прил.6'!H1039</f>
        <v>0</v>
      </c>
      <c r="H1075" s="36">
        <f t="shared" si="191"/>
        <v>0</v>
      </c>
      <c r="I1075" s="7">
        <f>'прил.6'!J1039</f>
        <v>0</v>
      </c>
      <c r="J1075" s="36">
        <f t="shared" si="189"/>
        <v>0</v>
      </c>
      <c r="K1075" s="7">
        <f>'прил.6'!L1039</f>
        <v>0</v>
      </c>
      <c r="L1075" s="36">
        <f t="shared" si="195"/>
        <v>0</v>
      </c>
    </row>
    <row r="1076" spans="1:12" ht="12.75">
      <c r="A1076" s="63" t="str">
        <f ca="1">IF(ISERROR(MATCH(B1076,Код_КЦСР,0)),"",INDIRECT(ADDRESS(MATCH(B1076,Код_КЦСР,0)+1,2,,,"КЦСР")))</f>
        <v>Установка распашных решеток на окнах зданий</v>
      </c>
      <c r="B1076" s="47" t="s">
        <v>105</v>
      </c>
      <c r="C1076" s="8"/>
      <c r="D1076" s="1"/>
      <c r="E1076" s="94"/>
      <c r="F1076" s="7">
        <f aca="true" t="shared" si="196" ref="F1076:K1078">F1077</f>
        <v>105.4</v>
      </c>
      <c r="G1076" s="7">
        <f t="shared" si="196"/>
        <v>0</v>
      </c>
      <c r="H1076" s="36">
        <f t="shared" si="191"/>
        <v>105.4</v>
      </c>
      <c r="I1076" s="7">
        <f t="shared" si="196"/>
        <v>0</v>
      </c>
      <c r="J1076" s="36">
        <f t="shared" si="189"/>
        <v>105.4</v>
      </c>
      <c r="K1076" s="7">
        <f t="shared" si="196"/>
        <v>0</v>
      </c>
      <c r="L1076" s="36">
        <f t="shared" si="195"/>
        <v>105.4</v>
      </c>
    </row>
    <row r="1077" spans="1:12" ht="12.75">
      <c r="A1077" s="63" t="str">
        <f ca="1">IF(ISERROR(MATCH(C1077,Код_Раздел,0)),"",INDIRECT(ADDRESS(MATCH(C1077,Код_Раздел,0)+1,2,,,"Раздел")))</f>
        <v>Культура, кинематография</v>
      </c>
      <c r="B1077" s="47" t="s">
        <v>105</v>
      </c>
      <c r="C1077" s="8" t="s">
        <v>231</v>
      </c>
      <c r="D1077" s="1"/>
      <c r="E1077" s="94"/>
      <c r="F1077" s="7">
        <f t="shared" si="196"/>
        <v>105.4</v>
      </c>
      <c r="G1077" s="7">
        <f t="shared" si="196"/>
        <v>0</v>
      </c>
      <c r="H1077" s="36">
        <f t="shared" si="191"/>
        <v>105.4</v>
      </c>
      <c r="I1077" s="7">
        <f t="shared" si="196"/>
        <v>0</v>
      </c>
      <c r="J1077" s="36">
        <f t="shared" si="189"/>
        <v>105.4</v>
      </c>
      <c r="K1077" s="7">
        <f t="shared" si="196"/>
        <v>0</v>
      </c>
      <c r="L1077" s="36">
        <f t="shared" si="195"/>
        <v>105.4</v>
      </c>
    </row>
    <row r="1078" spans="1:12" ht="12.75">
      <c r="A1078" s="12" t="s">
        <v>172</v>
      </c>
      <c r="B1078" s="47" t="s">
        <v>105</v>
      </c>
      <c r="C1078" s="8" t="s">
        <v>231</v>
      </c>
      <c r="D1078" s="1" t="s">
        <v>225</v>
      </c>
      <c r="E1078" s="94"/>
      <c r="F1078" s="7">
        <f t="shared" si="196"/>
        <v>105.4</v>
      </c>
      <c r="G1078" s="7">
        <f t="shared" si="196"/>
        <v>0</v>
      </c>
      <c r="H1078" s="36">
        <f t="shared" si="191"/>
        <v>105.4</v>
      </c>
      <c r="I1078" s="7">
        <f t="shared" si="196"/>
        <v>0</v>
      </c>
      <c r="J1078" s="36">
        <f t="shared" si="189"/>
        <v>105.4</v>
      </c>
      <c r="K1078" s="7">
        <f t="shared" si="196"/>
        <v>0</v>
      </c>
      <c r="L1078" s="36">
        <f t="shared" si="195"/>
        <v>105.4</v>
      </c>
    </row>
    <row r="1079" spans="1:12" ht="33">
      <c r="A1079" s="63" t="str">
        <f ca="1">IF(ISERROR(MATCH(E1079,Код_КВР,0)),"",INDIRECT(ADDRESS(MATCH(E1079,Код_КВР,0)+1,2,,,"КВР")))</f>
        <v>Предоставление субсидий бюджетным, автономным учреждениям и иным некоммерческим организациям</v>
      </c>
      <c r="B1079" s="47" t="s">
        <v>105</v>
      </c>
      <c r="C1079" s="8" t="s">
        <v>231</v>
      </c>
      <c r="D1079" s="1" t="s">
        <v>225</v>
      </c>
      <c r="E1079" s="94">
        <v>600</v>
      </c>
      <c r="F1079" s="7">
        <f>F1080+F1082</f>
        <v>105.4</v>
      </c>
      <c r="G1079" s="7">
        <f>G1080+G1082</f>
        <v>0</v>
      </c>
      <c r="H1079" s="36">
        <f t="shared" si="191"/>
        <v>105.4</v>
      </c>
      <c r="I1079" s="7">
        <f>I1080+I1082</f>
        <v>0</v>
      </c>
      <c r="J1079" s="36">
        <f t="shared" si="189"/>
        <v>105.4</v>
      </c>
      <c r="K1079" s="7">
        <f>K1080+K1082</f>
        <v>0</v>
      </c>
      <c r="L1079" s="36">
        <f t="shared" si="195"/>
        <v>105.4</v>
      </c>
    </row>
    <row r="1080" spans="1:12" ht="12.75">
      <c r="A1080" s="63" t="str">
        <f ca="1">IF(ISERROR(MATCH(E1080,Код_КВР,0)),"",INDIRECT(ADDRESS(MATCH(E1080,Код_КВР,0)+1,2,,,"КВР")))</f>
        <v>Субсидии бюджетным учреждениям</v>
      </c>
      <c r="B1080" s="47" t="s">
        <v>105</v>
      </c>
      <c r="C1080" s="8" t="s">
        <v>231</v>
      </c>
      <c r="D1080" s="1" t="s">
        <v>225</v>
      </c>
      <c r="E1080" s="94">
        <v>610</v>
      </c>
      <c r="F1080" s="7">
        <f>F1081</f>
        <v>55.4</v>
      </c>
      <c r="G1080" s="7">
        <f>G1081</f>
        <v>0</v>
      </c>
      <c r="H1080" s="36">
        <f t="shared" si="191"/>
        <v>55.4</v>
      </c>
      <c r="I1080" s="7">
        <f>I1081</f>
        <v>0</v>
      </c>
      <c r="J1080" s="36">
        <f t="shared" si="189"/>
        <v>55.4</v>
      </c>
      <c r="K1080" s="7">
        <f>K1081</f>
        <v>0</v>
      </c>
      <c r="L1080" s="36">
        <f t="shared" si="195"/>
        <v>55.4</v>
      </c>
    </row>
    <row r="1081" spans="1:12" ht="12.75">
      <c r="A1081" s="63" t="str">
        <f ca="1">IF(ISERROR(MATCH(E1081,Код_КВР,0)),"",INDIRECT(ADDRESS(MATCH(E1081,Код_КВР,0)+1,2,,,"КВР")))</f>
        <v>Субсидии бюджетным учреждениям на иные цели</v>
      </c>
      <c r="B1081" s="47" t="s">
        <v>105</v>
      </c>
      <c r="C1081" s="8" t="s">
        <v>231</v>
      </c>
      <c r="D1081" s="1" t="s">
        <v>225</v>
      </c>
      <c r="E1081" s="94">
        <v>612</v>
      </c>
      <c r="F1081" s="7">
        <f>'прил.6'!G1043</f>
        <v>55.4</v>
      </c>
      <c r="G1081" s="7">
        <f>'прил.6'!H1043</f>
        <v>0</v>
      </c>
      <c r="H1081" s="36">
        <f t="shared" si="191"/>
        <v>55.4</v>
      </c>
      <c r="I1081" s="7">
        <f>'прил.6'!J1043</f>
        <v>0</v>
      </c>
      <c r="J1081" s="36">
        <f t="shared" si="189"/>
        <v>55.4</v>
      </c>
      <c r="K1081" s="7">
        <f>'прил.6'!L1043</f>
        <v>0</v>
      </c>
      <c r="L1081" s="36">
        <f t="shared" si="195"/>
        <v>55.4</v>
      </c>
    </row>
    <row r="1082" spans="1:12" ht="12.75">
      <c r="A1082" s="63" t="str">
        <f ca="1">IF(ISERROR(MATCH(E1082,Код_КВР,0)),"",INDIRECT(ADDRESS(MATCH(E1082,Код_КВР,0)+1,2,,,"КВР")))</f>
        <v>Субсидии автономным учреждениям</v>
      </c>
      <c r="B1082" s="47" t="s">
        <v>105</v>
      </c>
      <c r="C1082" s="8" t="s">
        <v>231</v>
      </c>
      <c r="D1082" s="1" t="s">
        <v>225</v>
      </c>
      <c r="E1082" s="94">
        <v>620</v>
      </c>
      <c r="F1082" s="7">
        <f>F1083</f>
        <v>50</v>
      </c>
      <c r="G1082" s="7">
        <f>G1083</f>
        <v>0</v>
      </c>
      <c r="H1082" s="36">
        <f t="shared" si="191"/>
        <v>50</v>
      </c>
      <c r="I1082" s="7">
        <f>I1083</f>
        <v>0</v>
      </c>
      <c r="J1082" s="36">
        <f t="shared" si="189"/>
        <v>50</v>
      </c>
      <c r="K1082" s="7">
        <f>K1083</f>
        <v>0</v>
      </c>
      <c r="L1082" s="36">
        <f t="shared" si="195"/>
        <v>50</v>
      </c>
    </row>
    <row r="1083" spans="1:12" ht="12.75">
      <c r="A1083" s="63" t="str">
        <f ca="1">IF(ISERROR(MATCH(E1083,Код_КВР,0)),"",INDIRECT(ADDRESS(MATCH(E1083,Код_КВР,0)+1,2,,,"КВР")))</f>
        <v>Субсидии автономным учреждениям на иные цели</v>
      </c>
      <c r="B1083" s="47" t="s">
        <v>105</v>
      </c>
      <c r="C1083" s="8" t="s">
        <v>231</v>
      </c>
      <c r="D1083" s="1" t="s">
        <v>225</v>
      </c>
      <c r="E1083" s="94">
        <v>622</v>
      </c>
      <c r="F1083" s="7">
        <f>'прил.6'!G1045</f>
        <v>50</v>
      </c>
      <c r="G1083" s="7">
        <f>'прил.6'!H1045</f>
        <v>0</v>
      </c>
      <c r="H1083" s="36">
        <f t="shared" si="191"/>
        <v>50</v>
      </c>
      <c r="I1083" s="7">
        <f>'прил.6'!J1045</f>
        <v>0</v>
      </c>
      <c r="J1083" s="36">
        <f t="shared" si="189"/>
        <v>50</v>
      </c>
      <c r="K1083" s="7">
        <f>'прил.6'!L1045</f>
        <v>0</v>
      </c>
      <c r="L1083" s="36">
        <f t="shared" si="195"/>
        <v>50</v>
      </c>
    </row>
    <row r="1084" spans="1:12" ht="33">
      <c r="A1084" s="63" t="str">
        <f ca="1">IF(ISERROR(MATCH(B1084,Код_КЦСР,0)),"",INDIRECT(ADDRESS(MATCH(B1084,Код_КЦСР,0)+1,2,,,"КЦСР")))</f>
        <v>Снижение рисков и смягчение последствий чрезвычайных ситуаций природного и техногенного характера в городе</v>
      </c>
      <c r="B1084" s="47" t="s">
        <v>107</v>
      </c>
      <c r="C1084" s="8"/>
      <c r="D1084" s="1"/>
      <c r="E1084" s="94"/>
      <c r="F1084" s="7">
        <f>F1085+F1096+F1102+F1107</f>
        <v>49441.6</v>
      </c>
      <c r="G1084" s="7">
        <f>G1085+G1096+G1102+G1107</f>
        <v>0</v>
      </c>
      <c r="H1084" s="36">
        <f t="shared" si="191"/>
        <v>49441.6</v>
      </c>
      <c r="I1084" s="7">
        <f>I1085+I1096+I1102+I1107</f>
        <v>0</v>
      </c>
      <c r="J1084" s="36">
        <f t="shared" si="189"/>
        <v>49441.6</v>
      </c>
      <c r="K1084" s="7">
        <f>K1085+K1096+K1102+K1107</f>
        <v>-3424</v>
      </c>
      <c r="L1084" s="36">
        <f t="shared" si="195"/>
        <v>46017.6</v>
      </c>
    </row>
    <row r="1085" spans="1:12" ht="57" customHeight="1">
      <c r="A1085" s="63" t="str">
        <f ca="1">IF(ISERROR(MATCH(B1085,Код_КЦСР,0)),"",INDIRECT(ADDRESS(MATCH(B1085,Код_КЦСР,0)+1,2,,,"КЦСР")))</f>
        <v>Оснащение аварийно-спасательных подразделений МБУ «Спасательная служба» современными аварийно-спасательными средствами и инструментом</v>
      </c>
      <c r="B1085" s="47" t="s">
        <v>109</v>
      </c>
      <c r="C1085" s="8"/>
      <c r="D1085" s="1"/>
      <c r="E1085" s="94"/>
      <c r="F1085" s="7">
        <f>F1086</f>
        <v>881.7</v>
      </c>
      <c r="G1085" s="7">
        <f>G1086</f>
        <v>0</v>
      </c>
      <c r="H1085" s="36">
        <f t="shared" si="191"/>
        <v>881.7</v>
      </c>
      <c r="I1085" s="7">
        <f>I1086</f>
        <v>-653.3000000000001</v>
      </c>
      <c r="J1085" s="36">
        <f t="shared" si="189"/>
        <v>228.39999999999998</v>
      </c>
      <c r="K1085" s="7">
        <f>K1086</f>
        <v>-44</v>
      </c>
      <c r="L1085" s="36">
        <f t="shared" si="195"/>
        <v>184.39999999999998</v>
      </c>
    </row>
    <row r="1086" spans="1:12" ht="12.75">
      <c r="A1086" s="63" t="str">
        <f ca="1">IF(ISERROR(MATCH(C1086,Код_Раздел,0)),"",INDIRECT(ADDRESS(MATCH(C1086,Код_Раздел,0)+1,2,,,"Раздел")))</f>
        <v>Национальная безопасность и правоохранительная  деятельность</v>
      </c>
      <c r="B1086" s="47" t="s">
        <v>109</v>
      </c>
      <c r="C1086" s="8" t="s">
        <v>224</v>
      </c>
      <c r="D1086" s="1"/>
      <c r="E1086" s="94"/>
      <c r="F1086" s="7">
        <f>F1087</f>
        <v>881.7</v>
      </c>
      <c r="G1086" s="7">
        <f>G1087</f>
        <v>0</v>
      </c>
      <c r="H1086" s="36">
        <f t="shared" si="191"/>
        <v>881.7</v>
      </c>
      <c r="I1086" s="7">
        <f>I1087</f>
        <v>-653.3000000000001</v>
      </c>
      <c r="J1086" s="36">
        <f t="shared" si="189"/>
        <v>228.39999999999998</v>
      </c>
      <c r="K1086" s="7">
        <f>K1087</f>
        <v>-44</v>
      </c>
      <c r="L1086" s="36">
        <f t="shared" si="195"/>
        <v>184.39999999999998</v>
      </c>
    </row>
    <row r="1087" spans="1:12" ht="33">
      <c r="A1087" s="12" t="s">
        <v>271</v>
      </c>
      <c r="B1087" s="47" t="s">
        <v>109</v>
      </c>
      <c r="C1087" s="8" t="s">
        <v>224</v>
      </c>
      <c r="D1087" s="1" t="s">
        <v>228</v>
      </c>
      <c r="E1087" s="94"/>
      <c r="F1087" s="7">
        <f>F1088+F1090</f>
        <v>881.7</v>
      </c>
      <c r="G1087" s="7">
        <f>G1088+G1090</f>
        <v>0</v>
      </c>
      <c r="H1087" s="36">
        <f t="shared" si="191"/>
        <v>881.7</v>
      </c>
      <c r="I1087" s="7">
        <f>I1088+I1090+I1093</f>
        <v>-653.3000000000001</v>
      </c>
      <c r="J1087" s="36">
        <f t="shared" si="189"/>
        <v>228.39999999999998</v>
      </c>
      <c r="K1087" s="7">
        <f>K1088+K1090+K1093</f>
        <v>-44</v>
      </c>
      <c r="L1087" s="36">
        <f t="shared" si="195"/>
        <v>184.39999999999998</v>
      </c>
    </row>
    <row r="1088" spans="1:12" ht="33" hidden="1">
      <c r="A1088" s="63" t="str">
        <f aca="true" t="shared" si="197" ref="A1088:A1095">IF(ISERROR(MATCH(E1088,Код_КВР,0)),"",INDIRECT(ADDRESS(MATCH(E1088,Код_КВР,0)+1,2,,,"КВР")))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88" s="47" t="s">
        <v>109</v>
      </c>
      <c r="C1088" s="8" t="s">
        <v>224</v>
      </c>
      <c r="D1088" s="1" t="s">
        <v>228</v>
      </c>
      <c r="E1088" s="94">
        <v>100</v>
      </c>
      <c r="F1088" s="7">
        <f>F1089</f>
        <v>555</v>
      </c>
      <c r="G1088" s="7">
        <f>G1089</f>
        <v>0</v>
      </c>
      <c r="H1088" s="36">
        <f t="shared" si="191"/>
        <v>555</v>
      </c>
      <c r="I1088" s="7">
        <f>I1089</f>
        <v>-555</v>
      </c>
      <c r="J1088" s="36">
        <f t="shared" si="189"/>
        <v>0</v>
      </c>
      <c r="K1088" s="7">
        <f>K1089</f>
        <v>0</v>
      </c>
      <c r="L1088" s="36">
        <f t="shared" si="195"/>
        <v>0</v>
      </c>
    </row>
    <row r="1089" spans="1:12" ht="12.75" hidden="1">
      <c r="A1089" s="63" t="str">
        <f ca="1" t="shared" si="197"/>
        <v>Расходы на выплаты персоналу казенных учреждений</v>
      </c>
      <c r="B1089" s="47" t="s">
        <v>109</v>
      </c>
      <c r="C1089" s="8" t="s">
        <v>224</v>
      </c>
      <c r="D1089" s="1" t="s">
        <v>228</v>
      </c>
      <c r="E1089" s="94">
        <v>110</v>
      </c>
      <c r="F1089" s="7">
        <f>'прил.6'!G183</f>
        <v>555</v>
      </c>
      <c r="G1089" s="7">
        <f>'прил.6'!H183</f>
        <v>0</v>
      </c>
      <c r="H1089" s="36">
        <f t="shared" si="191"/>
        <v>555</v>
      </c>
      <c r="I1089" s="7">
        <f>'прил.6'!J183</f>
        <v>-555</v>
      </c>
      <c r="J1089" s="36">
        <f t="shared" si="189"/>
        <v>0</v>
      </c>
      <c r="K1089" s="7">
        <f>'прил.6'!L183</f>
        <v>0</v>
      </c>
      <c r="L1089" s="36">
        <f t="shared" si="195"/>
        <v>0</v>
      </c>
    </row>
    <row r="1090" spans="1:12" ht="12.75" hidden="1">
      <c r="A1090" s="63" t="str">
        <f ca="1" t="shared" si="197"/>
        <v>Закупка товаров, работ и услуг для муниципальных нужд</v>
      </c>
      <c r="B1090" s="47" t="s">
        <v>109</v>
      </c>
      <c r="C1090" s="8" t="s">
        <v>224</v>
      </c>
      <c r="D1090" s="1" t="s">
        <v>228</v>
      </c>
      <c r="E1090" s="94">
        <v>200</v>
      </c>
      <c r="F1090" s="7">
        <f>F1091</f>
        <v>326.7</v>
      </c>
      <c r="G1090" s="7">
        <f>G1091</f>
        <v>0</v>
      </c>
      <c r="H1090" s="36">
        <f t="shared" si="191"/>
        <v>326.7</v>
      </c>
      <c r="I1090" s="7">
        <f>I1091</f>
        <v>-326.7</v>
      </c>
      <c r="J1090" s="36">
        <f aca="true" t="shared" si="198" ref="J1090:J1095">H1090+I1090</f>
        <v>0</v>
      </c>
      <c r="K1090" s="7">
        <f>K1091</f>
        <v>0</v>
      </c>
      <c r="L1090" s="36">
        <f t="shared" si="195"/>
        <v>0</v>
      </c>
    </row>
    <row r="1091" spans="1:12" ht="33" hidden="1">
      <c r="A1091" s="63" t="str">
        <f ca="1" t="shared" si="197"/>
        <v>Иные закупки товаров, работ и услуг для обеспечения муниципальных нужд</v>
      </c>
      <c r="B1091" s="47" t="s">
        <v>109</v>
      </c>
      <c r="C1091" s="8" t="s">
        <v>224</v>
      </c>
      <c r="D1091" s="1" t="s">
        <v>228</v>
      </c>
      <c r="E1091" s="94">
        <v>240</v>
      </c>
      <c r="F1091" s="7">
        <f>F1092</f>
        <v>326.7</v>
      </c>
      <c r="G1091" s="7">
        <f>G1092</f>
        <v>0</v>
      </c>
      <c r="H1091" s="36">
        <f t="shared" si="191"/>
        <v>326.7</v>
      </c>
      <c r="I1091" s="7">
        <f>I1092</f>
        <v>-326.7</v>
      </c>
      <c r="J1091" s="36">
        <f t="shared" si="198"/>
        <v>0</v>
      </c>
      <c r="K1091" s="7">
        <f>K1092</f>
        <v>0</v>
      </c>
      <c r="L1091" s="36">
        <f t="shared" si="195"/>
        <v>0</v>
      </c>
    </row>
    <row r="1092" spans="1:12" ht="33" hidden="1">
      <c r="A1092" s="63" t="str">
        <f ca="1" t="shared" si="197"/>
        <v xml:space="preserve">Прочая закупка товаров, работ и услуг для обеспечения муниципальных нужд         </v>
      </c>
      <c r="B1092" s="47" t="s">
        <v>109</v>
      </c>
      <c r="C1092" s="8" t="s">
        <v>224</v>
      </c>
      <c r="D1092" s="1" t="s">
        <v>228</v>
      </c>
      <c r="E1092" s="94">
        <v>244</v>
      </c>
      <c r="F1092" s="7">
        <f>'прил.6'!G186</f>
        <v>326.7</v>
      </c>
      <c r="G1092" s="7">
        <f>'прил.6'!H186</f>
        <v>0</v>
      </c>
      <c r="H1092" s="36">
        <f t="shared" si="191"/>
        <v>326.7</v>
      </c>
      <c r="I1092" s="7">
        <f>'прил.6'!J186</f>
        <v>-326.7</v>
      </c>
      <c r="J1092" s="36">
        <f t="shared" si="198"/>
        <v>0</v>
      </c>
      <c r="K1092" s="7">
        <f>'прил.6'!L186</f>
        <v>0</v>
      </c>
      <c r="L1092" s="36">
        <f t="shared" si="195"/>
        <v>0</v>
      </c>
    </row>
    <row r="1093" spans="1:12" ht="33">
      <c r="A1093" s="63" t="str">
        <f ca="1" t="shared" si="197"/>
        <v>Предоставление субсидий бюджетным, автономным учреждениям и иным некоммерческим организациям</v>
      </c>
      <c r="B1093" s="47" t="s">
        <v>109</v>
      </c>
      <c r="C1093" s="8" t="s">
        <v>224</v>
      </c>
      <c r="D1093" s="1" t="s">
        <v>228</v>
      </c>
      <c r="E1093" s="94">
        <v>600</v>
      </c>
      <c r="F1093" s="7"/>
      <c r="G1093" s="7"/>
      <c r="H1093" s="36"/>
      <c r="I1093" s="7">
        <f>I1094</f>
        <v>228.4</v>
      </c>
      <c r="J1093" s="36">
        <f t="shared" si="198"/>
        <v>228.4</v>
      </c>
      <c r="K1093" s="7">
        <f>K1094</f>
        <v>-44</v>
      </c>
      <c r="L1093" s="36">
        <f t="shared" si="195"/>
        <v>184.4</v>
      </c>
    </row>
    <row r="1094" spans="1:12" ht="12.75">
      <c r="A1094" s="63" t="str">
        <f ca="1" t="shared" si="197"/>
        <v>Субсидии бюджетным учреждениям</v>
      </c>
      <c r="B1094" s="47" t="s">
        <v>109</v>
      </c>
      <c r="C1094" s="8" t="s">
        <v>224</v>
      </c>
      <c r="D1094" s="1" t="s">
        <v>228</v>
      </c>
      <c r="E1094" s="94">
        <v>610</v>
      </c>
      <c r="F1094" s="7"/>
      <c r="G1094" s="7"/>
      <c r="H1094" s="36"/>
      <c r="I1094" s="7">
        <f>I1095</f>
        <v>228.4</v>
      </c>
      <c r="J1094" s="36">
        <f t="shared" si="198"/>
        <v>228.4</v>
      </c>
      <c r="K1094" s="7">
        <f>K1095</f>
        <v>-44</v>
      </c>
      <c r="L1094" s="36">
        <f t="shared" si="195"/>
        <v>184.4</v>
      </c>
    </row>
    <row r="1095" spans="1:12" ht="12.75">
      <c r="A1095" s="63" t="str">
        <f ca="1" t="shared" si="197"/>
        <v>Субсидии бюджетным учреждениям на иные цели</v>
      </c>
      <c r="B1095" s="47" t="s">
        <v>109</v>
      </c>
      <c r="C1095" s="8" t="s">
        <v>224</v>
      </c>
      <c r="D1095" s="1" t="s">
        <v>228</v>
      </c>
      <c r="E1095" s="94">
        <v>612</v>
      </c>
      <c r="F1095" s="7"/>
      <c r="G1095" s="7"/>
      <c r="H1095" s="36"/>
      <c r="I1095" s="7">
        <v>228.4</v>
      </c>
      <c r="J1095" s="36">
        <f t="shared" si="198"/>
        <v>228.4</v>
      </c>
      <c r="K1095" s="7">
        <f>'прил.6'!L181</f>
        <v>-44</v>
      </c>
      <c r="L1095" s="36">
        <f t="shared" si="195"/>
        <v>184.4</v>
      </c>
    </row>
    <row r="1096" spans="1:12" ht="19.5" customHeight="1">
      <c r="A1096" s="63" t="str">
        <f ca="1">IF(ISERROR(MATCH(B1096,Код_КЦСР,0)),"",INDIRECT(ADDRESS(MATCH(B1096,Код_КЦСР,0)+1,2,,,"КЦСР")))</f>
        <v>Приобретение лицензионного ПО, Крипто ПРО с лицензией СЭД</v>
      </c>
      <c r="B1096" s="47" t="s">
        <v>110</v>
      </c>
      <c r="C1096" s="8"/>
      <c r="D1096" s="1"/>
      <c r="E1096" s="94"/>
      <c r="F1096" s="7">
        <f aca="true" t="shared" si="199" ref="F1096:K1100">F1097</f>
        <v>354.6</v>
      </c>
      <c r="G1096" s="7">
        <f t="shared" si="199"/>
        <v>0</v>
      </c>
      <c r="H1096" s="36">
        <f t="shared" si="191"/>
        <v>354.6</v>
      </c>
      <c r="I1096" s="7">
        <f t="shared" si="199"/>
        <v>0</v>
      </c>
      <c r="J1096" s="36">
        <f aca="true" t="shared" si="200" ref="J1096:J1159">H1096+I1096</f>
        <v>354.6</v>
      </c>
      <c r="K1096" s="7">
        <f t="shared" si="199"/>
        <v>-169.8</v>
      </c>
      <c r="L1096" s="36">
        <f t="shared" si="195"/>
        <v>184.8</v>
      </c>
    </row>
    <row r="1097" spans="1:12" ht="12.75">
      <c r="A1097" s="63" t="str">
        <f ca="1">IF(ISERROR(MATCH(C1097,Код_Раздел,0)),"",INDIRECT(ADDRESS(MATCH(C1097,Код_Раздел,0)+1,2,,,"Раздел")))</f>
        <v>Национальная безопасность и правоохранительная  деятельность</v>
      </c>
      <c r="B1097" s="47" t="s">
        <v>110</v>
      </c>
      <c r="C1097" s="8" t="s">
        <v>224</v>
      </c>
      <c r="D1097" s="1"/>
      <c r="E1097" s="94"/>
      <c r="F1097" s="7">
        <f t="shared" si="199"/>
        <v>354.6</v>
      </c>
      <c r="G1097" s="7">
        <f t="shared" si="199"/>
        <v>0</v>
      </c>
      <c r="H1097" s="36">
        <f t="shared" si="191"/>
        <v>354.6</v>
      </c>
      <c r="I1097" s="7">
        <f t="shared" si="199"/>
        <v>0</v>
      </c>
      <c r="J1097" s="36">
        <f t="shared" si="200"/>
        <v>354.6</v>
      </c>
      <c r="K1097" s="7">
        <f t="shared" si="199"/>
        <v>-169.8</v>
      </c>
      <c r="L1097" s="36">
        <f t="shared" si="195"/>
        <v>184.8</v>
      </c>
    </row>
    <row r="1098" spans="1:12" ht="33">
      <c r="A1098" s="12" t="s">
        <v>271</v>
      </c>
      <c r="B1098" s="47" t="s">
        <v>110</v>
      </c>
      <c r="C1098" s="8" t="s">
        <v>224</v>
      </c>
      <c r="D1098" s="1" t="s">
        <v>228</v>
      </c>
      <c r="E1098" s="94"/>
      <c r="F1098" s="7">
        <f t="shared" si="199"/>
        <v>354.6</v>
      </c>
      <c r="G1098" s="7">
        <f t="shared" si="199"/>
        <v>0</v>
      </c>
      <c r="H1098" s="36">
        <f t="shared" si="191"/>
        <v>354.6</v>
      </c>
      <c r="I1098" s="7">
        <f t="shared" si="199"/>
        <v>0</v>
      </c>
      <c r="J1098" s="36">
        <f t="shared" si="200"/>
        <v>354.6</v>
      </c>
      <c r="K1098" s="7">
        <f t="shared" si="199"/>
        <v>-169.8</v>
      </c>
      <c r="L1098" s="36">
        <f t="shared" si="195"/>
        <v>184.8</v>
      </c>
    </row>
    <row r="1099" spans="1:12" ht="12.75">
      <c r="A1099" s="63" t="str">
        <f ca="1">IF(ISERROR(MATCH(E1099,Код_КВР,0)),"",INDIRECT(ADDRESS(MATCH(E1099,Код_КВР,0)+1,2,,,"КВР")))</f>
        <v>Закупка товаров, работ и услуг для муниципальных нужд</v>
      </c>
      <c r="B1099" s="47" t="s">
        <v>110</v>
      </c>
      <c r="C1099" s="8" t="s">
        <v>224</v>
      </c>
      <c r="D1099" s="1" t="s">
        <v>228</v>
      </c>
      <c r="E1099" s="94">
        <v>200</v>
      </c>
      <c r="F1099" s="7">
        <f t="shared" si="199"/>
        <v>354.6</v>
      </c>
      <c r="G1099" s="7">
        <f t="shared" si="199"/>
        <v>0</v>
      </c>
      <c r="H1099" s="36">
        <f t="shared" si="191"/>
        <v>354.6</v>
      </c>
      <c r="I1099" s="7">
        <f t="shared" si="199"/>
        <v>0</v>
      </c>
      <c r="J1099" s="36">
        <f t="shared" si="200"/>
        <v>354.6</v>
      </c>
      <c r="K1099" s="7">
        <f t="shared" si="199"/>
        <v>-169.8</v>
      </c>
      <c r="L1099" s="36">
        <f t="shared" si="195"/>
        <v>184.8</v>
      </c>
    </row>
    <row r="1100" spans="1:12" ht="33">
      <c r="A1100" s="63" t="str">
        <f ca="1">IF(ISERROR(MATCH(E1100,Код_КВР,0)),"",INDIRECT(ADDRESS(MATCH(E1100,Код_КВР,0)+1,2,,,"КВР")))</f>
        <v>Иные закупки товаров, работ и услуг для обеспечения муниципальных нужд</v>
      </c>
      <c r="B1100" s="47" t="s">
        <v>110</v>
      </c>
      <c r="C1100" s="8" t="s">
        <v>224</v>
      </c>
      <c r="D1100" s="1" t="s">
        <v>228</v>
      </c>
      <c r="E1100" s="94">
        <v>240</v>
      </c>
      <c r="F1100" s="7">
        <f t="shared" si="199"/>
        <v>354.6</v>
      </c>
      <c r="G1100" s="7">
        <f t="shared" si="199"/>
        <v>0</v>
      </c>
      <c r="H1100" s="36">
        <f t="shared" si="191"/>
        <v>354.6</v>
      </c>
      <c r="I1100" s="7">
        <f t="shared" si="199"/>
        <v>0</v>
      </c>
      <c r="J1100" s="36">
        <f t="shared" si="200"/>
        <v>354.6</v>
      </c>
      <c r="K1100" s="7">
        <f t="shared" si="199"/>
        <v>-169.8</v>
      </c>
      <c r="L1100" s="36">
        <f t="shared" si="195"/>
        <v>184.8</v>
      </c>
    </row>
    <row r="1101" spans="1:12" ht="33">
      <c r="A1101" s="63" t="str">
        <f ca="1">IF(ISERROR(MATCH(E1101,Код_КВР,0)),"",INDIRECT(ADDRESS(MATCH(E1101,Код_КВР,0)+1,2,,,"КВР")))</f>
        <v xml:space="preserve">Прочая закупка товаров, работ и услуг для обеспечения муниципальных нужд         </v>
      </c>
      <c r="B1101" s="47" t="s">
        <v>110</v>
      </c>
      <c r="C1101" s="8" t="s">
        <v>224</v>
      </c>
      <c r="D1101" s="1" t="s">
        <v>228</v>
      </c>
      <c r="E1101" s="94">
        <v>244</v>
      </c>
      <c r="F1101" s="7">
        <f>'прил.6'!G193</f>
        <v>354.6</v>
      </c>
      <c r="G1101" s="7">
        <f>'прил.6'!H193</f>
        <v>0</v>
      </c>
      <c r="H1101" s="36">
        <f aca="true" t="shared" si="201" ref="H1101:H1166">F1101+G1101</f>
        <v>354.6</v>
      </c>
      <c r="I1101" s="7">
        <f>'прил.6'!J193</f>
        <v>0</v>
      </c>
      <c r="J1101" s="36">
        <f t="shared" si="200"/>
        <v>354.6</v>
      </c>
      <c r="K1101" s="7">
        <f>'прил.6'!L193</f>
        <v>-169.8</v>
      </c>
      <c r="L1101" s="36">
        <f t="shared" si="195"/>
        <v>184.8</v>
      </c>
    </row>
    <row r="1102" spans="1:12" ht="33" hidden="1">
      <c r="A1102" s="63" t="str">
        <f ca="1">IF(ISERROR(MATCH(B1102,Код_КЦСР,0)),"",INDIRECT(ADDRESS(MATCH(B1102,Код_КЦСР,0)+1,2,,,"КЦСР")))</f>
        <v>Минимизация последствий от ЧС на опасных производственных объектах экономики (ОПОЭ)</v>
      </c>
      <c r="B1102" s="47" t="s">
        <v>123</v>
      </c>
      <c r="C1102" s="8"/>
      <c r="D1102" s="1"/>
      <c r="E1102" s="94"/>
      <c r="F1102" s="7">
        <f aca="true" t="shared" si="202" ref="F1102:K1105">F1103</f>
        <v>1559.6</v>
      </c>
      <c r="G1102" s="7">
        <f t="shared" si="202"/>
        <v>0</v>
      </c>
      <c r="H1102" s="36">
        <f t="shared" si="201"/>
        <v>1559.6</v>
      </c>
      <c r="I1102" s="7">
        <f t="shared" si="202"/>
        <v>0</v>
      </c>
      <c r="J1102" s="36">
        <f t="shared" si="200"/>
        <v>1559.6</v>
      </c>
      <c r="K1102" s="7">
        <f t="shared" si="202"/>
        <v>-1559.6</v>
      </c>
      <c r="L1102" s="36">
        <f t="shared" si="195"/>
        <v>0</v>
      </c>
    </row>
    <row r="1103" spans="1:12" ht="12.75" hidden="1">
      <c r="A1103" s="63" t="str">
        <f ca="1">IF(ISERROR(MATCH(C1103,Код_Раздел,0)),"",INDIRECT(ADDRESS(MATCH(C1103,Код_Раздел,0)+1,2,,,"Раздел")))</f>
        <v>Национальная безопасность и правоохранительная  деятельность</v>
      </c>
      <c r="B1103" s="47" t="s">
        <v>123</v>
      </c>
      <c r="C1103" s="8" t="s">
        <v>224</v>
      </c>
      <c r="D1103" s="1"/>
      <c r="E1103" s="94"/>
      <c r="F1103" s="7">
        <f t="shared" si="202"/>
        <v>1559.6</v>
      </c>
      <c r="G1103" s="7">
        <f t="shared" si="202"/>
        <v>0</v>
      </c>
      <c r="H1103" s="36">
        <f t="shared" si="201"/>
        <v>1559.6</v>
      </c>
      <c r="I1103" s="7">
        <f t="shared" si="202"/>
        <v>0</v>
      </c>
      <c r="J1103" s="36">
        <f t="shared" si="200"/>
        <v>1559.6</v>
      </c>
      <c r="K1103" s="7">
        <f t="shared" si="202"/>
        <v>-1559.6</v>
      </c>
      <c r="L1103" s="36">
        <f t="shared" si="195"/>
        <v>0</v>
      </c>
    </row>
    <row r="1104" spans="1:12" ht="33" hidden="1">
      <c r="A1104" s="12" t="s">
        <v>271</v>
      </c>
      <c r="B1104" s="47" t="s">
        <v>123</v>
      </c>
      <c r="C1104" s="8" t="s">
        <v>224</v>
      </c>
      <c r="D1104" s="1" t="s">
        <v>228</v>
      </c>
      <c r="E1104" s="94"/>
      <c r="F1104" s="7">
        <f t="shared" si="202"/>
        <v>1559.6</v>
      </c>
      <c r="G1104" s="7">
        <f t="shared" si="202"/>
        <v>0</v>
      </c>
      <c r="H1104" s="36">
        <f t="shared" si="201"/>
        <v>1559.6</v>
      </c>
      <c r="I1104" s="7">
        <f t="shared" si="202"/>
        <v>0</v>
      </c>
      <c r="J1104" s="36">
        <f t="shared" si="200"/>
        <v>1559.6</v>
      </c>
      <c r="K1104" s="7">
        <f t="shared" si="202"/>
        <v>-1559.6</v>
      </c>
      <c r="L1104" s="36">
        <f t="shared" si="195"/>
        <v>0</v>
      </c>
    </row>
    <row r="1105" spans="1:12" ht="33" hidden="1">
      <c r="A1105" s="63" t="str">
        <f ca="1">IF(ISERROR(MATCH(E1105,Код_КВР,0)),"",INDIRECT(ADDRESS(MATCH(E1105,Код_КВР,0)+1,2,,,"КВР")))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05" s="47" t="s">
        <v>123</v>
      </c>
      <c r="C1105" s="8" t="s">
        <v>224</v>
      </c>
      <c r="D1105" s="1" t="s">
        <v>228</v>
      </c>
      <c r="E1105" s="94">
        <v>100</v>
      </c>
      <c r="F1105" s="7">
        <f t="shared" si="202"/>
        <v>1559.6</v>
      </c>
      <c r="G1105" s="7">
        <f t="shared" si="202"/>
        <v>0</v>
      </c>
      <c r="H1105" s="36">
        <f t="shared" si="201"/>
        <v>1559.6</v>
      </c>
      <c r="I1105" s="7">
        <f t="shared" si="202"/>
        <v>0</v>
      </c>
      <c r="J1105" s="36">
        <f t="shared" si="200"/>
        <v>1559.6</v>
      </c>
      <c r="K1105" s="7">
        <f t="shared" si="202"/>
        <v>-1559.6</v>
      </c>
      <c r="L1105" s="36">
        <f t="shared" si="195"/>
        <v>0</v>
      </c>
    </row>
    <row r="1106" spans="1:12" ht="12.75" hidden="1">
      <c r="A1106" s="63" t="str">
        <f ca="1">IF(ISERROR(MATCH(E1106,Код_КВР,0)),"",INDIRECT(ADDRESS(MATCH(E1106,Код_КВР,0)+1,2,,,"КВР")))</f>
        <v>Расходы на выплаты персоналу казенных учреждений</v>
      </c>
      <c r="B1106" s="47" t="s">
        <v>123</v>
      </c>
      <c r="C1106" s="8" t="s">
        <v>224</v>
      </c>
      <c r="D1106" s="1" t="s">
        <v>228</v>
      </c>
      <c r="E1106" s="94">
        <v>110</v>
      </c>
      <c r="F1106" s="7">
        <f>'прил.6'!G196</f>
        <v>1559.6</v>
      </c>
      <c r="G1106" s="7">
        <f>'прил.6'!H196</f>
        <v>0</v>
      </c>
      <c r="H1106" s="36">
        <f t="shared" si="201"/>
        <v>1559.6</v>
      </c>
      <c r="I1106" s="7">
        <f>'прил.6'!J196</f>
        <v>0</v>
      </c>
      <c r="J1106" s="36">
        <f t="shared" si="200"/>
        <v>1559.6</v>
      </c>
      <c r="K1106" s="7">
        <f>'прил.6'!L196</f>
        <v>-1559.6</v>
      </c>
      <c r="L1106" s="36">
        <f t="shared" si="195"/>
        <v>0</v>
      </c>
    </row>
    <row r="1107" spans="1:12" ht="33">
      <c r="A1107" s="63" t="str">
        <f ca="1">IF(ISERROR(MATCH(B1107,Код_КЦСР,0)),"",INDIRECT(ADDRESS(MATCH(B1107,Код_КЦСР,0)+1,2,,,"КЦСР")))</f>
        <v>Обеспечение создания условий для реализации подпрограммы 2 (Текущее содержание учреждения)</v>
      </c>
      <c r="B1107" s="47" t="s">
        <v>125</v>
      </c>
      <c r="C1107" s="8"/>
      <c r="D1107" s="1"/>
      <c r="E1107" s="94"/>
      <c r="F1107" s="7">
        <f>F1108</f>
        <v>46645.7</v>
      </c>
      <c r="G1107" s="7">
        <f>G1108</f>
        <v>0</v>
      </c>
      <c r="H1107" s="36">
        <f t="shared" si="201"/>
        <v>46645.7</v>
      </c>
      <c r="I1107" s="7">
        <f>I1108</f>
        <v>653.2999999999993</v>
      </c>
      <c r="J1107" s="36">
        <f t="shared" si="200"/>
        <v>47299</v>
      </c>
      <c r="K1107" s="7">
        <f>K1108</f>
        <v>-1650.6000000000001</v>
      </c>
      <c r="L1107" s="36">
        <f t="shared" si="195"/>
        <v>45648.4</v>
      </c>
    </row>
    <row r="1108" spans="1:12" ht="12.75">
      <c r="A1108" s="63" t="str">
        <f ca="1">IF(ISERROR(MATCH(C1108,Код_Раздел,0)),"",INDIRECT(ADDRESS(MATCH(C1108,Код_Раздел,0)+1,2,,,"Раздел")))</f>
        <v>Национальная безопасность и правоохранительная  деятельность</v>
      </c>
      <c r="B1108" s="47" t="s">
        <v>125</v>
      </c>
      <c r="C1108" s="8" t="s">
        <v>224</v>
      </c>
      <c r="D1108" s="1"/>
      <c r="E1108" s="94"/>
      <c r="F1108" s="7">
        <f>F1109</f>
        <v>46645.7</v>
      </c>
      <c r="G1108" s="7">
        <f>G1109</f>
        <v>0</v>
      </c>
      <c r="H1108" s="36">
        <f t="shared" si="201"/>
        <v>46645.7</v>
      </c>
      <c r="I1108" s="7">
        <f>I1109</f>
        <v>653.2999999999993</v>
      </c>
      <c r="J1108" s="36">
        <f t="shared" si="200"/>
        <v>47299</v>
      </c>
      <c r="K1108" s="7">
        <f>K1109</f>
        <v>-1650.6000000000001</v>
      </c>
      <c r="L1108" s="36">
        <f t="shared" si="195"/>
        <v>45648.4</v>
      </c>
    </row>
    <row r="1109" spans="1:12" ht="33">
      <c r="A1109" s="12" t="s">
        <v>271</v>
      </c>
      <c r="B1109" s="47" t="s">
        <v>125</v>
      </c>
      <c r="C1109" s="8" t="s">
        <v>224</v>
      </c>
      <c r="D1109" s="1" t="s">
        <v>228</v>
      </c>
      <c r="E1109" s="94"/>
      <c r="F1109" s="7">
        <f>F1110+F1112+F1118</f>
        <v>46645.7</v>
      </c>
      <c r="G1109" s="7">
        <f>G1110+G1112+G1118</f>
        <v>0</v>
      </c>
      <c r="H1109" s="36">
        <f t="shared" si="201"/>
        <v>46645.7</v>
      </c>
      <c r="I1109" s="7">
        <f>I1110+I1112+I1118+I1115</f>
        <v>653.2999999999993</v>
      </c>
      <c r="J1109" s="36">
        <f t="shared" si="200"/>
        <v>47299</v>
      </c>
      <c r="K1109" s="7">
        <f>K1110+K1112+K1118+K1115</f>
        <v>-1650.6000000000001</v>
      </c>
      <c r="L1109" s="36">
        <f t="shared" si="195"/>
        <v>45648.4</v>
      </c>
    </row>
    <row r="1110" spans="1:12" ht="33">
      <c r="A1110" s="63" t="str">
        <f aca="true" t="shared" si="203" ref="A1110:A1121">IF(ISERROR(MATCH(E1110,Код_КВР,0)),"",INDIRECT(ADDRESS(MATCH(E1110,Код_КВР,0)+1,2,,,"КВР")))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10" s="47" t="s">
        <v>125</v>
      </c>
      <c r="C1110" s="8" t="s">
        <v>224</v>
      </c>
      <c r="D1110" s="1" t="s">
        <v>228</v>
      </c>
      <c r="E1110" s="94">
        <v>100</v>
      </c>
      <c r="F1110" s="7">
        <f>F1111</f>
        <v>38954.9</v>
      </c>
      <c r="G1110" s="7">
        <f>G1111</f>
        <v>0</v>
      </c>
      <c r="H1110" s="36">
        <f t="shared" si="201"/>
        <v>38954.9</v>
      </c>
      <c r="I1110" s="7">
        <f>I1111</f>
        <v>-15942.2</v>
      </c>
      <c r="J1110" s="36">
        <f t="shared" si="200"/>
        <v>23012.7</v>
      </c>
      <c r="K1110" s="7">
        <f>K1111</f>
        <v>0</v>
      </c>
      <c r="L1110" s="36">
        <f t="shared" si="195"/>
        <v>23012.7</v>
      </c>
    </row>
    <row r="1111" spans="1:12" ht="12.75">
      <c r="A1111" s="63" t="str">
        <f ca="1" t="shared" si="203"/>
        <v>Расходы на выплаты персоналу казенных учреждений</v>
      </c>
      <c r="B1111" s="47" t="s">
        <v>125</v>
      </c>
      <c r="C1111" s="8" t="s">
        <v>224</v>
      </c>
      <c r="D1111" s="1" t="s">
        <v>228</v>
      </c>
      <c r="E1111" s="94">
        <v>110</v>
      </c>
      <c r="F1111" s="7">
        <f>'прил.6'!G199</f>
        <v>38954.9</v>
      </c>
      <c r="G1111" s="7">
        <f>'прил.6'!H199</f>
        <v>0</v>
      </c>
      <c r="H1111" s="36">
        <f t="shared" si="201"/>
        <v>38954.9</v>
      </c>
      <c r="I1111" s="7">
        <f>'прил.6'!J199</f>
        <v>-15942.2</v>
      </c>
      <c r="J1111" s="36">
        <f t="shared" si="200"/>
        <v>23012.7</v>
      </c>
      <c r="K1111" s="7">
        <f>'прил.6'!L199</f>
        <v>0</v>
      </c>
      <c r="L1111" s="36">
        <f t="shared" si="195"/>
        <v>23012.7</v>
      </c>
    </row>
    <row r="1112" spans="1:12" ht="12.75">
      <c r="A1112" s="63" t="str">
        <f ca="1" t="shared" si="203"/>
        <v>Закупка товаров, работ и услуг для муниципальных нужд</v>
      </c>
      <c r="B1112" s="47" t="s">
        <v>125</v>
      </c>
      <c r="C1112" s="8" t="s">
        <v>224</v>
      </c>
      <c r="D1112" s="1" t="s">
        <v>228</v>
      </c>
      <c r="E1112" s="94">
        <v>200</v>
      </c>
      <c r="F1112" s="7">
        <f>F1113</f>
        <v>6568.2</v>
      </c>
      <c r="G1112" s="7">
        <f>G1113</f>
        <v>0</v>
      </c>
      <c r="H1112" s="36">
        <f t="shared" si="201"/>
        <v>6568.2</v>
      </c>
      <c r="I1112" s="7">
        <f>I1113</f>
        <v>-1391.1</v>
      </c>
      <c r="J1112" s="36">
        <f t="shared" si="200"/>
        <v>5177.1</v>
      </c>
      <c r="K1112" s="7">
        <f>K1113</f>
        <v>-1650.6000000000001</v>
      </c>
      <c r="L1112" s="36">
        <f t="shared" si="195"/>
        <v>3526.5</v>
      </c>
    </row>
    <row r="1113" spans="1:12" ht="33">
      <c r="A1113" s="63" t="str">
        <f ca="1" t="shared" si="203"/>
        <v>Иные закупки товаров, работ и услуг для обеспечения муниципальных нужд</v>
      </c>
      <c r="B1113" s="47" t="s">
        <v>125</v>
      </c>
      <c r="C1113" s="8" t="s">
        <v>224</v>
      </c>
      <c r="D1113" s="1" t="s">
        <v>228</v>
      </c>
      <c r="E1113" s="94">
        <v>240</v>
      </c>
      <c r="F1113" s="7">
        <f>F1114</f>
        <v>6568.2</v>
      </c>
      <c r="G1113" s="7">
        <f>G1114</f>
        <v>0</v>
      </c>
      <c r="H1113" s="36">
        <f t="shared" si="201"/>
        <v>6568.2</v>
      </c>
      <c r="I1113" s="7">
        <f>I1114</f>
        <v>-1391.1</v>
      </c>
      <c r="J1113" s="36">
        <f t="shared" si="200"/>
        <v>5177.1</v>
      </c>
      <c r="K1113" s="7">
        <f>K1114</f>
        <v>-1650.6000000000001</v>
      </c>
      <c r="L1113" s="36">
        <f t="shared" si="195"/>
        <v>3526.5</v>
      </c>
    </row>
    <row r="1114" spans="1:12" ht="33">
      <c r="A1114" s="63" t="str">
        <f ca="1" t="shared" si="203"/>
        <v xml:space="preserve">Прочая закупка товаров, работ и услуг для обеспечения муниципальных нужд         </v>
      </c>
      <c r="B1114" s="47" t="s">
        <v>125</v>
      </c>
      <c r="C1114" s="8" t="s">
        <v>224</v>
      </c>
      <c r="D1114" s="1" t="s">
        <v>228</v>
      </c>
      <c r="E1114" s="94">
        <v>244</v>
      </c>
      <c r="F1114" s="7">
        <f>'прил.6'!G202</f>
        <v>6568.2</v>
      </c>
      <c r="G1114" s="7">
        <f>'прил.6'!H202</f>
        <v>0</v>
      </c>
      <c r="H1114" s="36">
        <f t="shared" si="201"/>
        <v>6568.2</v>
      </c>
      <c r="I1114" s="7">
        <f>'прил.6'!J202</f>
        <v>-1391.1</v>
      </c>
      <c r="J1114" s="36">
        <f t="shared" si="200"/>
        <v>5177.1</v>
      </c>
      <c r="K1114" s="7">
        <f>'прил.6'!L202</f>
        <v>-1650.6000000000001</v>
      </c>
      <c r="L1114" s="36">
        <f t="shared" si="195"/>
        <v>3526.5</v>
      </c>
    </row>
    <row r="1115" spans="1:12" ht="33">
      <c r="A1115" s="63" t="str">
        <f aca="true" t="shared" si="204" ref="A1115:A1117">IF(ISERROR(MATCH(E1115,Код_КВР,0)),"",INDIRECT(ADDRESS(MATCH(E1115,Код_КВР,0)+1,2,,,"КВР")))</f>
        <v>Предоставление субсидий бюджетным, автономным учреждениям и иным некоммерческим организациям</v>
      </c>
      <c r="B1115" s="47" t="s">
        <v>125</v>
      </c>
      <c r="C1115" s="8" t="s">
        <v>224</v>
      </c>
      <c r="D1115" s="1" t="s">
        <v>228</v>
      </c>
      <c r="E1115" s="94">
        <v>600</v>
      </c>
      <c r="F1115" s="7"/>
      <c r="G1115" s="7"/>
      <c r="H1115" s="36"/>
      <c r="I1115" s="7">
        <f>I1116</f>
        <v>18250.1</v>
      </c>
      <c r="J1115" s="36">
        <f t="shared" si="200"/>
        <v>18250.1</v>
      </c>
      <c r="K1115" s="7">
        <f>K1116</f>
        <v>0</v>
      </c>
      <c r="L1115" s="36">
        <f t="shared" si="195"/>
        <v>18250.1</v>
      </c>
    </row>
    <row r="1116" spans="1:12" ht="12.75">
      <c r="A1116" s="63" t="str">
        <f ca="1" t="shared" si="204"/>
        <v>Субсидии бюджетным учреждениям</v>
      </c>
      <c r="B1116" s="47" t="s">
        <v>125</v>
      </c>
      <c r="C1116" s="8" t="s">
        <v>224</v>
      </c>
      <c r="D1116" s="1" t="s">
        <v>228</v>
      </c>
      <c r="E1116" s="94">
        <v>610</v>
      </c>
      <c r="F1116" s="7"/>
      <c r="G1116" s="7"/>
      <c r="H1116" s="36"/>
      <c r="I1116" s="7">
        <f>I1117</f>
        <v>18250.1</v>
      </c>
      <c r="J1116" s="36">
        <f t="shared" si="200"/>
        <v>18250.1</v>
      </c>
      <c r="K1116" s="7">
        <f>K1117</f>
        <v>0</v>
      </c>
      <c r="L1116" s="36">
        <f t="shared" si="195"/>
        <v>18250.1</v>
      </c>
    </row>
    <row r="1117" spans="1:12" ht="49.5">
      <c r="A1117" s="63" t="str">
        <f ca="1" t="shared" si="204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117" s="47" t="s">
        <v>125</v>
      </c>
      <c r="C1117" s="8" t="s">
        <v>224</v>
      </c>
      <c r="D1117" s="1" t="s">
        <v>228</v>
      </c>
      <c r="E1117" s="94">
        <v>611</v>
      </c>
      <c r="F1117" s="7"/>
      <c r="G1117" s="7"/>
      <c r="H1117" s="36"/>
      <c r="I1117" s="7">
        <f>'прил.6'!J205</f>
        <v>18250.1</v>
      </c>
      <c r="J1117" s="36">
        <f t="shared" si="200"/>
        <v>18250.1</v>
      </c>
      <c r="K1117" s="7">
        <f>'прил.6'!L205</f>
        <v>0</v>
      </c>
      <c r="L1117" s="36">
        <f t="shared" si="195"/>
        <v>18250.1</v>
      </c>
    </row>
    <row r="1118" spans="1:12" ht="12.75">
      <c r="A1118" s="63" t="str">
        <f ca="1" t="shared" si="203"/>
        <v>Иные бюджетные ассигнования</v>
      </c>
      <c r="B1118" s="47" t="s">
        <v>125</v>
      </c>
      <c r="C1118" s="8" t="s">
        <v>224</v>
      </c>
      <c r="D1118" s="1" t="s">
        <v>228</v>
      </c>
      <c r="E1118" s="94">
        <v>800</v>
      </c>
      <c r="F1118" s="7">
        <f>F1119</f>
        <v>1122.6</v>
      </c>
      <c r="G1118" s="7">
        <f>G1119</f>
        <v>0</v>
      </c>
      <c r="H1118" s="36">
        <f t="shared" si="201"/>
        <v>1122.6</v>
      </c>
      <c r="I1118" s="7">
        <f>I1119</f>
        <v>-263.5</v>
      </c>
      <c r="J1118" s="36">
        <f t="shared" si="200"/>
        <v>859.0999999999999</v>
      </c>
      <c r="K1118" s="7">
        <f>K1119</f>
        <v>0</v>
      </c>
      <c r="L1118" s="36">
        <f t="shared" si="195"/>
        <v>859.0999999999999</v>
      </c>
    </row>
    <row r="1119" spans="1:12" ht="12.75">
      <c r="A1119" s="63" t="str">
        <f ca="1" t="shared" si="203"/>
        <v>Уплата налогов, сборов и иных платежей</v>
      </c>
      <c r="B1119" s="47" t="s">
        <v>125</v>
      </c>
      <c r="C1119" s="8" t="s">
        <v>224</v>
      </c>
      <c r="D1119" s="1" t="s">
        <v>228</v>
      </c>
      <c r="E1119" s="94">
        <v>850</v>
      </c>
      <c r="F1119" s="7">
        <f>SUM(F1120:F1121)</f>
        <v>1122.6</v>
      </c>
      <c r="G1119" s="7">
        <f>SUM(G1120:G1121)</f>
        <v>0</v>
      </c>
      <c r="H1119" s="36">
        <f t="shared" si="201"/>
        <v>1122.6</v>
      </c>
      <c r="I1119" s="7">
        <f>SUM(I1120:I1121)</f>
        <v>-263.5</v>
      </c>
      <c r="J1119" s="36">
        <f t="shared" si="200"/>
        <v>859.0999999999999</v>
      </c>
      <c r="K1119" s="7">
        <f>SUM(K1120:K1121)</f>
        <v>0</v>
      </c>
      <c r="L1119" s="36">
        <f t="shared" si="195"/>
        <v>859.0999999999999</v>
      </c>
    </row>
    <row r="1120" spans="1:12" ht="12.75">
      <c r="A1120" s="63" t="str">
        <f ca="1" t="shared" si="203"/>
        <v>Уплата налога на имущество организаций и земельного налога</v>
      </c>
      <c r="B1120" s="47" t="s">
        <v>125</v>
      </c>
      <c r="C1120" s="8" t="s">
        <v>224</v>
      </c>
      <c r="D1120" s="1" t="s">
        <v>228</v>
      </c>
      <c r="E1120" s="94">
        <v>851</v>
      </c>
      <c r="F1120" s="7">
        <f>'прил.6'!G208</f>
        <v>984.9</v>
      </c>
      <c r="G1120" s="7">
        <f>'прил.6'!H208</f>
        <v>0</v>
      </c>
      <c r="H1120" s="36">
        <f t="shared" si="201"/>
        <v>984.9</v>
      </c>
      <c r="I1120" s="7">
        <f>'прил.6'!J208</f>
        <v>-219.1</v>
      </c>
      <c r="J1120" s="36">
        <f t="shared" si="200"/>
        <v>765.8</v>
      </c>
      <c r="K1120" s="7">
        <f>'прил.6'!L208</f>
        <v>0</v>
      </c>
      <c r="L1120" s="36">
        <f t="shared" si="195"/>
        <v>765.8</v>
      </c>
    </row>
    <row r="1121" spans="1:12" ht="12.75">
      <c r="A1121" s="63" t="str">
        <f ca="1" t="shared" si="203"/>
        <v>Уплата прочих налогов, сборов и иных платежей</v>
      </c>
      <c r="B1121" s="47" t="s">
        <v>125</v>
      </c>
      <c r="C1121" s="8" t="s">
        <v>224</v>
      </c>
      <c r="D1121" s="1" t="s">
        <v>228</v>
      </c>
      <c r="E1121" s="94">
        <v>852</v>
      </c>
      <c r="F1121" s="7">
        <f>'прил.6'!G209</f>
        <v>137.7</v>
      </c>
      <c r="G1121" s="7">
        <f>'прил.6'!H209</f>
        <v>0</v>
      </c>
      <c r="H1121" s="36">
        <f t="shared" si="201"/>
        <v>137.7</v>
      </c>
      <c r="I1121" s="7">
        <f>'прил.6'!J209</f>
        <v>-44.400000000000006</v>
      </c>
      <c r="J1121" s="36">
        <f t="shared" si="200"/>
        <v>93.29999999999998</v>
      </c>
      <c r="K1121" s="7">
        <f>'прил.6'!L209</f>
        <v>0</v>
      </c>
      <c r="L1121" s="36">
        <f t="shared" si="195"/>
        <v>93.29999999999998</v>
      </c>
    </row>
    <row r="1122" spans="1:12" ht="33">
      <c r="A1122" s="63" t="str">
        <f ca="1">IF(ISERROR(MATCH(B1122,Код_КЦСР,0)),"",INDIRECT(ADDRESS(MATCH(B1122,Код_КЦСР,0)+1,2,,,"КЦСР")))</f>
        <v>Муниципальная программа «Совершенствование муниципального управления в городе Череповце» на 2014-2018 годы</v>
      </c>
      <c r="B1122" s="47" t="s">
        <v>127</v>
      </c>
      <c r="C1122" s="8"/>
      <c r="D1122" s="1"/>
      <c r="E1122" s="94"/>
      <c r="F1122" s="7">
        <f>F1123+F1142+F1154</f>
        <v>122171.1</v>
      </c>
      <c r="G1122" s="7">
        <f>G1123+G1142+G1154</f>
        <v>0</v>
      </c>
      <c r="H1122" s="36">
        <f t="shared" si="201"/>
        <v>122171.1</v>
      </c>
      <c r="I1122" s="7">
        <f>I1123+I1142+I1154</f>
        <v>864.5</v>
      </c>
      <c r="J1122" s="36">
        <f t="shared" si="200"/>
        <v>123035.6</v>
      </c>
      <c r="K1122" s="7">
        <f>K1123+K1142+K1154</f>
        <v>-207</v>
      </c>
      <c r="L1122" s="36">
        <f t="shared" si="195"/>
        <v>122828.6</v>
      </c>
    </row>
    <row r="1123" spans="1:12" ht="33">
      <c r="A1123" s="63" t="str">
        <f ca="1">IF(ISERROR(MATCH(B1123,Код_КЦСР,0)),"",INDIRECT(ADDRESS(MATCH(B1123,Код_КЦСР,0)+1,2,,,"КЦСР")))</f>
        <v>Создание условий для обеспечения выполнения органами муниципальной власти своих полномочий</v>
      </c>
      <c r="B1123" s="47" t="s">
        <v>128</v>
      </c>
      <c r="C1123" s="8"/>
      <c r="D1123" s="1"/>
      <c r="E1123" s="94"/>
      <c r="F1123" s="7">
        <f>F1124+F1130</f>
        <v>74643.2</v>
      </c>
      <c r="G1123" s="7">
        <f>G1124+G1130</f>
        <v>0</v>
      </c>
      <c r="H1123" s="36">
        <f t="shared" si="201"/>
        <v>74643.2</v>
      </c>
      <c r="I1123" s="7">
        <f>I1124+I1130</f>
        <v>1364.5</v>
      </c>
      <c r="J1123" s="36">
        <f t="shared" si="200"/>
        <v>76007.7</v>
      </c>
      <c r="K1123" s="7">
        <f>K1124+K1130</f>
        <v>0</v>
      </c>
      <c r="L1123" s="36">
        <f t="shared" si="195"/>
        <v>76007.7</v>
      </c>
    </row>
    <row r="1124" spans="1:12" ht="12.75">
      <c r="A1124" s="63" t="str">
        <f ca="1">IF(ISERROR(MATCH(B1124,Код_КЦСР,0)),"",INDIRECT(ADDRESS(MATCH(B1124,Код_КЦСР,0)+1,2,,,"КЦСР")))</f>
        <v>Обеспечение работы СЭД «Летограф»</v>
      </c>
      <c r="B1124" s="47" t="s">
        <v>130</v>
      </c>
      <c r="C1124" s="8"/>
      <c r="D1124" s="1"/>
      <c r="E1124" s="94"/>
      <c r="F1124" s="7">
        <f aca="true" t="shared" si="205" ref="F1124:K1128">F1125</f>
        <v>290</v>
      </c>
      <c r="G1124" s="7">
        <f t="shared" si="205"/>
        <v>0</v>
      </c>
      <c r="H1124" s="36">
        <f t="shared" si="201"/>
        <v>290</v>
      </c>
      <c r="I1124" s="7">
        <f t="shared" si="205"/>
        <v>0</v>
      </c>
      <c r="J1124" s="36">
        <f t="shared" si="200"/>
        <v>290</v>
      </c>
      <c r="K1124" s="7">
        <f t="shared" si="205"/>
        <v>0</v>
      </c>
      <c r="L1124" s="36">
        <f t="shared" si="195"/>
        <v>290</v>
      </c>
    </row>
    <row r="1125" spans="1:12" ht="12.75">
      <c r="A1125" s="63" t="str">
        <f ca="1">IF(ISERROR(MATCH(C1125,Код_Раздел,0)),"",INDIRECT(ADDRESS(MATCH(C1125,Код_Раздел,0)+1,2,,,"Раздел")))</f>
        <v>Национальная экономика</v>
      </c>
      <c r="B1125" s="47" t="s">
        <v>130</v>
      </c>
      <c r="C1125" s="8" t="s">
        <v>225</v>
      </c>
      <c r="D1125" s="1"/>
      <c r="E1125" s="94"/>
      <c r="F1125" s="7">
        <f t="shared" si="205"/>
        <v>290</v>
      </c>
      <c r="G1125" s="7">
        <f t="shared" si="205"/>
        <v>0</v>
      </c>
      <c r="H1125" s="36">
        <f t="shared" si="201"/>
        <v>290</v>
      </c>
      <c r="I1125" s="7">
        <f t="shared" si="205"/>
        <v>0</v>
      </c>
      <c r="J1125" s="36">
        <f t="shared" si="200"/>
        <v>290</v>
      </c>
      <c r="K1125" s="7">
        <f t="shared" si="205"/>
        <v>0</v>
      </c>
      <c r="L1125" s="36">
        <f aca="true" t="shared" si="206" ref="L1125:L1187">J1125+K1125</f>
        <v>290</v>
      </c>
    </row>
    <row r="1126" spans="1:12" ht="12.75">
      <c r="A1126" s="12" t="s">
        <v>239</v>
      </c>
      <c r="B1126" s="47" t="s">
        <v>130</v>
      </c>
      <c r="C1126" s="8" t="s">
        <v>225</v>
      </c>
      <c r="D1126" s="1" t="s">
        <v>197</v>
      </c>
      <c r="E1126" s="94"/>
      <c r="F1126" s="7">
        <f t="shared" si="205"/>
        <v>290</v>
      </c>
      <c r="G1126" s="7">
        <f t="shared" si="205"/>
        <v>0</v>
      </c>
      <c r="H1126" s="36">
        <f t="shared" si="201"/>
        <v>290</v>
      </c>
      <c r="I1126" s="7">
        <f t="shared" si="205"/>
        <v>0</v>
      </c>
      <c r="J1126" s="36">
        <f t="shared" si="200"/>
        <v>290</v>
      </c>
      <c r="K1126" s="7">
        <f t="shared" si="205"/>
        <v>0</v>
      </c>
      <c r="L1126" s="36">
        <f t="shared" si="206"/>
        <v>290</v>
      </c>
    </row>
    <row r="1127" spans="1:12" ht="33">
      <c r="A1127" s="63" t="str">
        <f ca="1">IF(ISERROR(MATCH(E1127,Код_КВР,0)),"",INDIRECT(ADDRESS(MATCH(E1127,Код_КВР,0)+1,2,,,"КВР")))</f>
        <v>Предоставление субсидий бюджетным, автономным учреждениям и иным некоммерческим организациям</v>
      </c>
      <c r="B1127" s="47" t="s">
        <v>130</v>
      </c>
      <c r="C1127" s="8" t="s">
        <v>225</v>
      </c>
      <c r="D1127" s="1" t="s">
        <v>197</v>
      </c>
      <c r="E1127" s="94">
        <v>600</v>
      </c>
      <c r="F1127" s="7">
        <f t="shared" si="205"/>
        <v>290</v>
      </c>
      <c r="G1127" s="7">
        <f t="shared" si="205"/>
        <v>0</v>
      </c>
      <c r="H1127" s="36">
        <f t="shared" si="201"/>
        <v>290</v>
      </c>
      <c r="I1127" s="7">
        <f t="shared" si="205"/>
        <v>0</v>
      </c>
      <c r="J1127" s="36">
        <f t="shared" si="200"/>
        <v>290</v>
      </c>
      <c r="K1127" s="7">
        <f t="shared" si="205"/>
        <v>0</v>
      </c>
      <c r="L1127" s="36">
        <f t="shared" si="206"/>
        <v>290</v>
      </c>
    </row>
    <row r="1128" spans="1:12" ht="12.75">
      <c r="A1128" s="63" t="str">
        <f ca="1">IF(ISERROR(MATCH(E1128,Код_КВР,0)),"",INDIRECT(ADDRESS(MATCH(E1128,Код_КВР,0)+1,2,,,"КВР")))</f>
        <v>Субсидии бюджетным учреждениям</v>
      </c>
      <c r="B1128" s="47" t="s">
        <v>130</v>
      </c>
      <c r="C1128" s="8" t="s">
        <v>225</v>
      </c>
      <c r="D1128" s="1" t="s">
        <v>197</v>
      </c>
      <c r="E1128" s="94">
        <v>610</v>
      </c>
      <c r="F1128" s="7">
        <f t="shared" si="205"/>
        <v>290</v>
      </c>
      <c r="G1128" s="7">
        <f t="shared" si="205"/>
        <v>0</v>
      </c>
      <c r="H1128" s="36">
        <f t="shared" si="201"/>
        <v>290</v>
      </c>
      <c r="I1128" s="7">
        <f t="shared" si="205"/>
        <v>0</v>
      </c>
      <c r="J1128" s="36">
        <f t="shared" si="200"/>
        <v>290</v>
      </c>
      <c r="K1128" s="7">
        <f t="shared" si="205"/>
        <v>0</v>
      </c>
      <c r="L1128" s="36">
        <f t="shared" si="206"/>
        <v>290</v>
      </c>
    </row>
    <row r="1129" spans="1:12" ht="12.75">
      <c r="A1129" s="63" t="str">
        <f ca="1">IF(ISERROR(MATCH(E1129,Код_КВР,0)),"",INDIRECT(ADDRESS(MATCH(E1129,Код_КВР,0)+1,2,,,"КВР")))</f>
        <v>Субсидии бюджетным учреждениям на иные цели</v>
      </c>
      <c r="B1129" s="47" t="s">
        <v>130</v>
      </c>
      <c r="C1129" s="8" t="s">
        <v>225</v>
      </c>
      <c r="D1129" s="1" t="s">
        <v>197</v>
      </c>
      <c r="E1129" s="94">
        <v>612</v>
      </c>
      <c r="F1129" s="7">
        <f>'прил.6'!G244</f>
        <v>290</v>
      </c>
      <c r="G1129" s="7">
        <f>'прил.6'!H244</f>
        <v>0</v>
      </c>
      <c r="H1129" s="36">
        <f t="shared" si="201"/>
        <v>290</v>
      </c>
      <c r="I1129" s="7">
        <f>'прил.6'!J244</f>
        <v>0</v>
      </c>
      <c r="J1129" s="36">
        <f t="shared" si="200"/>
        <v>290</v>
      </c>
      <c r="K1129" s="7">
        <f>'прил.6'!L244</f>
        <v>0</v>
      </c>
      <c r="L1129" s="36">
        <f t="shared" si="206"/>
        <v>290</v>
      </c>
    </row>
    <row r="1130" spans="1:12" ht="33">
      <c r="A1130" s="63" t="str">
        <f ca="1">IF(ISERROR(MATCH(B1130,Код_КЦСР,0)),"",INDIRECT(ADDRESS(MATCH(B1130,Код_КЦСР,0)+1,2,,,"КЦСР")))</f>
        <v>Материально-техническое обеспечение деятельности работников местного самоуправления</v>
      </c>
      <c r="B1130" s="47" t="s">
        <v>132</v>
      </c>
      <c r="C1130" s="8"/>
      <c r="D1130" s="1"/>
      <c r="E1130" s="94"/>
      <c r="F1130" s="7">
        <f>F1131</f>
        <v>74353.2</v>
      </c>
      <c r="G1130" s="7">
        <f>G1131</f>
        <v>0</v>
      </c>
      <c r="H1130" s="36">
        <f t="shared" si="201"/>
        <v>74353.2</v>
      </c>
      <c r="I1130" s="7">
        <f>I1131</f>
        <v>1364.5</v>
      </c>
      <c r="J1130" s="36">
        <f t="shared" si="200"/>
        <v>75717.7</v>
      </c>
      <c r="K1130" s="7">
        <f>K1131</f>
        <v>0</v>
      </c>
      <c r="L1130" s="36">
        <f t="shared" si="206"/>
        <v>75717.7</v>
      </c>
    </row>
    <row r="1131" spans="1:12" ht="12.75">
      <c r="A1131" s="63" t="str">
        <f ca="1">IF(ISERROR(MATCH(C1131,Код_Раздел,0)),"",INDIRECT(ADDRESS(MATCH(C1131,Код_Раздел,0)+1,2,,,"Раздел")))</f>
        <v>Общегосударственные  вопросы</v>
      </c>
      <c r="B1131" s="47" t="s">
        <v>132</v>
      </c>
      <c r="C1131" s="8" t="s">
        <v>222</v>
      </c>
      <c r="D1131" s="1"/>
      <c r="E1131" s="94"/>
      <c r="F1131" s="7">
        <f>F1132</f>
        <v>74353.2</v>
      </c>
      <c r="G1131" s="7">
        <f>G1132</f>
        <v>0</v>
      </c>
      <c r="H1131" s="36">
        <f t="shared" si="201"/>
        <v>74353.2</v>
      </c>
      <c r="I1131" s="7">
        <f>I1132</f>
        <v>1364.5</v>
      </c>
      <c r="J1131" s="36">
        <f t="shared" si="200"/>
        <v>75717.7</v>
      </c>
      <c r="K1131" s="7">
        <f>K1132</f>
        <v>0</v>
      </c>
      <c r="L1131" s="36">
        <f t="shared" si="206"/>
        <v>75717.7</v>
      </c>
    </row>
    <row r="1132" spans="1:12" ht="12.75">
      <c r="A1132" s="12" t="s">
        <v>246</v>
      </c>
      <c r="B1132" s="47" t="s">
        <v>132</v>
      </c>
      <c r="C1132" s="8" t="s">
        <v>222</v>
      </c>
      <c r="D1132" s="1" t="s">
        <v>199</v>
      </c>
      <c r="E1132" s="94"/>
      <c r="F1132" s="7">
        <f>F1133+F1135+F1138</f>
        <v>74353.2</v>
      </c>
      <c r="G1132" s="7">
        <f>G1133+G1135+G1138</f>
        <v>0</v>
      </c>
      <c r="H1132" s="36">
        <f t="shared" si="201"/>
        <v>74353.2</v>
      </c>
      <c r="I1132" s="7">
        <f>I1133+I1135+I1138</f>
        <v>1364.5</v>
      </c>
      <c r="J1132" s="36">
        <f t="shared" si="200"/>
        <v>75717.7</v>
      </c>
      <c r="K1132" s="7">
        <f>K1133+K1135+K1138</f>
        <v>0</v>
      </c>
      <c r="L1132" s="36">
        <f t="shared" si="206"/>
        <v>75717.7</v>
      </c>
    </row>
    <row r="1133" spans="1:12" ht="33">
      <c r="A1133" s="63" t="str">
        <f aca="true" t="shared" si="207" ref="A1133:A1141">IF(ISERROR(MATCH(E1133,Код_КВР,0)),"",INDIRECT(ADDRESS(MATCH(E1133,Код_КВР,0)+1,2,,,"КВР")))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33" s="47" t="s">
        <v>132</v>
      </c>
      <c r="C1133" s="8" t="s">
        <v>222</v>
      </c>
      <c r="D1133" s="1" t="s">
        <v>199</v>
      </c>
      <c r="E1133" s="94">
        <v>100</v>
      </c>
      <c r="F1133" s="7">
        <f>F1134</f>
        <v>37037.1</v>
      </c>
      <c r="G1133" s="7">
        <f>G1134</f>
        <v>0</v>
      </c>
      <c r="H1133" s="36">
        <f t="shared" si="201"/>
        <v>37037.1</v>
      </c>
      <c r="I1133" s="7">
        <f>I1134</f>
        <v>431.7</v>
      </c>
      <c r="J1133" s="36">
        <f t="shared" si="200"/>
        <v>37468.799999999996</v>
      </c>
      <c r="K1133" s="7">
        <f>K1134</f>
        <v>0</v>
      </c>
      <c r="L1133" s="36">
        <f t="shared" si="206"/>
        <v>37468.799999999996</v>
      </c>
    </row>
    <row r="1134" spans="1:12" ht="12.75">
      <c r="A1134" s="63" t="str">
        <f ca="1" t="shared" si="207"/>
        <v>Расходы на выплаты персоналу казенных учреждений</v>
      </c>
      <c r="B1134" s="47" t="s">
        <v>132</v>
      </c>
      <c r="C1134" s="8" t="s">
        <v>222</v>
      </c>
      <c r="D1134" s="1" t="s">
        <v>199</v>
      </c>
      <c r="E1134" s="94">
        <v>110</v>
      </c>
      <c r="F1134" s="7">
        <f>'прил.6'!G114</f>
        <v>37037.1</v>
      </c>
      <c r="G1134" s="7">
        <f>'прил.6'!H114</f>
        <v>0</v>
      </c>
      <c r="H1134" s="36">
        <f t="shared" si="201"/>
        <v>37037.1</v>
      </c>
      <c r="I1134" s="7">
        <f>'прил.6'!J114</f>
        <v>431.7</v>
      </c>
      <c r="J1134" s="36">
        <f t="shared" si="200"/>
        <v>37468.799999999996</v>
      </c>
      <c r="K1134" s="7">
        <f>'прил.6'!L114</f>
        <v>0</v>
      </c>
      <c r="L1134" s="36">
        <f t="shared" si="206"/>
        <v>37468.799999999996</v>
      </c>
    </row>
    <row r="1135" spans="1:12" ht="12.75">
      <c r="A1135" s="63" t="str">
        <f ca="1" t="shared" si="207"/>
        <v>Закупка товаров, работ и услуг для муниципальных нужд</v>
      </c>
      <c r="B1135" s="47" t="s">
        <v>132</v>
      </c>
      <c r="C1135" s="8" t="s">
        <v>222</v>
      </c>
      <c r="D1135" s="1" t="s">
        <v>199</v>
      </c>
      <c r="E1135" s="94">
        <v>200</v>
      </c>
      <c r="F1135" s="7">
        <f>F1136</f>
        <v>34357.8</v>
      </c>
      <c r="G1135" s="7">
        <f>G1136</f>
        <v>0</v>
      </c>
      <c r="H1135" s="36">
        <f t="shared" si="201"/>
        <v>34357.8</v>
      </c>
      <c r="I1135" s="7">
        <f>I1136</f>
        <v>932.8</v>
      </c>
      <c r="J1135" s="36">
        <f t="shared" si="200"/>
        <v>35290.600000000006</v>
      </c>
      <c r="K1135" s="7">
        <f>K1136</f>
        <v>0</v>
      </c>
      <c r="L1135" s="36">
        <f t="shared" si="206"/>
        <v>35290.600000000006</v>
      </c>
    </row>
    <row r="1136" spans="1:12" ht="33">
      <c r="A1136" s="63" t="str">
        <f ca="1" t="shared" si="207"/>
        <v>Иные закупки товаров, работ и услуг для обеспечения муниципальных нужд</v>
      </c>
      <c r="B1136" s="47" t="s">
        <v>132</v>
      </c>
      <c r="C1136" s="8" t="s">
        <v>222</v>
      </c>
      <c r="D1136" s="1" t="s">
        <v>199</v>
      </c>
      <c r="E1136" s="94">
        <v>240</v>
      </c>
      <c r="F1136" s="7">
        <f>F1137</f>
        <v>34357.8</v>
      </c>
      <c r="G1136" s="7">
        <f>G1137</f>
        <v>0</v>
      </c>
      <c r="H1136" s="36">
        <f t="shared" si="201"/>
        <v>34357.8</v>
      </c>
      <c r="I1136" s="7">
        <f>I1137</f>
        <v>932.8</v>
      </c>
      <c r="J1136" s="36">
        <f t="shared" si="200"/>
        <v>35290.600000000006</v>
      </c>
      <c r="K1136" s="7">
        <f>K1137</f>
        <v>0</v>
      </c>
      <c r="L1136" s="36">
        <f t="shared" si="206"/>
        <v>35290.600000000006</v>
      </c>
    </row>
    <row r="1137" spans="1:12" ht="33">
      <c r="A1137" s="63" t="str">
        <f ca="1" t="shared" si="207"/>
        <v xml:space="preserve">Прочая закупка товаров, работ и услуг для обеспечения муниципальных нужд         </v>
      </c>
      <c r="B1137" s="47" t="s">
        <v>132</v>
      </c>
      <c r="C1137" s="8" t="s">
        <v>222</v>
      </c>
      <c r="D1137" s="1" t="s">
        <v>199</v>
      </c>
      <c r="E1137" s="94">
        <v>244</v>
      </c>
      <c r="F1137" s="7">
        <f>'прил.6'!G117</f>
        <v>34357.8</v>
      </c>
      <c r="G1137" s="7">
        <f>'прил.6'!H117</f>
        <v>0</v>
      </c>
      <c r="H1137" s="36">
        <f t="shared" si="201"/>
        <v>34357.8</v>
      </c>
      <c r="I1137" s="7">
        <f>'прил.6'!J117</f>
        <v>932.8</v>
      </c>
      <c r="J1137" s="36">
        <f t="shared" si="200"/>
        <v>35290.600000000006</v>
      </c>
      <c r="K1137" s="7">
        <f>'прил.6'!L117</f>
        <v>0</v>
      </c>
      <c r="L1137" s="36">
        <f t="shared" si="206"/>
        <v>35290.600000000006</v>
      </c>
    </row>
    <row r="1138" spans="1:12" ht="12.75">
      <c r="A1138" s="63" t="str">
        <f ca="1" t="shared" si="207"/>
        <v>Иные бюджетные ассигнования</v>
      </c>
      <c r="B1138" s="47" t="s">
        <v>132</v>
      </c>
      <c r="C1138" s="8" t="s">
        <v>222</v>
      </c>
      <c r="D1138" s="1" t="s">
        <v>199</v>
      </c>
      <c r="E1138" s="94">
        <v>800</v>
      </c>
      <c r="F1138" s="7">
        <f>F1139</f>
        <v>2958.2999999999997</v>
      </c>
      <c r="G1138" s="7">
        <f>G1139</f>
        <v>0</v>
      </c>
      <c r="H1138" s="36">
        <f t="shared" si="201"/>
        <v>2958.2999999999997</v>
      </c>
      <c r="I1138" s="7">
        <f>I1139</f>
        <v>0</v>
      </c>
      <c r="J1138" s="36">
        <f t="shared" si="200"/>
        <v>2958.2999999999997</v>
      </c>
      <c r="K1138" s="7">
        <f>K1139</f>
        <v>0</v>
      </c>
      <c r="L1138" s="36">
        <f t="shared" si="206"/>
        <v>2958.2999999999997</v>
      </c>
    </row>
    <row r="1139" spans="1:12" ht="12.75">
      <c r="A1139" s="63" t="str">
        <f ca="1" t="shared" si="207"/>
        <v>Уплата налогов, сборов и иных платежей</v>
      </c>
      <c r="B1139" s="47" t="s">
        <v>132</v>
      </c>
      <c r="C1139" s="8" t="s">
        <v>222</v>
      </c>
      <c r="D1139" s="1" t="s">
        <v>199</v>
      </c>
      <c r="E1139" s="94">
        <v>850</v>
      </c>
      <c r="F1139" s="7">
        <f>SUM(F1140:F1141)</f>
        <v>2958.2999999999997</v>
      </c>
      <c r="G1139" s="7">
        <f>SUM(G1140:G1141)</f>
        <v>0</v>
      </c>
      <c r="H1139" s="36">
        <f t="shared" si="201"/>
        <v>2958.2999999999997</v>
      </c>
      <c r="I1139" s="7">
        <f>SUM(I1140:I1141)</f>
        <v>0</v>
      </c>
      <c r="J1139" s="36">
        <f t="shared" si="200"/>
        <v>2958.2999999999997</v>
      </c>
      <c r="K1139" s="7">
        <f>SUM(K1140:K1141)</f>
        <v>0</v>
      </c>
      <c r="L1139" s="36">
        <f t="shared" si="206"/>
        <v>2958.2999999999997</v>
      </c>
    </row>
    <row r="1140" spans="1:12" ht="12.75">
      <c r="A1140" s="63" t="str">
        <f ca="1" t="shared" si="207"/>
        <v>Уплата налога на имущество организаций и земельного налога</v>
      </c>
      <c r="B1140" s="47" t="s">
        <v>132</v>
      </c>
      <c r="C1140" s="8" t="s">
        <v>222</v>
      </c>
      <c r="D1140" s="1" t="s">
        <v>199</v>
      </c>
      <c r="E1140" s="94">
        <v>851</v>
      </c>
      <c r="F1140" s="7">
        <f>'прил.6'!G120</f>
        <v>2591.6</v>
      </c>
      <c r="G1140" s="7">
        <f>'прил.6'!H120</f>
        <v>0</v>
      </c>
      <c r="H1140" s="36">
        <f t="shared" si="201"/>
        <v>2591.6</v>
      </c>
      <c r="I1140" s="7">
        <f>'прил.6'!J120</f>
        <v>0</v>
      </c>
      <c r="J1140" s="36">
        <f t="shared" si="200"/>
        <v>2591.6</v>
      </c>
      <c r="K1140" s="7">
        <f>'прил.6'!L120</f>
        <v>0</v>
      </c>
      <c r="L1140" s="36">
        <f t="shared" si="206"/>
        <v>2591.6</v>
      </c>
    </row>
    <row r="1141" spans="1:12" ht="12.75">
      <c r="A1141" s="63" t="str">
        <f ca="1" t="shared" si="207"/>
        <v>Уплата прочих налогов, сборов и иных платежей</v>
      </c>
      <c r="B1141" s="47" t="s">
        <v>132</v>
      </c>
      <c r="C1141" s="8" t="s">
        <v>222</v>
      </c>
      <c r="D1141" s="1" t="s">
        <v>199</v>
      </c>
      <c r="E1141" s="94">
        <v>852</v>
      </c>
      <c r="F1141" s="7">
        <f>'прил.6'!G121</f>
        <v>366.7</v>
      </c>
      <c r="G1141" s="7">
        <f>'прил.6'!H121</f>
        <v>0</v>
      </c>
      <c r="H1141" s="36">
        <f t="shared" si="201"/>
        <v>366.7</v>
      </c>
      <c r="I1141" s="7">
        <f>'прил.6'!J121</f>
        <v>0</v>
      </c>
      <c r="J1141" s="36">
        <f t="shared" si="200"/>
        <v>366.7</v>
      </c>
      <c r="K1141" s="7">
        <f>'прил.6'!L121</f>
        <v>0</v>
      </c>
      <c r="L1141" s="36">
        <f t="shared" si="206"/>
        <v>366.7</v>
      </c>
    </row>
    <row r="1142" spans="1:12" ht="12.75">
      <c r="A1142" s="63" t="str">
        <f ca="1">IF(ISERROR(MATCH(B1142,Код_КЦСР,0)),"",INDIRECT(ADDRESS(MATCH(B1142,Код_КЦСР,0)+1,2,,,"КЦСР")))</f>
        <v>Развитие муниципальной службы в мэрии города Череповца</v>
      </c>
      <c r="B1142" s="47" t="s">
        <v>134</v>
      </c>
      <c r="C1142" s="8"/>
      <c r="D1142" s="1"/>
      <c r="E1142" s="94"/>
      <c r="F1142" s="7">
        <f>F1143+F1149</f>
        <v>13790</v>
      </c>
      <c r="G1142" s="7">
        <f>G1143+G1149</f>
        <v>0</v>
      </c>
      <c r="H1142" s="36">
        <f t="shared" si="201"/>
        <v>13790</v>
      </c>
      <c r="I1142" s="7">
        <f>I1143+I1149</f>
        <v>0</v>
      </c>
      <c r="J1142" s="36">
        <f t="shared" si="200"/>
        <v>13790</v>
      </c>
      <c r="K1142" s="7">
        <f>K1143+K1149</f>
        <v>-77</v>
      </c>
      <c r="L1142" s="36">
        <f t="shared" si="206"/>
        <v>13713</v>
      </c>
    </row>
    <row r="1143" spans="1:12" ht="49.5">
      <c r="A1143" s="63" t="str">
        <f ca="1">IF(ISERROR(MATCH(B1143,Код_КЦСР,0)),"",INDIRECT(ADDRESS(MATCH(B1143,Код_КЦСР,0)+1,2,,,"КЦСР")))</f>
        <v>Совершенствование организационных и правовых механизмов профессиональной служебной деятельности муниципальных служащих</v>
      </c>
      <c r="B1143" s="47" t="s">
        <v>136</v>
      </c>
      <c r="C1143" s="8"/>
      <c r="D1143" s="1"/>
      <c r="E1143" s="94"/>
      <c r="F1143" s="7">
        <f aca="true" t="shared" si="208" ref="F1143:K1147">F1144</f>
        <v>350</v>
      </c>
      <c r="G1143" s="7">
        <f t="shared" si="208"/>
        <v>0</v>
      </c>
      <c r="H1143" s="36">
        <f t="shared" si="201"/>
        <v>350</v>
      </c>
      <c r="I1143" s="7">
        <f t="shared" si="208"/>
        <v>0</v>
      </c>
      <c r="J1143" s="36">
        <f t="shared" si="200"/>
        <v>350</v>
      </c>
      <c r="K1143" s="7">
        <f t="shared" si="208"/>
        <v>-77</v>
      </c>
      <c r="L1143" s="36">
        <f t="shared" si="206"/>
        <v>273</v>
      </c>
    </row>
    <row r="1144" spans="1:12" ht="12.75">
      <c r="A1144" s="63" t="str">
        <f ca="1">IF(ISERROR(MATCH(C1144,Код_Раздел,0)),"",INDIRECT(ADDRESS(MATCH(C1144,Код_Раздел,0)+1,2,,,"Раздел")))</f>
        <v>Общегосударственные  вопросы</v>
      </c>
      <c r="B1144" s="47" t="s">
        <v>136</v>
      </c>
      <c r="C1144" s="8" t="s">
        <v>222</v>
      </c>
      <c r="D1144" s="1"/>
      <c r="E1144" s="94"/>
      <c r="F1144" s="7">
        <f t="shared" si="208"/>
        <v>350</v>
      </c>
      <c r="G1144" s="7">
        <f t="shared" si="208"/>
        <v>0</v>
      </c>
      <c r="H1144" s="36">
        <f t="shared" si="201"/>
        <v>350</v>
      </c>
      <c r="I1144" s="7">
        <f t="shared" si="208"/>
        <v>0</v>
      </c>
      <c r="J1144" s="36">
        <f t="shared" si="200"/>
        <v>350</v>
      </c>
      <c r="K1144" s="7">
        <f t="shared" si="208"/>
        <v>-77</v>
      </c>
      <c r="L1144" s="36">
        <f t="shared" si="206"/>
        <v>273</v>
      </c>
    </row>
    <row r="1145" spans="1:12" ht="12.75">
      <c r="A1145" s="12" t="s">
        <v>246</v>
      </c>
      <c r="B1145" s="47" t="s">
        <v>136</v>
      </c>
      <c r="C1145" s="8" t="s">
        <v>222</v>
      </c>
      <c r="D1145" s="1" t="s">
        <v>199</v>
      </c>
      <c r="E1145" s="94"/>
      <c r="F1145" s="7">
        <f t="shared" si="208"/>
        <v>350</v>
      </c>
      <c r="G1145" s="7">
        <f t="shared" si="208"/>
        <v>0</v>
      </c>
      <c r="H1145" s="36">
        <f t="shared" si="201"/>
        <v>350</v>
      </c>
      <c r="I1145" s="7">
        <f t="shared" si="208"/>
        <v>0</v>
      </c>
      <c r="J1145" s="36">
        <f t="shared" si="200"/>
        <v>350</v>
      </c>
      <c r="K1145" s="7">
        <f t="shared" si="208"/>
        <v>-77</v>
      </c>
      <c r="L1145" s="36">
        <f t="shared" si="206"/>
        <v>273</v>
      </c>
    </row>
    <row r="1146" spans="1:12" ht="12.75">
      <c r="A1146" s="63" t="str">
        <f ca="1">IF(ISERROR(MATCH(E1146,Код_КВР,0)),"",INDIRECT(ADDRESS(MATCH(E1146,Код_КВР,0)+1,2,,,"КВР")))</f>
        <v>Закупка товаров, работ и услуг для муниципальных нужд</v>
      </c>
      <c r="B1146" s="47" t="s">
        <v>136</v>
      </c>
      <c r="C1146" s="8" t="s">
        <v>222</v>
      </c>
      <c r="D1146" s="1" t="s">
        <v>199</v>
      </c>
      <c r="E1146" s="94">
        <v>200</v>
      </c>
      <c r="F1146" s="7">
        <f t="shared" si="208"/>
        <v>350</v>
      </c>
      <c r="G1146" s="7">
        <f t="shared" si="208"/>
        <v>0</v>
      </c>
      <c r="H1146" s="36">
        <f t="shared" si="201"/>
        <v>350</v>
      </c>
      <c r="I1146" s="7">
        <f t="shared" si="208"/>
        <v>0</v>
      </c>
      <c r="J1146" s="36">
        <f t="shared" si="200"/>
        <v>350</v>
      </c>
      <c r="K1146" s="7">
        <f t="shared" si="208"/>
        <v>-77</v>
      </c>
      <c r="L1146" s="36">
        <f t="shared" si="206"/>
        <v>273</v>
      </c>
    </row>
    <row r="1147" spans="1:12" ht="33">
      <c r="A1147" s="63" t="str">
        <f ca="1">IF(ISERROR(MATCH(E1147,Код_КВР,0)),"",INDIRECT(ADDRESS(MATCH(E1147,Код_КВР,0)+1,2,,,"КВР")))</f>
        <v>Иные закупки товаров, работ и услуг для обеспечения муниципальных нужд</v>
      </c>
      <c r="B1147" s="47" t="s">
        <v>136</v>
      </c>
      <c r="C1147" s="8" t="s">
        <v>222</v>
      </c>
      <c r="D1147" s="1" t="s">
        <v>199</v>
      </c>
      <c r="E1147" s="94">
        <v>240</v>
      </c>
      <c r="F1147" s="7">
        <f t="shared" si="208"/>
        <v>350</v>
      </c>
      <c r="G1147" s="7">
        <f t="shared" si="208"/>
        <v>0</v>
      </c>
      <c r="H1147" s="36">
        <f t="shared" si="201"/>
        <v>350</v>
      </c>
      <c r="I1147" s="7">
        <f t="shared" si="208"/>
        <v>0</v>
      </c>
      <c r="J1147" s="36">
        <f t="shared" si="200"/>
        <v>350</v>
      </c>
      <c r="K1147" s="7">
        <f t="shared" si="208"/>
        <v>-77</v>
      </c>
      <c r="L1147" s="36">
        <f t="shared" si="206"/>
        <v>273</v>
      </c>
    </row>
    <row r="1148" spans="1:12" ht="33">
      <c r="A1148" s="63" t="str">
        <f ca="1">IF(ISERROR(MATCH(E1148,Код_КВР,0)),"",INDIRECT(ADDRESS(MATCH(E1148,Код_КВР,0)+1,2,,,"КВР")))</f>
        <v xml:space="preserve">Прочая закупка товаров, работ и услуг для обеспечения муниципальных нужд         </v>
      </c>
      <c r="B1148" s="47" t="s">
        <v>136</v>
      </c>
      <c r="C1148" s="8" t="s">
        <v>222</v>
      </c>
      <c r="D1148" s="1" t="s">
        <v>199</v>
      </c>
      <c r="E1148" s="94">
        <v>244</v>
      </c>
      <c r="F1148" s="7">
        <f>'прил.6'!G126</f>
        <v>350</v>
      </c>
      <c r="G1148" s="7">
        <f>'прил.6'!H126</f>
        <v>0</v>
      </c>
      <c r="H1148" s="36">
        <f t="shared" si="201"/>
        <v>350</v>
      </c>
      <c r="I1148" s="7">
        <f>'прил.6'!J126</f>
        <v>0</v>
      </c>
      <c r="J1148" s="36">
        <f t="shared" si="200"/>
        <v>350</v>
      </c>
      <c r="K1148" s="7">
        <f>'прил.6'!L126</f>
        <v>-77</v>
      </c>
      <c r="L1148" s="36">
        <f t="shared" si="206"/>
        <v>273</v>
      </c>
    </row>
    <row r="1149" spans="1:12" ht="12.75">
      <c r="A1149" s="63" t="str">
        <f ca="1">IF(ISERROR(MATCH(B1149,Код_КЦСР,0)),"",INDIRECT(ADDRESS(MATCH(B1149,Код_КЦСР,0)+1,2,,,"КЦСР")))</f>
        <v>Повышение престижа муниципальной службы в городе</v>
      </c>
      <c r="B1149" s="47" t="s">
        <v>137</v>
      </c>
      <c r="C1149" s="8"/>
      <c r="D1149" s="1"/>
      <c r="E1149" s="94"/>
      <c r="F1149" s="7">
        <f aca="true" t="shared" si="209" ref="F1149:K1152">F1150</f>
        <v>13440</v>
      </c>
      <c r="G1149" s="7">
        <f t="shared" si="209"/>
        <v>0</v>
      </c>
      <c r="H1149" s="36">
        <f t="shared" si="201"/>
        <v>13440</v>
      </c>
      <c r="I1149" s="7">
        <f t="shared" si="209"/>
        <v>0</v>
      </c>
      <c r="J1149" s="36">
        <f t="shared" si="200"/>
        <v>13440</v>
      </c>
      <c r="K1149" s="7">
        <f t="shared" si="209"/>
        <v>0</v>
      </c>
      <c r="L1149" s="36">
        <f t="shared" si="206"/>
        <v>13440</v>
      </c>
    </row>
    <row r="1150" spans="1:12" ht="12.75">
      <c r="A1150" s="63" t="str">
        <f ca="1">IF(ISERROR(MATCH(C1150,Код_Раздел,0)),"",INDIRECT(ADDRESS(MATCH(C1150,Код_Раздел,0)+1,2,,,"Раздел")))</f>
        <v>Социальная политика</v>
      </c>
      <c r="B1150" s="47" t="s">
        <v>137</v>
      </c>
      <c r="C1150" s="8" t="s">
        <v>197</v>
      </c>
      <c r="D1150" s="1"/>
      <c r="E1150" s="94"/>
      <c r="F1150" s="7">
        <f t="shared" si="209"/>
        <v>13440</v>
      </c>
      <c r="G1150" s="7">
        <f t="shared" si="209"/>
        <v>0</v>
      </c>
      <c r="H1150" s="36">
        <f t="shared" si="201"/>
        <v>13440</v>
      </c>
      <c r="I1150" s="7">
        <f t="shared" si="209"/>
        <v>0</v>
      </c>
      <c r="J1150" s="36">
        <f t="shared" si="200"/>
        <v>13440</v>
      </c>
      <c r="K1150" s="7">
        <f t="shared" si="209"/>
        <v>0</v>
      </c>
      <c r="L1150" s="36">
        <f t="shared" si="206"/>
        <v>13440</v>
      </c>
    </row>
    <row r="1151" spans="1:12" ht="12.75">
      <c r="A1151" s="12" t="s">
        <v>194</v>
      </c>
      <c r="B1151" s="47" t="s">
        <v>137</v>
      </c>
      <c r="C1151" s="8" t="s">
        <v>197</v>
      </c>
      <c r="D1151" s="1" t="s">
        <v>222</v>
      </c>
      <c r="E1151" s="94"/>
      <c r="F1151" s="7">
        <f t="shared" si="209"/>
        <v>13440</v>
      </c>
      <c r="G1151" s="7">
        <f t="shared" si="209"/>
        <v>0</v>
      </c>
      <c r="H1151" s="36">
        <f t="shared" si="201"/>
        <v>13440</v>
      </c>
      <c r="I1151" s="7">
        <f t="shared" si="209"/>
        <v>0</v>
      </c>
      <c r="J1151" s="36">
        <f t="shared" si="200"/>
        <v>13440</v>
      </c>
      <c r="K1151" s="7">
        <f t="shared" si="209"/>
        <v>0</v>
      </c>
      <c r="L1151" s="36">
        <f t="shared" si="206"/>
        <v>13440</v>
      </c>
    </row>
    <row r="1152" spans="1:12" ht="12.75">
      <c r="A1152" s="63" t="str">
        <f ca="1">IF(ISERROR(MATCH(E1152,Код_КВР,0)),"",INDIRECT(ADDRESS(MATCH(E1152,Код_КВР,0)+1,2,,,"КВР")))</f>
        <v>Социальное обеспечение и иные выплаты населению</v>
      </c>
      <c r="B1152" s="47" t="s">
        <v>137</v>
      </c>
      <c r="C1152" s="8" t="s">
        <v>197</v>
      </c>
      <c r="D1152" s="1" t="s">
        <v>222</v>
      </c>
      <c r="E1152" s="94">
        <v>300</v>
      </c>
      <c r="F1152" s="7">
        <f t="shared" si="209"/>
        <v>13440</v>
      </c>
      <c r="G1152" s="7">
        <f t="shared" si="209"/>
        <v>0</v>
      </c>
      <c r="H1152" s="36">
        <f t="shared" si="201"/>
        <v>13440</v>
      </c>
      <c r="I1152" s="7">
        <f t="shared" si="209"/>
        <v>0</v>
      </c>
      <c r="J1152" s="36">
        <f t="shared" si="200"/>
        <v>13440</v>
      </c>
      <c r="K1152" s="7">
        <f t="shared" si="209"/>
        <v>0</v>
      </c>
      <c r="L1152" s="36">
        <f t="shared" si="206"/>
        <v>13440</v>
      </c>
    </row>
    <row r="1153" spans="1:12" ht="12.75">
      <c r="A1153" s="63" t="str">
        <f ca="1">IF(ISERROR(MATCH(E1153,Код_КВР,0)),"",INDIRECT(ADDRESS(MATCH(E1153,Код_КВР,0)+1,2,,,"КВР")))</f>
        <v>Иные выплаты населению</v>
      </c>
      <c r="B1153" s="47" t="s">
        <v>137</v>
      </c>
      <c r="C1153" s="8" t="s">
        <v>197</v>
      </c>
      <c r="D1153" s="1" t="s">
        <v>222</v>
      </c>
      <c r="E1153" s="94">
        <v>360</v>
      </c>
      <c r="F1153" s="7">
        <f>'прил.6'!G319</f>
        <v>13440</v>
      </c>
      <c r="G1153" s="7">
        <f>'прил.6'!H319</f>
        <v>0</v>
      </c>
      <c r="H1153" s="36">
        <f t="shared" si="201"/>
        <v>13440</v>
      </c>
      <c r="I1153" s="7">
        <f>'прил.6'!J319</f>
        <v>0</v>
      </c>
      <c r="J1153" s="36">
        <f t="shared" si="200"/>
        <v>13440</v>
      </c>
      <c r="K1153" s="7">
        <f>'прил.6'!L319</f>
        <v>0</v>
      </c>
      <c r="L1153" s="36">
        <f t="shared" si="206"/>
        <v>13440</v>
      </c>
    </row>
    <row r="1154" spans="1:12" ht="68.25" customHeight="1">
      <c r="A1154" s="63" t="str">
        <f ca="1">IF(ISERROR(MATCH(B1154,Код_КЦСР,0)),"",INDIRECT(ADDRESS(MATCH(B1154,Код_КЦСР,0)+1,2,,,"КЦСР")))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1154" s="47" t="s">
        <v>139</v>
      </c>
      <c r="C1154" s="8"/>
      <c r="D1154" s="1"/>
      <c r="E1154" s="94"/>
      <c r="F1154" s="7">
        <f>F1155+F1161</f>
        <v>33737.9</v>
      </c>
      <c r="G1154" s="7">
        <f>G1155+G1161</f>
        <v>0</v>
      </c>
      <c r="H1154" s="36">
        <f t="shared" si="201"/>
        <v>33737.9</v>
      </c>
      <c r="I1154" s="7">
        <f>I1155+I1161</f>
        <v>-500</v>
      </c>
      <c r="J1154" s="36">
        <f t="shared" si="200"/>
        <v>33237.9</v>
      </c>
      <c r="K1154" s="7">
        <f>K1155+K1161</f>
        <v>-130</v>
      </c>
      <c r="L1154" s="36">
        <f t="shared" si="206"/>
        <v>33107.9</v>
      </c>
    </row>
    <row r="1155" spans="1:12" ht="12.75">
      <c r="A1155" s="63" t="str">
        <f ca="1">IF(ISERROR(MATCH(B1155,Код_КЦСР,0)),"",INDIRECT(ADDRESS(MATCH(B1155,Код_КЦСР,0)+1,2,,,"КЦСР")))</f>
        <v>Совершенствование предоставления муниципальных услуг</v>
      </c>
      <c r="B1155" s="47" t="s">
        <v>141</v>
      </c>
      <c r="C1155" s="8"/>
      <c r="D1155" s="1"/>
      <c r="E1155" s="94"/>
      <c r="F1155" s="7">
        <f aca="true" t="shared" si="210" ref="F1155:K1159">F1156</f>
        <v>5880</v>
      </c>
      <c r="G1155" s="7">
        <f t="shared" si="210"/>
        <v>0</v>
      </c>
      <c r="H1155" s="36">
        <f t="shared" si="201"/>
        <v>5880</v>
      </c>
      <c r="I1155" s="7">
        <f t="shared" si="210"/>
        <v>-500</v>
      </c>
      <c r="J1155" s="36">
        <f t="shared" si="200"/>
        <v>5380</v>
      </c>
      <c r="K1155" s="7">
        <f t="shared" si="210"/>
        <v>0</v>
      </c>
      <c r="L1155" s="36">
        <f t="shared" si="206"/>
        <v>5380</v>
      </c>
    </row>
    <row r="1156" spans="1:12" ht="12.75">
      <c r="A1156" s="63" t="str">
        <f ca="1">IF(ISERROR(MATCH(C1156,Код_Раздел,0)),"",INDIRECT(ADDRESS(MATCH(C1156,Код_Раздел,0)+1,2,,,"Раздел")))</f>
        <v>Национальная экономика</v>
      </c>
      <c r="B1156" s="47" t="s">
        <v>141</v>
      </c>
      <c r="C1156" s="8" t="s">
        <v>225</v>
      </c>
      <c r="D1156" s="1"/>
      <c r="E1156" s="94"/>
      <c r="F1156" s="7">
        <f t="shared" si="210"/>
        <v>5880</v>
      </c>
      <c r="G1156" s="7">
        <f t="shared" si="210"/>
        <v>0</v>
      </c>
      <c r="H1156" s="36">
        <f t="shared" si="201"/>
        <v>5880</v>
      </c>
      <c r="I1156" s="7">
        <f t="shared" si="210"/>
        <v>-500</v>
      </c>
      <c r="J1156" s="36">
        <f t="shared" si="200"/>
        <v>5380</v>
      </c>
      <c r="K1156" s="7">
        <f t="shared" si="210"/>
        <v>0</v>
      </c>
      <c r="L1156" s="36">
        <f t="shared" si="206"/>
        <v>5380</v>
      </c>
    </row>
    <row r="1157" spans="1:12" ht="12.75">
      <c r="A1157" s="12" t="s">
        <v>239</v>
      </c>
      <c r="B1157" s="47" t="s">
        <v>141</v>
      </c>
      <c r="C1157" s="8" t="s">
        <v>225</v>
      </c>
      <c r="D1157" s="8" t="s">
        <v>197</v>
      </c>
      <c r="E1157" s="94"/>
      <c r="F1157" s="7">
        <f t="shared" si="210"/>
        <v>5880</v>
      </c>
      <c r="G1157" s="7">
        <f t="shared" si="210"/>
        <v>0</v>
      </c>
      <c r="H1157" s="36">
        <f t="shared" si="201"/>
        <v>5880</v>
      </c>
      <c r="I1157" s="7">
        <f t="shared" si="210"/>
        <v>-500</v>
      </c>
      <c r="J1157" s="36">
        <f t="shared" si="200"/>
        <v>5380</v>
      </c>
      <c r="K1157" s="7">
        <f t="shared" si="210"/>
        <v>0</v>
      </c>
      <c r="L1157" s="36">
        <f t="shared" si="206"/>
        <v>5380</v>
      </c>
    </row>
    <row r="1158" spans="1:12" ht="33">
      <c r="A1158" s="63" t="str">
        <f ca="1">IF(ISERROR(MATCH(E1158,Код_КВР,0)),"",INDIRECT(ADDRESS(MATCH(E1158,Код_КВР,0)+1,2,,,"КВР")))</f>
        <v>Предоставление субсидий бюджетным, автономным учреждениям и иным некоммерческим организациям</v>
      </c>
      <c r="B1158" s="47" t="s">
        <v>141</v>
      </c>
      <c r="C1158" s="8" t="s">
        <v>225</v>
      </c>
      <c r="D1158" s="8" t="s">
        <v>197</v>
      </c>
      <c r="E1158" s="94">
        <v>600</v>
      </c>
      <c r="F1158" s="7">
        <f t="shared" si="210"/>
        <v>5880</v>
      </c>
      <c r="G1158" s="7">
        <f t="shared" si="210"/>
        <v>0</v>
      </c>
      <c r="H1158" s="36">
        <f t="shared" si="201"/>
        <v>5880</v>
      </c>
      <c r="I1158" s="7">
        <f t="shared" si="210"/>
        <v>-500</v>
      </c>
      <c r="J1158" s="36">
        <f t="shared" si="200"/>
        <v>5380</v>
      </c>
      <c r="K1158" s="7">
        <f t="shared" si="210"/>
        <v>0</v>
      </c>
      <c r="L1158" s="36">
        <f t="shared" si="206"/>
        <v>5380</v>
      </c>
    </row>
    <row r="1159" spans="1:12" ht="12.75">
      <c r="A1159" s="63" t="str">
        <f ca="1">IF(ISERROR(MATCH(E1159,Код_КВР,0)),"",INDIRECT(ADDRESS(MATCH(E1159,Код_КВР,0)+1,2,,,"КВР")))</f>
        <v>Субсидии бюджетным учреждениям</v>
      </c>
      <c r="B1159" s="47" t="s">
        <v>141</v>
      </c>
      <c r="C1159" s="8" t="s">
        <v>225</v>
      </c>
      <c r="D1159" s="8" t="s">
        <v>197</v>
      </c>
      <c r="E1159" s="94">
        <v>610</v>
      </c>
      <c r="F1159" s="7">
        <f t="shared" si="210"/>
        <v>5880</v>
      </c>
      <c r="G1159" s="7">
        <f t="shared" si="210"/>
        <v>0</v>
      </c>
      <c r="H1159" s="36">
        <f t="shared" si="201"/>
        <v>5880</v>
      </c>
      <c r="I1159" s="7">
        <f t="shared" si="210"/>
        <v>-500</v>
      </c>
      <c r="J1159" s="36">
        <f t="shared" si="200"/>
        <v>5380</v>
      </c>
      <c r="K1159" s="7">
        <f t="shared" si="210"/>
        <v>0</v>
      </c>
      <c r="L1159" s="36">
        <f t="shared" si="206"/>
        <v>5380</v>
      </c>
    </row>
    <row r="1160" spans="1:12" ht="12.75">
      <c r="A1160" s="63" t="str">
        <f ca="1">IF(ISERROR(MATCH(E1160,Код_КВР,0)),"",INDIRECT(ADDRESS(MATCH(E1160,Код_КВР,0)+1,2,,,"КВР")))</f>
        <v>Субсидии бюджетным учреждениям на иные цели</v>
      </c>
      <c r="B1160" s="47" t="s">
        <v>141</v>
      </c>
      <c r="C1160" s="8" t="s">
        <v>225</v>
      </c>
      <c r="D1160" s="8" t="s">
        <v>197</v>
      </c>
      <c r="E1160" s="94">
        <v>612</v>
      </c>
      <c r="F1160" s="7">
        <f>'прил.6'!G249</f>
        <v>5880</v>
      </c>
      <c r="G1160" s="7">
        <f>'прил.6'!H249</f>
        <v>0</v>
      </c>
      <c r="H1160" s="36">
        <f t="shared" si="201"/>
        <v>5880</v>
      </c>
      <c r="I1160" s="7">
        <f>'прил.6'!J249</f>
        <v>-500</v>
      </c>
      <c r="J1160" s="36">
        <f aca="true" t="shared" si="211" ref="J1160:J1222">H1160+I1160</f>
        <v>5380</v>
      </c>
      <c r="K1160" s="7">
        <f>'прил.6'!L249</f>
        <v>0</v>
      </c>
      <c r="L1160" s="36">
        <f t="shared" si="206"/>
        <v>5380</v>
      </c>
    </row>
    <row r="1161" spans="1:12" ht="33">
      <c r="A1161" s="63" t="str">
        <f ca="1">IF(ISERROR(MATCH(B1161,Код_КЦСР,0)),"",INDIRECT(ADDRESS(MATCH(B1161,Код_КЦСР,0)+1,2,,,"КЦСР")))</f>
        <v>Создание и организация деятельности многофункционального центра</v>
      </c>
      <c r="B1161" s="47" t="s">
        <v>143</v>
      </c>
      <c r="C1161" s="8"/>
      <c r="D1161" s="1"/>
      <c r="E1161" s="94"/>
      <c r="F1161" s="7">
        <f>F1162</f>
        <v>27857.9</v>
      </c>
      <c r="G1161" s="7">
        <f aca="true" t="shared" si="212" ref="G1161:L1161">G1162</f>
        <v>0</v>
      </c>
      <c r="H1161" s="7">
        <f t="shared" si="212"/>
        <v>27857.9</v>
      </c>
      <c r="I1161" s="7">
        <f t="shared" si="212"/>
        <v>0</v>
      </c>
      <c r="J1161" s="7">
        <f t="shared" si="212"/>
        <v>27857.9</v>
      </c>
      <c r="K1161" s="7">
        <f t="shared" si="212"/>
        <v>-130</v>
      </c>
      <c r="L1161" s="7">
        <f t="shared" si="212"/>
        <v>27727.9</v>
      </c>
    </row>
    <row r="1162" spans="1:12" ht="12.75">
      <c r="A1162" s="63" t="str">
        <f ca="1">IF(ISERROR(MATCH(C1162,Код_Раздел,0)),"",INDIRECT(ADDRESS(MATCH(C1162,Код_Раздел,0)+1,2,,,"Раздел")))</f>
        <v>Общегосударственные  вопросы</v>
      </c>
      <c r="B1162" s="47" t="s">
        <v>143</v>
      </c>
      <c r="C1162" s="8" t="s">
        <v>222</v>
      </c>
      <c r="D1162" s="1"/>
      <c r="E1162" s="94"/>
      <c r="F1162" s="7">
        <f aca="true" t="shared" si="213" ref="F1162:K1164">F1163</f>
        <v>27857.9</v>
      </c>
      <c r="G1162" s="7">
        <f t="shared" si="213"/>
        <v>0</v>
      </c>
      <c r="H1162" s="36">
        <f t="shared" si="201"/>
        <v>27857.9</v>
      </c>
      <c r="I1162" s="7">
        <f t="shared" si="213"/>
        <v>0</v>
      </c>
      <c r="J1162" s="36">
        <f t="shared" si="211"/>
        <v>27857.9</v>
      </c>
      <c r="K1162" s="7">
        <f t="shared" si="213"/>
        <v>-130</v>
      </c>
      <c r="L1162" s="36">
        <f t="shared" si="206"/>
        <v>27727.9</v>
      </c>
    </row>
    <row r="1163" spans="1:12" ht="12.75">
      <c r="A1163" s="12" t="s">
        <v>246</v>
      </c>
      <c r="B1163" s="47" t="s">
        <v>143</v>
      </c>
      <c r="C1163" s="8" t="s">
        <v>222</v>
      </c>
      <c r="D1163" s="1" t="s">
        <v>199</v>
      </c>
      <c r="E1163" s="94"/>
      <c r="F1163" s="7">
        <f t="shared" si="213"/>
        <v>27857.9</v>
      </c>
      <c r="G1163" s="7">
        <f t="shared" si="213"/>
        <v>0</v>
      </c>
      <c r="H1163" s="36">
        <f t="shared" si="201"/>
        <v>27857.9</v>
      </c>
      <c r="I1163" s="7">
        <f t="shared" si="213"/>
        <v>0</v>
      </c>
      <c r="J1163" s="36">
        <f t="shared" si="211"/>
        <v>27857.9</v>
      </c>
      <c r="K1163" s="7">
        <f t="shared" si="213"/>
        <v>-130</v>
      </c>
      <c r="L1163" s="36">
        <f t="shared" si="206"/>
        <v>27727.9</v>
      </c>
    </row>
    <row r="1164" spans="1:12" ht="33">
      <c r="A1164" s="63" t="str">
        <f ca="1">IF(ISERROR(MATCH(E1164,Код_КВР,0)),"",INDIRECT(ADDRESS(MATCH(E1164,Код_КВР,0)+1,2,,,"КВР")))</f>
        <v>Предоставление субсидий бюджетным, автономным учреждениям и иным некоммерческим организациям</v>
      </c>
      <c r="B1164" s="47" t="s">
        <v>143</v>
      </c>
      <c r="C1164" s="8" t="s">
        <v>222</v>
      </c>
      <c r="D1164" s="1" t="s">
        <v>199</v>
      </c>
      <c r="E1164" s="94">
        <v>600</v>
      </c>
      <c r="F1164" s="7">
        <f t="shared" si="213"/>
        <v>27857.9</v>
      </c>
      <c r="G1164" s="7">
        <f t="shared" si="213"/>
        <v>0</v>
      </c>
      <c r="H1164" s="36">
        <f t="shared" si="201"/>
        <v>27857.9</v>
      </c>
      <c r="I1164" s="7">
        <f t="shared" si="213"/>
        <v>0</v>
      </c>
      <c r="J1164" s="36">
        <f t="shared" si="211"/>
        <v>27857.9</v>
      </c>
      <c r="K1164" s="7">
        <f t="shared" si="213"/>
        <v>-130</v>
      </c>
      <c r="L1164" s="36">
        <f t="shared" si="206"/>
        <v>27727.9</v>
      </c>
    </row>
    <row r="1165" spans="1:12" ht="12.75">
      <c r="A1165" s="63" t="str">
        <f ca="1">IF(ISERROR(MATCH(E1165,Код_КВР,0)),"",INDIRECT(ADDRESS(MATCH(E1165,Код_КВР,0)+1,2,,,"КВР")))</f>
        <v>Субсидии бюджетным учреждениям</v>
      </c>
      <c r="B1165" s="47" t="s">
        <v>143</v>
      </c>
      <c r="C1165" s="8" t="s">
        <v>222</v>
      </c>
      <c r="D1165" s="1" t="s">
        <v>199</v>
      </c>
      <c r="E1165" s="94">
        <v>610</v>
      </c>
      <c r="F1165" s="7">
        <f>SUM(F1166:F1167)</f>
        <v>27857.9</v>
      </c>
      <c r="G1165" s="7">
        <f>SUM(G1166:G1167)</f>
        <v>0</v>
      </c>
      <c r="H1165" s="36">
        <f t="shared" si="201"/>
        <v>27857.9</v>
      </c>
      <c r="I1165" s="7">
        <f>SUM(I1166:I1167)</f>
        <v>0</v>
      </c>
      <c r="J1165" s="36">
        <f t="shared" si="211"/>
        <v>27857.9</v>
      </c>
      <c r="K1165" s="7">
        <f>SUM(K1166:K1167)</f>
        <v>-130</v>
      </c>
      <c r="L1165" s="36">
        <f t="shared" si="206"/>
        <v>27727.9</v>
      </c>
    </row>
    <row r="1166" spans="1:12" ht="49.5">
      <c r="A1166" s="63" t="str">
        <f ca="1">IF(ISERROR(MATCH(E1166,Код_КВР,0)),"",INDIRECT(ADDRESS(MATCH(E1166,Код_КВР,0)+1,2,,,"КВР")))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166" s="47" t="s">
        <v>143</v>
      </c>
      <c r="C1166" s="8" t="s">
        <v>222</v>
      </c>
      <c r="D1166" s="1" t="s">
        <v>199</v>
      </c>
      <c r="E1166" s="94">
        <v>611</v>
      </c>
      <c r="F1166" s="7">
        <f>'прил.6'!G131</f>
        <v>27757.9</v>
      </c>
      <c r="G1166" s="7">
        <f>'прил.6'!H131</f>
        <v>0</v>
      </c>
      <c r="H1166" s="36">
        <f t="shared" si="201"/>
        <v>27757.9</v>
      </c>
      <c r="I1166" s="7">
        <f>'прил.6'!J131</f>
        <v>0</v>
      </c>
      <c r="J1166" s="36">
        <f t="shared" si="211"/>
        <v>27757.9</v>
      </c>
      <c r="K1166" s="7">
        <f>'прил.6'!L131</f>
        <v>-130</v>
      </c>
      <c r="L1166" s="36">
        <f t="shared" si="206"/>
        <v>27627.9</v>
      </c>
    </row>
    <row r="1167" spans="1:12" ht="12.75">
      <c r="A1167" s="63" t="str">
        <f ca="1">IF(ISERROR(MATCH(E1167,Код_КВР,0)),"",INDIRECT(ADDRESS(MATCH(E1167,Код_КВР,0)+1,2,,,"КВР")))</f>
        <v>Субсидии бюджетным учреждениям на иные цели</v>
      </c>
      <c r="B1167" s="47" t="s">
        <v>143</v>
      </c>
      <c r="C1167" s="8" t="s">
        <v>222</v>
      </c>
      <c r="D1167" s="1" t="s">
        <v>199</v>
      </c>
      <c r="E1167" s="94">
        <v>612</v>
      </c>
      <c r="F1167" s="7">
        <f>'прил.6'!G132</f>
        <v>100</v>
      </c>
      <c r="G1167" s="7">
        <f>'прил.6'!H132</f>
        <v>0</v>
      </c>
      <c r="H1167" s="36">
        <f aca="true" t="shared" si="214" ref="H1167:H1230">F1167+G1167</f>
        <v>100</v>
      </c>
      <c r="I1167" s="7">
        <f>'прил.6'!J132</f>
        <v>0</v>
      </c>
      <c r="J1167" s="36">
        <f t="shared" si="211"/>
        <v>100</v>
      </c>
      <c r="K1167" s="7">
        <f>'прил.6'!L132</f>
        <v>0</v>
      </c>
      <c r="L1167" s="36">
        <f t="shared" si="206"/>
        <v>100</v>
      </c>
    </row>
    <row r="1168" spans="1:12" ht="33">
      <c r="A1168" s="63" t="str">
        <f ca="1">IF(ISERROR(MATCH(B1168,Код_КЦСР,0)),"",INDIRECT(ADDRESS(MATCH(B1168,Код_КЦСР,0)+1,2,,,"КЦСР")))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1168" s="47" t="s">
        <v>145</v>
      </c>
      <c r="C1168" s="8"/>
      <c r="D1168" s="1"/>
      <c r="E1168" s="94"/>
      <c r="F1168" s="7">
        <f>F1169+F1175+F1186+F1192+F1198+F1210</f>
        <v>46053.3</v>
      </c>
      <c r="G1168" s="7">
        <f>G1169+G1175+G1186+G1192+G1198+G1210</f>
        <v>0</v>
      </c>
      <c r="H1168" s="36">
        <f t="shared" si="214"/>
        <v>46053.3</v>
      </c>
      <c r="I1168" s="7">
        <f>I1169+I1175+I1186+I1192+I1198+I1210</f>
        <v>126.5</v>
      </c>
      <c r="J1168" s="36">
        <f t="shared" si="211"/>
        <v>46179.8</v>
      </c>
      <c r="K1168" s="7">
        <f>K1169+K1175+K1186+K1192+K1198+K1210</f>
        <v>-133.9</v>
      </c>
      <c r="L1168" s="36">
        <f t="shared" si="206"/>
        <v>46045.9</v>
      </c>
    </row>
    <row r="1169" spans="1:12" ht="33" hidden="1">
      <c r="A1169" s="63" t="str">
        <f ca="1">IF(ISERROR(MATCH(B1169,Код_КЦСР,0)),"",INDIRECT(ADDRESS(MATCH(B1169,Код_КЦСР,0)+1,2,,,"КЦСР")))</f>
        <v>Создание системы территориального общественного самоуправления</v>
      </c>
      <c r="B1169" s="47" t="s">
        <v>147</v>
      </c>
      <c r="C1169" s="8"/>
      <c r="D1169" s="1"/>
      <c r="E1169" s="94"/>
      <c r="F1169" s="7">
        <f aca="true" t="shared" si="215" ref="F1169:K1173">F1170</f>
        <v>72</v>
      </c>
      <c r="G1169" s="7">
        <f t="shared" si="215"/>
        <v>0</v>
      </c>
      <c r="H1169" s="36">
        <f t="shared" si="214"/>
        <v>72</v>
      </c>
      <c r="I1169" s="7">
        <f t="shared" si="215"/>
        <v>0</v>
      </c>
      <c r="J1169" s="36">
        <f t="shared" si="211"/>
        <v>72</v>
      </c>
      <c r="K1169" s="7">
        <f t="shared" si="215"/>
        <v>-72</v>
      </c>
      <c r="L1169" s="36">
        <f t="shared" si="206"/>
        <v>0</v>
      </c>
    </row>
    <row r="1170" spans="1:12" ht="12.75" hidden="1">
      <c r="A1170" s="63" t="str">
        <f ca="1">IF(ISERROR(MATCH(C1170,Код_Раздел,0)),"",INDIRECT(ADDRESS(MATCH(C1170,Код_Раздел,0)+1,2,,,"Раздел")))</f>
        <v>Общегосударственные  вопросы</v>
      </c>
      <c r="B1170" s="47" t="s">
        <v>147</v>
      </c>
      <c r="C1170" s="8" t="s">
        <v>222</v>
      </c>
      <c r="D1170" s="1"/>
      <c r="E1170" s="94"/>
      <c r="F1170" s="7">
        <f t="shared" si="215"/>
        <v>72</v>
      </c>
      <c r="G1170" s="7">
        <f t="shared" si="215"/>
        <v>0</v>
      </c>
      <c r="H1170" s="36">
        <f t="shared" si="214"/>
        <v>72</v>
      </c>
      <c r="I1170" s="7">
        <f t="shared" si="215"/>
        <v>0</v>
      </c>
      <c r="J1170" s="36">
        <f t="shared" si="211"/>
        <v>72</v>
      </c>
      <c r="K1170" s="7">
        <f t="shared" si="215"/>
        <v>-72</v>
      </c>
      <c r="L1170" s="36">
        <f t="shared" si="206"/>
        <v>0</v>
      </c>
    </row>
    <row r="1171" spans="1:12" ht="12.75" hidden="1">
      <c r="A1171" s="12" t="s">
        <v>246</v>
      </c>
      <c r="B1171" s="47" t="s">
        <v>147</v>
      </c>
      <c r="C1171" s="8" t="s">
        <v>222</v>
      </c>
      <c r="D1171" s="1" t="s">
        <v>199</v>
      </c>
      <c r="E1171" s="94"/>
      <c r="F1171" s="7">
        <f t="shared" si="215"/>
        <v>72</v>
      </c>
      <c r="G1171" s="7">
        <f t="shared" si="215"/>
        <v>0</v>
      </c>
      <c r="H1171" s="36">
        <f t="shared" si="214"/>
        <v>72</v>
      </c>
      <c r="I1171" s="7">
        <f t="shared" si="215"/>
        <v>0</v>
      </c>
      <c r="J1171" s="36">
        <f t="shared" si="211"/>
        <v>72</v>
      </c>
      <c r="K1171" s="7">
        <f t="shared" si="215"/>
        <v>-72</v>
      </c>
      <c r="L1171" s="36">
        <f t="shared" si="206"/>
        <v>0</v>
      </c>
    </row>
    <row r="1172" spans="1:12" ht="12.75" hidden="1">
      <c r="A1172" s="63" t="str">
        <f ca="1">IF(ISERROR(MATCH(E1172,Код_КВР,0)),"",INDIRECT(ADDRESS(MATCH(E1172,Код_КВР,0)+1,2,,,"КВР")))</f>
        <v>Закупка товаров, работ и услуг для муниципальных нужд</v>
      </c>
      <c r="B1172" s="47" t="s">
        <v>147</v>
      </c>
      <c r="C1172" s="8" t="s">
        <v>222</v>
      </c>
      <c r="D1172" s="1" t="s">
        <v>199</v>
      </c>
      <c r="E1172" s="94">
        <v>200</v>
      </c>
      <c r="F1172" s="7">
        <f t="shared" si="215"/>
        <v>72</v>
      </c>
      <c r="G1172" s="7">
        <f t="shared" si="215"/>
        <v>0</v>
      </c>
      <c r="H1172" s="36">
        <f t="shared" si="214"/>
        <v>72</v>
      </c>
      <c r="I1172" s="7">
        <f t="shared" si="215"/>
        <v>0</v>
      </c>
      <c r="J1172" s="36">
        <f t="shared" si="211"/>
        <v>72</v>
      </c>
      <c r="K1172" s="7">
        <f t="shared" si="215"/>
        <v>-72</v>
      </c>
      <c r="L1172" s="36">
        <f t="shared" si="206"/>
        <v>0</v>
      </c>
    </row>
    <row r="1173" spans="1:12" ht="33" hidden="1">
      <c r="A1173" s="63" t="str">
        <f ca="1">IF(ISERROR(MATCH(E1173,Код_КВР,0)),"",INDIRECT(ADDRESS(MATCH(E1173,Код_КВР,0)+1,2,,,"КВР")))</f>
        <v>Иные закупки товаров, работ и услуг для обеспечения муниципальных нужд</v>
      </c>
      <c r="B1173" s="47" t="s">
        <v>147</v>
      </c>
      <c r="C1173" s="8" t="s">
        <v>222</v>
      </c>
      <c r="D1173" s="1" t="s">
        <v>199</v>
      </c>
      <c r="E1173" s="94">
        <v>240</v>
      </c>
      <c r="F1173" s="7">
        <f t="shared" si="215"/>
        <v>72</v>
      </c>
      <c r="G1173" s="7">
        <f t="shared" si="215"/>
        <v>0</v>
      </c>
      <c r="H1173" s="36">
        <f t="shared" si="214"/>
        <v>72</v>
      </c>
      <c r="I1173" s="7">
        <f t="shared" si="215"/>
        <v>0</v>
      </c>
      <c r="J1173" s="36">
        <f t="shared" si="211"/>
        <v>72</v>
      </c>
      <c r="K1173" s="7">
        <f t="shared" si="215"/>
        <v>-72</v>
      </c>
      <c r="L1173" s="36">
        <f t="shared" si="206"/>
        <v>0</v>
      </c>
    </row>
    <row r="1174" spans="1:12" ht="33" hidden="1">
      <c r="A1174" s="63" t="str">
        <f ca="1">IF(ISERROR(MATCH(E1174,Код_КВР,0)),"",INDIRECT(ADDRESS(MATCH(E1174,Код_КВР,0)+1,2,,,"КВР")))</f>
        <v xml:space="preserve">Прочая закупка товаров, работ и услуг для обеспечения муниципальных нужд         </v>
      </c>
      <c r="B1174" s="47" t="s">
        <v>147</v>
      </c>
      <c r="C1174" s="8" t="s">
        <v>222</v>
      </c>
      <c r="D1174" s="1" t="s">
        <v>199</v>
      </c>
      <c r="E1174" s="94">
        <v>244</v>
      </c>
      <c r="F1174" s="7">
        <f>'прил.6'!G137</f>
        <v>72</v>
      </c>
      <c r="G1174" s="7">
        <f>'прил.6'!H137</f>
        <v>0</v>
      </c>
      <c r="H1174" s="36">
        <f t="shared" si="214"/>
        <v>72</v>
      </c>
      <c r="I1174" s="7">
        <f>'прил.6'!J137</f>
        <v>0</v>
      </c>
      <c r="J1174" s="36">
        <f t="shared" si="211"/>
        <v>72</v>
      </c>
      <c r="K1174" s="7">
        <f>'прил.6'!L137</f>
        <v>-72</v>
      </c>
      <c r="L1174" s="36">
        <f t="shared" si="206"/>
        <v>0</v>
      </c>
    </row>
    <row r="1175" spans="1:12" ht="33">
      <c r="A1175" s="63" t="str">
        <f ca="1">IF(ISERROR(MATCH(B1175,Код_КЦСР,0)),"",INDIRECT(ADDRESS(MATCH(B1175,Код_КЦСР,0)+1,2,,,"КЦСР")))</f>
        <v>Проведение мероприятий по формированию благоприятного имиджа города</v>
      </c>
      <c r="B1175" s="47" t="s">
        <v>149</v>
      </c>
      <c r="C1175" s="8"/>
      <c r="D1175" s="1"/>
      <c r="E1175" s="94"/>
      <c r="F1175" s="7">
        <f>F1176+F1181</f>
        <v>495.7</v>
      </c>
      <c r="G1175" s="7">
        <f>G1176+G1181</f>
        <v>0</v>
      </c>
      <c r="H1175" s="36">
        <f t="shared" si="214"/>
        <v>495.7</v>
      </c>
      <c r="I1175" s="7">
        <f>I1176+I1181</f>
        <v>0</v>
      </c>
      <c r="J1175" s="36">
        <f t="shared" si="211"/>
        <v>495.7</v>
      </c>
      <c r="K1175" s="7">
        <f>K1176+K1181</f>
        <v>0</v>
      </c>
      <c r="L1175" s="36">
        <f t="shared" si="206"/>
        <v>495.7</v>
      </c>
    </row>
    <row r="1176" spans="1:12" ht="12.75">
      <c r="A1176" s="63" t="str">
        <f ca="1">IF(ISERROR(MATCH(C1176,Код_Раздел,0)),"",INDIRECT(ADDRESS(MATCH(C1176,Код_Раздел,0)+1,2,,,"Раздел")))</f>
        <v>Общегосударственные  вопросы</v>
      </c>
      <c r="B1176" s="47" t="s">
        <v>149</v>
      </c>
      <c r="C1176" s="8" t="s">
        <v>222</v>
      </c>
      <c r="D1176" s="1"/>
      <c r="E1176" s="94"/>
      <c r="F1176" s="7">
        <f aca="true" t="shared" si="216" ref="F1176:K1179">F1177</f>
        <v>411.5</v>
      </c>
      <c r="G1176" s="7">
        <f t="shared" si="216"/>
        <v>0</v>
      </c>
      <c r="H1176" s="36">
        <f t="shared" si="214"/>
        <v>411.5</v>
      </c>
      <c r="I1176" s="7">
        <f t="shared" si="216"/>
        <v>0</v>
      </c>
      <c r="J1176" s="36">
        <f t="shared" si="211"/>
        <v>411.5</v>
      </c>
      <c r="K1176" s="7">
        <f t="shared" si="216"/>
        <v>0</v>
      </c>
      <c r="L1176" s="36">
        <f t="shared" si="206"/>
        <v>411.5</v>
      </c>
    </row>
    <row r="1177" spans="1:12" ht="12.75">
      <c r="A1177" s="12" t="s">
        <v>246</v>
      </c>
      <c r="B1177" s="47" t="s">
        <v>149</v>
      </c>
      <c r="C1177" s="8" t="s">
        <v>222</v>
      </c>
      <c r="D1177" s="1" t="s">
        <v>199</v>
      </c>
      <c r="E1177" s="94"/>
      <c r="F1177" s="7">
        <f t="shared" si="216"/>
        <v>411.5</v>
      </c>
      <c r="G1177" s="7">
        <f t="shared" si="216"/>
        <v>0</v>
      </c>
      <c r="H1177" s="36">
        <f t="shared" si="214"/>
        <v>411.5</v>
      </c>
      <c r="I1177" s="7">
        <f t="shared" si="216"/>
        <v>0</v>
      </c>
      <c r="J1177" s="36">
        <f t="shared" si="211"/>
        <v>411.5</v>
      </c>
      <c r="K1177" s="7">
        <f t="shared" si="216"/>
        <v>0</v>
      </c>
      <c r="L1177" s="36">
        <f t="shared" si="206"/>
        <v>411.5</v>
      </c>
    </row>
    <row r="1178" spans="1:12" ht="12.75">
      <c r="A1178" s="63" t="str">
        <f ca="1">IF(ISERROR(MATCH(E1178,Код_КВР,0)),"",INDIRECT(ADDRESS(MATCH(E1178,Код_КВР,0)+1,2,,,"КВР")))</f>
        <v>Закупка товаров, работ и услуг для муниципальных нужд</v>
      </c>
      <c r="B1178" s="47" t="s">
        <v>149</v>
      </c>
      <c r="C1178" s="8" t="s">
        <v>222</v>
      </c>
      <c r="D1178" s="1" t="s">
        <v>199</v>
      </c>
      <c r="E1178" s="94">
        <v>200</v>
      </c>
      <c r="F1178" s="7">
        <f t="shared" si="216"/>
        <v>411.5</v>
      </c>
      <c r="G1178" s="7">
        <f t="shared" si="216"/>
        <v>0</v>
      </c>
      <c r="H1178" s="36">
        <f t="shared" si="214"/>
        <v>411.5</v>
      </c>
      <c r="I1178" s="7">
        <f t="shared" si="216"/>
        <v>0</v>
      </c>
      <c r="J1178" s="36">
        <f t="shared" si="211"/>
        <v>411.5</v>
      </c>
      <c r="K1178" s="7">
        <f t="shared" si="216"/>
        <v>0</v>
      </c>
      <c r="L1178" s="36">
        <f t="shared" si="206"/>
        <v>411.5</v>
      </c>
    </row>
    <row r="1179" spans="1:12" ht="33">
      <c r="A1179" s="63" t="str">
        <f ca="1">IF(ISERROR(MATCH(E1179,Код_КВР,0)),"",INDIRECT(ADDRESS(MATCH(E1179,Код_КВР,0)+1,2,,,"КВР")))</f>
        <v>Иные закупки товаров, работ и услуг для обеспечения муниципальных нужд</v>
      </c>
      <c r="B1179" s="47" t="s">
        <v>149</v>
      </c>
      <c r="C1179" s="8" t="s">
        <v>222</v>
      </c>
      <c r="D1179" s="1" t="s">
        <v>199</v>
      </c>
      <c r="E1179" s="94">
        <v>240</v>
      </c>
      <c r="F1179" s="7">
        <f t="shared" si="216"/>
        <v>411.5</v>
      </c>
      <c r="G1179" s="7">
        <f t="shared" si="216"/>
        <v>0</v>
      </c>
      <c r="H1179" s="36">
        <f t="shared" si="214"/>
        <v>411.5</v>
      </c>
      <c r="I1179" s="7">
        <f t="shared" si="216"/>
        <v>0</v>
      </c>
      <c r="J1179" s="36">
        <f t="shared" si="211"/>
        <v>411.5</v>
      </c>
      <c r="K1179" s="7">
        <f t="shared" si="216"/>
        <v>0</v>
      </c>
      <c r="L1179" s="36">
        <f t="shared" si="206"/>
        <v>411.5</v>
      </c>
    </row>
    <row r="1180" spans="1:12" ht="33">
      <c r="A1180" s="63" t="str">
        <f ca="1">IF(ISERROR(MATCH(E1180,Код_КВР,0)),"",INDIRECT(ADDRESS(MATCH(E1180,Код_КВР,0)+1,2,,,"КВР")))</f>
        <v xml:space="preserve">Прочая закупка товаров, работ и услуг для обеспечения муниципальных нужд         </v>
      </c>
      <c r="B1180" s="47" t="s">
        <v>149</v>
      </c>
      <c r="C1180" s="8" t="s">
        <v>222</v>
      </c>
      <c r="D1180" s="1" t="s">
        <v>199</v>
      </c>
      <c r="E1180" s="94">
        <v>244</v>
      </c>
      <c r="F1180" s="7">
        <f>'прил.6'!G141</f>
        <v>411.5</v>
      </c>
      <c r="G1180" s="7">
        <f>'прил.6'!H141</f>
        <v>0</v>
      </c>
      <c r="H1180" s="36">
        <f t="shared" si="214"/>
        <v>411.5</v>
      </c>
      <c r="I1180" s="7">
        <f>'прил.6'!J141</f>
        <v>0</v>
      </c>
      <c r="J1180" s="36">
        <f t="shared" si="211"/>
        <v>411.5</v>
      </c>
      <c r="K1180" s="7">
        <f>'прил.6'!L141</f>
        <v>0</v>
      </c>
      <c r="L1180" s="36">
        <f t="shared" si="206"/>
        <v>411.5</v>
      </c>
    </row>
    <row r="1181" spans="1:12" ht="12.75">
      <c r="A1181" s="63" t="str">
        <f ca="1">IF(ISERROR(MATCH(C1181,Код_Раздел,0)),"",INDIRECT(ADDRESS(MATCH(C1181,Код_Раздел,0)+1,2,,,"Раздел")))</f>
        <v>Жилищно-коммунальное хозяйство</v>
      </c>
      <c r="B1181" s="47" t="s">
        <v>149</v>
      </c>
      <c r="C1181" s="8" t="s">
        <v>230</v>
      </c>
      <c r="D1181" s="1"/>
      <c r="E1181" s="94"/>
      <c r="F1181" s="7">
        <f aca="true" t="shared" si="217" ref="F1181:K1184">F1182</f>
        <v>84.2</v>
      </c>
      <c r="G1181" s="7">
        <f t="shared" si="217"/>
        <v>0</v>
      </c>
      <c r="H1181" s="36">
        <f t="shared" si="214"/>
        <v>84.2</v>
      </c>
      <c r="I1181" s="7">
        <f t="shared" si="217"/>
        <v>0</v>
      </c>
      <c r="J1181" s="36">
        <f t="shared" si="211"/>
        <v>84.2</v>
      </c>
      <c r="K1181" s="7">
        <f t="shared" si="217"/>
        <v>0</v>
      </c>
      <c r="L1181" s="36">
        <f t="shared" si="206"/>
        <v>84.2</v>
      </c>
    </row>
    <row r="1182" spans="1:12" ht="12.75">
      <c r="A1182" s="63" t="s">
        <v>261</v>
      </c>
      <c r="B1182" s="47" t="s">
        <v>149</v>
      </c>
      <c r="C1182" s="8" t="s">
        <v>230</v>
      </c>
      <c r="D1182" s="8" t="s">
        <v>224</v>
      </c>
      <c r="E1182" s="94"/>
      <c r="F1182" s="7">
        <f t="shared" si="217"/>
        <v>84.2</v>
      </c>
      <c r="G1182" s="7">
        <f t="shared" si="217"/>
        <v>0</v>
      </c>
      <c r="H1182" s="36">
        <f t="shared" si="214"/>
        <v>84.2</v>
      </c>
      <c r="I1182" s="7">
        <f t="shared" si="217"/>
        <v>0</v>
      </c>
      <c r="J1182" s="36">
        <f t="shared" si="211"/>
        <v>84.2</v>
      </c>
      <c r="K1182" s="7">
        <f t="shared" si="217"/>
        <v>0</v>
      </c>
      <c r="L1182" s="36">
        <f t="shared" si="206"/>
        <v>84.2</v>
      </c>
    </row>
    <row r="1183" spans="1:12" ht="12.75">
      <c r="A1183" s="63" t="str">
        <f ca="1">IF(ISERROR(MATCH(E1183,Код_КВР,0)),"",INDIRECT(ADDRESS(MATCH(E1183,Код_КВР,0)+1,2,,,"КВР")))</f>
        <v>Закупка товаров, работ и услуг для муниципальных нужд</v>
      </c>
      <c r="B1183" s="47" t="s">
        <v>149</v>
      </c>
      <c r="C1183" s="8" t="s">
        <v>230</v>
      </c>
      <c r="D1183" s="8" t="s">
        <v>224</v>
      </c>
      <c r="E1183" s="94">
        <v>200</v>
      </c>
      <c r="F1183" s="7">
        <f t="shared" si="217"/>
        <v>84.2</v>
      </c>
      <c r="G1183" s="7">
        <f t="shared" si="217"/>
        <v>0</v>
      </c>
      <c r="H1183" s="36">
        <f t="shared" si="214"/>
        <v>84.2</v>
      </c>
      <c r="I1183" s="7">
        <f t="shared" si="217"/>
        <v>0</v>
      </c>
      <c r="J1183" s="36">
        <f t="shared" si="211"/>
        <v>84.2</v>
      </c>
      <c r="K1183" s="7">
        <f t="shared" si="217"/>
        <v>0</v>
      </c>
      <c r="L1183" s="36">
        <f t="shared" si="206"/>
        <v>84.2</v>
      </c>
    </row>
    <row r="1184" spans="1:12" ht="33">
      <c r="A1184" s="63" t="str">
        <f ca="1">IF(ISERROR(MATCH(E1184,Код_КВР,0)),"",INDIRECT(ADDRESS(MATCH(E1184,Код_КВР,0)+1,2,,,"КВР")))</f>
        <v>Иные закупки товаров, работ и услуг для обеспечения муниципальных нужд</v>
      </c>
      <c r="B1184" s="47" t="s">
        <v>149</v>
      </c>
      <c r="C1184" s="8" t="s">
        <v>230</v>
      </c>
      <c r="D1184" s="8" t="s">
        <v>224</v>
      </c>
      <c r="E1184" s="94">
        <v>240</v>
      </c>
      <c r="F1184" s="7">
        <f t="shared" si="217"/>
        <v>84.2</v>
      </c>
      <c r="G1184" s="7">
        <f t="shared" si="217"/>
        <v>0</v>
      </c>
      <c r="H1184" s="36">
        <f t="shared" si="214"/>
        <v>84.2</v>
      </c>
      <c r="I1184" s="7">
        <f t="shared" si="217"/>
        <v>0</v>
      </c>
      <c r="J1184" s="36">
        <f t="shared" si="211"/>
        <v>84.2</v>
      </c>
      <c r="K1184" s="7">
        <f t="shared" si="217"/>
        <v>0</v>
      </c>
      <c r="L1184" s="36">
        <f t="shared" si="206"/>
        <v>84.2</v>
      </c>
    </row>
    <row r="1185" spans="1:12" ht="33">
      <c r="A1185" s="63" t="str">
        <f ca="1">IF(ISERROR(MATCH(E1185,Код_КВР,0)),"",INDIRECT(ADDRESS(MATCH(E1185,Код_КВР,0)+1,2,,,"КВР")))</f>
        <v xml:space="preserve">Прочая закупка товаров, работ и услуг для обеспечения муниципальных нужд         </v>
      </c>
      <c r="B1185" s="47" t="s">
        <v>149</v>
      </c>
      <c r="C1185" s="8" t="s">
        <v>230</v>
      </c>
      <c r="D1185" s="8" t="s">
        <v>224</v>
      </c>
      <c r="E1185" s="94">
        <v>244</v>
      </c>
      <c r="F1185" s="7">
        <f>'прил.6'!G475</f>
        <v>84.2</v>
      </c>
      <c r="G1185" s="7">
        <f>'прил.6'!H475</f>
        <v>0</v>
      </c>
      <c r="H1185" s="36">
        <f t="shared" si="214"/>
        <v>84.2</v>
      </c>
      <c r="I1185" s="7">
        <f>'прил.6'!J475</f>
        <v>0</v>
      </c>
      <c r="J1185" s="36">
        <f t="shared" si="211"/>
        <v>84.2</v>
      </c>
      <c r="K1185" s="7">
        <f>'прил.6'!L475</f>
        <v>0</v>
      </c>
      <c r="L1185" s="36">
        <f t="shared" si="206"/>
        <v>84.2</v>
      </c>
    </row>
    <row r="1186" spans="1:12" ht="33">
      <c r="A1186" s="63" t="str">
        <f ca="1">IF(ISERROR(MATCH(B1186,Код_КЦСР,0)),"",INDIRECT(ADDRESS(MATCH(B1186,Код_КЦСР,0)+1,2,,,"КЦСР")))</f>
        <v>Формирование презентационных пакетов, включая папки и открытки</v>
      </c>
      <c r="B1186" s="47" t="s">
        <v>151</v>
      </c>
      <c r="C1186" s="8"/>
      <c r="D1186" s="1"/>
      <c r="E1186" s="94"/>
      <c r="F1186" s="7">
        <f aca="true" t="shared" si="218" ref="F1186:K1190">F1187</f>
        <v>720</v>
      </c>
      <c r="G1186" s="7">
        <f t="shared" si="218"/>
        <v>0</v>
      </c>
      <c r="H1186" s="36">
        <f t="shared" si="214"/>
        <v>720</v>
      </c>
      <c r="I1186" s="7">
        <f t="shared" si="218"/>
        <v>0</v>
      </c>
      <c r="J1186" s="36">
        <f t="shared" si="211"/>
        <v>720</v>
      </c>
      <c r="K1186" s="7">
        <f t="shared" si="218"/>
        <v>0</v>
      </c>
      <c r="L1186" s="36">
        <f t="shared" si="206"/>
        <v>720</v>
      </c>
    </row>
    <row r="1187" spans="1:12" ht="12.75">
      <c r="A1187" s="63" t="str">
        <f ca="1">IF(ISERROR(MATCH(C1187,Код_Раздел,0)),"",INDIRECT(ADDRESS(MATCH(C1187,Код_Раздел,0)+1,2,,,"Раздел")))</f>
        <v>Общегосударственные  вопросы</v>
      </c>
      <c r="B1187" s="47" t="s">
        <v>151</v>
      </c>
      <c r="C1187" s="8" t="s">
        <v>222</v>
      </c>
      <c r="D1187" s="1"/>
      <c r="E1187" s="94"/>
      <c r="F1187" s="7">
        <f t="shared" si="218"/>
        <v>720</v>
      </c>
      <c r="G1187" s="7">
        <f t="shared" si="218"/>
        <v>0</v>
      </c>
      <c r="H1187" s="36">
        <f t="shared" si="214"/>
        <v>720</v>
      </c>
      <c r="I1187" s="7">
        <f t="shared" si="218"/>
        <v>0</v>
      </c>
      <c r="J1187" s="36">
        <f t="shared" si="211"/>
        <v>720</v>
      </c>
      <c r="K1187" s="7">
        <f t="shared" si="218"/>
        <v>0</v>
      </c>
      <c r="L1187" s="36">
        <f t="shared" si="206"/>
        <v>720</v>
      </c>
    </row>
    <row r="1188" spans="1:12" ht="12.75">
      <c r="A1188" s="12" t="s">
        <v>246</v>
      </c>
      <c r="B1188" s="47" t="s">
        <v>151</v>
      </c>
      <c r="C1188" s="8" t="s">
        <v>222</v>
      </c>
      <c r="D1188" s="1" t="s">
        <v>199</v>
      </c>
      <c r="E1188" s="94"/>
      <c r="F1188" s="7">
        <f t="shared" si="218"/>
        <v>720</v>
      </c>
      <c r="G1188" s="7">
        <f t="shared" si="218"/>
        <v>0</v>
      </c>
      <c r="H1188" s="36">
        <f t="shared" si="214"/>
        <v>720</v>
      </c>
      <c r="I1188" s="7">
        <f t="shared" si="218"/>
        <v>0</v>
      </c>
      <c r="J1188" s="36">
        <f t="shared" si="211"/>
        <v>720</v>
      </c>
      <c r="K1188" s="7">
        <f t="shared" si="218"/>
        <v>0</v>
      </c>
      <c r="L1188" s="36">
        <f aca="true" t="shared" si="219" ref="L1188:L1251">J1188+K1188</f>
        <v>720</v>
      </c>
    </row>
    <row r="1189" spans="1:12" ht="12.75">
      <c r="A1189" s="63" t="str">
        <f ca="1">IF(ISERROR(MATCH(E1189,Код_КВР,0)),"",INDIRECT(ADDRESS(MATCH(E1189,Код_КВР,0)+1,2,,,"КВР")))</f>
        <v>Закупка товаров, работ и услуг для муниципальных нужд</v>
      </c>
      <c r="B1189" s="47" t="s">
        <v>151</v>
      </c>
      <c r="C1189" s="8" t="s">
        <v>222</v>
      </c>
      <c r="D1189" s="1" t="s">
        <v>199</v>
      </c>
      <c r="E1189" s="94">
        <v>200</v>
      </c>
      <c r="F1189" s="7">
        <f t="shared" si="218"/>
        <v>720</v>
      </c>
      <c r="G1189" s="7">
        <f t="shared" si="218"/>
        <v>0</v>
      </c>
      <c r="H1189" s="36">
        <f t="shared" si="214"/>
        <v>720</v>
      </c>
      <c r="I1189" s="7">
        <f t="shared" si="218"/>
        <v>0</v>
      </c>
      <c r="J1189" s="36">
        <f t="shared" si="211"/>
        <v>720</v>
      </c>
      <c r="K1189" s="7">
        <f t="shared" si="218"/>
        <v>0</v>
      </c>
      <c r="L1189" s="36">
        <f t="shared" si="219"/>
        <v>720</v>
      </c>
    </row>
    <row r="1190" spans="1:12" ht="33">
      <c r="A1190" s="63" t="str">
        <f ca="1">IF(ISERROR(MATCH(E1190,Код_КВР,0)),"",INDIRECT(ADDRESS(MATCH(E1190,Код_КВР,0)+1,2,,,"КВР")))</f>
        <v>Иные закупки товаров, работ и услуг для обеспечения муниципальных нужд</v>
      </c>
      <c r="B1190" s="47" t="s">
        <v>151</v>
      </c>
      <c r="C1190" s="8" t="s">
        <v>222</v>
      </c>
      <c r="D1190" s="1" t="s">
        <v>199</v>
      </c>
      <c r="E1190" s="94">
        <v>240</v>
      </c>
      <c r="F1190" s="7">
        <f t="shared" si="218"/>
        <v>720</v>
      </c>
      <c r="G1190" s="7">
        <f t="shared" si="218"/>
        <v>0</v>
      </c>
      <c r="H1190" s="36">
        <f t="shared" si="214"/>
        <v>720</v>
      </c>
      <c r="I1190" s="7">
        <f t="shared" si="218"/>
        <v>0</v>
      </c>
      <c r="J1190" s="36">
        <f t="shared" si="211"/>
        <v>720</v>
      </c>
      <c r="K1190" s="7">
        <f t="shared" si="218"/>
        <v>0</v>
      </c>
      <c r="L1190" s="36">
        <f t="shared" si="219"/>
        <v>720</v>
      </c>
    </row>
    <row r="1191" spans="1:12" ht="33">
      <c r="A1191" s="63" t="str">
        <f ca="1">IF(ISERROR(MATCH(E1191,Код_КВР,0)),"",INDIRECT(ADDRESS(MATCH(E1191,Код_КВР,0)+1,2,,,"КВР")))</f>
        <v xml:space="preserve">Прочая закупка товаров, работ и услуг для обеспечения муниципальных нужд         </v>
      </c>
      <c r="B1191" s="47" t="s">
        <v>151</v>
      </c>
      <c r="C1191" s="8" t="s">
        <v>222</v>
      </c>
      <c r="D1191" s="1" t="s">
        <v>199</v>
      </c>
      <c r="E1191" s="94">
        <v>244</v>
      </c>
      <c r="F1191" s="7">
        <f>'прил.6'!G145</f>
        <v>720</v>
      </c>
      <c r="G1191" s="7">
        <f>'прил.6'!H145</f>
        <v>0</v>
      </c>
      <c r="H1191" s="36">
        <f t="shared" si="214"/>
        <v>720</v>
      </c>
      <c r="I1191" s="7">
        <f>'прил.6'!J145</f>
        <v>0</v>
      </c>
      <c r="J1191" s="36">
        <f t="shared" si="211"/>
        <v>720</v>
      </c>
      <c r="K1191" s="7">
        <f>'прил.6'!L145</f>
        <v>0</v>
      </c>
      <c r="L1191" s="36">
        <f t="shared" si="219"/>
        <v>720</v>
      </c>
    </row>
    <row r="1192" spans="1:12" ht="12.75">
      <c r="A1192" s="63" t="str">
        <f ca="1">IF(ISERROR(MATCH(B1192,Код_КЦСР,0)),"",INDIRECT(ADDRESS(MATCH(B1192,Код_КЦСР,0)+1,2,,,"КЦСР")))</f>
        <v>Оплата членских взносов в союзы и ассоциации</v>
      </c>
      <c r="B1192" s="47" t="s">
        <v>153</v>
      </c>
      <c r="C1192" s="8"/>
      <c r="D1192" s="1"/>
      <c r="E1192" s="94"/>
      <c r="F1192" s="7">
        <f aca="true" t="shared" si="220" ref="F1192:K1196">F1193</f>
        <v>479.7</v>
      </c>
      <c r="G1192" s="7">
        <f t="shared" si="220"/>
        <v>0</v>
      </c>
      <c r="H1192" s="36">
        <f t="shared" si="214"/>
        <v>479.7</v>
      </c>
      <c r="I1192" s="7">
        <f t="shared" si="220"/>
        <v>0</v>
      </c>
      <c r="J1192" s="36">
        <f t="shared" si="211"/>
        <v>479.7</v>
      </c>
      <c r="K1192" s="7">
        <f t="shared" si="220"/>
        <v>0</v>
      </c>
      <c r="L1192" s="36">
        <f t="shared" si="219"/>
        <v>479.7</v>
      </c>
    </row>
    <row r="1193" spans="1:12" ht="12.75">
      <c r="A1193" s="63" t="str">
        <f ca="1">IF(ISERROR(MATCH(C1193,Код_Раздел,0)),"",INDIRECT(ADDRESS(MATCH(C1193,Код_Раздел,0)+1,2,,,"Раздел")))</f>
        <v>Общегосударственные  вопросы</v>
      </c>
      <c r="B1193" s="47" t="s">
        <v>153</v>
      </c>
      <c r="C1193" s="8" t="s">
        <v>222</v>
      </c>
      <c r="D1193" s="1"/>
      <c r="E1193" s="94"/>
      <c r="F1193" s="7">
        <f t="shared" si="220"/>
        <v>479.7</v>
      </c>
      <c r="G1193" s="7">
        <f t="shared" si="220"/>
        <v>0</v>
      </c>
      <c r="H1193" s="36">
        <f t="shared" si="214"/>
        <v>479.7</v>
      </c>
      <c r="I1193" s="7">
        <f t="shared" si="220"/>
        <v>0</v>
      </c>
      <c r="J1193" s="36">
        <f t="shared" si="211"/>
        <v>479.7</v>
      </c>
      <c r="K1193" s="7">
        <f t="shared" si="220"/>
        <v>0</v>
      </c>
      <c r="L1193" s="36">
        <f t="shared" si="219"/>
        <v>479.7</v>
      </c>
    </row>
    <row r="1194" spans="1:12" ht="12.75">
      <c r="A1194" s="12" t="s">
        <v>246</v>
      </c>
      <c r="B1194" s="47" t="s">
        <v>153</v>
      </c>
      <c r="C1194" s="8" t="s">
        <v>222</v>
      </c>
      <c r="D1194" s="1" t="s">
        <v>199</v>
      </c>
      <c r="E1194" s="94"/>
      <c r="F1194" s="7">
        <f t="shared" si="220"/>
        <v>479.7</v>
      </c>
      <c r="G1194" s="7">
        <f t="shared" si="220"/>
        <v>0</v>
      </c>
      <c r="H1194" s="36">
        <f t="shared" si="214"/>
        <v>479.7</v>
      </c>
      <c r="I1194" s="7">
        <f t="shared" si="220"/>
        <v>0</v>
      </c>
      <c r="J1194" s="36">
        <f t="shared" si="211"/>
        <v>479.7</v>
      </c>
      <c r="K1194" s="7">
        <f t="shared" si="220"/>
        <v>0</v>
      </c>
      <c r="L1194" s="36">
        <f t="shared" si="219"/>
        <v>479.7</v>
      </c>
    </row>
    <row r="1195" spans="1:12" ht="12.75">
      <c r="A1195" s="63" t="str">
        <f ca="1">IF(ISERROR(MATCH(E1195,Код_КВР,0)),"",INDIRECT(ADDRESS(MATCH(E1195,Код_КВР,0)+1,2,,,"КВР")))</f>
        <v>Иные бюджетные ассигнования</v>
      </c>
      <c r="B1195" s="47" t="s">
        <v>153</v>
      </c>
      <c r="C1195" s="8" t="s">
        <v>222</v>
      </c>
      <c r="D1195" s="1" t="s">
        <v>199</v>
      </c>
      <c r="E1195" s="94">
        <v>800</v>
      </c>
      <c r="F1195" s="7">
        <f t="shared" si="220"/>
        <v>479.7</v>
      </c>
      <c r="G1195" s="7">
        <f t="shared" si="220"/>
        <v>0</v>
      </c>
      <c r="H1195" s="36">
        <f t="shared" si="214"/>
        <v>479.7</v>
      </c>
      <c r="I1195" s="7">
        <f t="shared" si="220"/>
        <v>0</v>
      </c>
      <c r="J1195" s="36">
        <f t="shared" si="211"/>
        <v>479.7</v>
      </c>
      <c r="K1195" s="7">
        <f t="shared" si="220"/>
        <v>0</v>
      </c>
      <c r="L1195" s="36">
        <f t="shared" si="219"/>
        <v>479.7</v>
      </c>
    </row>
    <row r="1196" spans="1:12" ht="12.75">
      <c r="A1196" s="63" t="str">
        <f ca="1">IF(ISERROR(MATCH(E1196,Код_КВР,0)),"",INDIRECT(ADDRESS(MATCH(E1196,Код_КВР,0)+1,2,,,"КВР")))</f>
        <v>Уплата налогов, сборов и иных платежей</v>
      </c>
      <c r="B1196" s="47" t="s">
        <v>153</v>
      </c>
      <c r="C1196" s="8" t="s">
        <v>222</v>
      </c>
      <c r="D1196" s="1" t="s">
        <v>199</v>
      </c>
      <c r="E1196" s="94">
        <v>850</v>
      </c>
      <c r="F1196" s="7">
        <f t="shared" si="220"/>
        <v>479.7</v>
      </c>
      <c r="G1196" s="7">
        <f t="shared" si="220"/>
        <v>0</v>
      </c>
      <c r="H1196" s="36">
        <f t="shared" si="214"/>
        <v>479.7</v>
      </c>
      <c r="I1196" s="7">
        <f t="shared" si="220"/>
        <v>0</v>
      </c>
      <c r="J1196" s="36">
        <f t="shared" si="211"/>
        <v>479.7</v>
      </c>
      <c r="K1196" s="7">
        <f t="shared" si="220"/>
        <v>0</v>
      </c>
      <c r="L1196" s="36">
        <f t="shared" si="219"/>
        <v>479.7</v>
      </c>
    </row>
    <row r="1197" spans="1:12" ht="12.75">
      <c r="A1197" s="63" t="str">
        <f ca="1">IF(ISERROR(MATCH(E1197,Код_КВР,0)),"",INDIRECT(ADDRESS(MATCH(E1197,Код_КВР,0)+1,2,,,"КВР")))</f>
        <v>Уплата прочих налогов, сборов и иных платежей</v>
      </c>
      <c r="B1197" s="47" t="s">
        <v>153</v>
      </c>
      <c r="C1197" s="8" t="s">
        <v>222</v>
      </c>
      <c r="D1197" s="1" t="s">
        <v>199</v>
      </c>
      <c r="E1197" s="94">
        <v>852</v>
      </c>
      <c r="F1197" s="7">
        <f>'прил.6'!G149</f>
        <v>479.7</v>
      </c>
      <c r="G1197" s="7">
        <f>'прил.6'!H149</f>
        <v>0</v>
      </c>
      <c r="H1197" s="36">
        <f t="shared" si="214"/>
        <v>479.7</v>
      </c>
      <c r="I1197" s="7">
        <f>'прил.6'!J149</f>
        <v>0</v>
      </c>
      <c r="J1197" s="36">
        <f t="shared" si="211"/>
        <v>479.7</v>
      </c>
      <c r="K1197" s="7">
        <f>'прил.6'!L149</f>
        <v>0</v>
      </c>
      <c r="L1197" s="36">
        <f t="shared" si="219"/>
        <v>479.7</v>
      </c>
    </row>
    <row r="1198" spans="1:12" ht="49.5">
      <c r="A1198" s="63" t="str">
        <f ca="1">IF(ISERROR(MATCH(B1198,Код_КЦСР,0)),"",INDIRECT(ADDRESS(MATCH(B1198,Код_КЦСР,0)+1,2,,,"КЦСР")))</f>
        <v>Обеспечение информирования населения о деятельности органов местного самоуправления, органов мэрии Череповца и актуальных вопросах городской жизнедеятельности</v>
      </c>
      <c r="B1198" s="47" t="s">
        <v>155</v>
      </c>
      <c r="C1198" s="8"/>
      <c r="D1198" s="1"/>
      <c r="E1198" s="94"/>
      <c r="F1198" s="7">
        <f>F1199</f>
        <v>23381.1</v>
      </c>
      <c r="G1198" s="7">
        <f>G1199</f>
        <v>0</v>
      </c>
      <c r="H1198" s="36">
        <f t="shared" si="214"/>
        <v>23381.1</v>
      </c>
      <c r="I1198" s="7">
        <f>I1199</f>
        <v>126.5</v>
      </c>
      <c r="J1198" s="36">
        <f t="shared" si="211"/>
        <v>23507.6</v>
      </c>
      <c r="K1198" s="7">
        <f>K1199</f>
        <v>-61.9</v>
      </c>
      <c r="L1198" s="36">
        <f t="shared" si="219"/>
        <v>23445.699999999997</v>
      </c>
    </row>
    <row r="1199" spans="1:12" ht="12.75">
      <c r="A1199" s="63" t="str">
        <f ca="1">IF(ISERROR(MATCH(C1199,Код_Раздел,0)),"",INDIRECT(ADDRESS(MATCH(C1199,Код_Раздел,0)+1,2,,,"Раздел")))</f>
        <v>Средства массовой информации</v>
      </c>
      <c r="B1199" s="47" t="s">
        <v>155</v>
      </c>
      <c r="C1199" s="8" t="s">
        <v>205</v>
      </c>
      <c r="D1199" s="1"/>
      <c r="E1199" s="94"/>
      <c r="F1199" s="7">
        <f>F1200</f>
        <v>23381.1</v>
      </c>
      <c r="G1199" s="7">
        <f>G1200</f>
        <v>0</v>
      </c>
      <c r="H1199" s="36">
        <f t="shared" si="214"/>
        <v>23381.1</v>
      </c>
      <c r="I1199" s="7">
        <f>I1200</f>
        <v>126.5</v>
      </c>
      <c r="J1199" s="36">
        <f t="shared" si="211"/>
        <v>23507.6</v>
      </c>
      <c r="K1199" s="7">
        <f>K1200</f>
        <v>-61.9</v>
      </c>
      <c r="L1199" s="36">
        <f t="shared" si="219"/>
        <v>23445.699999999997</v>
      </c>
    </row>
    <row r="1200" spans="1:12" ht="12.75">
      <c r="A1200" s="12" t="s">
        <v>207</v>
      </c>
      <c r="B1200" s="47" t="s">
        <v>155</v>
      </c>
      <c r="C1200" s="8" t="s">
        <v>205</v>
      </c>
      <c r="D1200" s="1" t="s">
        <v>223</v>
      </c>
      <c r="E1200" s="94"/>
      <c r="F1200" s="7">
        <f>F1201+F1203+F1206</f>
        <v>23381.1</v>
      </c>
      <c r="G1200" s="7">
        <f>G1201+G1203+G1206</f>
        <v>0</v>
      </c>
      <c r="H1200" s="36">
        <f t="shared" si="214"/>
        <v>23381.1</v>
      </c>
      <c r="I1200" s="7">
        <f>I1201+I1203+I1206</f>
        <v>126.5</v>
      </c>
      <c r="J1200" s="36">
        <f t="shared" si="211"/>
        <v>23507.6</v>
      </c>
      <c r="K1200" s="7">
        <f>K1201+K1203+K1206</f>
        <v>-61.9</v>
      </c>
      <c r="L1200" s="36">
        <f t="shared" si="219"/>
        <v>23445.699999999997</v>
      </c>
    </row>
    <row r="1201" spans="1:12" ht="33">
      <c r="A1201" s="63" t="str">
        <f aca="true" t="shared" si="221" ref="A1201:A1209">IF(ISERROR(MATCH(E1201,Код_КВР,0)),"",INDIRECT(ADDRESS(MATCH(E1201,Код_КВР,0)+1,2,,,"КВР")))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01" s="47" t="s">
        <v>155</v>
      </c>
      <c r="C1201" s="8" t="s">
        <v>205</v>
      </c>
      <c r="D1201" s="1" t="s">
        <v>223</v>
      </c>
      <c r="E1201" s="94">
        <v>100</v>
      </c>
      <c r="F1201" s="7">
        <f>F1202</f>
        <v>19202.6</v>
      </c>
      <c r="G1201" s="7">
        <f>G1202</f>
        <v>0</v>
      </c>
      <c r="H1201" s="36">
        <f t="shared" si="214"/>
        <v>19202.6</v>
      </c>
      <c r="I1201" s="7">
        <f>I1202</f>
        <v>0</v>
      </c>
      <c r="J1201" s="36">
        <f t="shared" si="211"/>
        <v>19202.6</v>
      </c>
      <c r="K1201" s="7">
        <f>K1202</f>
        <v>0</v>
      </c>
      <c r="L1201" s="36">
        <f t="shared" si="219"/>
        <v>19202.6</v>
      </c>
    </row>
    <row r="1202" spans="1:12" ht="12.75">
      <c r="A1202" s="63" t="str">
        <f ca="1" t="shared" si="221"/>
        <v>Расходы на выплаты персоналу казенных учреждений</v>
      </c>
      <c r="B1202" s="47" t="s">
        <v>155</v>
      </c>
      <c r="C1202" s="8" t="s">
        <v>205</v>
      </c>
      <c r="D1202" s="1" t="s">
        <v>223</v>
      </c>
      <c r="E1202" s="94">
        <v>110</v>
      </c>
      <c r="F1202" s="7">
        <f>'прил.6'!G356</f>
        <v>19202.6</v>
      </c>
      <c r="G1202" s="7">
        <f>'прил.6'!H356</f>
        <v>0</v>
      </c>
      <c r="H1202" s="36">
        <f t="shared" si="214"/>
        <v>19202.6</v>
      </c>
      <c r="I1202" s="7">
        <f>'прил.6'!J356</f>
        <v>0</v>
      </c>
      <c r="J1202" s="36">
        <f t="shared" si="211"/>
        <v>19202.6</v>
      </c>
      <c r="K1202" s="7">
        <f>'прил.6'!L356</f>
        <v>0</v>
      </c>
      <c r="L1202" s="36">
        <f t="shared" si="219"/>
        <v>19202.6</v>
      </c>
    </row>
    <row r="1203" spans="1:12" ht="12.75">
      <c r="A1203" s="63" t="str">
        <f ca="1" t="shared" si="221"/>
        <v>Закупка товаров, работ и услуг для муниципальных нужд</v>
      </c>
      <c r="B1203" s="47" t="s">
        <v>155</v>
      </c>
      <c r="C1203" s="8" t="s">
        <v>205</v>
      </c>
      <c r="D1203" s="1" t="s">
        <v>223</v>
      </c>
      <c r="E1203" s="94">
        <v>200</v>
      </c>
      <c r="F1203" s="7">
        <f>F1204</f>
        <v>4028.5</v>
      </c>
      <c r="G1203" s="7">
        <f>G1204</f>
        <v>0</v>
      </c>
      <c r="H1203" s="36">
        <f t="shared" si="214"/>
        <v>4028.5</v>
      </c>
      <c r="I1203" s="7">
        <f>I1204</f>
        <v>124.5</v>
      </c>
      <c r="J1203" s="36">
        <f t="shared" si="211"/>
        <v>4153</v>
      </c>
      <c r="K1203" s="7">
        <f>K1204</f>
        <v>-61.9</v>
      </c>
      <c r="L1203" s="36">
        <f t="shared" si="219"/>
        <v>4091.1</v>
      </c>
    </row>
    <row r="1204" spans="1:12" ht="33">
      <c r="A1204" s="63" t="str">
        <f ca="1" t="shared" si="221"/>
        <v>Иные закупки товаров, работ и услуг для обеспечения муниципальных нужд</v>
      </c>
      <c r="B1204" s="47" t="s">
        <v>155</v>
      </c>
      <c r="C1204" s="8" t="s">
        <v>205</v>
      </c>
      <c r="D1204" s="1" t="s">
        <v>223</v>
      </c>
      <c r="E1204" s="94">
        <v>240</v>
      </c>
      <c r="F1204" s="7">
        <f>F1205</f>
        <v>4028.5</v>
      </c>
      <c r="G1204" s="7">
        <f>G1205</f>
        <v>0</v>
      </c>
      <c r="H1204" s="36">
        <f t="shared" si="214"/>
        <v>4028.5</v>
      </c>
      <c r="I1204" s="7">
        <f>I1205</f>
        <v>124.5</v>
      </c>
      <c r="J1204" s="36">
        <f t="shared" si="211"/>
        <v>4153</v>
      </c>
      <c r="K1204" s="7">
        <f>K1205</f>
        <v>-61.9</v>
      </c>
      <c r="L1204" s="36">
        <f t="shared" si="219"/>
        <v>4091.1</v>
      </c>
    </row>
    <row r="1205" spans="1:12" ht="33">
      <c r="A1205" s="63" t="str">
        <f ca="1" t="shared" si="221"/>
        <v xml:space="preserve">Прочая закупка товаров, работ и услуг для обеспечения муниципальных нужд         </v>
      </c>
      <c r="B1205" s="47" t="s">
        <v>155</v>
      </c>
      <c r="C1205" s="8" t="s">
        <v>205</v>
      </c>
      <c r="D1205" s="1" t="s">
        <v>223</v>
      </c>
      <c r="E1205" s="94">
        <v>244</v>
      </c>
      <c r="F1205" s="7">
        <f>'прил.6'!G359</f>
        <v>4028.5</v>
      </c>
      <c r="G1205" s="7">
        <f>'прил.6'!H359</f>
        <v>0</v>
      </c>
      <c r="H1205" s="36">
        <f t="shared" si="214"/>
        <v>4028.5</v>
      </c>
      <c r="I1205" s="7">
        <f>'прил.6'!J359</f>
        <v>124.5</v>
      </c>
      <c r="J1205" s="36">
        <f t="shared" si="211"/>
        <v>4153</v>
      </c>
      <c r="K1205" s="7">
        <f>'прил.6'!L359</f>
        <v>-61.9</v>
      </c>
      <c r="L1205" s="36">
        <f t="shared" si="219"/>
        <v>4091.1</v>
      </c>
    </row>
    <row r="1206" spans="1:12" ht="12.75">
      <c r="A1206" s="63" t="str">
        <f ca="1" t="shared" si="221"/>
        <v>Иные бюджетные ассигнования</v>
      </c>
      <c r="B1206" s="47" t="s">
        <v>155</v>
      </c>
      <c r="C1206" s="8" t="s">
        <v>205</v>
      </c>
      <c r="D1206" s="1" t="s">
        <v>223</v>
      </c>
      <c r="E1206" s="94">
        <v>800</v>
      </c>
      <c r="F1206" s="7">
        <f>F1207</f>
        <v>150</v>
      </c>
      <c r="G1206" s="7">
        <f>G1207</f>
        <v>0</v>
      </c>
      <c r="H1206" s="36">
        <f t="shared" si="214"/>
        <v>150</v>
      </c>
      <c r="I1206" s="7">
        <f>I1207</f>
        <v>2</v>
      </c>
      <c r="J1206" s="36">
        <f t="shared" si="211"/>
        <v>152</v>
      </c>
      <c r="K1206" s="7">
        <f>K1207</f>
        <v>0</v>
      </c>
      <c r="L1206" s="36">
        <f t="shared" si="219"/>
        <v>152</v>
      </c>
    </row>
    <row r="1207" spans="1:12" ht="12.75">
      <c r="A1207" s="63" t="str">
        <f ca="1" t="shared" si="221"/>
        <v>Уплата налогов, сборов и иных платежей</v>
      </c>
      <c r="B1207" s="47" t="s">
        <v>155</v>
      </c>
      <c r="C1207" s="8" t="s">
        <v>205</v>
      </c>
      <c r="D1207" s="1" t="s">
        <v>223</v>
      </c>
      <c r="E1207" s="94">
        <v>850</v>
      </c>
      <c r="F1207" s="7">
        <f>SUM(F1208:F1209)</f>
        <v>150</v>
      </c>
      <c r="G1207" s="7">
        <f>SUM(G1208:G1209)</f>
        <v>0</v>
      </c>
      <c r="H1207" s="36">
        <f t="shared" si="214"/>
        <v>150</v>
      </c>
      <c r="I1207" s="7">
        <f>SUM(I1208:I1209)</f>
        <v>2</v>
      </c>
      <c r="J1207" s="36">
        <f t="shared" si="211"/>
        <v>152</v>
      </c>
      <c r="K1207" s="7">
        <f>SUM(K1208:K1209)</f>
        <v>0</v>
      </c>
      <c r="L1207" s="36">
        <f t="shared" si="219"/>
        <v>152</v>
      </c>
    </row>
    <row r="1208" spans="1:12" ht="12.75">
      <c r="A1208" s="63" t="str">
        <f ca="1" t="shared" si="221"/>
        <v>Уплата налога на имущество организаций и земельного налога</v>
      </c>
      <c r="B1208" s="47" t="s">
        <v>155</v>
      </c>
      <c r="C1208" s="8" t="s">
        <v>205</v>
      </c>
      <c r="D1208" s="1" t="s">
        <v>223</v>
      </c>
      <c r="E1208" s="94">
        <v>851</v>
      </c>
      <c r="F1208" s="7">
        <f>'прил.6'!G362</f>
        <v>142</v>
      </c>
      <c r="G1208" s="7">
        <f>'прил.6'!H362</f>
        <v>0</v>
      </c>
      <c r="H1208" s="36">
        <f t="shared" si="214"/>
        <v>142</v>
      </c>
      <c r="I1208" s="7">
        <f>'прил.6'!J362</f>
        <v>0</v>
      </c>
      <c r="J1208" s="36">
        <f t="shared" si="211"/>
        <v>142</v>
      </c>
      <c r="K1208" s="7">
        <f>'прил.6'!L362</f>
        <v>0</v>
      </c>
      <c r="L1208" s="36">
        <f t="shared" si="219"/>
        <v>142</v>
      </c>
    </row>
    <row r="1209" spans="1:12" ht="12.75">
      <c r="A1209" s="63" t="str">
        <f ca="1" t="shared" si="221"/>
        <v>Уплата прочих налогов, сборов и иных платежей</v>
      </c>
      <c r="B1209" s="47" t="s">
        <v>155</v>
      </c>
      <c r="C1209" s="8" t="s">
        <v>205</v>
      </c>
      <c r="D1209" s="1" t="s">
        <v>223</v>
      </c>
      <c r="E1209" s="94">
        <v>852</v>
      </c>
      <c r="F1209" s="7">
        <f>'прил.6'!G363</f>
        <v>8</v>
      </c>
      <c r="G1209" s="7">
        <f>'прил.6'!H363</f>
        <v>0</v>
      </c>
      <c r="H1209" s="36">
        <f t="shared" si="214"/>
        <v>8</v>
      </c>
      <c r="I1209" s="7">
        <f>'прил.6'!J363</f>
        <v>2</v>
      </c>
      <c r="J1209" s="36">
        <f t="shared" si="211"/>
        <v>10</v>
      </c>
      <c r="K1209" s="7">
        <f>'прил.6'!L363</f>
        <v>0</v>
      </c>
      <c r="L1209" s="36">
        <f t="shared" si="219"/>
        <v>10</v>
      </c>
    </row>
    <row r="1210" spans="1:12" ht="68.25" customHeight="1">
      <c r="A1210" s="63" t="str">
        <f ca="1">IF(ISERROR(MATCH(B1210,Код_КЦСР,0)),"",INDIRECT(ADDRESS(MATCH(B1210,Код_КЦСР,0)+1,2,,,"КЦСР")))</f>
        <v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v>
      </c>
      <c r="B1210" s="47" t="s">
        <v>157</v>
      </c>
      <c r="C1210" s="8"/>
      <c r="D1210" s="1"/>
      <c r="E1210" s="94"/>
      <c r="F1210" s="7">
        <f aca="true" t="shared" si="222" ref="F1210:K1214">F1211</f>
        <v>20904.8</v>
      </c>
      <c r="G1210" s="7">
        <f t="shared" si="222"/>
        <v>0</v>
      </c>
      <c r="H1210" s="36">
        <f t="shared" si="214"/>
        <v>20904.8</v>
      </c>
      <c r="I1210" s="7">
        <f t="shared" si="222"/>
        <v>0</v>
      </c>
      <c r="J1210" s="36">
        <f t="shared" si="211"/>
        <v>20904.8</v>
      </c>
      <c r="K1210" s="7">
        <f t="shared" si="222"/>
        <v>0</v>
      </c>
      <c r="L1210" s="36">
        <f t="shared" si="219"/>
        <v>20904.8</v>
      </c>
    </row>
    <row r="1211" spans="1:12" ht="12.75">
      <c r="A1211" s="63" t="str">
        <f ca="1">IF(ISERROR(MATCH(C1211,Код_Раздел,0)),"",INDIRECT(ADDRESS(MATCH(C1211,Код_Раздел,0)+1,2,,,"Раздел")))</f>
        <v>Средства массовой информации</v>
      </c>
      <c r="B1211" s="47" t="s">
        <v>157</v>
      </c>
      <c r="C1211" s="8" t="s">
        <v>205</v>
      </c>
      <c r="D1211" s="1"/>
      <c r="E1211" s="94"/>
      <c r="F1211" s="7">
        <f t="shared" si="222"/>
        <v>20904.8</v>
      </c>
      <c r="G1211" s="7">
        <f t="shared" si="222"/>
        <v>0</v>
      </c>
      <c r="H1211" s="36">
        <f t="shared" si="214"/>
        <v>20904.8</v>
      </c>
      <c r="I1211" s="7">
        <f t="shared" si="222"/>
        <v>0</v>
      </c>
      <c r="J1211" s="36">
        <f t="shared" si="211"/>
        <v>20904.8</v>
      </c>
      <c r="K1211" s="7">
        <f t="shared" si="222"/>
        <v>0</v>
      </c>
      <c r="L1211" s="36">
        <f t="shared" si="219"/>
        <v>20904.8</v>
      </c>
    </row>
    <row r="1212" spans="1:12" ht="12.75">
      <c r="A1212" s="12" t="s">
        <v>207</v>
      </c>
      <c r="B1212" s="47" t="s">
        <v>157</v>
      </c>
      <c r="C1212" s="8" t="s">
        <v>205</v>
      </c>
      <c r="D1212" s="1" t="s">
        <v>223</v>
      </c>
      <c r="E1212" s="94"/>
      <c r="F1212" s="7">
        <f t="shared" si="222"/>
        <v>20904.8</v>
      </c>
      <c r="G1212" s="7">
        <f t="shared" si="222"/>
        <v>0</v>
      </c>
      <c r="H1212" s="36">
        <f t="shared" si="214"/>
        <v>20904.8</v>
      </c>
      <c r="I1212" s="7">
        <f t="shared" si="222"/>
        <v>0</v>
      </c>
      <c r="J1212" s="36">
        <f t="shared" si="211"/>
        <v>20904.8</v>
      </c>
      <c r="K1212" s="7">
        <f t="shared" si="222"/>
        <v>0</v>
      </c>
      <c r="L1212" s="36">
        <f t="shared" si="219"/>
        <v>20904.8</v>
      </c>
    </row>
    <row r="1213" spans="1:12" ht="12.75">
      <c r="A1213" s="63" t="str">
        <f ca="1">IF(ISERROR(MATCH(E1213,Код_КВР,0)),"",INDIRECT(ADDRESS(MATCH(E1213,Код_КВР,0)+1,2,,,"КВР")))</f>
        <v>Закупка товаров, работ и услуг для муниципальных нужд</v>
      </c>
      <c r="B1213" s="47" t="s">
        <v>157</v>
      </c>
      <c r="C1213" s="8" t="s">
        <v>205</v>
      </c>
      <c r="D1213" s="1" t="s">
        <v>223</v>
      </c>
      <c r="E1213" s="94">
        <v>200</v>
      </c>
      <c r="F1213" s="7">
        <f t="shared" si="222"/>
        <v>20904.8</v>
      </c>
      <c r="G1213" s="7">
        <f t="shared" si="222"/>
        <v>0</v>
      </c>
      <c r="H1213" s="36">
        <f t="shared" si="214"/>
        <v>20904.8</v>
      </c>
      <c r="I1213" s="7">
        <f t="shared" si="222"/>
        <v>0</v>
      </c>
      <c r="J1213" s="36">
        <f t="shared" si="211"/>
        <v>20904.8</v>
      </c>
      <c r="K1213" s="7">
        <f t="shared" si="222"/>
        <v>0</v>
      </c>
      <c r="L1213" s="36">
        <f t="shared" si="219"/>
        <v>20904.8</v>
      </c>
    </row>
    <row r="1214" spans="1:12" ht="33">
      <c r="A1214" s="63" t="str">
        <f ca="1">IF(ISERROR(MATCH(E1214,Код_КВР,0)),"",INDIRECT(ADDRESS(MATCH(E1214,Код_КВР,0)+1,2,,,"КВР")))</f>
        <v>Иные закупки товаров, работ и услуг для обеспечения муниципальных нужд</v>
      </c>
      <c r="B1214" s="47" t="s">
        <v>157</v>
      </c>
      <c r="C1214" s="8" t="s">
        <v>205</v>
      </c>
      <c r="D1214" s="1" t="s">
        <v>223</v>
      </c>
      <c r="E1214" s="94">
        <v>240</v>
      </c>
      <c r="F1214" s="7">
        <f t="shared" si="222"/>
        <v>20904.8</v>
      </c>
      <c r="G1214" s="7">
        <f t="shared" si="222"/>
        <v>0</v>
      </c>
      <c r="H1214" s="36">
        <f t="shared" si="214"/>
        <v>20904.8</v>
      </c>
      <c r="I1214" s="7">
        <f t="shared" si="222"/>
        <v>0</v>
      </c>
      <c r="J1214" s="36">
        <f t="shared" si="211"/>
        <v>20904.8</v>
      </c>
      <c r="K1214" s="7">
        <f t="shared" si="222"/>
        <v>0</v>
      </c>
      <c r="L1214" s="36">
        <f t="shared" si="219"/>
        <v>20904.8</v>
      </c>
    </row>
    <row r="1215" spans="1:12" ht="33">
      <c r="A1215" s="63" t="str">
        <f ca="1">IF(ISERROR(MATCH(E1215,Код_КВР,0)),"",INDIRECT(ADDRESS(MATCH(E1215,Код_КВР,0)+1,2,,,"КВР")))</f>
        <v xml:space="preserve">Прочая закупка товаров, работ и услуг для обеспечения муниципальных нужд         </v>
      </c>
      <c r="B1215" s="47" t="s">
        <v>157</v>
      </c>
      <c r="C1215" s="8" t="s">
        <v>205</v>
      </c>
      <c r="D1215" s="1" t="s">
        <v>223</v>
      </c>
      <c r="E1215" s="94">
        <v>244</v>
      </c>
      <c r="F1215" s="7">
        <f>'прил.6'!G367</f>
        <v>20904.8</v>
      </c>
      <c r="G1215" s="7">
        <f>'прил.6'!H367</f>
        <v>0</v>
      </c>
      <c r="H1215" s="36">
        <f t="shared" si="214"/>
        <v>20904.8</v>
      </c>
      <c r="I1215" s="7">
        <f>'прил.6'!J367</f>
        <v>0</v>
      </c>
      <c r="J1215" s="36">
        <f t="shared" si="211"/>
        <v>20904.8</v>
      </c>
      <c r="K1215" s="7">
        <f>'прил.6'!L367</f>
        <v>0</v>
      </c>
      <c r="L1215" s="36">
        <f t="shared" si="219"/>
        <v>20904.8</v>
      </c>
    </row>
    <row r="1216" spans="1:12" ht="49.5">
      <c r="A1216" s="63" t="str">
        <f ca="1">IF(ISERROR(MATCH(B1216,Код_КЦСР,0)),"",INDIRECT(ADDRESS(MATCH(B1216,Код_КЦСР,0)+1,2,,,"КЦСР")))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1216" s="47" t="s">
        <v>159</v>
      </c>
      <c r="C1216" s="8"/>
      <c r="D1216" s="1"/>
      <c r="E1216" s="94"/>
      <c r="F1216" s="7">
        <f>F1217+F1250</f>
        <v>10864.400000000001</v>
      </c>
      <c r="G1216" s="7">
        <f>G1217+G1250</f>
        <v>0</v>
      </c>
      <c r="H1216" s="36">
        <f t="shared" si="214"/>
        <v>10864.400000000001</v>
      </c>
      <c r="I1216" s="7">
        <f>I1217+I1250</f>
        <v>0</v>
      </c>
      <c r="J1216" s="36">
        <f t="shared" si="211"/>
        <v>10864.400000000001</v>
      </c>
      <c r="K1216" s="7">
        <f>K1217+K1250</f>
        <v>-17.5</v>
      </c>
      <c r="L1216" s="36">
        <f t="shared" si="219"/>
        <v>10846.900000000001</v>
      </c>
    </row>
    <row r="1217" spans="1:12" ht="33">
      <c r="A1217" s="63" t="str">
        <f ca="1">IF(ISERROR(MATCH(B1217,Код_КЦСР,0)),"",INDIRECT(ADDRESS(MATCH(B1217,Код_КЦСР,0)+1,2,,,"КЦСР")))</f>
        <v>Профилактика преступлений и иных правонарушений в городе Череповце</v>
      </c>
      <c r="B1217" s="47" t="s">
        <v>161</v>
      </c>
      <c r="C1217" s="8"/>
      <c r="D1217" s="1"/>
      <c r="E1217" s="94"/>
      <c r="F1217" s="7">
        <f>F1218+F1224+F1244</f>
        <v>10834.400000000001</v>
      </c>
      <c r="G1217" s="7">
        <f>G1218+G1224+G1244</f>
        <v>0</v>
      </c>
      <c r="H1217" s="36">
        <f t="shared" si="214"/>
        <v>10834.400000000001</v>
      </c>
      <c r="I1217" s="7">
        <f>I1218+I1224+I1244</f>
        <v>0</v>
      </c>
      <c r="J1217" s="36">
        <f t="shared" si="211"/>
        <v>10834.400000000001</v>
      </c>
      <c r="K1217" s="7">
        <f>K1218+K1224+K1244</f>
        <v>-17.5</v>
      </c>
      <c r="L1217" s="36">
        <f t="shared" si="219"/>
        <v>10816.900000000001</v>
      </c>
    </row>
    <row r="1218" spans="1:12" ht="49.5">
      <c r="A1218" s="63" t="str">
        <f ca="1">IF(ISERROR(MATCH(B1218,Код_КЦСР,0)),"",INDIRECT(ADDRESS(MATCH(B1218,Код_КЦСР,0)+1,2,,,"КЦСР")))</f>
        <v>Внедрение современных технических средств, направленных на предупреждение правонарушений и преступлений в общественных местах и на улицах</v>
      </c>
      <c r="B1218" s="94" t="s">
        <v>395</v>
      </c>
      <c r="C1218" s="8"/>
      <c r="D1218" s="1"/>
      <c r="E1218" s="94"/>
      <c r="F1218" s="7">
        <f aca="true" t="shared" si="223" ref="F1218:K1222">F1219</f>
        <v>65</v>
      </c>
      <c r="G1218" s="7">
        <f t="shared" si="223"/>
        <v>0</v>
      </c>
      <c r="H1218" s="36">
        <f t="shared" si="214"/>
        <v>65</v>
      </c>
      <c r="I1218" s="7">
        <f t="shared" si="223"/>
        <v>0</v>
      </c>
      <c r="J1218" s="36">
        <f t="shared" si="211"/>
        <v>65</v>
      </c>
      <c r="K1218" s="7">
        <f t="shared" si="223"/>
        <v>0</v>
      </c>
      <c r="L1218" s="36">
        <f t="shared" si="219"/>
        <v>65</v>
      </c>
    </row>
    <row r="1219" spans="1:12" ht="12.75">
      <c r="A1219" s="63" t="str">
        <f ca="1">IF(ISERROR(MATCH(C1219,Код_Раздел,0)),"",INDIRECT(ADDRESS(MATCH(C1219,Код_Раздел,0)+1,2,,,"Раздел")))</f>
        <v>Национальная экономика</v>
      </c>
      <c r="B1219" s="94" t="s">
        <v>395</v>
      </c>
      <c r="C1219" s="8" t="s">
        <v>225</v>
      </c>
      <c r="D1219" s="1"/>
      <c r="E1219" s="94"/>
      <c r="F1219" s="7">
        <f t="shared" si="223"/>
        <v>65</v>
      </c>
      <c r="G1219" s="7">
        <f t="shared" si="223"/>
        <v>0</v>
      </c>
      <c r="H1219" s="36">
        <f t="shared" si="214"/>
        <v>65</v>
      </c>
      <c r="I1219" s="7">
        <f t="shared" si="223"/>
        <v>0</v>
      </c>
      <c r="J1219" s="36">
        <f t="shared" si="211"/>
        <v>65</v>
      </c>
      <c r="K1219" s="7">
        <f t="shared" si="223"/>
        <v>0</v>
      </c>
      <c r="L1219" s="36">
        <f t="shared" si="219"/>
        <v>65</v>
      </c>
    </row>
    <row r="1220" spans="1:12" ht="12.75">
      <c r="A1220" s="12" t="s">
        <v>239</v>
      </c>
      <c r="B1220" s="94" t="s">
        <v>395</v>
      </c>
      <c r="C1220" s="8" t="s">
        <v>225</v>
      </c>
      <c r="D1220" s="1" t="s">
        <v>197</v>
      </c>
      <c r="E1220" s="94"/>
      <c r="F1220" s="7">
        <f t="shared" si="223"/>
        <v>65</v>
      </c>
      <c r="G1220" s="7">
        <f t="shared" si="223"/>
        <v>0</v>
      </c>
      <c r="H1220" s="36">
        <f t="shared" si="214"/>
        <v>65</v>
      </c>
      <c r="I1220" s="7">
        <f t="shared" si="223"/>
        <v>0</v>
      </c>
      <c r="J1220" s="36">
        <f t="shared" si="211"/>
        <v>65</v>
      </c>
      <c r="K1220" s="7">
        <f t="shared" si="223"/>
        <v>0</v>
      </c>
      <c r="L1220" s="36">
        <f t="shared" si="219"/>
        <v>65</v>
      </c>
    </row>
    <row r="1221" spans="1:12" ht="33">
      <c r="A1221" s="63" t="str">
        <f ca="1">IF(ISERROR(MATCH(E1221,Код_КВР,0)),"",INDIRECT(ADDRESS(MATCH(E1221,Код_КВР,0)+1,2,,,"КВР")))</f>
        <v>Предоставление субсидий бюджетным, автономным учреждениям и иным некоммерческим организациям</v>
      </c>
      <c r="B1221" s="94" t="s">
        <v>395</v>
      </c>
      <c r="C1221" s="8" t="s">
        <v>225</v>
      </c>
      <c r="D1221" s="1" t="s">
        <v>197</v>
      </c>
      <c r="E1221" s="94">
        <v>600</v>
      </c>
      <c r="F1221" s="7">
        <f t="shared" si="223"/>
        <v>65</v>
      </c>
      <c r="G1221" s="7">
        <f t="shared" si="223"/>
        <v>0</v>
      </c>
      <c r="H1221" s="36">
        <f t="shared" si="214"/>
        <v>65</v>
      </c>
      <c r="I1221" s="7">
        <f t="shared" si="223"/>
        <v>0</v>
      </c>
      <c r="J1221" s="36">
        <f t="shared" si="211"/>
        <v>65</v>
      </c>
      <c r="K1221" s="7">
        <f t="shared" si="223"/>
        <v>0</v>
      </c>
      <c r="L1221" s="36">
        <f t="shared" si="219"/>
        <v>65</v>
      </c>
    </row>
    <row r="1222" spans="1:12" ht="12.75">
      <c r="A1222" s="63" t="str">
        <f ca="1">IF(ISERROR(MATCH(E1222,Код_КВР,0)),"",INDIRECT(ADDRESS(MATCH(E1222,Код_КВР,0)+1,2,,,"КВР")))</f>
        <v>Субсидии бюджетным учреждениям</v>
      </c>
      <c r="B1222" s="94" t="s">
        <v>395</v>
      </c>
      <c r="C1222" s="8" t="s">
        <v>225</v>
      </c>
      <c r="D1222" s="1" t="s">
        <v>197</v>
      </c>
      <c r="E1222" s="94">
        <v>610</v>
      </c>
      <c r="F1222" s="7">
        <f t="shared" si="223"/>
        <v>65</v>
      </c>
      <c r="G1222" s="7">
        <f t="shared" si="223"/>
        <v>0</v>
      </c>
      <c r="H1222" s="36">
        <f t="shared" si="214"/>
        <v>65</v>
      </c>
      <c r="I1222" s="7">
        <f t="shared" si="223"/>
        <v>0</v>
      </c>
      <c r="J1222" s="36">
        <f t="shared" si="211"/>
        <v>65</v>
      </c>
      <c r="K1222" s="7">
        <f t="shared" si="223"/>
        <v>0</v>
      </c>
      <c r="L1222" s="36">
        <f t="shared" si="219"/>
        <v>65</v>
      </c>
    </row>
    <row r="1223" spans="1:12" ht="12.75">
      <c r="A1223" s="63" t="str">
        <f ca="1">IF(ISERROR(MATCH(E1223,Код_КВР,0)),"",INDIRECT(ADDRESS(MATCH(E1223,Код_КВР,0)+1,2,,,"КВР")))</f>
        <v>Субсидии бюджетным учреждениям на иные цели</v>
      </c>
      <c r="B1223" s="94" t="s">
        <v>395</v>
      </c>
      <c r="C1223" s="8" t="s">
        <v>225</v>
      </c>
      <c r="D1223" s="1" t="s">
        <v>197</v>
      </c>
      <c r="E1223" s="94">
        <v>612</v>
      </c>
      <c r="F1223" s="7">
        <f>'прил.6'!G255</f>
        <v>65</v>
      </c>
      <c r="G1223" s="7">
        <f>'прил.6'!H255</f>
        <v>0</v>
      </c>
      <c r="H1223" s="36">
        <f t="shared" si="214"/>
        <v>65</v>
      </c>
      <c r="I1223" s="7">
        <f>'прил.6'!J255</f>
        <v>0</v>
      </c>
      <c r="J1223" s="36">
        <f aca="true" t="shared" si="224" ref="J1223:J1287">H1223+I1223</f>
        <v>65</v>
      </c>
      <c r="K1223" s="7">
        <f>'прил.6'!L255</f>
        <v>0</v>
      </c>
      <c r="L1223" s="36">
        <f t="shared" si="219"/>
        <v>65</v>
      </c>
    </row>
    <row r="1224" spans="1:12" ht="12.75">
      <c r="A1224" s="63" t="str">
        <f ca="1">IF(ISERROR(MATCH(B1224,Код_КЦСР,0)),"",INDIRECT(ADDRESS(MATCH(B1224,Код_КЦСР,0)+1,2,,,"КЦСР")))</f>
        <v>Привлечение общественности к охране общественного порядка</v>
      </c>
      <c r="B1224" s="47" t="s">
        <v>163</v>
      </c>
      <c r="C1224" s="8"/>
      <c r="D1224" s="1"/>
      <c r="E1224" s="94"/>
      <c r="F1224" s="7">
        <f>F1225+F1230+F1240</f>
        <v>9534.2</v>
      </c>
      <c r="G1224" s="7">
        <f>G1225+G1230+G1240</f>
        <v>0</v>
      </c>
      <c r="H1224" s="36">
        <f t="shared" si="214"/>
        <v>9534.2</v>
      </c>
      <c r="I1224" s="7">
        <f>I1225+I1230+I1240</f>
        <v>0</v>
      </c>
      <c r="J1224" s="36">
        <f t="shared" si="224"/>
        <v>9534.2</v>
      </c>
      <c r="K1224" s="7">
        <f>K1225+K1230+K1240</f>
        <v>-17.5</v>
      </c>
      <c r="L1224" s="36">
        <f t="shared" si="219"/>
        <v>9516.7</v>
      </c>
    </row>
    <row r="1225" spans="1:12" ht="12.75">
      <c r="A1225" s="63" t="str">
        <f ca="1">IF(ISERROR(MATCH(C1225,Код_Раздел,0)),"",INDIRECT(ADDRESS(MATCH(C1225,Код_Раздел,0)+1,2,,,"Раздел")))</f>
        <v>Общегосударственные  вопросы</v>
      </c>
      <c r="B1225" s="47" t="s">
        <v>163</v>
      </c>
      <c r="C1225" s="8" t="s">
        <v>222</v>
      </c>
      <c r="D1225" s="1"/>
      <c r="E1225" s="94"/>
      <c r="F1225" s="7">
        <f aca="true" t="shared" si="225" ref="F1225:K1228">F1226</f>
        <v>20</v>
      </c>
      <c r="G1225" s="7">
        <f t="shared" si="225"/>
        <v>0</v>
      </c>
      <c r="H1225" s="36">
        <f t="shared" si="214"/>
        <v>20</v>
      </c>
      <c r="I1225" s="7">
        <f t="shared" si="225"/>
        <v>0</v>
      </c>
      <c r="J1225" s="36">
        <f t="shared" si="224"/>
        <v>20</v>
      </c>
      <c r="K1225" s="7">
        <f t="shared" si="225"/>
        <v>0</v>
      </c>
      <c r="L1225" s="36">
        <f t="shared" si="219"/>
        <v>20</v>
      </c>
    </row>
    <row r="1226" spans="1:12" ht="12.75">
      <c r="A1226" s="12" t="s">
        <v>246</v>
      </c>
      <c r="B1226" s="47" t="s">
        <v>163</v>
      </c>
      <c r="C1226" s="8" t="s">
        <v>222</v>
      </c>
      <c r="D1226" s="1" t="s">
        <v>199</v>
      </c>
      <c r="E1226" s="94"/>
      <c r="F1226" s="7">
        <f t="shared" si="225"/>
        <v>20</v>
      </c>
      <c r="G1226" s="7">
        <f t="shared" si="225"/>
        <v>0</v>
      </c>
      <c r="H1226" s="36">
        <f t="shared" si="214"/>
        <v>20</v>
      </c>
      <c r="I1226" s="7">
        <f t="shared" si="225"/>
        <v>0</v>
      </c>
      <c r="J1226" s="36">
        <f t="shared" si="224"/>
        <v>20</v>
      </c>
      <c r="K1226" s="7">
        <f t="shared" si="225"/>
        <v>0</v>
      </c>
      <c r="L1226" s="36">
        <f t="shared" si="219"/>
        <v>20</v>
      </c>
    </row>
    <row r="1227" spans="1:12" ht="12.75">
      <c r="A1227" s="63" t="str">
        <f ca="1">IF(ISERROR(MATCH(E1227,Код_КВР,0)),"",INDIRECT(ADDRESS(MATCH(E1227,Код_КВР,0)+1,2,,,"КВР")))</f>
        <v>Закупка товаров, работ и услуг для муниципальных нужд</v>
      </c>
      <c r="B1227" s="47" t="s">
        <v>163</v>
      </c>
      <c r="C1227" s="8" t="s">
        <v>222</v>
      </c>
      <c r="D1227" s="1" t="s">
        <v>199</v>
      </c>
      <c r="E1227" s="94">
        <v>200</v>
      </c>
      <c r="F1227" s="7">
        <f t="shared" si="225"/>
        <v>20</v>
      </c>
      <c r="G1227" s="7">
        <f t="shared" si="225"/>
        <v>0</v>
      </c>
      <c r="H1227" s="36">
        <f t="shared" si="214"/>
        <v>20</v>
      </c>
      <c r="I1227" s="7">
        <f t="shared" si="225"/>
        <v>0</v>
      </c>
      <c r="J1227" s="36">
        <f t="shared" si="224"/>
        <v>20</v>
      </c>
      <c r="K1227" s="7">
        <f t="shared" si="225"/>
        <v>0</v>
      </c>
      <c r="L1227" s="36">
        <f t="shared" si="219"/>
        <v>20</v>
      </c>
    </row>
    <row r="1228" spans="1:12" ht="33">
      <c r="A1228" s="63" t="str">
        <f ca="1">IF(ISERROR(MATCH(E1228,Код_КВР,0)),"",INDIRECT(ADDRESS(MATCH(E1228,Код_КВР,0)+1,2,,,"КВР")))</f>
        <v>Иные закупки товаров, работ и услуг для обеспечения муниципальных нужд</v>
      </c>
      <c r="B1228" s="47" t="s">
        <v>163</v>
      </c>
      <c r="C1228" s="8" t="s">
        <v>222</v>
      </c>
      <c r="D1228" s="1" t="s">
        <v>199</v>
      </c>
      <c r="E1228" s="94">
        <v>240</v>
      </c>
      <c r="F1228" s="7">
        <f t="shared" si="225"/>
        <v>20</v>
      </c>
      <c r="G1228" s="7">
        <f t="shared" si="225"/>
        <v>0</v>
      </c>
      <c r="H1228" s="36">
        <f t="shared" si="214"/>
        <v>20</v>
      </c>
      <c r="I1228" s="7">
        <f t="shared" si="225"/>
        <v>0</v>
      </c>
      <c r="J1228" s="36">
        <f t="shared" si="224"/>
        <v>20</v>
      </c>
      <c r="K1228" s="7">
        <f t="shared" si="225"/>
        <v>0</v>
      </c>
      <c r="L1228" s="36">
        <f t="shared" si="219"/>
        <v>20</v>
      </c>
    </row>
    <row r="1229" spans="1:12" ht="33">
      <c r="A1229" s="63" t="str">
        <f ca="1">IF(ISERROR(MATCH(E1229,Код_КВР,0)),"",INDIRECT(ADDRESS(MATCH(E1229,Код_КВР,0)+1,2,,,"КВР")))</f>
        <v xml:space="preserve">Прочая закупка товаров, работ и услуг для обеспечения муниципальных нужд         </v>
      </c>
      <c r="B1229" s="47" t="s">
        <v>163</v>
      </c>
      <c r="C1229" s="8" t="s">
        <v>222</v>
      </c>
      <c r="D1229" s="1" t="s">
        <v>199</v>
      </c>
      <c r="E1229" s="94">
        <v>244</v>
      </c>
      <c r="F1229" s="7">
        <f>'прил.6'!G155</f>
        <v>20</v>
      </c>
      <c r="G1229" s="7">
        <f>'прил.6'!H155</f>
        <v>0</v>
      </c>
      <c r="H1229" s="36">
        <f t="shared" si="214"/>
        <v>20</v>
      </c>
      <c r="I1229" s="7">
        <f>'прил.6'!J155</f>
        <v>0</v>
      </c>
      <c r="J1229" s="36">
        <f t="shared" si="224"/>
        <v>20</v>
      </c>
      <c r="K1229" s="7">
        <f>'прил.6'!L155</f>
        <v>0</v>
      </c>
      <c r="L1229" s="36">
        <f t="shared" si="219"/>
        <v>20</v>
      </c>
    </row>
    <row r="1230" spans="1:12" ht="12.75">
      <c r="A1230" s="63" t="str">
        <f ca="1">IF(ISERROR(MATCH(C1230,Код_Раздел,0)),"",INDIRECT(ADDRESS(MATCH(C1230,Код_Раздел,0)+1,2,,,"Раздел")))</f>
        <v>Национальная безопасность и правоохранительная  деятельность</v>
      </c>
      <c r="B1230" s="47" t="s">
        <v>163</v>
      </c>
      <c r="C1230" s="8" t="s">
        <v>224</v>
      </c>
      <c r="D1230" s="1"/>
      <c r="E1230" s="94"/>
      <c r="F1230" s="7">
        <f>F1231</f>
        <v>9414.2</v>
      </c>
      <c r="G1230" s="7">
        <f>G1231</f>
        <v>0</v>
      </c>
      <c r="H1230" s="36">
        <f t="shared" si="214"/>
        <v>9414.2</v>
      </c>
      <c r="I1230" s="7">
        <f>I1231</f>
        <v>0</v>
      </c>
      <c r="J1230" s="36">
        <f t="shared" si="224"/>
        <v>9414.2</v>
      </c>
      <c r="K1230" s="7">
        <f>K1231</f>
        <v>-17.5</v>
      </c>
      <c r="L1230" s="36">
        <f t="shared" si="219"/>
        <v>9396.7</v>
      </c>
    </row>
    <row r="1231" spans="1:12" ht="33.75" customHeight="1">
      <c r="A1231" s="12" t="s">
        <v>271</v>
      </c>
      <c r="B1231" s="47" t="s">
        <v>163</v>
      </c>
      <c r="C1231" s="8" t="s">
        <v>224</v>
      </c>
      <c r="D1231" s="1" t="s">
        <v>228</v>
      </c>
      <c r="E1231" s="94"/>
      <c r="F1231" s="7">
        <f>F1232+F1234+F1237</f>
        <v>9414.2</v>
      </c>
      <c r="G1231" s="7">
        <f>G1232+G1234+G1237</f>
        <v>0</v>
      </c>
      <c r="H1231" s="36">
        <f aca="true" t="shared" si="226" ref="H1231:H1295">F1231+G1231</f>
        <v>9414.2</v>
      </c>
      <c r="I1231" s="7">
        <f>I1232+I1234+I1237</f>
        <v>0</v>
      </c>
      <c r="J1231" s="36">
        <f t="shared" si="224"/>
        <v>9414.2</v>
      </c>
      <c r="K1231" s="7">
        <f>K1232+K1234+K1237</f>
        <v>-17.5</v>
      </c>
      <c r="L1231" s="36">
        <f t="shared" si="219"/>
        <v>9396.7</v>
      </c>
    </row>
    <row r="1232" spans="1:12" ht="39" customHeight="1">
      <c r="A1232" s="63" t="str">
        <f aca="true" t="shared" si="227" ref="A1232:A1239">IF(ISERROR(MATCH(E1232,Код_КВР,0)),"",INDIRECT(ADDRESS(MATCH(E1232,Код_КВР,0)+1,2,,,"КВР")))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32" s="47" t="s">
        <v>163</v>
      </c>
      <c r="C1232" s="8" t="s">
        <v>224</v>
      </c>
      <c r="D1232" s="1" t="s">
        <v>228</v>
      </c>
      <c r="E1232" s="94">
        <v>100</v>
      </c>
      <c r="F1232" s="7">
        <f>F1233</f>
        <v>7465.6</v>
      </c>
      <c r="G1232" s="7">
        <f>G1233</f>
        <v>0</v>
      </c>
      <c r="H1232" s="36">
        <f t="shared" si="226"/>
        <v>7465.6</v>
      </c>
      <c r="I1232" s="7">
        <f>I1233</f>
        <v>0</v>
      </c>
      <c r="J1232" s="36">
        <f t="shared" si="224"/>
        <v>7465.6</v>
      </c>
      <c r="K1232" s="7">
        <f>K1233</f>
        <v>0</v>
      </c>
      <c r="L1232" s="36">
        <f t="shared" si="219"/>
        <v>7465.6</v>
      </c>
    </row>
    <row r="1233" spans="1:12" ht="12.75">
      <c r="A1233" s="63" t="str">
        <f ca="1" t="shared" si="227"/>
        <v>Расходы на выплаты персоналу казенных учреждений</v>
      </c>
      <c r="B1233" s="47" t="s">
        <v>163</v>
      </c>
      <c r="C1233" s="8" t="s">
        <v>224</v>
      </c>
      <c r="D1233" s="1" t="s">
        <v>228</v>
      </c>
      <c r="E1233" s="94">
        <v>110</v>
      </c>
      <c r="F1233" s="7">
        <f>'прил.6'!G214</f>
        <v>7465.6</v>
      </c>
      <c r="G1233" s="7">
        <f>'прил.6'!H214</f>
        <v>0</v>
      </c>
      <c r="H1233" s="36">
        <f t="shared" si="226"/>
        <v>7465.6</v>
      </c>
      <c r="I1233" s="7">
        <f>'прил.6'!J214</f>
        <v>0</v>
      </c>
      <c r="J1233" s="36">
        <f t="shared" si="224"/>
        <v>7465.6</v>
      </c>
      <c r="K1233" s="7">
        <f>'прил.6'!L214</f>
        <v>0</v>
      </c>
      <c r="L1233" s="36">
        <f t="shared" si="219"/>
        <v>7465.6</v>
      </c>
    </row>
    <row r="1234" spans="1:12" ht="12.75">
      <c r="A1234" s="63" t="str">
        <f ca="1" t="shared" si="227"/>
        <v>Закупка товаров, работ и услуг для муниципальных нужд</v>
      </c>
      <c r="B1234" s="47" t="s">
        <v>163</v>
      </c>
      <c r="C1234" s="8" t="s">
        <v>224</v>
      </c>
      <c r="D1234" s="1" t="s">
        <v>228</v>
      </c>
      <c r="E1234" s="94">
        <v>200</v>
      </c>
      <c r="F1234" s="7">
        <f>F1235</f>
        <v>1688.6</v>
      </c>
      <c r="G1234" s="7">
        <f>G1235</f>
        <v>0</v>
      </c>
      <c r="H1234" s="36">
        <f t="shared" si="226"/>
        <v>1688.6</v>
      </c>
      <c r="I1234" s="7">
        <f>I1235</f>
        <v>0</v>
      </c>
      <c r="J1234" s="36">
        <f t="shared" si="224"/>
        <v>1688.6</v>
      </c>
      <c r="K1234" s="7">
        <f>K1235</f>
        <v>-17.5</v>
      </c>
      <c r="L1234" s="36">
        <f t="shared" si="219"/>
        <v>1671.1</v>
      </c>
    </row>
    <row r="1235" spans="1:12" ht="33">
      <c r="A1235" s="63" t="str">
        <f ca="1" t="shared" si="227"/>
        <v>Иные закупки товаров, работ и услуг для обеспечения муниципальных нужд</v>
      </c>
      <c r="B1235" s="47" t="s">
        <v>163</v>
      </c>
      <c r="C1235" s="8" t="s">
        <v>224</v>
      </c>
      <c r="D1235" s="1" t="s">
        <v>228</v>
      </c>
      <c r="E1235" s="94">
        <v>240</v>
      </c>
      <c r="F1235" s="7">
        <f>F1236</f>
        <v>1688.6</v>
      </c>
      <c r="G1235" s="7">
        <f>G1236</f>
        <v>0</v>
      </c>
      <c r="H1235" s="36">
        <f t="shared" si="226"/>
        <v>1688.6</v>
      </c>
      <c r="I1235" s="7">
        <f>I1236</f>
        <v>0</v>
      </c>
      <c r="J1235" s="36">
        <f t="shared" si="224"/>
        <v>1688.6</v>
      </c>
      <c r="K1235" s="7">
        <f>K1236</f>
        <v>-17.5</v>
      </c>
      <c r="L1235" s="36">
        <f t="shared" si="219"/>
        <v>1671.1</v>
      </c>
    </row>
    <row r="1236" spans="1:12" ht="33">
      <c r="A1236" s="63" t="str">
        <f ca="1" t="shared" si="227"/>
        <v xml:space="preserve">Прочая закупка товаров, работ и услуг для обеспечения муниципальных нужд         </v>
      </c>
      <c r="B1236" s="47" t="s">
        <v>163</v>
      </c>
      <c r="C1236" s="8" t="s">
        <v>224</v>
      </c>
      <c r="D1236" s="1" t="s">
        <v>228</v>
      </c>
      <c r="E1236" s="94">
        <v>244</v>
      </c>
      <c r="F1236" s="7">
        <f>'прил.6'!G217</f>
        <v>1688.6</v>
      </c>
      <c r="G1236" s="7">
        <f>'прил.6'!H217</f>
        <v>0</v>
      </c>
      <c r="H1236" s="36">
        <f t="shared" si="226"/>
        <v>1688.6</v>
      </c>
      <c r="I1236" s="7">
        <f>'прил.6'!J217</f>
        <v>0</v>
      </c>
      <c r="J1236" s="36">
        <f t="shared" si="224"/>
        <v>1688.6</v>
      </c>
      <c r="K1236" s="7">
        <f>'прил.6'!L217</f>
        <v>-17.5</v>
      </c>
      <c r="L1236" s="36">
        <f t="shared" si="219"/>
        <v>1671.1</v>
      </c>
    </row>
    <row r="1237" spans="1:12" ht="12.75">
      <c r="A1237" s="63" t="str">
        <f ca="1" t="shared" si="227"/>
        <v>Иные бюджетные ассигнования</v>
      </c>
      <c r="B1237" s="47" t="s">
        <v>163</v>
      </c>
      <c r="C1237" s="8" t="s">
        <v>224</v>
      </c>
      <c r="D1237" s="1" t="s">
        <v>228</v>
      </c>
      <c r="E1237" s="94">
        <v>800</v>
      </c>
      <c r="F1237" s="7">
        <f>F1238</f>
        <v>260</v>
      </c>
      <c r="G1237" s="7">
        <f>G1238</f>
        <v>0</v>
      </c>
      <c r="H1237" s="36">
        <f t="shared" si="226"/>
        <v>260</v>
      </c>
      <c r="I1237" s="7">
        <f>I1238</f>
        <v>0</v>
      </c>
      <c r="J1237" s="36">
        <f t="shared" si="224"/>
        <v>260</v>
      </c>
      <c r="K1237" s="7">
        <f>K1238</f>
        <v>0</v>
      </c>
      <c r="L1237" s="36">
        <f t="shared" si="219"/>
        <v>260</v>
      </c>
    </row>
    <row r="1238" spans="1:12" ht="12.75">
      <c r="A1238" s="63" t="str">
        <f ca="1" t="shared" si="227"/>
        <v>Уплата налогов, сборов и иных платежей</v>
      </c>
      <c r="B1238" s="47" t="s">
        <v>163</v>
      </c>
      <c r="C1238" s="8" t="s">
        <v>224</v>
      </c>
      <c r="D1238" s="1" t="s">
        <v>228</v>
      </c>
      <c r="E1238" s="94">
        <v>850</v>
      </c>
      <c r="F1238" s="7">
        <f>F1239</f>
        <v>260</v>
      </c>
      <c r="G1238" s="7">
        <f>G1239</f>
        <v>0</v>
      </c>
      <c r="H1238" s="36">
        <f t="shared" si="226"/>
        <v>260</v>
      </c>
      <c r="I1238" s="7">
        <f>I1239</f>
        <v>0</v>
      </c>
      <c r="J1238" s="36">
        <f t="shared" si="224"/>
        <v>260</v>
      </c>
      <c r="K1238" s="7">
        <f>K1239</f>
        <v>0</v>
      </c>
      <c r="L1238" s="36">
        <f t="shared" si="219"/>
        <v>260</v>
      </c>
    </row>
    <row r="1239" spans="1:12" ht="12.75">
      <c r="A1239" s="63" t="str">
        <f ca="1" t="shared" si="227"/>
        <v>Уплата налога на имущество организаций и земельного налога</v>
      </c>
      <c r="B1239" s="47" t="s">
        <v>163</v>
      </c>
      <c r="C1239" s="8" t="s">
        <v>224</v>
      </c>
      <c r="D1239" s="1" t="s">
        <v>228</v>
      </c>
      <c r="E1239" s="94">
        <v>851</v>
      </c>
      <c r="F1239" s="7">
        <f>'прил.6'!G220</f>
        <v>260</v>
      </c>
      <c r="G1239" s="7">
        <f>'прил.6'!H220</f>
        <v>0</v>
      </c>
      <c r="H1239" s="36">
        <f t="shared" si="226"/>
        <v>260</v>
      </c>
      <c r="I1239" s="7">
        <f>'прил.6'!J220</f>
        <v>0</v>
      </c>
      <c r="J1239" s="36">
        <f t="shared" si="224"/>
        <v>260</v>
      </c>
      <c r="K1239" s="7">
        <f>'прил.6'!L220</f>
        <v>0</v>
      </c>
      <c r="L1239" s="36">
        <f t="shared" si="219"/>
        <v>260</v>
      </c>
    </row>
    <row r="1240" spans="1:12" ht="12.75">
      <c r="A1240" s="63" t="str">
        <f ca="1">IF(ISERROR(MATCH(C1240,Код_Раздел,0)),"",INDIRECT(ADDRESS(MATCH(C1240,Код_Раздел,0)+1,2,,,"Раздел")))</f>
        <v>Социальная политика</v>
      </c>
      <c r="B1240" s="47" t="s">
        <v>163</v>
      </c>
      <c r="C1240" s="8" t="s">
        <v>197</v>
      </c>
      <c r="D1240" s="1"/>
      <c r="E1240" s="94"/>
      <c r="F1240" s="7">
        <f aca="true" t="shared" si="228" ref="F1240:K1242">F1241</f>
        <v>100</v>
      </c>
      <c r="G1240" s="7">
        <f t="shared" si="228"/>
        <v>0</v>
      </c>
      <c r="H1240" s="36">
        <f t="shared" si="226"/>
        <v>100</v>
      </c>
      <c r="I1240" s="7">
        <f t="shared" si="228"/>
        <v>0</v>
      </c>
      <c r="J1240" s="36">
        <f t="shared" si="224"/>
        <v>100</v>
      </c>
      <c r="K1240" s="7">
        <f t="shared" si="228"/>
        <v>0</v>
      </c>
      <c r="L1240" s="36">
        <f t="shared" si="219"/>
        <v>100</v>
      </c>
    </row>
    <row r="1241" spans="1:12" ht="12.75">
      <c r="A1241" s="12" t="s">
        <v>188</v>
      </c>
      <c r="B1241" s="47" t="s">
        <v>163</v>
      </c>
      <c r="C1241" s="8" t="s">
        <v>197</v>
      </c>
      <c r="D1241" s="1" t="s">
        <v>224</v>
      </c>
      <c r="E1241" s="94"/>
      <c r="F1241" s="7">
        <f t="shared" si="228"/>
        <v>100</v>
      </c>
      <c r="G1241" s="7">
        <f t="shared" si="228"/>
        <v>0</v>
      </c>
      <c r="H1241" s="36">
        <f t="shared" si="226"/>
        <v>100</v>
      </c>
      <c r="I1241" s="7">
        <f t="shared" si="228"/>
        <v>0</v>
      </c>
      <c r="J1241" s="36">
        <f t="shared" si="224"/>
        <v>100</v>
      </c>
      <c r="K1241" s="7">
        <f t="shared" si="228"/>
        <v>0</v>
      </c>
      <c r="L1241" s="36">
        <f t="shared" si="219"/>
        <v>100</v>
      </c>
    </row>
    <row r="1242" spans="1:12" ht="12.75">
      <c r="A1242" s="63" t="str">
        <f ca="1">IF(ISERROR(MATCH(E1242,Код_КВР,0)),"",INDIRECT(ADDRESS(MATCH(E1242,Код_КВР,0)+1,2,,,"КВР")))</f>
        <v>Социальное обеспечение и иные выплаты населению</v>
      </c>
      <c r="B1242" s="47" t="s">
        <v>163</v>
      </c>
      <c r="C1242" s="8" t="s">
        <v>197</v>
      </c>
      <c r="D1242" s="1" t="s">
        <v>224</v>
      </c>
      <c r="E1242" s="94">
        <v>300</v>
      </c>
      <c r="F1242" s="7">
        <f t="shared" si="228"/>
        <v>100</v>
      </c>
      <c r="G1242" s="7">
        <f t="shared" si="228"/>
        <v>0</v>
      </c>
      <c r="H1242" s="36">
        <f t="shared" si="226"/>
        <v>100</v>
      </c>
      <c r="I1242" s="7">
        <f t="shared" si="228"/>
        <v>0</v>
      </c>
      <c r="J1242" s="36">
        <f t="shared" si="224"/>
        <v>100</v>
      </c>
      <c r="K1242" s="7">
        <f t="shared" si="228"/>
        <v>0</v>
      </c>
      <c r="L1242" s="36">
        <f t="shared" si="219"/>
        <v>100</v>
      </c>
    </row>
    <row r="1243" spans="1:12" ht="12.75">
      <c r="A1243" s="63" t="str">
        <f ca="1">IF(ISERROR(MATCH(E1243,Код_КВР,0)),"",INDIRECT(ADDRESS(MATCH(E1243,Код_КВР,0)+1,2,,,"КВР")))</f>
        <v>Иные выплаты населению</v>
      </c>
      <c r="B1243" s="47" t="s">
        <v>163</v>
      </c>
      <c r="C1243" s="8" t="s">
        <v>197</v>
      </c>
      <c r="D1243" s="1" t="s">
        <v>224</v>
      </c>
      <c r="E1243" s="94">
        <v>360</v>
      </c>
      <c r="F1243" s="7">
        <f>'прил.6'!G344</f>
        <v>100</v>
      </c>
      <c r="G1243" s="7">
        <f>'прил.6'!H344</f>
        <v>0</v>
      </c>
      <c r="H1243" s="36">
        <f t="shared" si="226"/>
        <v>100</v>
      </c>
      <c r="I1243" s="7">
        <f>'прил.6'!J344</f>
        <v>0</v>
      </c>
      <c r="J1243" s="36">
        <f t="shared" si="224"/>
        <v>100</v>
      </c>
      <c r="K1243" s="7">
        <f>'прил.6'!L344</f>
        <v>0</v>
      </c>
      <c r="L1243" s="36">
        <f t="shared" si="219"/>
        <v>100</v>
      </c>
    </row>
    <row r="1244" spans="1:12" ht="49.5">
      <c r="A1244" s="63" t="str">
        <f ca="1">IF(ISERROR(MATCH(B1244,Код_КЦСР,0)),"",INDIRECT(ADDRESS(MATCH(B1244,Код_КЦСР,0)+1,2,,,"КЦСР")))</f>
        <v>Внедрение и (или) эксплуатация аппаратно-программного комплекса «Безопасный город» за счет субсидий из областного бюджета</v>
      </c>
      <c r="B1244" s="94" t="s">
        <v>397</v>
      </c>
      <c r="C1244" s="8"/>
      <c r="D1244" s="1"/>
      <c r="E1244" s="94"/>
      <c r="F1244" s="7">
        <f aca="true" t="shared" si="229" ref="F1244:K1248">F1245</f>
        <v>1235.2</v>
      </c>
      <c r="G1244" s="7">
        <f t="shared" si="229"/>
        <v>0</v>
      </c>
      <c r="H1244" s="36">
        <f t="shared" si="226"/>
        <v>1235.2</v>
      </c>
      <c r="I1244" s="7">
        <f t="shared" si="229"/>
        <v>0</v>
      </c>
      <c r="J1244" s="36">
        <f t="shared" si="224"/>
        <v>1235.2</v>
      </c>
      <c r="K1244" s="7">
        <f t="shared" si="229"/>
        <v>0</v>
      </c>
      <c r="L1244" s="36">
        <f t="shared" si="219"/>
        <v>1235.2</v>
      </c>
    </row>
    <row r="1245" spans="1:12" ht="12.75">
      <c r="A1245" s="63" t="str">
        <f ca="1">IF(ISERROR(MATCH(C1245,Код_Раздел,0)),"",INDIRECT(ADDRESS(MATCH(C1245,Код_Раздел,0)+1,2,,,"Раздел")))</f>
        <v>Национальная экономика</v>
      </c>
      <c r="B1245" s="94" t="s">
        <v>397</v>
      </c>
      <c r="C1245" s="8" t="s">
        <v>225</v>
      </c>
      <c r="D1245" s="1"/>
      <c r="E1245" s="94"/>
      <c r="F1245" s="7">
        <f t="shared" si="229"/>
        <v>1235.2</v>
      </c>
      <c r="G1245" s="7">
        <f t="shared" si="229"/>
        <v>0</v>
      </c>
      <c r="H1245" s="36">
        <f t="shared" si="226"/>
        <v>1235.2</v>
      </c>
      <c r="I1245" s="7">
        <f t="shared" si="229"/>
        <v>0</v>
      </c>
      <c r="J1245" s="36">
        <f t="shared" si="224"/>
        <v>1235.2</v>
      </c>
      <c r="K1245" s="7">
        <f t="shared" si="229"/>
        <v>0</v>
      </c>
      <c r="L1245" s="36">
        <f t="shared" si="219"/>
        <v>1235.2</v>
      </c>
    </row>
    <row r="1246" spans="1:12" ht="12.75">
      <c r="A1246" s="12" t="s">
        <v>239</v>
      </c>
      <c r="B1246" s="94" t="s">
        <v>397</v>
      </c>
      <c r="C1246" s="8" t="s">
        <v>225</v>
      </c>
      <c r="D1246" s="1" t="s">
        <v>197</v>
      </c>
      <c r="E1246" s="94"/>
      <c r="F1246" s="7">
        <f t="shared" si="229"/>
        <v>1235.2</v>
      </c>
      <c r="G1246" s="7">
        <f t="shared" si="229"/>
        <v>0</v>
      </c>
      <c r="H1246" s="36">
        <f t="shared" si="226"/>
        <v>1235.2</v>
      </c>
      <c r="I1246" s="7">
        <f t="shared" si="229"/>
        <v>0</v>
      </c>
      <c r="J1246" s="36">
        <f t="shared" si="224"/>
        <v>1235.2</v>
      </c>
      <c r="K1246" s="7">
        <f t="shared" si="229"/>
        <v>0</v>
      </c>
      <c r="L1246" s="36">
        <f t="shared" si="219"/>
        <v>1235.2</v>
      </c>
    </row>
    <row r="1247" spans="1:12" ht="33">
      <c r="A1247" s="63" t="str">
        <f ca="1">IF(ISERROR(MATCH(E1247,Код_КВР,0)),"",INDIRECT(ADDRESS(MATCH(E1247,Код_КВР,0)+1,2,,,"КВР")))</f>
        <v>Предоставление субсидий бюджетным, автономным учреждениям и иным некоммерческим организациям</v>
      </c>
      <c r="B1247" s="94" t="s">
        <v>397</v>
      </c>
      <c r="C1247" s="8" t="s">
        <v>225</v>
      </c>
      <c r="D1247" s="1" t="s">
        <v>197</v>
      </c>
      <c r="E1247" s="94">
        <v>600</v>
      </c>
      <c r="F1247" s="7">
        <f t="shared" si="229"/>
        <v>1235.2</v>
      </c>
      <c r="G1247" s="7">
        <f t="shared" si="229"/>
        <v>0</v>
      </c>
      <c r="H1247" s="36">
        <f t="shared" si="226"/>
        <v>1235.2</v>
      </c>
      <c r="I1247" s="7">
        <f t="shared" si="229"/>
        <v>0</v>
      </c>
      <c r="J1247" s="36">
        <f t="shared" si="224"/>
        <v>1235.2</v>
      </c>
      <c r="K1247" s="7">
        <f t="shared" si="229"/>
        <v>0</v>
      </c>
      <c r="L1247" s="36">
        <f t="shared" si="219"/>
        <v>1235.2</v>
      </c>
    </row>
    <row r="1248" spans="1:12" ht="12.75">
      <c r="A1248" s="63" t="str">
        <f ca="1">IF(ISERROR(MATCH(E1248,Код_КВР,0)),"",INDIRECT(ADDRESS(MATCH(E1248,Код_КВР,0)+1,2,,,"КВР")))</f>
        <v>Субсидии бюджетным учреждениям</v>
      </c>
      <c r="B1248" s="94" t="s">
        <v>397</v>
      </c>
      <c r="C1248" s="8" t="s">
        <v>225</v>
      </c>
      <c r="D1248" s="1" t="s">
        <v>197</v>
      </c>
      <c r="E1248" s="94">
        <v>610</v>
      </c>
      <c r="F1248" s="7">
        <f t="shared" si="229"/>
        <v>1235.2</v>
      </c>
      <c r="G1248" s="7">
        <f t="shared" si="229"/>
        <v>0</v>
      </c>
      <c r="H1248" s="36">
        <f t="shared" si="226"/>
        <v>1235.2</v>
      </c>
      <c r="I1248" s="7">
        <f t="shared" si="229"/>
        <v>0</v>
      </c>
      <c r="J1248" s="36">
        <f t="shared" si="224"/>
        <v>1235.2</v>
      </c>
      <c r="K1248" s="7">
        <f t="shared" si="229"/>
        <v>0</v>
      </c>
      <c r="L1248" s="36">
        <f t="shared" si="219"/>
        <v>1235.2</v>
      </c>
    </row>
    <row r="1249" spans="1:12" ht="12.75">
      <c r="A1249" s="63" t="str">
        <f ca="1">IF(ISERROR(MATCH(E1249,Код_КВР,0)),"",INDIRECT(ADDRESS(MATCH(E1249,Код_КВР,0)+1,2,,,"КВР")))</f>
        <v>Субсидии бюджетным учреждениям на иные цели</v>
      </c>
      <c r="B1249" s="94" t="s">
        <v>397</v>
      </c>
      <c r="C1249" s="8" t="s">
        <v>225</v>
      </c>
      <c r="D1249" s="1" t="s">
        <v>197</v>
      </c>
      <c r="E1249" s="94">
        <v>612</v>
      </c>
      <c r="F1249" s="7">
        <f>'прил.6'!G259</f>
        <v>1235.2</v>
      </c>
      <c r="G1249" s="7">
        <f>'прил.6'!H259</f>
        <v>0</v>
      </c>
      <c r="H1249" s="36">
        <f t="shared" si="226"/>
        <v>1235.2</v>
      </c>
      <c r="I1249" s="7">
        <f>'прил.6'!J259</f>
        <v>0</v>
      </c>
      <c r="J1249" s="36">
        <f t="shared" si="224"/>
        <v>1235.2</v>
      </c>
      <c r="K1249" s="7">
        <f>'прил.6'!L259</f>
        <v>0</v>
      </c>
      <c r="L1249" s="36">
        <f t="shared" si="219"/>
        <v>1235.2</v>
      </c>
    </row>
    <row r="1250" spans="1:12" ht="33">
      <c r="A1250" s="63" t="str">
        <f aca="true" t="shared" si="230" ref="A1250:A1260">IF(ISERROR(MATCH(B1250,Код_КЦСР,0)),"",INDIRECT(ADDRESS(MATCH(B1250,Код_КЦСР,0)+1,2,,,"КЦСР")))</f>
        <v>Повышение безопасности дорожного движения в городе Череповце</v>
      </c>
      <c r="B1250" s="45" t="s">
        <v>165</v>
      </c>
      <c r="C1250" s="8"/>
      <c r="D1250" s="1"/>
      <c r="E1250" s="94"/>
      <c r="F1250" s="7">
        <f aca="true" t="shared" si="231" ref="F1250:K1255">F1251</f>
        <v>30</v>
      </c>
      <c r="G1250" s="7">
        <f t="shared" si="231"/>
        <v>0</v>
      </c>
      <c r="H1250" s="36">
        <f t="shared" si="226"/>
        <v>30</v>
      </c>
      <c r="I1250" s="7">
        <f t="shared" si="231"/>
        <v>0</v>
      </c>
      <c r="J1250" s="36">
        <f t="shared" si="224"/>
        <v>30</v>
      </c>
      <c r="K1250" s="7">
        <f t="shared" si="231"/>
        <v>0</v>
      </c>
      <c r="L1250" s="36">
        <f t="shared" si="219"/>
        <v>30</v>
      </c>
    </row>
    <row r="1251" spans="1:12" ht="49.5">
      <c r="A1251" s="63" t="str">
        <f ca="1" t="shared" si="230"/>
        <v>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</v>
      </c>
      <c r="B1251" s="45" t="s">
        <v>167</v>
      </c>
      <c r="C1251" s="8"/>
      <c r="D1251" s="1"/>
      <c r="E1251" s="94"/>
      <c r="F1251" s="7">
        <f t="shared" si="231"/>
        <v>30</v>
      </c>
      <c r="G1251" s="7">
        <f t="shared" si="231"/>
        <v>0</v>
      </c>
      <c r="H1251" s="36">
        <f t="shared" si="226"/>
        <v>30</v>
      </c>
      <c r="I1251" s="7">
        <f t="shared" si="231"/>
        <v>0</v>
      </c>
      <c r="J1251" s="36">
        <f t="shared" si="224"/>
        <v>30</v>
      </c>
      <c r="K1251" s="7">
        <f t="shared" si="231"/>
        <v>0</v>
      </c>
      <c r="L1251" s="36">
        <f t="shared" si="219"/>
        <v>30</v>
      </c>
    </row>
    <row r="1252" spans="1:12" ht="12.75">
      <c r="A1252" s="63" t="str">
        <f ca="1">IF(ISERROR(MATCH(C1252,Код_Раздел,0)),"",INDIRECT(ADDRESS(MATCH(C1252,Код_Раздел,0)+1,2,,,"Раздел")))</f>
        <v>Образование</v>
      </c>
      <c r="B1252" s="45" t="s">
        <v>167</v>
      </c>
      <c r="C1252" s="8" t="s">
        <v>204</v>
      </c>
      <c r="D1252" s="1"/>
      <c r="E1252" s="94"/>
      <c r="F1252" s="7">
        <f t="shared" si="231"/>
        <v>30</v>
      </c>
      <c r="G1252" s="7">
        <f t="shared" si="231"/>
        <v>0</v>
      </c>
      <c r="H1252" s="36">
        <f t="shared" si="226"/>
        <v>30</v>
      </c>
      <c r="I1252" s="7">
        <f t="shared" si="231"/>
        <v>0</v>
      </c>
      <c r="J1252" s="36">
        <f t="shared" si="224"/>
        <v>30</v>
      </c>
      <c r="K1252" s="7">
        <f t="shared" si="231"/>
        <v>0</v>
      </c>
      <c r="L1252" s="36">
        <f aca="true" t="shared" si="232" ref="L1252:L1315">J1252+K1252</f>
        <v>30</v>
      </c>
    </row>
    <row r="1253" spans="1:12" ht="12.75">
      <c r="A1253" s="12" t="s">
        <v>260</v>
      </c>
      <c r="B1253" s="45" t="s">
        <v>167</v>
      </c>
      <c r="C1253" s="8" t="s">
        <v>204</v>
      </c>
      <c r="D1253" s="1" t="s">
        <v>228</v>
      </c>
      <c r="E1253" s="94"/>
      <c r="F1253" s="7">
        <f t="shared" si="231"/>
        <v>30</v>
      </c>
      <c r="G1253" s="7">
        <f t="shared" si="231"/>
        <v>0</v>
      </c>
      <c r="H1253" s="36">
        <f t="shared" si="226"/>
        <v>30</v>
      </c>
      <c r="I1253" s="7">
        <f t="shared" si="231"/>
        <v>0</v>
      </c>
      <c r="J1253" s="36">
        <f t="shared" si="224"/>
        <v>30</v>
      </c>
      <c r="K1253" s="7">
        <f t="shared" si="231"/>
        <v>0</v>
      </c>
      <c r="L1253" s="36">
        <f t="shared" si="232"/>
        <v>30</v>
      </c>
    </row>
    <row r="1254" spans="1:12" ht="33">
      <c r="A1254" s="63" t="str">
        <f ca="1">IF(ISERROR(MATCH(E1254,Код_КВР,0)),"",INDIRECT(ADDRESS(MATCH(E1254,Код_КВР,0)+1,2,,,"КВР")))</f>
        <v>Предоставление субсидий бюджетным, автономным учреждениям и иным некоммерческим организациям</v>
      </c>
      <c r="B1254" s="45" t="s">
        <v>167</v>
      </c>
      <c r="C1254" s="8" t="s">
        <v>204</v>
      </c>
      <c r="D1254" s="1" t="s">
        <v>228</v>
      </c>
      <c r="E1254" s="94">
        <v>600</v>
      </c>
      <c r="F1254" s="7">
        <f t="shared" si="231"/>
        <v>30</v>
      </c>
      <c r="G1254" s="7">
        <f t="shared" si="231"/>
        <v>0</v>
      </c>
      <c r="H1254" s="36">
        <f t="shared" si="226"/>
        <v>30</v>
      </c>
      <c r="I1254" s="7">
        <f t="shared" si="231"/>
        <v>0</v>
      </c>
      <c r="J1254" s="36">
        <f t="shared" si="224"/>
        <v>30</v>
      </c>
      <c r="K1254" s="7">
        <f t="shared" si="231"/>
        <v>0</v>
      </c>
      <c r="L1254" s="36">
        <f t="shared" si="232"/>
        <v>30</v>
      </c>
    </row>
    <row r="1255" spans="1:12" ht="12.75">
      <c r="A1255" s="63" t="str">
        <f ca="1">IF(ISERROR(MATCH(E1255,Код_КВР,0)),"",INDIRECT(ADDRESS(MATCH(E1255,Код_КВР,0)+1,2,,,"КВР")))</f>
        <v>Субсидии бюджетным учреждениям</v>
      </c>
      <c r="B1255" s="45" t="s">
        <v>167</v>
      </c>
      <c r="C1255" s="8" t="s">
        <v>204</v>
      </c>
      <c r="D1255" s="1" t="s">
        <v>228</v>
      </c>
      <c r="E1255" s="94">
        <v>610</v>
      </c>
      <c r="F1255" s="7">
        <f t="shared" si="231"/>
        <v>30</v>
      </c>
      <c r="G1255" s="7">
        <f t="shared" si="231"/>
        <v>0</v>
      </c>
      <c r="H1255" s="36">
        <f t="shared" si="226"/>
        <v>30</v>
      </c>
      <c r="I1255" s="7">
        <f t="shared" si="231"/>
        <v>0</v>
      </c>
      <c r="J1255" s="36">
        <f t="shared" si="224"/>
        <v>30</v>
      </c>
      <c r="K1255" s="7">
        <f t="shared" si="231"/>
        <v>0</v>
      </c>
      <c r="L1255" s="36">
        <f t="shared" si="232"/>
        <v>30</v>
      </c>
    </row>
    <row r="1256" spans="1:12" ht="12.75">
      <c r="A1256" s="63" t="str">
        <f ca="1">IF(ISERROR(MATCH(E1256,Код_КВР,0)),"",INDIRECT(ADDRESS(MATCH(E1256,Код_КВР,0)+1,2,,,"КВР")))</f>
        <v>Субсидии бюджетным учреждениям на иные цели</v>
      </c>
      <c r="B1256" s="45" t="s">
        <v>167</v>
      </c>
      <c r="C1256" s="8" t="s">
        <v>204</v>
      </c>
      <c r="D1256" s="1" t="s">
        <v>228</v>
      </c>
      <c r="E1256" s="94">
        <v>612</v>
      </c>
      <c r="F1256" s="7">
        <f>'прил.6'!G727</f>
        <v>30</v>
      </c>
      <c r="G1256" s="7">
        <f>'прил.6'!H727</f>
        <v>0</v>
      </c>
      <c r="H1256" s="36">
        <f t="shared" si="226"/>
        <v>30</v>
      </c>
      <c r="I1256" s="7">
        <f>'прил.6'!J727</f>
        <v>0</v>
      </c>
      <c r="J1256" s="36">
        <f t="shared" si="224"/>
        <v>30</v>
      </c>
      <c r="K1256" s="7">
        <f>'прил.6'!L727</f>
        <v>0</v>
      </c>
      <c r="L1256" s="36">
        <f t="shared" si="232"/>
        <v>30</v>
      </c>
    </row>
    <row r="1257" spans="1:12" ht="33">
      <c r="A1257" s="63" t="str">
        <f ca="1" t="shared" si="230"/>
        <v>Непрограммные направления деятельности органов местного самоуправления</v>
      </c>
      <c r="B1257" s="45" t="s">
        <v>308</v>
      </c>
      <c r="C1257" s="8"/>
      <c r="D1257" s="1"/>
      <c r="E1257" s="94"/>
      <c r="F1257" s="7">
        <f>F1258</f>
        <v>648834.4999999999</v>
      </c>
      <c r="G1257" s="7">
        <f>G1258</f>
        <v>-73691.9</v>
      </c>
      <c r="H1257" s="36">
        <f t="shared" si="226"/>
        <v>575142.5999999999</v>
      </c>
      <c r="I1257" s="7">
        <f>I1258</f>
        <v>-1678.800000000002</v>
      </c>
      <c r="J1257" s="36">
        <f t="shared" si="224"/>
        <v>573463.7999999998</v>
      </c>
      <c r="K1257" s="7">
        <f>K1258</f>
        <v>-45776.7</v>
      </c>
      <c r="L1257" s="36">
        <f t="shared" si="232"/>
        <v>527687.0999999999</v>
      </c>
    </row>
    <row r="1258" spans="1:12" ht="33">
      <c r="A1258" s="63" t="str">
        <f ca="1" t="shared" si="230"/>
        <v>Расходы, не включенные в муниципальные программы города Череповца</v>
      </c>
      <c r="B1258" s="45" t="s">
        <v>310</v>
      </c>
      <c r="C1258" s="8"/>
      <c r="D1258" s="1"/>
      <c r="E1258" s="94"/>
      <c r="F1258" s="7">
        <f>F1259+F1366+F1373+F1387+F1393+F1379+F1431+F1439+F1451+F1459+F1467+F1472+F1477+F1485+F1493+F1498+F1503+F1508+F1514</f>
        <v>648834.4999999999</v>
      </c>
      <c r="G1258" s="7">
        <f>G1259+G1366+G1373+G1387+G1393+G1379+G1431+G1439+G1451+G1459+G1467+G1472+G1477+G1485+G1493+G1498+G1503+G1508+G1514</f>
        <v>-73691.9</v>
      </c>
      <c r="H1258" s="36">
        <f t="shared" si="226"/>
        <v>575142.5999999999</v>
      </c>
      <c r="I1258" s="7">
        <f>I1259+I1366+I1373+I1387+I1393+I1379+I1431+I1439+I1451+I1459+I1467+I1472+I1477+I1485+I1493+I1498+I1503+I1508+I1514</f>
        <v>-1678.800000000002</v>
      </c>
      <c r="J1258" s="36">
        <f t="shared" si="224"/>
        <v>573463.7999999998</v>
      </c>
      <c r="K1258" s="7">
        <f>K1259+K1366+K1373+K1387+K1393+K1379+K1431+K1439+K1451+K1459+K1467+K1472+K1477+K1485+K1493+K1498+K1503+K1508+K1514</f>
        <v>-45776.7</v>
      </c>
      <c r="L1258" s="36">
        <f t="shared" si="232"/>
        <v>527687.0999999999</v>
      </c>
    </row>
    <row r="1259" spans="1:12" ht="33">
      <c r="A1259" s="63" t="str">
        <f ca="1" t="shared" si="230"/>
        <v>Руководство и управление в сфере установленных функций органов местного самоуправления</v>
      </c>
      <c r="B1259" s="45" t="s">
        <v>312</v>
      </c>
      <c r="C1259" s="8"/>
      <c r="D1259" s="1"/>
      <c r="E1259" s="94"/>
      <c r="F1259" s="7">
        <f>F1260++F1265+F1356+F1361</f>
        <v>342834.4999999999</v>
      </c>
      <c r="G1259" s="7">
        <f>G1260++G1265+G1356+G1361</f>
        <v>0</v>
      </c>
      <c r="H1259" s="36">
        <f t="shared" si="226"/>
        <v>342834.4999999999</v>
      </c>
      <c r="I1259" s="7">
        <f>I1260++I1265+I1356+I1361</f>
        <v>-1048.7</v>
      </c>
      <c r="J1259" s="36">
        <f t="shared" si="224"/>
        <v>341785.7999999999</v>
      </c>
      <c r="K1259" s="7">
        <f>K1260++K1265+K1356+K1361</f>
        <v>0</v>
      </c>
      <c r="L1259" s="36">
        <f t="shared" si="232"/>
        <v>341785.7999999999</v>
      </c>
    </row>
    <row r="1260" spans="1:12" ht="12.75">
      <c r="A1260" s="63" t="str">
        <f ca="1" t="shared" si="230"/>
        <v>Глава муниципального образования</v>
      </c>
      <c r="B1260" s="45" t="s">
        <v>314</v>
      </c>
      <c r="C1260" s="8"/>
      <c r="D1260" s="1"/>
      <c r="E1260" s="94"/>
      <c r="F1260" s="7">
        <f aca="true" t="shared" si="233" ref="F1260:K1263">F1261</f>
        <v>2998</v>
      </c>
      <c r="G1260" s="7">
        <f t="shared" si="233"/>
        <v>0</v>
      </c>
      <c r="H1260" s="36">
        <f t="shared" si="226"/>
        <v>2998</v>
      </c>
      <c r="I1260" s="7">
        <f t="shared" si="233"/>
        <v>0</v>
      </c>
      <c r="J1260" s="36">
        <f t="shared" si="224"/>
        <v>2998</v>
      </c>
      <c r="K1260" s="7">
        <f t="shared" si="233"/>
        <v>0</v>
      </c>
      <c r="L1260" s="36">
        <f t="shared" si="232"/>
        <v>2998</v>
      </c>
    </row>
    <row r="1261" spans="1:12" ht="12.75">
      <c r="A1261" s="63" t="str">
        <f ca="1">IF(ISERROR(MATCH(C1261,Код_Раздел,0)),"",INDIRECT(ADDRESS(MATCH(C1261,Код_Раздел,0)+1,2,,,"Раздел")))</f>
        <v>Общегосударственные  вопросы</v>
      </c>
      <c r="B1261" s="45" t="s">
        <v>314</v>
      </c>
      <c r="C1261" s="8" t="s">
        <v>222</v>
      </c>
      <c r="D1261" s="1"/>
      <c r="E1261" s="94"/>
      <c r="F1261" s="7">
        <f t="shared" si="233"/>
        <v>2998</v>
      </c>
      <c r="G1261" s="7">
        <f t="shared" si="233"/>
        <v>0</v>
      </c>
      <c r="H1261" s="36">
        <f t="shared" si="226"/>
        <v>2998</v>
      </c>
      <c r="I1261" s="7">
        <f t="shared" si="233"/>
        <v>0</v>
      </c>
      <c r="J1261" s="36">
        <f t="shared" si="224"/>
        <v>2998</v>
      </c>
      <c r="K1261" s="7">
        <f t="shared" si="233"/>
        <v>0</v>
      </c>
      <c r="L1261" s="36">
        <f t="shared" si="232"/>
        <v>2998</v>
      </c>
    </row>
    <row r="1262" spans="1:12" ht="33">
      <c r="A1262" s="83" t="s">
        <v>242</v>
      </c>
      <c r="B1262" s="45" t="s">
        <v>314</v>
      </c>
      <c r="C1262" s="8" t="s">
        <v>222</v>
      </c>
      <c r="D1262" s="1" t="s">
        <v>223</v>
      </c>
      <c r="E1262" s="94"/>
      <c r="F1262" s="7">
        <f t="shared" si="233"/>
        <v>2998</v>
      </c>
      <c r="G1262" s="7">
        <f t="shared" si="233"/>
        <v>0</v>
      </c>
      <c r="H1262" s="36">
        <f t="shared" si="226"/>
        <v>2998</v>
      </c>
      <c r="I1262" s="7">
        <f t="shared" si="233"/>
        <v>0</v>
      </c>
      <c r="J1262" s="36">
        <f t="shared" si="224"/>
        <v>2998</v>
      </c>
      <c r="K1262" s="7">
        <f t="shared" si="233"/>
        <v>0</v>
      </c>
      <c r="L1262" s="36">
        <f t="shared" si="232"/>
        <v>2998</v>
      </c>
    </row>
    <row r="1263" spans="1:12" ht="33">
      <c r="A1263" s="63" t="str">
        <f ca="1">IF(ISERROR(MATCH(E1263,Код_КВР,0)),"",INDIRECT(ADDRESS(MATCH(E1263,Код_КВР,0)+1,2,,,"КВР")))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63" s="45" t="s">
        <v>314</v>
      </c>
      <c r="C1263" s="8" t="s">
        <v>222</v>
      </c>
      <c r="D1263" s="8" t="s">
        <v>223</v>
      </c>
      <c r="E1263" s="94">
        <v>100</v>
      </c>
      <c r="F1263" s="7">
        <f t="shared" si="233"/>
        <v>2998</v>
      </c>
      <c r="G1263" s="7">
        <f t="shared" si="233"/>
        <v>0</v>
      </c>
      <c r="H1263" s="36">
        <f t="shared" si="226"/>
        <v>2998</v>
      </c>
      <c r="I1263" s="7">
        <f t="shared" si="233"/>
        <v>0</v>
      </c>
      <c r="J1263" s="36">
        <f t="shared" si="224"/>
        <v>2998</v>
      </c>
      <c r="K1263" s="7">
        <f t="shared" si="233"/>
        <v>0</v>
      </c>
      <c r="L1263" s="36">
        <f t="shared" si="232"/>
        <v>2998</v>
      </c>
    </row>
    <row r="1264" spans="1:12" ht="12.75">
      <c r="A1264" s="63" t="str">
        <f ca="1">IF(ISERROR(MATCH(E1264,Код_КВР,0)),"",INDIRECT(ADDRESS(MATCH(E1264,Код_КВР,0)+1,2,,,"КВР")))</f>
        <v>Расходы на выплаты персоналу муниципальных органов</v>
      </c>
      <c r="B1264" s="45" t="s">
        <v>314</v>
      </c>
      <c r="C1264" s="8" t="s">
        <v>222</v>
      </c>
      <c r="D1264" s="8" t="s">
        <v>223</v>
      </c>
      <c r="E1264" s="94">
        <v>120</v>
      </c>
      <c r="F1264" s="7">
        <f>'прил.6'!G33</f>
        <v>2998</v>
      </c>
      <c r="G1264" s="7">
        <f>'прил.6'!H33</f>
        <v>0</v>
      </c>
      <c r="H1264" s="36">
        <f t="shared" si="226"/>
        <v>2998</v>
      </c>
      <c r="I1264" s="7">
        <f>'прил.6'!J33</f>
        <v>0</v>
      </c>
      <c r="J1264" s="36">
        <f t="shared" si="224"/>
        <v>2998</v>
      </c>
      <c r="K1264" s="7">
        <f>'прил.6'!L33</f>
        <v>0</v>
      </c>
      <c r="L1264" s="36">
        <f t="shared" si="232"/>
        <v>2998</v>
      </c>
    </row>
    <row r="1265" spans="1:12" ht="12.75">
      <c r="A1265" s="63" t="str">
        <f ca="1">IF(ISERROR(MATCH(B1265,Код_КЦСР,0)),"",INDIRECT(ADDRESS(MATCH(B1265,Код_КЦСР,0)+1,2,,,"КЦСР")))</f>
        <v>Центральный аппарат</v>
      </c>
      <c r="B1265" s="45" t="s">
        <v>315</v>
      </c>
      <c r="C1265" s="8"/>
      <c r="D1265" s="1"/>
      <c r="E1265" s="94"/>
      <c r="F1265" s="7">
        <f>F1266+F1295+F1305+F1315+F1325+F1332+F1342+F1349</f>
        <v>333928.5999999999</v>
      </c>
      <c r="G1265" s="7">
        <f>G1266+G1295+G1305+G1315+G1325+G1332+G1342+G1349</f>
        <v>0</v>
      </c>
      <c r="H1265" s="36">
        <f t="shared" si="226"/>
        <v>333928.5999999999</v>
      </c>
      <c r="I1265" s="7">
        <f>I1266+I1295+I1305+I1315+I1325+I1332+I1342+I1349</f>
        <v>-1048.7</v>
      </c>
      <c r="J1265" s="36">
        <f t="shared" si="224"/>
        <v>332879.8999999999</v>
      </c>
      <c r="K1265" s="7">
        <f>K1266+K1295+K1305+K1315+K1325+K1332+K1342+K1349</f>
        <v>0</v>
      </c>
      <c r="L1265" s="36">
        <f t="shared" si="232"/>
        <v>332879.8999999999</v>
      </c>
    </row>
    <row r="1266" spans="1:12" ht="12.75">
      <c r="A1266" s="63" t="str">
        <f ca="1">IF(ISERROR(MATCH(C1266,Код_Раздел,0)),"",INDIRECT(ADDRESS(MATCH(C1266,Код_Раздел,0)+1,2,,,"Раздел")))</f>
        <v>Общегосударственные  вопросы</v>
      </c>
      <c r="B1266" s="45" t="s">
        <v>315</v>
      </c>
      <c r="C1266" s="8" t="s">
        <v>222</v>
      </c>
      <c r="D1266" s="1"/>
      <c r="E1266" s="94"/>
      <c r="F1266" s="7">
        <f>F1267+F1277+F1286</f>
        <v>181262.3</v>
      </c>
      <c r="G1266" s="7">
        <f>G1267+G1277+G1286</f>
        <v>0</v>
      </c>
      <c r="H1266" s="36">
        <f t="shared" si="226"/>
        <v>181262.3</v>
      </c>
      <c r="I1266" s="7">
        <f>I1267+I1277+I1286</f>
        <v>-330.5</v>
      </c>
      <c r="J1266" s="36">
        <f t="shared" si="224"/>
        <v>180931.8</v>
      </c>
      <c r="K1266" s="7">
        <f>K1267+K1277+K1286</f>
        <v>0</v>
      </c>
      <c r="L1266" s="36">
        <f t="shared" si="232"/>
        <v>180931.8</v>
      </c>
    </row>
    <row r="1267" spans="1:12" ht="49.5">
      <c r="A1267" s="12" t="s">
        <v>177</v>
      </c>
      <c r="B1267" s="45" t="s">
        <v>315</v>
      </c>
      <c r="C1267" s="8" t="s">
        <v>222</v>
      </c>
      <c r="D1267" s="8" t="s">
        <v>224</v>
      </c>
      <c r="E1267" s="94"/>
      <c r="F1267" s="7">
        <f>F1268+F1270+F1273</f>
        <v>22979.500000000004</v>
      </c>
      <c r="G1267" s="7">
        <f>G1268+G1270+G1273</f>
        <v>0</v>
      </c>
      <c r="H1267" s="36">
        <f t="shared" si="226"/>
        <v>22979.500000000004</v>
      </c>
      <c r="I1267" s="7">
        <f>I1268+I1270+I1273</f>
        <v>-8530.4</v>
      </c>
      <c r="J1267" s="36">
        <f t="shared" si="224"/>
        <v>14449.100000000004</v>
      </c>
      <c r="K1267" s="7">
        <f>K1268+K1270+K1273</f>
        <v>0</v>
      </c>
      <c r="L1267" s="36">
        <f t="shared" si="232"/>
        <v>14449.100000000004</v>
      </c>
    </row>
    <row r="1268" spans="1:12" ht="33">
      <c r="A1268" s="63" t="str">
        <f aca="true" t="shared" si="234" ref="A1268:A1276">IF(ISERROR(MATCH(E1268,Код_КВР,0)),"",INDIRECT(ADDRESS(MATCH(E1268,Код_КВР,0)+1,2,,,"КВР")))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68" s="45" t="s">
        <v>315</v>
      </c>
      <c r="C1268" s="8" t="s">
        <v>222</v>
      </c>
      <c r="D1268" s="8" t="s">
        <v>224</v>
      </c>
      <c r="E1268" s="94">
        <v>100</v>
      </c>
      <c r="F1268" s="7">
        <f>F1269</f>
        <v>21566.300000000003</v>
      </c>
      <c r="G1268" s="7">
        <f>G1269</f>
        <v>0</v>
      </c>
      <c r="H1268" s="36">
        <f t="shared" si="226"/>
        <v>21566.300000000003</v>
      </c>
      <c r="I1268" s="7">
        <f>I1269</f>
        <v>-8140.3</v>
      </c>
      <c r="J1268" s="36">
        <f t="shared" si="224"/>
        <v>13426.000000000004</v>
      </c>
      <c r="K1268" s="7">
        <f>K1269</f>
        <v>0</v>
      </c>
      <c r="L1268" s="36">
        <f t="shared" si="232"/>
        <v>13426.000000000004</v>
      </c>
    </row>
    <row r="1269" spans="1:12" ht="12.75">
      <c r="A1269" s="63" t="str">
        <f ca="1" t="shared" si="234"/>
        <v>Расходы на выплаты персоналу муниципальных органов</v>
      </c>
      <c r="B1269" s="45" t="s">
        <v>315</v>
      </c>
      <c r="C1269" s="8" t="s">
        <v>222</v>
      </c>
      <c r="D1269" s="8" t="s">
        <v>224</v>
      </c>
      <c r="E1269" s="94">
        <v>120</v>
      </c>
      <c r="F1269" s="7">
        <f>'прил.6'!G376</f>
        <v>21566.300000000003</v>
      </c>
      <c r="G1269" s="7">
        <f>'прил.6'!H376</f>
        <v>0</v>
      </c>
      <c r="H1269" s="36">
        <f t="shared" si="226"/>
        <v>21566.300000000003</v>
      </c>
      <c r="I1269" s="7">
        <f>'прил.6'!J376</f>
        <v>-8140.3</v>
      </c>
      <c r="J1269" s="36">
        <f t="shared" si="224"/>
        <v>13426.000000000004</v>
      </c>
      <c r="K1269" s="7">
        <f>'прил.6'!L376</f>
        <v>0</v>
      </c>
      <c r="L1269" s="36">
        <f t="shared" si="232"/>
        <v>13426.000000000004</v>
      </c>
    </row>
    <row r="1270" spans="1:12" ht="12.75">
      <c r="A1270" s="63" t="str">
        <f ca="1" t="shared" si="234"/>
        <v>Закупка товаров, работ и услуг для муниципальных нужд</v>
      </c>
      <c r="B1270" s="45" t="s">
        <v>315</v>
      </c>
      <c r="C1270" s="8" t="s">
        <v>222</v>
      </c>
      <c r="D1270" s="8" t="s">
        <v>224</v>
      </c>
      <c r="E1270" s="94">
        <v>200</v>
      </c>
      <c r="F1270" s="7">
        <f>F1271</f>
        <v>1410.8</v>
      </c>
      <c r="G1270" s="7">
        <f>G1271</f>
        <v>0</v>
      </c>
      <c r="H1270" s="36">
        <f t="shared" si="226"/>
        <v>1410.8</v>
      </c>
      <c r="I1270" s="7">
        <f>I1271</f>
        <v>-390.1</v>
      </c>
      <c r="J1270" s="36">
        <f t="shared" si="224"/>
        <v>1020.6999999999999</v>
      </c>
      <c r="K1270" s="7">
        <f>K1271</f>
        <v>0</v>
      </c>
      <c r="L1270" s="36">
        <f t="shared" si="232"/>
        <v>1020.6999999999999</v>
      </c>
    </row>
    <row r="1271" spans="1:12" ht="33">
      <c r="A1271" s="63" t="str">
        <f ca="1" t="shared" si="234"/>
        <v>Иные закупки товаров, работ и услуг для обеспечения муниципальных нужд</v>
      </c>
      <c r="B1271" s="45" t="s">
        <v>315</v>
      </c>
      <c r="C1271" s="8" t="s">
        <v>222</v>
      </c>
      <c r="D1271" s="8" t="s">
        <v>224</v>
      </c>
      <c r="E1271" s="94">
        <v>240</v>
      </c>
      <c r="F1271" s="7">
        <f>F1272</f>
        <v>1410.8</v>
      </c>
      <c r="G1271" s="7">
        <f>G1272</f>
        <v>0</v>
      </c>
      <c r="H1271" s="36">
        <f t="shared" si="226"/>
        <v>1410.8</v>
      </c>
      <c r="I1271" s="7">
        <f>I1272</f>
        <v>-390.1</v>
      </c>
      <c r="J1271" s="36">
        <f t="shared" si="224"/>
        <v>1020.6999999999999</v>
      </c>
      <c r="K1271" s="7">
        <f>K1272</f>
        <v>0</v>
      </c>
      <c r="L1271" s="36">
        <f t="shared" si="232"/>
        <v>1020.6999999999999</v>
      </c>
    </row>
    <row r="1272" spans="1:12" ht="33">
      <c r="A1272" s="63" t="str">
        <f ca="1" t="shared" si="234"/>
        <v xml:space="preserve">Прочая закупка товаров, работ и услуг для обеспечения муниципальных нужд         </v>
      </c>
      <c r="B1272" s="45" t="s">
        <v>315</v>
      </c>
      <c r="C1272" s="8" t="s">
        <v>222</v>
      </c>
      <c r="D1272" s="8" t="s">
        <v>224</v>
      </c>
      <c r="E1272" s="94">
        <v>244</v>
      </c>
      <c r="F1272" s="7">
        <f>'прил.6'!G379</f>
        <v>1410.8</v>
      </c>
      <c r="G1272" s="7">
        <f>'прил.6'!H379</f>
        <v>0</v>
      </c>
      <c r="H1272" s="36">
        <f t="shared" si="226"/>
        <v>1410.8</v>
      </c>
      <c r="I1272" s="7">
        <f>'прил.6'!J379</f>
        <v>-390.1</v>
      </c>
      <c r="J1272" s="36">
        <f t="shared" si="224"/>
        <v>1020.6999999999999</v>
      </c>
      <c r="K1272" s="7">
        <f>'прил.6'!L379</f>
        <v>0</v>
      </c>
      <c r="L1272" s="36">
        <f t="shared" si="232"/>
        <v>1020.6999999999999</v>
      </c>
    </row>
    <row r="1273" spans="1:12" ht="12.75">
      <c r="A1273" s="63" t="str">
        <f ca="1" t="shared" si="234"/>
        <v>Иные бюджетные ассигнования</v>
      </c>
      <c r="B1273" s="45" t="s">
        <v>315</v>
      </c>
      <c r="C1273" s="8" t="s">
        <v>222</v>
      </c>
      <c r="D1273" s="8" t="s">
        <v>224</v>
      </c>
      <c r="E1273" s="94">
        <v>800</v>
      </c>
      <c r="F1273" s="7">
        <f>F1274</f>
        <v>2.4</v>
      </c>
      <c r="G1273" s="7">
        <f>G1274</f>
        <v>0</v>
      </c>
      <c r="H1273" s="36">
        <f t="shared" si="226"/>
        <v>2.4</v>
      </c>
      <c r="I1273" s="7">
        <f>I1274</f>
        <v>0</v>
      </c>
      <c r="J1273" s="36">
        <f t="shared" si="224"/>
        <v>2.4</v>
      </c>
      <c r="K1273" s="7">
        <f>K1274</f>
        <v>0</v>
      </c>
      <c r="L1273" s="36">
        <f t="shared" si="232"/>
        <v>2.4</v>
      </c>
    </row>
    <row r="1274" spans="1:12" ht="12.75">
      <c r="A1274" s="63" t="str">
        <f ca="1" t="shared" si="234"/>
        <v>Уплата налогов, сборов и иных платежей</v>
      </c>
      <c r="B1274" s="45" t="s">
        <v>315</v>
      </c>
      <c r="C1274" s="8" t="s">
        <v>222</v>
      </c>
      <c r="D1274" s="8" t="s">
        <v>224</v>
      </c>
      <c r="E1274" s="94">
        <v>850</v>
      </c>
      <c r="F1274" s="7">
        <f>F1276</f>
        <v>2.4</v>
      </c>
      <c r="G1274" s="7">
        <f>G1276</f>
        <v>0</v>
      </c>
      <c r="H1274" s="36">
        <f t="shared" si="226"/>
        <v>2.4</v>
      </c>
      <c r="I1274" s="7">
        <f>I1275+I1276</f>
        <v>0</v>
      </c>
      <c r="J1274" s="36">
        <f t="shared" si="224"/>
        <v>2.4</v>
      </c>
      <c r="K1274" s="7">
        <f>K1275+K1276</f>
        <v>0</v>
      </c>
      <c r="L1274" s="36">
        <f t="shared" si="232"/>
        <v>2.4</v>
      </c>
    </row>
    <row r="1275" spans="1:12" ht="12.75">
      <c r="A1275" s="63" t="str">
        <f aca="true" t="shared" si="235" ref="A1275">IF(ISERROR(MATCH(E1275,Код_КВР,0)),"",INDIRECT(ADDRESS(MATCH(E1275,Код_КВР,0)+1,2,,,"КВР")))</f>
        <v>Уплата налога на имущество организаций и земельного налога</v>
      </c>
      <c r="B1275" s="45" t="s">
        <v>315</v>
      </c>
      <c r="C1275" s="8" t="s">
        <v>222</v>
      </c>
      <c r="D1275" s="8" t="s">
        <v>224</v>
      </c>
      <c r="E1275" s="94">
        <v>851</v>
      </c>
      <c r="F1275" s="7"/>
      <c r="G1275" s="7"/>
      <c r="H1275" s="36"/>
      <c r="I1275" s="7">
        <f>'прил.6'!J382</f>
        <v>2.4</v>
      </c>
      <c r="J1275" s="36">
        <f t="shared" si="224"/>
        <v>2.4</v>
      </c>
      <c r="K1275" s="7">
        <f>'прил.6'!L382</f>
        <v>0</v>
      </c>
      <c r="L1275" s="36">
        <f t="shared" si="232"/>
        <v>2.4</v>
      </c>
    </row>
    <row r="1276" spans="1:12" ht="12.75" hidden="1">
      <c r="A1276" s="63" t="str">
        <f ca="1" t="shared" si="234"/>
        <v>Уплата прочих налогов, сборов и иных платежей</v>
      </c>
      <c r="B1276" s="45" t="s">
        <v>315</v>
      </c>
      <c r="C1276" s="8" t="s">
        <v>222</v>
      </c>
      <c r="D1276" s="8" t="s">
        <v>224</v>
      </c>
      <c r="E1276" s="94">
        <v>852</v>
      </c>
      <c r="F1276" s="7">
        <f>'прил.6'!G383</f>
        <v>2.4</v>
      </c>
      <c r="G1276" s="7">
        <f>'прил.6'!H383</f>
        <v>0</v>
      </c>
      <c r="H1276" s="36">
        <f t="shared" si="226"/>
        <v>2.4</v>
      </c>
      <c r="I1276" s="7">
        <f>'прил.6'!J383</f>
        <v>-2.4</v>
      </c>
      <c r="J1276" s="36">
        <f t="shared" si="224"/>
        <v>0</v>
      </c>
      <c r="K1276" s="7">
        <f>'прил.6'!L383</f>
        <v>0</v>
      </c>
      <c r="L1276" s="36">
        <f t="shared" si="232"/>
        <v>0</v>
      </c>
    </row>
    <row r="1277" spans="1:12" ht="49.5">
      <c r="A1277" s="84" t="s">
        <v>244</v>
      </c>
      <c r="B1277" s="45" t="s">
        <v>315</v>
      </c>
      <c r="C1277" s="8" t="s">
        <v>222</v>
      </c>
      <c r="D1277" s="8" t="s">
        <v>225</v>
      </c>
      <c r="E1277" s="94"/>
      <c r="F1277" s="7">
        <f>F1278+F1280+F1283</f>
        <v>124245.5</v>
      </c>
      <c r="G1277" s="7">
        <f>G1278+G1280+G1283</f>
        <v>0</v>
      </c>
      <c r="H1277" s="36">
        <f t="shared" si="226"/>
        <v>124245.5</v>
      </c>
      <c r="I1277" s="7">
        <f>I1278+I1280+I1283</f>
        <v>0</v>
      </c>
      <c r="J1277" s="36">
        <f t="shared" si="224"/>
        <v>124245.5</v>
      </c>
      <c r="K1277" s="7">
        <f>K1278+K1280+K1283</f>
        <v>0</v>
      </c>
      <c r="L1277" s="36">
        <f t="shared" si="232"/>
        <v>124245.5</v>
      </c>
    </row>
    <row r="1278" spans="1:12" ht="33">
      <c r="A1278" s="63" t="str">
        <f aca="true" t="shared" si="236" ref="A1278:A1285">IF(ISERROR(MATCH(E1278,Код_КВР,0)),"",INDIRECT(ADDRESS(MATCH(E1278,Код_КВР,0)+1,2,,,"КВР")))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78" s="45" t="s">
        <v>315</v>
      </c>
      <c r="C1278" s="8" t="s">
        <v>222</v>
      </c>
      <c r="D1278" s="8" t="s">
        <v>225</v>
      </c>
      <c r="E1278" s="94">
        <v>100</v>
      </c>
      <c r="F1278" s="7">
        <f>F1279</f>
        <v>120035.7</v>
      </c>
      <c r="G1278" s="7">
        <f>G1279</f>
        <v>0</v>
      </c>
      <c r="H1278" s="36">
        <f t="shared" si="226"/>
        <v>120035.7</v>
      </c>
      <c r="I1278" s="7">
        <f>I1279</f>
        <v>0</v>
      </c>
      <c r="J1278" s="36">
        <f t="shared" si="224"/>
        <v>120035.7</v>
      </c>
      <c r="K1278" s="7">
        <f>K1279</f>
        <v>0</v>
      </c>
      <c r="L1278" s="36">
        <f t="shared" si="232"/>
        <v>120035.7</v>
      </c>
    </row>
    <row r="1279" spans="1:12" ht="12.75">
      <c r="A1279" s="63" t="str">
        <f ca="1" t="shared" si="236"/>
        <v>Расходы на выплаты персоналу муниципальных органов</v>
      </c>
      <c r="B1279" s="45" t="s">
        <v>315</v>
      </c>
      <c r="C1279" s="8" t="s">
        <v>222</v>
      </c>
      <c r="D1279" s="8" t="s">
        <v>225</v>
      </c>
      <c r="E1279" s="94">
        <v>120</v>
      </c>
      <c r="F1279" s="7">
        <f>'прил.6'!G40</f>
        <v>120035.7</v>
      </c>
      <c r="G1279" s="7">
        <f>'прил.6'!H40</f>
        <v>0</v>
      </c>
      <c r="H1279" s="36">
        <f t="shared" si="226"/>
        <v>120035.7</v>
      </c>
      <c r="I1279" s="7">
        <f>'прил.6'!J40</f>
        <v>0</v>
      </c>
      <c r="J1279" s="36">
        <f t="shared" si="224"/>
        <v>120035.7</v>
      </c>
      <c r="K1279" s="7">
        <f>'прил.6'!L40</f>
        <v>0</v>
      </c>
      <c r="L1279" s="36">
        <f t="shared" si="232"/>
        <v>120035.7</v>
      </c>
    </row>
    <row r="1280" spans="1:12" ht="12.75">
      <c r="A1280" s="63" t="str">
        <f ca="1" t="shared" si="236"/>
        <v>Закупка товаров, работ и услуг для муниципальных нужд</v>
      </c>
      <c r="B1280" s="45" t="s">
        <v>315</v>
      </c>
      <c r="C1280" s="8" t="s">
        <v>222</v>
      </c>
      <c r="D1280" s="8" t="s">
        <v>225</v>
      </c>
      <c r="E1280" s="94">
        <v>200</v>
      </c>
      <c r="F1280" s="7">
        <f>F1281</f>
        <v>4207.8</v>
      </c>
      <c r="G1280" s="7">
        <f>G1281</f>
        <v>0</v>
      </c>
      <c r="H1280" s="36">
        <f t="shared" si="226"/>
        <v>4207.8</v>
      </c>
      <c r="I1280" s="7">
        <f>I1281</f>
        <v>0</v>
      </c>
      <c r="J1280" s="36">
        <f t="shared" si="224"/>
        <v>4207.8</v>
      </c>
      <c r="K1280" s="7">
        <f>K1281</f>
        <v>0</v>
      </c>
      <c r="L1280" s="36">
        <f t="shared" si="232"/>
        <v>4207.8</v>
      </c>
    </row>
    <row r="1281" spans="1:12" ht="33">
      <c r="A1281" s="63" t="str">
        <f ca="1" t="shared" si="236"/>
        <v>Иные закупки товаров, работ и услуг для обеспечения муниципальных нужд</v>
      </c>
      <c r="B1281" s="45" t="s">
        <v>315</v>
      </c>
      <c r="C1281" s="8" t="s">
        <v>222</v>
      </c>
      <c r="D1281" s="8" t="s">
        <v>225</v>
      </c>
      <c r="E1281" s="94">
        <v>240</v>
      </c>
      <c r="F1281" s="7">
        <f>F1282</f>
        <v>4207.8</v>
      </c>
      <c r="G1281" s="7">
        <f>G1282</f>
        <v>0</v>
      </c>
      <c r="H1281" s="36">
        <f t="shared" si="226"/>
        <v>4207.8</v>
      </c>
      <c r="I1281" s="7">
        <f>I1282</f>
        <v>0</v>
      </c>
      <c r="J1281" s="36">
        <f t="shared" si="224"/>
        <v>4207.8</v>
      </c>
      <c r="K1281" s="7">
        <f>K1282</f>
        <v>0</v>
      </c>
      <c r="L1281" s="36">
        <f t="shared" si="232"/>
        <v>4207.8</v>
      </c>
    </row>
    <row r="1282" spans="1:12" ht="33">
      <c r="A1282" s="63" t="str">
        <f ca="1" t="shared" si="236"/>
        <v xml:space="preserve">Прочая закупка товаров, работ и услуг для обеспечения муниципальных нужд         </v>
      </c>
      <c r="B1282" s="45" t="s">
        <v>315</v>
      </c>
      <c r="C1282" s="8" t="s">
        <v>222</v>
      </c>
      <c r="D1282" s="8" t="s">
        <v>225</v>
      </c>
      <c r="E1282" s="94">
        <v>244</v>
      </c>
      <c r="F1282" s="7">
        <f>'прил.6'!G43</f>
        <v>4207.8</v>
      </c>
      <c r="G1282" s="7">
        <f>'прил.6'!H43</f>
        <v>0</v>
      </c>
      <c r="H1282" s="36">
        <f t="shared" si="226"/>
        <v>4207.8</v>
      </c>
      <c r="I1282" s="7">
        <f>'прил.6'!J43</f>
        <v>0</v>
      </c>
      <c r="J1282" s="36">
        <f t="shared" si="224"/>
        <v>4207.8</v>
      </c>
      <c r="K1282" s="7">
        <f>'прил.6'!L43</f>
        <v>0</v>
      </c>
      <c r="L1282" s="36">
        <f t="shared" si="232"/>
        <v>4207.8</v>
      </c>
    </row>
    <row r="1283" spans="1:12" ht="12.75">
      <c r="A1283" s="63" t="str">
        <f ca="1" t="shared" si="236"/>
        <v>Иные бюджетные ассигнования</v>
      </c>
      <c r="B1283" s="45" t="s">
        <v>315</v>
      </c>
      <c r="C1283" s="8" t="s">
        <v>222</v>
      </c>
      <c r="D1283" s="8" t="s">
        <v>225</v>
      </c>
      <c r="E1283" s="94">
        <v>800</v>
      </c>
      <c r="F1283" s="7">
        <f>F1284</f>
        <v>2</v>
      </c>
      <c r="G1283" s="7">
        <f>G1284</f>
        <v>0</v>
      </c>
      <c r="H1283" s="36">
        <f t="shared" si="226"/>
        <v>2</v>
      </c>
      <c r="I1283" s="7">
        <f>I1284</f>
        <v>0</v>
      </c>
      <c r="J1283" s="36">
        <f t="shared" si="224"/>
        <v>2</v>
      </c>
      <c r="K1283" s="7">
        <f>K1284</f>
        <v>0</v>
      </c>
      <c r="L1283" s="36">
        <f t="shared" si="232"/>
        <v>2</v>
      </c>
    </row>
    <row r="1284" spans="1:12" ht="12.75">
      <c r="A1284" s="63" t="str">
        <f ca="1" t="shared" si="236"/>
        <v>Уплата налогов, сборов и иных платежей</v>
      </c>
      <c r="B1284" s="45" t="s">
        <v>315</v>
      </c>
      <c r="C1284" s="8" t="s">
        <v>222</v>
      </c>
      <c r="D1284" s="8" t="s">
        <v>225</v>
      </c>
      <c r="E1284" s="94">
        <v>850</v>
      </c>
      <c r="F1284" s="7">
        <f>F1285</f>
        <v>2</v>
      </c>
      <c r="G1284" s="7">
        <f>G1285</f>
        <v>0</v>
      </c>
      <c r="H1284" s="36">
        <f t="shared" si="226"/>
        <v>2</v>
      </c>
      <c r="I1284" s="7">
        <f>I1285</f>
        <v>0</v>
      </c>
      <c r="J1284" s="36">
        <f t="shared" si="224"/>
        <v>2</v>
      </c>
      <c r="K1284" s="7">
        <f>K1285</f>
        <v>0</v>
      </c>
      <c r="L1284" s="36">
        <f t="shared" si="232"/>
        <v>2</v>
      </c>
    </row>
    <row r="1285" spans="1:12" ht="12.75">
      <c r="A1285" s="63" t="str">
        <f ca="1" t="shared" si="236"/>
        <v>Уплата прочих налогов, сборов и иных платежей</v>
      </c>
      <c r="B1285" s="45" t="s">
        <v>315</v>
      </c>
      <c r="C1285" s="8" t="s">
        <v>222</v>
      </c>
      <c r="D1285" s="8" t="s">
        <v>225</v>
      </c>
      <c r="E1285" s="94">
        <v>852</v>
      </c>
      <c r="F1285" s="7">
        <f>'прил.6'!G46</f>
        <v>2</v>
      </c>
      <c r="G1285" s="7">
        <f>'прил.6'!H46</f>
        <v>0</v>
      </c>
      <c r="H1285" s="36">
        <f t="shared" si="226"/>
        <v>2</v>
      </c>
      <c r="I1285" s="7">
        <f>'прил.6'!J46</f>
        <v>0</v>
      </c>
      <c r="J1285" s="36">
        <f t="shared" si="224"/>
        <v>2</v>
      </c>
      <c r="K1285" s="7">
        <f>'прил.6'!L46</f>
        <v>0</v>
      </c>
      <c r="L1285" s="36">
        <f t="shared" si="232"/>
        <v>2</v>
      </c>
    </row>
    <row r="1286" spans="1:12" ht="37.5" customHeight="1">
      <c r="A1286" s="12" t="s">
        <v>174</v>
      </c>
      <c r="B1286" s="45" t="s">
        <v>315</v>
      </c>
      <c r="C1286" s="8" t="s">
        <v>222</v>
      </c>
      <c r="D1286" s="8" t="s">
        <v>226</v>
      </c>
      <c r="E1286" s="94"/>
      <c r="F1286" s="7">
        <f>F1287+F1289+F1292</f>
        <v>34037.299999999996</v>
      </c>
      <c r="G1286" s="7">
        <f>G1287+G1289+G1292</f>
        <v>0</v>
      </c>
      <c r="H1286" s="36">
        <f t="shared" si="226"/>
        <v>34037.299999999996</v>
      </c>
      <c r="I1286" s="7">
        <f>I1287+I1289+I1292</f>
        <v>8199.9</v>
      </c>
      <c r="J1286" s="36">
        <f t="shared" si="224"/>
        <v>42237.2</v>
      </c>
      <c r="K1286" s="7">
        <f>K1287+K1289+K1292</f>
        <v>0</v>
      </c>
      <c r="L1286" s="36">
        <f t="shared" si="232"/>
        <v>42237.2</v>
      </c>
    </row>
    <row r="1287" spans="1:12" ht="33">
      <c r="A1287" s="63" t="str">
        <f aca="true" t="shared" si="237" ref="A1287:A1294">IF(ISERROR(MATCH(E1287,Код_КВР,0)),"",INDIRECT(ADDRESS(MATCH(E1287,Код_КВР,0)+1,2,,,"КВР")))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87" s="45" t="s">
        <v>315</v>
      </c>
      <c r="C1287" s="8" t="s">
        <v>222</v>
      </c>
      <c r="D1287" s="8" t="s">
        <v>226</v>
      </c>
      <c r="E1287" s="94">
        <v>100</v>
      </c>
      <c r="F1287" s="7">
        <f>F1288</f>
        <v>33963.1</v>
      </c>
      <c r="G1287" s="7">
        <f>G1288</f>
        <v>0</v>
      </c>
      <c r="H1287" s="36">
        <f t="shared" si="226"/>
        <v>33963.1</v>
      </c>
      <c r="I1287" s="7">
        <f>I1288</f>
        <v>8130.3</v>
      </c>
      <c r="J1287" s="36">
        <f t="shared" si="224"/>
        <v>42093.4</v>
      </c>
      <c r="K1287" s="7">
        <f>K1288</f>
        <v>0</v>
      </c>
      <c r="L1287" s="36">
        <f t="shared" si="232"/>
        <v>42093.4</v>
      </c>
    </row>
    <row r="1288" spans="1:12" ht="12.75">
      <c r="A1288" s="63" t="str">
        <f ca="1" t="shared" si="237"/>
        <v>Расходы на выплаты персоналу муниципальных органов</v>
      </c>
      <c r="B1288" s="45" t="s">
        <v>315</v>
      </c>
      <c r="C1288" s="8" t="s">
        <v>222</v>
      </c>
      <c r="D1288" s="8" t="s">
        <v>226</v>
      </c>
      <c r="E1288" s="94">
        <v>120</v>
      </c>
      <c r="F1288" s="7">
        <f>'прил.6'!G793</f>
        <v>33963.1</v>
      </c>
      <c r="G1288" s="7">
        <f>'прил.6'!H793</f>
        <v>0</v>
      </c>
      <c r="H1288" s="36">
        <f t="shared" si="226"/>
        <v>33963.1</v>
      </c>
      <c r="I1288" s="7">
        <f>'прил.6'!J793+'прил.6'!J1461</f>
        <v>8130.3</v>
      </c>
      <c r="J1288" s="36">
        <f aca="true" t="shared" si="238" ref="J1288:J1351">H1288+I1288</f>
        <v>42093.4</v>
      </c>
      <c r="K1288" s="7">
        <f>'прил.6'!L793+'прил.6'!L1461</f>
        <v>0</v>
      </c>
      <c r="L1288" s="36">
        <f t="shared" si="232"/>
        <v>42093.4</v>
      </c>
    </row>
    <row r="1289" spans="1:12" ht="12.75">
      <c r="A1289" s="63" t="str">
        <f ca="1" t="shared" si="237"/>
        <v>Закупка товаров, работ и услуг для муниципальных нужд</v>
      </c>
      <c r="B1289" s="45" t="s">
        <v>315</v>
      </c>
      <c r="C1289" s="8" t="s">
        <v>222</v>
      </c>
      <c r="D1289" s="8" t="s">
        <v>226</v>
      </c>
      <c r="E1289" s="94">
        <v>200</v>
      </c>
      <c r="F1289" s="7">
        <f>F1290</f>
        <v>72.7</v>
      </c>
      <c r="G1289" s="7">
        <f>G1290</f>
        <v>0</v>
      </c>
      <c r="H1289" s="36">
        <f t="shared" si="226"/>
        <v>72.7</v>
      </c>
      <c r="I1289" s="7">
        <f>I1290</f>
        <v>66.6</v>
      </c>
      <c r="J1289" s="36">
        <f t="shared" si="238"/>
        <v>139.3</v>
      </c>
      <c r="K1289" s="7">
        <f>K1290</f>
        <v>0</v>
      </c>
      <c r="L1289" s="36">
        <f t="shared" si="232"/>
        <v>139.3</v>
      </c>
    </row>
    <row r="1290" spans="1:12" ht="33">
      <c r="A1290" s="63" t="str">
        <f ca="1" t="shared" si="237"/>
        <v>Иные закупки товаров, работ и услуг для обеспечения муниципальных нужд</v>
      </c>
      <c r="B1290" s="45" t="s">
        <v>315</v>
      </c>
      <c r="C1290" s="8" t="s">
        <v>222</v>
      </c>
      <c r="D1290" s="8" t="s">
        <v>226</v>
      </c>
      <c r="E1290" s="94">
        <v>240</v>
      </c>
      <c r="F1290" s="7">
        <f>F1291</f>
        <v>72.7</v>
      </c>
      <c r="G1290" s="7">
        <f>G1291</f>
        <v>0</v>
      </c>
      <c r="H1290" s="36">
        <f t="shared" si="226"/>
        <v>72.7</v>
      </c>
      <c r="I1290" s="7">
        <f>I1291</f>
        <v>66.6</v>
      </c>
      <c r="J1290" s="36">
        <f t="shared" si="238"/>
        <v>139.3</v>
      </c>
      <c r="K1290" s="7">
        <f>K1291</f>
        <v>0</v>
      </c>
      <c r="L1290" s="36">
        <f t="shared" si="232"/>
        <v>139.3</v>
      </c>
    </row>
    <row r="1291" spans="1:12" ht="33">
      <c r="A1291" s="63" t="str">
        <f ca="1" t="shared" si="237"/>
        <v xml:space="preserve">Прочая закупка товаров, работ и услуг для обеспечения муниципальных нужд         </v>
      </c>
      <c r="B1291" s="45" t="s">
        <v>315</v>
      </c>
      <c r="C1291" s="8" t="s">
        <v>222</v>
      </c>
      <c r="D1291" s="8" t="s">
        <v>226</v>
      </c>
      <c r="E1291" s="94">
        <v>244</v>
      </c>
      <c r="F1291" s="7">
        <f>'прил.6'!G796</f>
        <v>72.7</v>
      </c>
      <c r="G1291" s="7">
        <f>'прил.6'!H796</f>
        <v>0</v>
      </c>
      <c r="H1291" s="36">
        <f t="shared" si="226"/>
        <v>72.7</v>
      </c>
      <c r="I1291" s="7">
        <f>'прил.6'!J1464</f>
        <v>66.6</v>
      </c>
      <c r="J1291" s="36">
        <f t="shared" si="238"/>
        <v>139.3</v>
      </c>
      <c r="K1291" s="7">
        <f>'прил.6'!L1464</f>
        <v>0</v>
      </c>
      <c r="L1291" s="36">
        <f t="shared" si="232"/>
        <v>139.3</v>
      </c>
    </row>
    <row r="1292" spans="1:12" ht="12.75">
      <c r="A1292" s="63" t="str">
        <f ca="1" t="shared" si="237"/>
        <v>Иные бюджетные ассигнования</v>
      </c>
      <c r="B1292" s="45" t="s">
        <v>315</v>
      </c>
      <c r="C1292" s="8" t="s">
        <v>222</v>
      </c>
      <c r="D1292" s="8" t="s">
        <v>226</v>
      </c>
      <c r="E1292" s="94">
        <v>800</v>
      </c>
      <c r="F1292" s="7">
        <f>F1293</f>
        <v>1.5</v>
      </c>
      <c r="G1292" s="7">
        <f>G1293</f>
        <v>0</v>
      </c>
      <c r="H1292" s="36">
        <f t="shared" si="226"/>
        <v>1.5</v>
      </c>
      <c r="I1292" s="7">
        <f>I1293</f>
        <v>3</v>
      </c>
      <c r="J1292" s="36">
        <f t="shared" si="238"/>
        <v>4.5</v>
      </c>
      <c r="K1292" s="7">
        <f>K1293</f>
        <v>0</v>
      </c>
      <c r="L1292" s="36">
        <f t="shared" si="232"/>
        <v>4.5</v>
      </c>
    </row>
    <row r="1293" spans="1:12" ht="12.75">
      <c r="A1293" s="63" t="str">
        <f ca="1" t="shared" si="237"/>
        <v>Уплата налогов, сборов и иных платежей</v>
      </c>
      <c r="B1293" s="45" t="s">
        <v>315</v>
      </c>
      <c r="C1293" s="8" t="s">
        <v>222</v>
      </c>
      <c r="D1293" s="8" t="s">
        <v>226</v>
      </c>
      <c r="E1293" s="94">
        <v>850</v>
      </c>
      <c r="F1293" s="7">
        <f>F1294</f>
        <v>1.5</v>
      </c>
      <c r="G1293" s="7">
        <f>G1294</f>
        <v>0</v>
      </c>
      <c r="H1293" s="36">
        <f t="shared" si="226"/>
        <v>1.5</v>
      </c>
      <c r="I1293" s="7">
        <f>I1294</f>
        <v>3</v>
      </c>
      <c r="J1293" s="36">
        <f t="shared" si="238"/>
        <v>4.5</v>
      </c>
      <c r="K1293" s="7">
        <f>K1294</f>
        <v>0</v>
      </c>
      <c r="L1293" s="36">
        <f t="shared" si="232"/>
        <v>4.5</v>
      </c>
    </row>
    <row r="1294" spans="1:12" ht="12.75">
      <c r="A1294" s="63" t="str">
        <f ca="1" t="shared" si="237"/>
        <v>Уплата прочих налогов, сборов и иных платежей</v>
      </c>
      <c r="B1294" s="45" t="s">
        <v>315</v>
      </c>
      <c r="C1294" s="8" t="s">
        <v>222</v>
      </c>
      <c r="D1294" s="8" t="s">
        <v>226</v>
      </c>
      <c r="E1294" s="94">
        <v>852</v>
      </c>
      <c r="F1294" s="7">
        <f>'прил.6'!G799</f>
        <v>1.5</v>
      </c>
      <c r="G1294" s="7">
        <f>'прил.6'!H799</f>
        <v>0</v>
      </c>
      <c r="H1294" s="36">
        <f t="shared" si="226"/>
        <v>1.5</v>
      </c>
      <c r="I1294" s="7">
        <f>'прил.6'!J1467</f>
        <v>3</v>
      </c>
      <c r="J1294" s="36">
        <f t="shared" si="238"/>
        <v>4.5</v>
      </c>
      <c r="K1294" s="7">
        <f>'прил.6'!L1467</f>
        <v>0</v>
      </c>
      <c r="L1294" s="36">
        <f t="shared" si="232"/>
        <v>4.5</v>
      </c>
    </row>
    <row r="1295" spans="1:12" ht="12.75">
      <c r="A1295" s="63" t="str">
        <f ca="1">IF(ISERROR(MATCH(C1295,Код_Раздел,0)),"",INDIRECT(ADDRESS(MATCH(C1295,Код_Раздел,0)+1,2,,,"Раздел")))</f>
        <v>Национальная экономика</v>
      </c>
      <c r="B1295" s="45" t="s">
        <v>315</v>
      </c>
      <c r="C1295" s="8" t="s">
        <v>225</v>
      </c>
      <c r="D1295" s="8"/>
      <c r="E1295" s="94"/>
      <c r="F1295" s="7">
        <f>F1296</f>
        <v>68230.3</v>
      </c>
      <c r="G1295" s="7">
        <f>G1296</f>
        <v>0</v>
      </c>
      <c r="H1295" s="36">
        <f t="shared" si="226"/>
        <v>68230.3</v>
      </c>
      <c r="I1295" s="7">
        <f>I1296</f>
        <v>0</v>
      </c>
      <c r="J1295" s="36">
        <f t="shared" si="238"/>
        <v>68230.3</v>
      </c>
      <c r="K1295" s="7">
        <f>K1296</f>
        <v>0</v>
      </c>
      <c r="L1295" s="36">
        <f t="shared" si="232"/>
        <v>68230.3</v>
      </c>
    </row>
    <row r="1296" spans="1:12" ht="12.75">
      <c r="A1296" s="12" t="s">
        <v>173</v>
      </c>
      <c r="B1296" s="45" t="s">
        <v>315</v>
      </c>
      <c r="C1296" s="8" t="s">
        <v>225</v>
      </c>
      <c r="D1296" s="8" t="s">
        <v>205</v>
      </c>
      <c r="E1296" s="94"/>
      <c r="F1296" s="7">
        <f>F1297+F1299+F1302</f>
        <v>68230.3</v>
      </c>
      <c r="G1296" s="7">
        <f>G1297+G1299+G1302</f>
        <v>0</v>
      </c>
      <c r="H1296" s="36">
        <f aca="true" t="shared" si="239" ref="H1296:H1359">F1296+G1296</f>
        <v>68230.3</v>
      </c>
      <c r="I1296" s="7">
        <f>I1297+I1299+I1302</f>
        <v>0</v>
      </c>
      <c r="J1296" s="36">
        <f t="shared" si="238"/>
        <v>68230.3</v>
      </c>
      <c r="K1296" s="7">
        <f>K1297+K1299+K1302</f>
        <v>0</v>
      </c>
      <c r="L1296" s="36">
        <f t="shared" si="232"/>
        <v>68230.3</v>
      </c>
    </row>
    <row r="1297" spans="1:12" ht="33">
      <c r="A1297" s="63" t="str">
        <f aca="true" t="shared" si="240" ref="A1297:A1304">IF(ISERROR(MATCH(E1297,Код_КВР,0)),"",INDIRECT(ADDRESS(MATCH(E1297,Код_КВР,0)+1,2,,,"КВР")))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97" s="45" t="s">
        <v>315</v>
      </c>
      <c r="C1297" s="8" t="s">
        <v>225</v>
      </c>
      <c r="D1297" s="8" t="s">
        <v>205</v>
      </c>
      <c r="E1297" s="94">
        <v>100</v>
      </c>
      <c r="F1297" s="7">
        <f>F1298</f>
        <v>68183.7</v>
      </c>
      <c r="G1297" s="7">
        <f>G1298</f>
        <v>0</v>
      </c>
      <c r="H1297" s="36">
        <f t="shared" si="239"/>
        <v>68183.7</v>
      </c>
      <c r="I1297" s="7">
        <f>I1298</f>
        <v>0</v>
      </c>
      <c r="J1297" s="36">
        <f t="shared" si="238"/>
        <v>68183.7</v>
      </c>
      <c r="K1297" s="7">
        <f>K1298</f>
        <v>0</v>
      </c>
      <c r="L1297" s="36">
        <f t="shared" si="232"/>
        <v>68183.7</v>
      </c>
    </row>
    <row r="1298" spans="1:12" ht="12.75">
      <c r="A1298" s="63" t="str">
        <f ca="1" t="shared" si="240"/>
        <v>Расходы на выплаты персоналу муниципальных органов</v>
      </c>
      <c r="B1298" s="45" t="s">
        <v>315</v>
      </c>
      <c r="C1298" s="8" t="s">
        <v>225</v>
      </c>
      <c r="D1298" s="8" t="s">
        <v>205</v>
      </c>
      <c r="E1298" s="94">
        <v>120</v>
      </c>
      <c r="F1298" s="7">
        <f>'прил.6'!G527+'прил.6'!G1360</f>
        <v>68183.7</v>
      </c>
      <c r="G1298" s="7">
        <f>'прил.6'!H527+'прил.6'!H1360</f>
        <v>0</v>
      </c>
      <c r="H1298" s="36">
        <f t="shared" si="239"/>
        <v>68183.7</v>
      </c>
      <c r="I1298" s="7">
        <f>'прил.6'!J527+'прил.6'!J1360</f>
        <v>0</v>
      </c>
      <c r="J1298" s="36">
        <f t="shared" si="238"/>
        <v>68183.7</v>
      </c>
      <c r="K1298" s="7">
        <f>'прил.6'!L527+'прил.6'!L1360</f>
        <v>0</v>
      </c>
      <c r="L1298" s="36">
        <f t="shared" si="232"/>
        <v>68183.7</v>
      </c>
    </row>
    <row r="1299" spans="1:12" ht="12.75">
      <c r="A1299" s="63" t="str">
        <f ca="1" t="shared" si="240"/>
        <v>Закупка товаров, работ и услуг для муниципальных нужд</v>
      </c>
      <c r="B1299" s="45" t="s">
        <v>315</v>
      </c>
      <c r="C1299" s="8" t="s">
        <v>225</v>
      </c>
      <c r="D1299" s="8" t="s">
        <v>205</v>
      </c>
      <c r="E1299" s="94">
        <v>200</v>
      </c>
      <c r="F1299" s="7">
        <f>F1300</f>
        <v>41.6</v>
      </c>
      <c r="G1299" s="7">
        <f>G1300</f>
        <v>0</v>
      </c>
      <c r="H1299" s="36">
        <f t="shared" si="239"/>
        <v>41.6</v>
      </c>
      <c r="I1299" s="7">
        <f>I1300</f>
        <v>0</v>
      </c>
      <c r="J1299" s="36">
        <f t="shared" si="238"/>
        <v>41.6</v>
      </c>
      <c r="K1299" s="7">
        <f>K1300</f>
        <v>0</v>
      </c>
      <c r="L1299" s="36">
        <f t="shared" si="232"/>
        <v>41.6</v>
      </c>
    </row>
    <row r="1300" spans="1:12" ht="33">
      <c r="A1300" s="63" t="str">
        <f ca="1" t="shared" si="240"/>
        <v>Иные закупки товаров, работ и услуг для обеспечения муниципальных нужд</v>
      </c>
      <c r="B1300" s="45" t="s">
        <v>315</v>
      </c>
      <c r="C1300" s="8" t="s">
        <v>225</v>
      </c>
      <c r="D1300" s="8" t="s">
        <v>205</v>
      </c>
      <c r="E1300" s="94">
        <v>240</v>
      </c>
      <c r="F1300" s="7">
        <f>F1301</f>
        <v>41.6</v>
      </c>
      <c r="G1300" s="7">
        <f>G1301</f>
        <v>0</v>
      </c>
      <c r="H1300" s="36">
        <f t="shared" si="239"/>
        <v>41.6</v>
      </c>
      <c r="I1300" s="7">
        <f>I1301</f>
        <v>0</v>
      </c>
      <c r="J1300" s="36">
        <f t="shared" si="238"/>
        <v>41.6</v>
      </c>
      <c r="K1300" s="7">
        <f>K1301</f>
        <v>0</v>
      </c>
      <c r="L1300" s="36">
        <f t="shared" si="232"/>
        <v>41.6</v>
      </c>
    </row>
    <row r="1301" spans="1:12" ht="33">
      <c r="A1301" s="63" t="str">
        <f ca="1" t="shared" si="240"/>
        <v xml:space="preserve">Прочая закупка товаров, работ и услуг для обеспечения муниципальных нужд         </v>
      </c>
      <c r="B1301" s="45" t="s">
        <v>315</v>
      </c>
      <c r="C1301" s="8" t="s">
        <v>225</v>
      </c>
      <c r="D1301" s="8" t="s">
        <v>205</v>
      </c>
      <c r="E1301" s="94">
        <v>244</v>
      </c>
      <c r="F1301" s="7">
        <f>'прил.6'!G530+'прил.6'!G1363</f>
        <v>41.6</v>
      </c>
      <c r="G1301" s="7">
        <f>'прил.6'!H530+'прил.6'!H1363</f>
        <v>0</v>
      </c>
      <c r="H1301" s="36">
        <f t="shared" si="239"/>
        <v>41.6</v>
      </c>
      <c r="I1301" s="7">
        <f>'прил.6'!J530+'прил.6'!J1363</f>
        <v>0</v>
      </c>
      <c r="J1301" s="36">
        <f t="shared" si="238"/>
        <v>41.6</v>
      </c>
      <c r="K1301" s="7">
        <f>'прил.6'!L530+'прил.6'!L1363</f>
        <v>0</v>
      </c>
      <c r="L1301" s="36">
        <f t="shared" si="232"/>
        <v>41.6</v>
      </c>
    </row>
    <row r="1302" spans="1:12" ht="12.75">
      <c r="A1302" s="63" t="str">
        <f ca="1" t="shared" si="240"/>
        <v>Иные бюджетные ассигнования</v>
      </c>
      <c r="B1302" s="45" t="s">
        <v>315</v>
      </c>
      <c r="C1302" s="8" t="s">
        <v>225</v>
      </c>
      <c r="D1302" s="8" t="s">
        <v>205</v>
      </c>
      <c r="E1302" s="94">
        <v>800</v>
      </c>
      <c r="F1302" s="7">
        <f>F1303</f>
        <v>5</v>
      </c>
      <c r="G1302" s="7">
        <f>G1303</f>
        <v>0</v>
      </c>
      <c r="H1302" s="36">
        <f t="shared" si="239"/>
        <v>5</v>
      </c>
      <c r="I1302" s="7">
        <f>I1303</f>
        <v>0</v>
      </c>
      <c r="J1302" s="36">
        <f t="shared" si="238"/>
        <v>5</v>
      </c>
      <c r="K1302" s="7">
        <f>K1303</f>
        <v>0</v>
      </c>
      <c r="L1302" s="36">
        <f t="shared" si="232"/>
        <v>5</v>
      </c>
    </row>
    <row r="1303" spans="1:12" ht="12.75">
      <c r="A1303" s="63" t="str">
        <f ca="1" t="shared" si="240"/>
        <v>Уплата налогов, сборов и иных платежей</v>
      </c>
      <c r="B1303" s="45" t="s">
        <v>315</v>
      </c>
      <c r="C1303" s="8" t="s">
        <v>225</v>
      </c>
      <c r="D1303" s="8" t="s">
        <v>205</v>
      </c>
      <c r="E1303" s="94">
        <v>850</v>
      </c>
      <c r="F1303" s="7">
        <f>F1304</f>
        <v>5</v>
      </c>
      <c r="G1303" s="7">
        <f>G1304</f>
        <v>0</v>
      </c>
      <c r="H1303" s="36">
        <f t="shared" si="239"/>
        <v>5</v>
      </c>
      <c r="I1303" s="7">
        <f>I1304</f>
        <v>0</v>
      </c>
      <c r="J1303" s="36">
        <f t="shared" si="238"/>
        <v>5</v>
      </c>
      <c r="K1303" s="7">
        <f>K1304</f>
        <v>0</v>
      </c>
      <c r="L1303" s="36">
        <f t="shared" si="232"/>
        <v>5</v>
      </c>
    </row>
    <row r="1304" spans="1:12" ht="12.75">
      <c r="A1304" s="63" t="str">
        <f ca="1" t="shared" si="240"/>
        <v>Уплата прочих налогов, сборов и иных платежей</v>
      </c>
      <c r="B1304" s="45" t="s">
        <v>315</v>
      </c>
      <c r="C1304" s="8" t="s">
        <v>225</v>
      </c>
      <c r="D1304" s="8" t="s">
        <v>205</v>
      </c>
      <c r="E1304" s="94">
        <v>852</v>
      </c>
      <c r="F1304" s="7">
        <f>'прил.6'!G533+'прил.6'!G1366</f>
        <v>5</v>
      </c>
      <c r="G1304" s="7">
        <f>'прил.6'!H533+'прил.6'!H1366</f>
        <v>0</v>
      </c>
      <c r="H1304" s="36">
        <f t="shared" si="239"/>
        <v>5</v>
      </c>
      <c r="I1304" s="7">
        <f>'прил.6'!J533+'прил.6'!J1366</f>
        <v>0</v>
      </c>
      <c r="J1304" s="36">
        <f t="shared" si="238"/>
        <v>5</v>
      </c>
      <c r="K1304" s="7">
        <f>'прил.6'!L533+'прил.6'!L1366</f>
        <v>0</v>
      </c>
      <c r="L1304" s="36">
        <f t="shared" si="232"/>
        <v>5</v>
      </c>
    </row>
    <row r="1305" spans="1:12" ht="12.75">
      <c r="A1305" s="63" t="str">
        <f ca="1">IF(ISERROR(MATCH(C1305,Код_Раздел,0)),"",INDIRECT(ADDRESS(MATCH(C1305,Код_Раздел,0)+1,2,,,"Раздел")))</f>
        <v>Жилищно-коммунальное хозяйство</v>
      </c>
      <c r="B1305" s="45" t="s">
        <v>315</v>
      </c>
      <c r="C1305" s="8" t="s">
        <v>230</v>
      </c>
      <c r="D1305" s="8"/>
      <c r="E1305" s="94"/>
      <c r="F1305" s="7">
        <f>F1306</f>
        <v>21929.300000000003</v>
      </c>
      <c r="G1305" s="7">
        <f>G1306</f>
        <v>0</v>
      </c>
      <c r="H1305" s="36">
        <f t="shared" si="239"/>
        <v>21929.300000000003</v>
      </c>
      <c r="I1305" s="7">
        <f>I1306</f>
        <v>0</v>
      </c>
      <c r="J1305" s="36">
        <f t="shared" si="238"/>
        <v>21929.300000000003</v>
      </c>
      <c r="K1305" s="7">
        <f>K1306</f>
        <v>0</v>
      </c>
      <c r="L1305" s="36">
        <f t="shared" si="232"/>
        <v>21929.300000000003</v>
      </c>
    </row>
    <row r="1306" spans="1:12" ht="12.75">
      <c r="A1306" s="12" t="s">
        <v>173</v>
      </c>
      <c r="B1306" s="45" t="s">
        <v>315</v>
      </c>
      <c r="C1306" s="8" t="s">
        <v>230</v>
      </c>
      <c r="D1306" s="8" t="s">
        <v>230</v>
      </c>
      <c r="E1306" s="94"/>
      <c r="F1306" s="7">
        <f>F1307+F1309+F1312</f>
        <v>21929.300000000003</v>
      </c>
      <c r="G1306" s="7">
        <f>G1307+G1309+G1312</f>
        <v>0</v>
      </c>
      <c r="H1306" s="36">
        <f t="shared" si="239"/>
        <v>21929.300000000003</v>
      </c>
      <c r="I1306" s="7">
        <f>I1307+I1309+I1312</f>
        <v>0</v>
      </c>
      <c r="J1306" s="36">
        <f t="shared" si="238"/>
        <v>21929.300000000003</v>
      </c>
      <c r="K1306" s="7">
        <f>K1307+K1309+K1312</f>
        <v>0</v>
      </c>
      <c r="L1306" s="36">
        <f t="shared" si="232"/>
        <v>21929.300000000003</v>
      </c>
    </row>
    <row r="1307" spans="1:12" ht="33">
      <c r="A1307" s="63" t="str">
        <f aca="true" t="shared" si="241" ref="A1307:A1314">IF(ISERROR(MATCH(E1307,Код_КВР,0)),"",INDIRECT(ADDRESS(MATCH(E1307,Код_КВР,0)+1,2,,,"КВР")))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07" s="45" t="s">
        <v>315</v>
      </c>
      <c r="C1307" s="8" t="s">
        <v>230</v>
      </c>
      <c r="D1307" s="8" t="s">
        <v>230</v>
      </c>
      <c r="E1307" s="94">
        <v>100</v>
      </c>
      <c r="F1307" s="7">
        <f>F1308</f>
        <v>21894.9</v>
      </c>
      <c r="G1307" s="7">
        <f>G1308</f>
        <v>0</v>
      </c>
      <c r="H1307" s="36">
        <f t="shared" si="239"/>
        <v>21894.9</v>
      </c>
      <c r="I1307" s="7">
        <f>I1308</f>
        <v>0</v>
      </c>
      <c r="J1307" s="36">
        <f t="shared" si="238"/>
        <v>21894.9</v>
      </c>
      <c r="K1307" s="7">
        <f>K1308</f>
        <v>0</v>
      </c>
      <c r="L1307" s="36">
        <f t="shared" si="232"/>
        <v>21894.9</v>
      </c>
    </row>
    <row r="1308" spans="1:12" ht="12.75">
      <c r="A1308" s="63" t="str">
        <f ca="1" t="shared" si="241"/>
        <v>Расходы на выплаты персоналу муниципальных органов</v>
      </c>
      <c r="B1308" s="45" t="s">
        <v>315</v>
      </c>
      <c r="C1308" s="8" t="s">
        <v>230</v>
      </c>
      <c r="D1308" s="8" t="s">
        <v>230</v>
      </c>
      <c r="E1308" s="94">
        <v>120</v>
      </c>
      <c r="F1308" s="7">
        <f>'прил.6'!G482</f>
        <v>21894.9</v>
      </c>
      <c r="G1308" s="7">
        <f>'прил.6'!H482</f>
        <v>0</v>
      </c>
      <c r="H1308" s="36">
        <f t="shared" si="239"/>
        <v>21894.9</v>
      </c>
      <c r="I1308" s="7">
        <f>'прил.6'!J482</f>
        <v>0</v>
      </c>
      <c r="J1308" s="36">
        <f t="shared" si="238"/>
        <v>21894.9</v>
      </c>
      <c r="K1308" s="7">
        <f>'прил.6'!L482</f>
        <v>0</v>
      </c>
      <c r="L1308" s="36">
        <f t="shared" si="232"/>
        <v>21894.9</v>
      </c>
    </row>
    <row r="1309" spans="1:12" ht="12.75">
      <c r="A1309" s="63" t="str">
        <f ca="1" t="shared" si="241"/>
        <v>Закупка товаров, работ и услуг для муниципальных нужд</v>
      </c>
      <c r="B1309" s="45" t="s">
        <v>315</v>
      </c>
      <c r="C1309" s="8" t="s">
        <v>230</v>
      </c>
      <c r="D1309" s="8" t="s">
        <v>230</v>
      </c>
      <c r="E1309" s="94">
        <v>200</v>
      </c>
      <c r="F1309" s="7">
        <f>F1310</f>
        <v>31.4</v>
      </c>
      <c r="G1309" s="7">
        <f>G1310</f>
        <v>0</v>
      </c>
      <c r="H1309" s="36">
        <f t="shared" si="239"/>
        <v>31.4</v>
      </c>
      <c r="I1309" s="7">
        <f>I1310</f>
        <v>0</v>
      </c>
      <c r="J1309" s="36">
        <f t="shared" si="238"/>
        <v>31.4</v>
      </c>
      <c r="K1309" s="7">
        <f>K1310</f>
        <v>0</v>
      </c>
      <c r="L1309" s="36">
        <f t="shared" si="232"/>
        <v>31.4</v>
      </c>
    </row>
    <row r="1310" spans="1:12" ht="33">
      <c r="A1310" s="63" t="str">
        <f ca="1" t="shared" si="241"/>
        <v>Иные закупки товаров, работ и услуг для обеспечения муниципальных нужд</v>
      </c>
      <c r="B1310" s="45" t="s">
        <v>315</v>
      </c>
      <c r="C1310" s="8" t="s">
        <v>230</v>
      </c>
      <c r="D1310" s="8" t="s">
        <v>230</v>
      </c>
      <c r="E1310" s="94">
        <v>240</v>
      </c>
      <c r="F1310" s="7">
        <f>F1311</f>
        <v>31.4</v>
      </c>
      <c r="G1310" s="7">
        <f>G1311</f>
        <v>0</v>
      </c>
      <c r="H1310" s="36">
        <f t="shared" si="239"/>
        <v>31.4</v>
      </c>
      <c r="I1310" s="7">
        <f>I1311</f>
        <v>0</v>
      </c>
      <c r="J1310" s="36">
        <f t="shared" si="238"/>
        <v>31.4</v>
      </c>
      <c r="K1310" s="7">
        <f>K1311</f>
        <v>0</v>
      </c>
      <c r="L1310" s="36">
        <f t="shared" si="232"/>
        <v>31.4</v>
      </c>
    </row>
    <row r="1311" spans="1:12" ht="33">
      <c r="A1311" s="63" t="str">
        <f ca="1" t="shared" si="241"/>
        <v xml:space="preserve">Прочая закупка товаров, работ и услуг для обеспечения муниципальных нужд         </v>
      </c>
      <c r="B1311" s="45" t="s">
        <v>315</v>
      </c>
      <c r="C1311" s="8" t="s">
        <v>230</v>
      </c>
      <c r="D1311" s="8" t="s">
        <v>230</v>
      </c>
      <c r="E1311" s="94">
        <v>244</v>
      </c>
      <c r="F1311" s="7">
        <f>'прил.6'!G485</f>
        <v>31.4</v>
      </c>
      <c r="G1311" s="7">
        <f>'прил.6'!H485</f>
        <v>0</v>
      </c>
      <c r="H1311" s="36">
        <f t="shared" si="239"/>
        <v>31.4</v>
      </c>
      <c r="I1311" s="7">
        <f>'прил.6'!J485</f>
        <v>0</v>
      </c>
      <c r="J1311" s="36">
        <f t="shared" si="238"/>
        <v>31.4</v>
      </c>
      <c r="K1311" s="7">
        <f>'прил.6'!L485</f>
        <v>0</v>
      </c>
      <c r="L1311" s="36">
        <f t="shared" si="232"/>
        <v>31.4</v>
      </c>
    </row>
    <row r="1312" spans="1:12" ht="12.75">
      <c r="A1312" s="63" t="str">
        <f ca="1" t="shared" si="241"/>
        <v>Иные бюджетные ассигнования</v>
      </c>
      <c r="B1312" s="45" t="s">
        <v>315</v>
      </c>
      <c r="C1312" s="8" t="s">
        <v>230</v>
      </c>
      <c r="D1312" s="8" t="s">
        <v>230</v>
      </c>
      <c r="E1312" s="94">
        <v>800</v>
      </c>
      <c r="F1312" s="7">
        <f>F1313</f>
        <v>3</v>
      </c>
      <c r="G1312" s="7">
        <f>G1313</f>
        <v>0</v>
      </c>
      <c r="H1312" s="36">
        <f t="shared" si="239"/>
        <v>3</v>
      </c>
      <c r="I1312" s="7">
        <f>I1313</f>
        <v>0</v>
      </c>
      <c r="J1312" s="36">
        <f t="shared" si="238"/>
        <v>3</v>
      </c>
      <c r="K1312" s="7">
        <f>K1313</f>
        <v>0</v>
      </c>
      <c r="L1312" s="36">
        <f t="shared" si="232"/>
        <v>3</v>
      </c>
    </row>
    <row r="1313" spans="1:12" ht="12.75">
      <c r="A1313" s="63" t="str">
        <f ca="1" t="shared" si="241"/>
        <v>Уплата налогов, сборов и иных платежей</v>
      </c>
      <c r="B1313" s="45" t="s">
        <v>315</v>
      </c>
      <c r="C1313" s="8" t="s">
        <v>230</v>
      </c>
      <c r="D1313" s="8" t="s">
        <v>230</v>
      </c>
      <c r="E1313" s="94">
        <v>850</v>
      </c>
      <c r="F1313" s="7">
        <f>F1314</f>
        <v>3</v>
      </c>
      <c r="G1313" s="7">
        <f>G1314</f>
        <v>0</v>
      </c>
      <c r="H1313" s="36">
        <f t="shared" si="239"/>
        <v>3</v>
      </c>
      <c r="I1313" s="7">
        <f>I1314</f>
        <v>0</v>
      </c>
      <c r="J1313" s="36">
        <f t="shared" si="238"/>
        <v>3</v>
      </c>
      <c r="K1313" s="7">
        <f>K1314</f>
        <v>0</v>
      </c>
      <c r="L1313" s="36">
        <f t="shared" si="232"/>
        <v>3</v>
      </c>
    </row>
    <row r="1314" spans="1:12" ht="12.75">
      <c r="A1314" s="63" t="str">
        <f ca="1" t="shared" si="241"/>
        <v>Уплата прочих налогов, сборов и иных платежей</v>
      </c>
      <c r="B1314" s="45" t="s">
        <v>315</v>
      </c>
      <c r="C1314" s="8" t="s">
        <v>230</v>
      </c>
      <c r="D1314" s="8" t="s">
        <v>230</v>
      </c>
      <c r="E1314" s="94">
        <v>852</v>
      </c>
      <c r="F1314" s="7">
        <f>'прил.6'!G488</f>
        <v>3</v>
      </c>
      <c r="G1314" s="7">
        <f>'прил.6'!H488</f>
        <v>0</v>
      </c>
      <c r="H1314" s="36">
        <f t="shared" si="239"/>
        <v>3</v>
      </c>
      <c r="I1314" s="7">
        <f>'прил.6'!J488</f>
        <v>0</v>
      </c>
      <c r="J1314" s="36">
        <f t="shared" si="238"/>
        <v>3</v>
      </c>
      <c r="K1314" s="7">
        <f>'прил.6'!L488</f>
        <v>0</v>
      </c>
      <c r="L1314" s="36">
        <f t="shared" si="232"/>
        <v>3</v>
      </c>
    </row>
    <row r="1315" spans="1:12" ht="12.75">
      <c r="A1315" s="63" t="str">
        <f ca="1">IF(ISERROR(MATCH(C1315,Код_Раздел,0)),"",INDIRECT(ADDRESS(MATCH(C1315,Код_Раздел,0)+1,2,,,"Раздел")))</f>
        <v>Охрана окружающей среды</v>
      </c>
      <c r="B1315" s="45" t="s">
        <v>315</v>
      </c>
      <c r="C1315" s="8" t="s">
        <v>226</v>
      </c>
      <c r="D1315" s="8"/>
      <c r="E1315" s="94"/>
      <c r="F1315" s="7">
        <f>F1316</f>
        <v>11173.1</v>
      </c>
      <c r="G1315" s="7">
        <f>G1316</f>
        <v>0</v>
      </c>
      <c r="H1315" s="36">
        <f t="shared" si="239"/>
        <v>11173.1</v>
      </c>
      <c r="I1315" s="7">
        <f>I1316</f>
        <v>0</v>
      </c>
      <c r="J1315" s="36">
        <f t="shared" si="238"/>
        <v>11173.1</v>
      </c>
      <c r="K1315" s="7">
        <f>K1316</f>
        <v>0</v>
      </c>
      <c r="L1315" s="36">
        <f t="shared" si="232"/>
        <v>11173.1</v>
      </c>
    </row>
    <row r="1316" spans="1:12" ht="12.75">
      <c r="A1316" s="12" t="s">
        <v>264</v>
      </c>
      <c r="B1316" s="45" t="s">
        <v>315</v>
      </c>
      <c r="C1316" s="8" t="s">
        <v>226</v>
      </c>
      <c r="D1316" s="8" t="s">
        <v>230</v>
      </c>
      <c r="E1316" s="94"/>
      <c r="F1316" s="7">
        <f>F1317+F1319+F1322</f>
        <v>11173.1</v>
      </c>
      <c r="G1316" s="7">
        <f>G1317+G1319+G1322</f>
        <v>0</v>
      </c>
      <c r="H1316" s="36">
        <f t="shared" si="239"/>
        <v>11173.1</v>
      </c>
      <c r="I1316" s="7">
        <f>I1317+I1319+I1322</f>
        <v>0</v>
      </c>
      <c r="J1316" s="36">
        <f t="shared" si="238"/>
        <v>11173.1</v>
      </c>
      <c r="K1316" s="7">
        <f>K1317+K1319+K1322</f>
        <v>0</v>
      </c>
      <c r="L1316" s="36">
        <f aca="true" t="shared" si="242" ref="L1316:L1379">J1316+K1316</f>
        <v>11173.1</v>
      </c>
    </row>
    <row r="1317" spans="1:12" ht="33">
      <c r="A1317" s="63" t="str">
        <f aca="true" t="shared" si="243" ref="A1317:A1324">IF(ISERROR(MATCH(E1317,Код_КВР,0)),"",INDIRECT(ADDRESS(MATCH(E1317,Код_КВР,0)+1,2,,,"КВР")))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17" s="45" t="s">
        <v>315</v>
      </c>
      <c r="C1317" s="8" t="s">
        <v>226</v>
      </c>
      <c r="D1317" s="8" t="s">
        <v>230</v>
      </c>
      <c r="E1317" s="94">
        <v>100</v>
      </c>
      <c r="F1317" s="7">
        <f>F1318</f>
        <v>11155.7</v>
      </c>
      <c r="G1317" s="7">
        <f>G1318</f>
        <v>0</v>
      </c>
      <c r="H1317" s="36">
        <f t="shared" si="239"/>
        <v>11155.7</v>
      </c>
      <c r="I1317" s="7">
        <f>I1318</f>
        <v>0</v>
      </c>
      <c r="J1317" s="36">
        <f t="shared" si="238"/>
        <v>11155.7</v>
      </c>
      <c r="K1317" s="7">
        <f>K1318</f>
        <v>0</v>
      </c>
      <c r="L1317" s="36">
        <f t="shared" si="242"/>
        <v>11155.7</v>
      </c>
    </row>
    <row r="1318" spans="1:12" ht="12.75">
      <c r="A1318" s="63" t="str">
        <f ca="1" t="shared" si="243"/>
        <v>Расходы на выплаты персоналу муниципальных органов</v>
      </c>
      <c r="B1318" s="45" t="s">
        <v>315</v>
      </c>
      <c r="C1318" s="8" t="s">
        <v>226</v>
      </c>
      <c r="D1318" s="8" t="s">
        <v>230</v>
      </c>
      <c r="E1318" s="94">
        <v>120</v>
      </c>
      <c r="F1318" s="7">
        <f>'прил.6'!G1490</f>
        <v>11155.7</v>
      </c>
      <c r="G1318" s="7">
        <f>'прил.6'!H1490</f>
        <v>0</v>
      </c>
      <c r="H1318" s="36">
        <f t="shared" si="239"/>
        <v>11155.7</v>
      </c>
      <c r="I1318" s="7">
        <f>'прил.6'!J1490</f>
        <v>0</v>
      </c>
      <c r="J1318" s="36">
        <f t="shared" si="238"/>
        <v>11155.7</v>
      </c>
      <c r="K1318" s="7">
        <f>'прил.6'!L1490</f>
        <v>0</v>
      </c>
      <c r="L1318" s="36">
        <f t="shared" si="242"/>
        <v>11155.7</v>
      </c>
    </row>
    <row r="1319" spans="1:12" ht="12.75">
      <c r="A1319" s="63" t="str">
        <f ca="1" t="shared" si="243"/>
        <v>Закупка товаров, работ и услуг для муниципальных нужд</v>
      </c>
      <c r="B1319" s="45" t="s">
        <v>315</v>
      </c>
      <c r="C1319" s="8" t="s">
        <v>226</v>
      </c>
      <c r="D1319" s="8" t="s">
        <v>230</v>
      </c>
      <c r="E1319" s="94">
        <v>200</v>
      </c>
      <c r="F1319" s="7">
        <f>F1320</f>
        <v>15.4</v>
      </c>
      <c r="G1319" s="7">
        <f>G1320</f>
        <v>0</v>
      </c>
      <c r="H1319" s="36">
        <f t="shared" si="239"/>
        <v>15.4</v>
      </c>
      <c r="I1319" s="7">
        <f>I1320</f>
        <v>0</v>
      </c>
      <c r="J1319" s="36">
        <f t="shared" si="238"/>
        <v>15.4</v>
      </c>
      <c r="K1319" s="7">
        <f>K1320</f>
        <v>0</v>
      </c>
      <c r="L1319" s="36">
        <f t="shared" si="242"/>
        <v>15.4</v>
      </c>
    </row>
    <row r="1320" spans="1:12" ht="33">
      <c r="A1320" s="63" t="str">
        <f ca="1" t="shared" si="243"/>
        <v>Иные закупки товаров, работ и услуг для обеспечения муниципальных нужд</v>
      </c>
      <c r="B1320" s="45" t="s">
        <v>315</v>
      </c>
      <c r="C1320" s="8" t="s">
        <v>226</v>
      </c>
      <c r="D1320" s="8" t="s">
        <v>230</v>
      </c>
      <c r="E1320" s="94">
        <v>240</v>
      </c>
      <c r="F1320" s="7">
        <f>F1321</f>
        <v>15.4</v>
      </c>
      <c r="G1320" s="7">
        <f>G1321</f>
        <v>0</v>
      </c>
      <c r="H1320" s="36">
        <f t="shared" si="239"/>
        <v>15.4</v>
      </c>
      <c r="I1320" s="7">
        <f>I1321</f>
        <v>0</v>
      </c>
      <c r="J1320" s="36">
        <f t="shared" si="238"/>
        <v>15.4</v>
      </c>
      <c r="K1320" s="7">
        <f>K1321</f>
        <v>0</v>
      </c>
      <c r="L1320" s="36">
        <f t="shared" si="242"/>
        <v>15.4</v>
      </c>
    </row>
    <row r="1321" spans="1:12" ht="33">
      <c r="A1321" s="63" t="str">
        <f ca="1" t="shared" si="243"/>
        <v xml:space="preserve">Прочая закупка товаров, работ и услуг для обеспечения муниципальных нужд         </v>
      </c>
      <c r="B1321" s="45" t="s">
        <v>315</v>
      </c>
      <c r="C1321" s="8" t="s">
        <v>226</v>
      </c>
      <c r="D1321" s="8" t="s">
        <v>230</v>
      </c>
      <c r="E1321" s="94">
        <v>244</v>
      </c>
      <c r="F1321" s="7">
        <f>'прил.6'!G1493</f>
        <v>15.4</v>
      </c>
      <c r="G1321" s="7">
        <f>'прил.6'!H1493</f>
        <v>0</v>
      </c>
      <c r="H1321" s="36">
        <f t="shared" si="239"/>
        <v>15.4</v>
      </c>
      <c r="I1321" s="7">
        <f>'прил.6'!J1493</f>
        <v>0</v>
      </c>
      <c r="J1321" s="36">
        <f t="shared" si="238"/>
        <v>15.4</v>
      </c>
      <c r="K1321" s="7">
        <f>'прил.6'!L1493</f>
        <v>0</v>
      </c>
      <c r="L1321" s="36">
        <f t="shared" si="242"/>
        <v>15.4</v>
      </c>
    </row>
    <row r="1322" spans="1:12" ht="12.75">
      <c r="A1322" s="63" t="str">
        <f ca="1" t="shared" si="243"/>
        <v>Иные бюджетные ассигнования</v>
      </c>
      <c r="B1322" s="45" t="s">
        <v>315</v>
      </c>
      <c r="C1322" s="8" t="s">
        <v>226</v>
      </c>
      <c r="D1322" s="8" t="s">
        <v>230</v>
      </c>
      <c r="E1322" s="94">
        <v>800</v>
      </c>
      <c r="F1322" s="7">
        <f>F1323</f>
        <v>2</v>
      </c>
      <c r="G1322" s="7">
        <f>G1323</f>
        <v>0</v>
      </c>
      <c r="H1322" s="36">
        <f t="shared" si="239"/>
        <v>2</v>
      </c>
      <c r="I1322" s="7">
        <f>I1323</f>
        <v>0</v>
      </c>
      <c r="J1322" s="36">
        <f t="shared" si="238"/>
        <v>2</v>
      </c>
      <c r="K1322" s="7">
        <f>K1323</f>
        <v>0</v>
      </c>
      <c r="L1322" s="36">
        <f t="shared" si="242"/>
        <v>2</v>
      </c>
    </row>
    <row r="1323" spans="1:12" ht="12.75">
      <c r="A1323" s="63" t="str">
        <f ca="1" t="shared" si="243"/>
        <v>Уплата налогов, сборов и иных платежей</v>
      </c>
      <c r="B1323" s="45" t="s">
        <v>315</v>
      </c>
      <c r="C1323" s="8" t="s">
        <v>226</v>
      </c>
      <c r="D1323" s="8" t="s">
        <v>230</v>
      </c>
      <c r="E1323" s="94">
        <v>850</v>
      </c>
      <c r="F1323" s="7">
        <f>F1324</f>
        <v>2</v>
      </c>
      <c r="G1323" s="7">
        <f>G1324</f>
        <v>0</v>
      </c>
      <c r="H1323" s="36">
        <f t="shared" si="239"/>
        <v>2</v>
      </c>
      <c r="I1323" s="7">
        <f>I1324</f>
        <v>0</v>
      </c>
      <c r="J1323" s="36">
        <f t="shared" si="238"/>
        <v>2</v>
      </c>
      <c r="K1323" s="7">
        <f>K1324</f>
        <v>0</v>
      </c>
      <c r="L1323" s="36">
        <f t="shared" si="242"/>
        <v>2</v>
      </c>
    </row>
    <row r="1324" spans="1:12" ht="12.75">
      <c r="A1324" s="63" t="str">
        <f ca="1" t="shared" si="243"/>
        <v>Уплата прочих налогов, сборов и иных платежей</v>
      </c>
      <c r="B1324" s="45" t="s">
        <v>315</v>
      </c>
      <c r="C1324" s="8" t="s">
        <v>226</v>
      </c>
      <c r="D1324" s="8" t="s">
        <v>230</v>
      </c>
      <c r="E1324" s="94">
        <v>852</v>
      </c>
      <c r="F1324" s="7">
        <f>'прил.6'!G1496</f>
        <v>2</v>
      </c>
      <c r="G1324" s="7">
        <f>'прил.6'!H1496</f>
        <v>0</v>
      </c>
      <c r="H1324" s="36">
        <f t="shared" si="239"/>
        <v>2</v>
      </c>
      <c r="I1324" s="7">
        <f>'прил.6'!J1496</f>
        <v>0</v>
      </c>
      <c r="J1324" s="36">
        <f t="shared" si="238"/>
        <v>2</v>
      </c>
      <c r="K1324" s="7">
        <f>'прил.6'!L1496</f>
        <v>0</v>
      </c>
      <c r="L1324" s="36">
        <f t="shared" si="242"/>
        <v>2</v>
      </c>
    </row>
    <row r="1325" spans="1:12" ht="12.75">
      <c r="A1325" s="63" t="str">
        <f ca="1">IF(ISERROR(MATCH(C1325,Код_Раздел,0)),"",INDIRECT(ADDRESS(MATCH(C1325,Код_Раздел,0)+1,2,,,"Раздел")))</f>
        <v>Образование</v>
      </c>
      <c r="B1325" s="45" t="s">
        <v>315</v>
      </c>
      <c r="C1325" s="8" t="s">
        <v>204</v>
      </c>
      <c r="D1325" s="1"/>
      <c r="E1325" s="94"/>
      <c r="F1325" s="7">
        <f>F1326</f>
        <v>20820.6</v>
      </c>
      <c r="G1325" s="7">
        <f>G1326</f>
        <v>0</v>
      </c>
      <c r="H1325" s="36">
        <f t="shared" si="239"/>
        <v>20820.6</v>
      </c>
      <c r="I1325" s="7">
        <f>I1326</f>
        <v>0</v>
      </c>
      <c r="J1325" s="36">
        <f t="shared" si="238"/>
        <v>20820.6</v>
      </c>
      <c r="K1325" s="7">
        <f>K1326</f>
        <v>0</v>
      </c>
      <c r="L1325" s="36">
        <f t="shared" si="242"/>
        <v>20820.6</v>
      </c>
    </row>
    <row r="1326" spans="1:12" ht="12.75">
      <c r="A1326" s="12" t="s">
        <v>260</v>
      </c>
      <c r="B1326" s="45" t="s">
        <v>315</v>
      </c>
      <c r="C1326" s="8" t="s">
        <v>204</v>
      </c>
      <c r="D1326" s="1" t="s">
        <v>228</v>
      </c>
      <c r="E1326" s="94"/>
      <c r="F1326" s="7">
        <f>F1327+F1329</f>
        <v>20820.6</v>
      </c>
      <c r="G1326" s="7">
        <f>G1327+G1329</f>
        <v>0</v>
      </c>
      <c r="H1326" s="36">
        <f t="shared" si="239"/>
        <v>20820.6</v>
      </c>
      <c r="I1326" s="7">
        <f>I1327+I1329</f>
        <v>0</v>
      </c>
      <c r="J1326" s="36">
        <f t="shared" si="238"/>
        <v>20820.6</v>
      </c>
      <c r="K1326" s="7">
        <f>K1327+K1329</f>
        <v>0</v>
      </c>
      <c r="L1326" s="36">
        <f t="shared" si="242"/>
        <v>20820.6</v>
      </c>
    </row>
    <row r="1327" spans="1:12" ht="33">
      <c r="A1327" s="63" t="str">
        <f ca="1">IF(ISERROR(MATCH(E1327,Код_КВР,0)),"",INDIRECT(ADDRESS(MATCH(E1327,Код_КВР,0)+1,2,,,"КВР")))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27" s="45" t="s">
        <v>315</v>
      </c>
      <c r="C1327" s="8" t="s">
        <v>204</v>
      </c>
      <c r="D1327" s="1" t="s">
        <v>228</v>
      </c>
      <c r="E1327" s="94">
        <v>100</v>
      </c>
      <c r="F1327" s="7">
        <f>F1328</f>
        <v>20763</v>
      </c>
      <c r="G1327" s="7">
        <f>G1328</f>
        <v>0</v>
      </c>
      <c r="H1327" s="36">
        <f t="shared" si="239"/>
        <v>20763</v>
      </c>
      <c r="I1327" s="7">
        <f>I1328</f>
        <v>0</v>
      </c>
      <c r="J1327" s="36">
        <f t="shared" si="238"/>
        <v>20763</v>
      </c>
      <c r="K1327" s="7">
        <f>K1328</f>
        <v>0</v>
      </c>
      <c r="L1327" s="36">
        <f t="shared" si="242"/>
        <v>20763</v>
      </c>
    </row>
    <row r="1328" spans="1:12" ht="12.75">
      <c r="A1328" s="63" t="str">
        <f ca="1">IF(ISERROR(MATCH(E1328,Код_КВР,0)),"",INDIRECT(ADDRESS(MATCH(E1328,Код_КВР,0)+1,2,,,"КВР")))</f>
        <v>Расходы на выплаты персоналу муниципальных органов</v>
      </c>
      <c r="B1328" s="45" t="s">
        <v>315</v>
      </c>
      <c r="C1328" s="8" t="s">
        <v>204</v>
      </c>
      <c r="D1328" s="1" t="s">
        <v>228</v>
      </c>
      <c r="E1328" s="94">
        <v>120</v>
      </c>
      <c r="F1328" s="7">
        <f>'прил.6'!G733</f>
        <v>20763</v>
      </c>
      <c r="G1328" s="7">
        <f>'прил.6'!H733</f>
        <v>0</v>
      </c>
      <c r="H1328" s="36">
        <f t="shared" si="239"/>
        <v>20763</v>
      </c>
      <c r="I1328" s="7">
        <f>'прил.6'!J733</f>
        <v>0</v>
      </c>
      <c r="J1328" s="36">
        <f t="shared" si="238"/>
        <v>20763</v>
      </c>
      <c r="K1328" s="7">
        <f>'прил.6'!L733</f>
        <v>0</v>
      </c>
      <c r="L1328" s="36">
        <f t="shared" si="242"/>
        <v>20763</v>
      </c>
    </row>
    <row r="1329" spans="1:12" ht="12.75">
      <c r="A1329" s="63" t="str">
        <f ca="1">IF(ISERROR(MATCH(E1329,Код_КВР,0)),"",INDIRECT(ADDRESS(MATCH(E1329,Код_КВР,0)+1,2,,,"КВР")))</f>
        <v>Закупка товаров, работ и услуг для муниципальных нужд</v>
      </c>
      <c r="B1329" s="45" t="s">
        <v>315</v>
      </c>
      <c r="C1329" s="8" t="s">
        <v>204</v>
      </c>
      <c r="D1329" s="1" t="s">
        <v>228</v>
      </c>
      <c r="E1329" s="94">
        <v>200</v>
      </c>
      <c r="F1329" s="7">
        <f>F1330</f>
        <v>57.6</v>
      </c>
      <c r="G1329" s="7">
        <f>G1330</f>
        <v>0</v>
      </c>
      <c r="H1329" s="36">
        <f t="shared" si="239"/>
        <v>57.6</v>
      </c>
      <c r="I1329" s="7">
        <f>I1330</f>
        <v>0</v>
      </c>
      <c r="J1329" s="36">
        <f t="shared" si="238"/>
        <v>57.6</v>
      </c>
      <c r="K1329" s="7">
        <f>K1330</f>
        <v>0</v>
      </c>
      <c r="L1329" s="36">
        <f t="shared" si="242"/>
        <v>57.6</v>
      </c>
    </row>
    <row r="1330" spans="1:12" ht="33">
      <c r="A1330" s="63" t="str">
        <f ca="1">IF(ISERROR(MATCH(E1330,Код_КВР,0)),"",INDIRECT(ADDRESS(MATCH(E1330,Код_КВР,0)+1,2,,,"КВР")))</f>
        <v>Иные закупки товаров, работ и услуг для обеспечения муниципальных нужд</v>
      </c>
      <c r="B1330" s="45" t="s">
        <v>315</v>
      </c>
      <c r="C1330" s="8" t="s">
        <v>204</v>
      </c>
      <c r="D1330" s="1" t="s">
        <v>228</v>
      </c>
      <c r="E1330" s="94">
        <v>240</v>
      </c>
      <c r="F1330" s="7">
        <f>F1331</f>
        <v>57.6</v>
      </c>
      <c r="G1330" s="7">
        <f>G1331</f>
        <v>0</v>
      </c>
      <c r="H1330" s="36">
        <f t="shared" si="239"/>
        <v>57.6</v>
      </c>
      <c r="I1330" s="7">
        <f>I1331</f>
        <v>0</v>
      </c>
      <c r="J1330" s="36">
        <f t="shared" si="238"/>
        <v>57.6</v>
      </c>
      <c r="K1330" s="7">
        <f>K1331</f>
        <v>0</v>
      </c>
      <c r="L1330" s="36">
        <f t="shared" si="242"/>
        <v>57.6</v>
      </c>
    </row>
    <row r="1331" spans="1:12" ht="33">
      <c r="A1331" s="63" t="str">
        <f ca="1">IF(ISERROR(MATCH(E1331,Код_КВР,0)),"",INDIRECT(ADDRESS(MATCH(E1331,Код_КВР,0)+1,2,,,"КВР")))</f>
        <v xml:space="preserve">Прочая закупка товаров, работ и услуг для обеспечения муниципальных нужд         </v>
      </c>
      <c r="B1331" s="45" t="s">
        <v>315</v>
      </c>
      <c r="C1331" s="8" t="s">
        <v>204</v>
      </c>
      <c r="D1331" s="1" t="s">
        <v>228</v>
      </c>
      <c r="E1331" s="94">
        <v>244</v>
      </c>
      <c r="F1331" s="7">
        <f>'прил.6'!G736</f>
        <v>57.6</v>
      </c>
      <c r="G1331" s="7">
        <f>'прил.6'!H736</f>
        <v>0</v>
      </c>
      <c r="H1331" s="36">
        <f t="shared" si="239"/>
        <v>57.6</v>
      </c>
      <c r="I1331" s="7">
        <f>'прил.6'!J736</f>
        <v>0</v>
      </c>
      <c r="J1331" s="36">
        <f t="shared" si="238"/>
        <v>57.6</v>
      </c>
      <c r="K1331" s="7">
        <f>'прил.6'!L736</f>
        <v>0</v>
      </c>
      <c r="L1331" s="36">
        <f t="shared" si="242"/>
        <v>57.6</v>
      </c>
    </row>
    <row r="1332" spans="1:12" ht="12.75">
      <c r="A1332" s="63" t="str">
        <f ca="1">IF(ISERROR(MATCH(C1332,Код_Раздел,0)),"",INDIRECT(ADDRESS(MATCH(C1332,Код_Раздел,0)+1,2,,,"Раздел")))</f>
        <v>Культура, кинематография</v>
      </c>
      <c r="B1332" s="45" t="s">
        <v>315</v>
      </c>
      <c r="C1332" s="8" t="s">
        <v>231</v>
      </c>
      <c r="D1332" s="1"/>
      <c r="E1332" s="94"/>
      <c r="F1332" s="7">
        <f>F1333</f>
        <v>8849.3</v>
      </c>
      <c r="G1332" s="7">
        <f>G1333</f>
        <v>0</v>
      </c>
      <c r="H1332" s="36">
        <f t="shared" si="239"/>
        <v>8849.3</v>
      </c>
      <c r="I1332" s="7">
        <f>I1333</f>
        <v>0</v>
      </c>
      <c r="J1332" s="36">
        <f t="shared" si="238"/>
        <v>8849.3</v>
      </c>
      <c r="K1332" s="7">
        <f>K1333</f>
        <v>0</v>
      </c>
      <c r="L1332" s="36">
        <f t="shared" si="242"/>
        <v>8849.3</v>
      </c>
    </row>
    <row r="1333" spans="1:12" ht="12.75">
      <c r="A1333" s="12" t="s">
        <v>172</v>
      </c>
      <c r="B1333" s="45" t="s">
        <v>315</v>
      </c>
      <c r="C1333" s="8" t="s">
        <v>231</v>
      </c>
      <c r="D1333" s="1" t="s">
        <v>225</v>
      </c>
      <c r="E1333" s="94"/>
      <c r="F1333" s="7">
        <f>F1334+F1336+F1339</f>
        <v>8849.3</v>
      </c>
      <c r="G1333" s="7">
        <f>G1334+G1336+G1339</f>
        <v>0</v>
      </c>
      <c r="H1333" s="36">
        <f t="shared" si="239"/>
        <v>8849.3</v>
      </c>
      <c r="I1333" s="7">
        <f>I1334+I1336+I1339</f>
        <v>0</v>
      </c>
      <c r="J1333" s="36">
        <f t="shared" si="238"/>
        <v>8849.3</v>
      </c>
      <c r="K1333" s="7">
        <f>K1334+K1336+K1339</f>
        <v>0</v>
      </c>
      <c r="L1333" s="36">
        <f t="shared" si="242"/>
        <v>8849.3</v>
      </c>
    </row>
    <row r="1334" spans="1:12" ht="33">
      <c r="A1334" s="63" t="str">
        <f aca="true" t="shared" si="244" ref="A1334:A1341">IF(ISERROR(MATCH(E1334,Код_КВР,0)),"",INDIRECT(ADDRESS(MATCH(E1334,Код_КВР,0)+1,2,,,"КВР")))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34" s="45" t="s">
        <v>315</v>
      </c>
      <c r="C1334" s="8" t="s">
        <v>231</v>
      </c>
      <c r="D1334" s="1" t="s">
        <v>225</v>
      </c>
      <c r="E1334" s="94">
        <v>100</v>
      </c>
      <c r="F1334" s="7">
        <f>F1335</f>
        <v>8833.5</v>
      </c>
      <c r="G1334" s="7">
        <f>G1335</f>
        <v>0</v>
      </c>
      <c r="H1334" s="36">
        <f t="shared" si="239"/>
        <v>8833.5</v>
      </c>
      <c r="I1334" s="7">
        <f>I1335</f>
        <v>0</v>
      </c>
      <c r="J1334" s="36">
        <f t="shared" si="238"/>
        <v>8833.5</v>
      </c>
      <c r="K1334" s="7">
        <f>K1335</f>
        <v>0</v>
      </c>
      <c r="L1334" s="36">
        <f t="shared" si="242"/>
        <v>8833.5</v>
      </c>
    </row>
    <row r="1335" spans="1:12" ht="12.75">
      <c r="A1335" s="63" t="str">
        <f ca="1" t="shared" si="244"/>
        <v>Расходы на выплаты персоналу муниципальных органов</v>
      </c>
      <c r="B1335" s="45" t="s">
        <v>315</v>
      </c>
      <c r="C1335" s="8" t="s">
        <v>231</v>
      </c>
      <c r="D1335" s="1" t="s">
        <v>225</v>
      </c>
      <c r="E1335" s="94">
        <v>120</v>
      </c>
      <c r="F1335" s="7">
        <f>'прил.6'!G1051</f>
        <v>8833.5</v>
      </c>
      <c r="G1335" s="7">
        <f>'прил.6'!H1051</f>
        <v>0</v>
      </c>
      <c r="H1335" s="36">
        <f t="shared" si="239"/>
        <v>8833.5</v>
      </c>
      <c r="I1335" s="7">
        <f>'прил.6'!J1051</f>
        <v>0</v>
      </c>
      <c r="J1335" s="36">
        <f t="shared" si="238"/>
        <v>8833.5</v>
      </c>
      <c r="K1335" s="7">
        <f>'прил.6'!L1051</f>
        <v>0</v>
      </c>
      <c r="L1335" s="36">
        <f t="shared" si="242"/>
        <v>8833.5</v>
      </c>
    </row>
    <row r="1336" spans="1:12" ht="12.75">
      <c r="A1336" s="63" t="str">
        <f ca="1" t="shared" si="244"/>
        <v>Закупка товаров, работ и услуг для муниципальных нужд</v>
      </c>
      <c r="B1336" s="45" t="s">
        <v>315</v>
      </c>
      <c r="C1336" s="8" t="s">
        <v>231</v>
      </c>
      <c r="D1336" s="1" t="s">
        <v>225</v>
      </c>
      <c r="E1336" s="94">
        <v>200</v>
      </c>
      <c r="F1336" s="7">
        <f>F1337</f>
        <v>14.3</v>
      </c>
      <c r="G1336" s="7">
        <f>G1337</f>
        <v>0</v>
      </c>
      <c r="H1336" s="36">
        <f t="shared" si="239"/>
        <v>14.3</v>
      </c>
      <c r="I1336" s="7">
        <f>I1337</f>
        <v>0</v>
      </c>
      <c r="J1336" s="36">
        <f t="shared" si="238"/>
        <v>14.3</v>
      </c>
      <c r="K1336" s="7">
        <f>K1337</f>
        <v>0</v>
      </c>
      <c r="L1336" s="36">
        <f t="shared" si="242"/>
        <v>14.3</v>
      </c>
    </row>
    <row r="1337" spans="1:12" ht="33">
      <c r="A1337" s="63" t="str">
        <f ca="1" t="shared" si="244"/>
        <v>Иные закупки товаров, работ и услуг для обеспечения муниципальных нужд</v>
      </c>
      <c r="B1337" s="45" t="s">
        <v>315</v>
      </c>
      <c r="C1337" s="8" t="s">
        <v>231</v>
      </c>
      <c r="D1337" s="1" t="s">
        <v>225</v>
      </c>
      <c r="E1337" s="94">
        <v>240</v>
      </c>
      <c r="F1337" s="7">
        <f>F1338</f>
        <v>14.3</v>
      </c>
      <c r="G1337" s="7">
        <f>G1338</f>
        <v>0</v>
      </c>
      <c r="H1337" s="36">
        <f t="shared" si="239"/>
        <v>14.3</v>
      </c>
      <c r="I1337" s="7">
        <f>I1338</f>
        <v>0</v>
      </c>
      <c r="J1337" s="36">
        <f t="shared" si="238"/>
        <v>14.3</v>
      </c>
      <c r="K1337" s="7">
        <f>K1338</f>
        <v>0</v>
      </c>
      <c r="L1337" s="36">
        <f t="shared" si="242"/>
        <v>14.3</v>
      </c>
    </row>
    <row r="1338" spans="1:12" ht="33">
      <c r="A1338" s="63" t="str">
        <f ca="1" t="shared" si="244"/>
        <v xml:space="preserve">Прочая закупка товаров, работ и услуг для обеспечения муниципальных нужд         </v>
      </c>
      <c r="B1338" s="45" t="s">
        <v>315</v>
      </c>
      <c r="C1338" s="8" t="s">
        <v>231</v>
      </c>
      <c r="D1338" s="1" t="s">
        <v>225</v>
      </c>
      <c r="E1338" s="94">
        <v>244</v>
      </c>
      <c r="F1338" s="7">
        <f>'прил.6'!G1054</f>
        <v>14.3</v>
      </c>
      <c r="G1338" s="7">
        <f>'прил.6'!H1054</f>
        <v>0</v>
      </c>
      <c r="H1338" s="36">
        <f t="shared" si="239"/>
        <v>14.3</v>
      </c>
      <c r="I1338" s="7">
        <f>'прил.6'!J1054</f>
        <v>0</v>
      </c>
      <c r="J1338" s="36">
        <f t="shared" si="238"/>
        <v>14.3</v>
      </c>
      <c r="K1338" s="7">
        <f>'прил.6'!L1054</f>
        <v>0</v>
      </c>
      <c r="L1338" s="36">
        <f t="shared" si="242"/>
        <v>14.3</v>
      </c>
    </row>
    <row r="1339" spans="1:12" ht="12.75">
      <c r="A1339" s="63" t="str">
        <f ca="1" t="shared" si="244"/>
        <v>Иные бюджетные ассигнования</v>
      </c>
      <c r="B1339" s="45" t="s">
        <v>315</v>
      </c>
      <c r="C1339" s="8" t="s">
        <v>231</v>
      </c>
      <c r="D1339" s="1" t="s">
        <v>225</v>
      </c>
      <c r="E1339" s="94">
        <v>800</v>
      </c>
      <c r="F1339" s="7">
        <f>F1340</f>
        <v>1.5</v>
      </c>
      <c r="G1339" s="7">
        <f>G1340</f>
        <v>0</v>
      </c>
      <c r="H1339" s="36">
        <f t="shared" si="239"/>
        <v>1.5</v>
      </c>
      <c r="I1339" s="7">
        <f>I1340</f>
        <v>0</v>
      </c>
      <c r="J1339" s="36">
        <f t="shared" si="238"/>
        <v>1.5</v>
      </c>
      <c r="K1339" s="7">
        <f>K1340</f>
        <v>0</v>
      </c>
      <c r="L1339" s="36">
        <f t="shared" si="242"/>
        <v>1.5</v>
      </c>
    </row>
    <row r="1340" spans="1:12" ht="12.75">
      <c r="A1340" s="63" t="str">
        <f ca="1" t="shared" si="244"/>
        <v>Уплата налогов, сборов и иных платежей</v>
      </c>
      <c r="B1340" s="45" t="s">
        <v>315</v>
      </c>
      <c r="C1340" s="8" t="s">
        <v>231</v>
      </c>
      <c r="D1340" s="1" t="s">
        <v>225</v>
      </c>
      <c r="E1340" s="94">
        <v>850</v>
      </c>
      <c r="F1340" s="7">
        <f>F1341</f>
        <v>1.5</v>
      </c>
      <c r="G1340" s="7">
        <f>G1341</f>
        <v>0</v>
      </c>
      <c r="H1340" s="36">
        <f t="shared" si="239"/>
        <v>1.5</v>
      </c>
      <c r="I1340" s="7">
        <f>I1341</f>
        <v>0</v>
      </c>
      <c r="J1340" s="36">
        <f t="shared" si="238"/>
        <v>1.5</v>
      </c>
      <c r="K1340" s="7">
        <f>K1341</f>
        <v>0</v>
      </c>
      <c r="L1340" s="36">
        <f t="shared" si="242"/>
        <v>1.5</v>
      </c>
    </row>
    <row r="1341" spans="1:12" ht="12.75">
      <c r="A1341" s="63" t="str">
        <f ca="1" t="shared" si="244"/>
        <v>Уплата прочих налогов, сборов и иных платежей</v>
      </c>
      <c r="B1341" s="45" t="s">
        <v>315</v>
      </c>
      <c r="C1341" s="8" t="s">
        <v>231</v>
      </c>
      <c r="D1341" s="1" t="s">
        <v>225</v>
      </c>
      <c r="E1341" s="94">
        <v>852</v>
      </c>
      <c r="F1341" s="7">
        <f>'прил.6'!G1057</f>
        <v>1.5</v>
      </c>
      <c r="G1341" s="7">
        <f>'прил.6'!H1057</f>
        <v>0</v>
      </c>
      <c r="H1341" s="36">
        <f t="shared" si="239"/>
        <v>1.5</v>
      </c>
      <c r="I1341" s="7">
        <f>'прил.6'!J1057</f>
        <v>0</v>
      </c>
      <c r="J1341" s="36">
        <f t="shared" si="238"/>
        <v>1.5</v>
      </c>
      <c r="K1341" s="7">
        <f>'прил.6'!L1057</f>
        <v>0</v>
      </c>
      <c r="L1341" s="36">
        <f t="shared" si="242"/>
        <v>1.5</v>
      </c>
    </row>
    <row r="1342" spans="1:12" ht="12.75">
      <c r="A1342" s="63" t="str">
        <f ca="1">IF(ISERROR(MATCH(C1342,Код_Раздел,0)),"",INDIRECT(ADDRESS(MATCH(C1342,Код_Раздел,0)+1,2,,,"Раздел")))</f>
        <v>Социальная политика</v>
      </c>
      <c r="B1342" s="45" t="s">
        <v>315</v>
      </c>
      <c r="C1342" s="8" t="s">
        <v>197</v>
      </c>
      <c r="D1342" s="1"/>
      <c r="E1342" s="94"/>
      <c r="F1342" s="7">
        <f>F1343</f>
        <v>15807.9</v>
      </c>
      <c r="G1342" s="7">
        <f>G1343</f>
        <v>0</v>
      </c>
      <c r="H1342" s="36">
        <f t="shared" si="239"/>
        <v>15807.9</v>
      </c>
      <c r="I1342" s="7">
        <f>I1343</f>
        <v>-718.2</v>
      </c>
      <c r="J1342" s="36">
        <f t="shared" si="238"/>
        <v>15089.699999999999</v>
      </c>
      <c r="K1342" s="7">
        <f>K1343</f>
        <v>0</v>
      </c>
      <c r="L1342" s="36">
        <f t="shared" si="242"/>
        <v>15089.699999999999</v>
      </c>
    </row>
    <row r="1343" spans="1:12" ht="12.75">
      <c r="A1343" s="12" t="s">
        <v>198</v>
      </c>
      <c r="B1343" s="45" t="s">
        <v>315</v>
      </c>
      <c r="C1343" s="8" t="s">
        <v>197</v>
      </c>
      <c r="D1343" s="1" t="s">
        <v>226</v>
      </c>
      <c r="E1343" s="94"/>
      <c r="F1343" s="7">
        <f>F1344+F1346</f>
        <v>15807.9</v>
      </c>
      <c r="G1343" s="7">
        <f>G1344+G1346</f>
        <v>0</v>
      </c>
      <c r="H1343" s="36">
        <f t="shared" si="239"/>
        <v>15807.9</v>
      </c>
      <c r="I1343" s="7">
        <f>I1344+I1346</f>
        <v>-718.2</v>
      </c>
      <c r="J1343" s="36">
        <f t="shared" si="238"/>
        <v>15089.699999999999</v>
      </c>
      <c r="K1343" s="7">
        <f>K1344+K1346</f>
        <v>0</v>
      </c>
      <c r="L1343" s="36">
        <f t="shared" si="242"/>
        <v>15089.699999999999</v>
      </c>
    </row>
    <row r="1344" spans="1:12" ht="39" customHeight="1">
      <c r="A1344" s="63" t="str">
        <f ca="1">IF(ISERROR(MATCH(E1344,Код_КВР,0)),"",INDIRECT(ADDRESS(MATCH(E1344,Код_КВР,0)+1,2,,,"КВР")))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44" s="45" t="s">
        <v>315</v>
      </c>
      <c r="C1344" s="8" t="s">
        <v>197</v>
      </c>
      <c r="D1344" s="1" t="s">
        <v>226</v>
      </c>
      <c r="E1344" s="94">
        <v>100</v>
      </c>
      <c r="F1344" s="7">
        <f>F1345</f>
        <v>14842.3</v>
      </c>
      <c r="G1344" s="7">
        <f>G1345</f>
        <v>0</v>
      </c>
      <c r="H1344" s="36">
        <f t="shared" si="239"/>
        <v>14842.3</v>
      </c>
      <c r="I1344" s="7">
        <f>I1345</f>
        <v>0</v>
      </c>
      <c r="J1344" s="36">
        <f t="shared" si="238"/>
        <v>14842.3</v>
      </c>
      <c r="K1344" s="7">
        <f>K1345</f>
        <v>0</v>
      </c>
      <c r="L1344" s="36">
        <f t="shared" si="242"/>
        <v>14842.3</v>
      </c>
    </row>
    <row r="1345" spans="1:12" ht="12.75">
      <c r="A1345" s="63" t="str">
        <f ca="1">IF(ISERROR(MATCH(E1345,Код_КВР,0)),"",INDIRECT(ADDRESS(MATCH(E1345,Код_КВР,0)+1,2,,,"КВР")))</f>
        <v>Расходы на выплаты персоналу муниципальных органов</v>
      </c>
      <c r="B1345" s="45" t="s">
        <v>315</v>
      </c>
      <c r="C1345" s="8" t="s">
        <v>197</v>
      </c>
      <c r="D1345" s="1" t="s">
        <v>226</v>
      </c>
      <c r="E1345" s="94">
        <v>120</v>
      </c>
      <c r="F1345" s="7">
        <f>'прил.6'!G1254</f>
        <v>14842.3</v>
      </c>
      <c r="G1345" s="7">
        <f>'прил.6'!H1254</f>
        <v>0</v>
      </c>
      <c r="H1345" s="36">
        <f t="shared" si="239"/>
        <v>14842.3</v>
      </c>
      <c r="I1345" s="7">
        <f>'прил.6'!J1254</f>
        <v>0</v>
      </c>
      <c r="J1345" s="36">
        <f t="shared" si="238"/>
        <v>14842.3</v>
      </c>
      <c r="K1345" s="7">
        <f>'прил.6'!L1254</f>
        <v>0</v>
      </c>
      <c r="L1345" s="36">
        <f t="shared" si="242"/>
        <v>14842.3</v>
      </c>
    </row>
    <row r="1346" spans="1:12" ht="12.75">
      <c r="A1346" s="63" t="str">
        <f ca="1">IF(ISERROR(MATCH(E1346,Код_КВР,0)),"",INDIRECT(ADDRESS(MATCH(E1346,Код_КВР,0)+1,2,,,"КВР")))</f>
        <v>Закупка товаров, работ и услуг для муниципальных нужд</v>
      </c>
      <c r="B1346" s="45" t="s">
        <v>315</v>
      </c>
      <c r="C1346" s="8" t="s">
        <v>197</v>
      </c>
      <c r="D1346" s="1" t="s">
        <v>226</v>
      </c>
      <c r="E1346" s="94">
        <v>200</v>
      </c>
      <c r="F1346" s="7">
        <f>F1347</f>
        <v>965.6</v>
      </c>
      <c r="G1346" s="7">
        <f>G1347</f>
        <v>0</v>
      </c>
      <c r="H1346" s="36">
        <f t="shared" si="239"/>
        <v>965.6</v>
      </c>
      <c r="I1346" s="7">
        <f>I1347</f>
        <v>-718.2</v>
      </c>
      <c r="J1346" s="36">
        <f t="shared" si="238"/>
        <v>247.39999999999998</v>
      </c>
      <c r="K1346" s="7">
        <f>K1347</f>
        <v>0</v>
      </c>
      <c r="L1346" s="36">
        <f t="shared" si="242"/>
        <v>247.39999999999998</v>
      </c>
    </row>
    <row r="1347" spans="1:12" ht="33">
      <c r="A1347" s="63" t="str">
        <f ca="1">IF(ISERROR(MATCH(E1347,Код_КВР,0)),"",INDIRECT(ADDRESS(MATCH(E1347,Код_КВР,0)+1,2,,,"КВР")))</f>
        <v>Иные закупки товаров, работ и услуг для обеспечения муниципальных нужд</v>
      </c>
      <c r="B1347" s="45" t="s">
        <v>315</v>
      </c>
      <c r="C1347" s="8" t="s">
        <v>197</v>
      </c>
      <c r="D1347" s="1" t="s">
        <v>226</v>
      </c>
      <c r="E1347" s="94">
        <v>240</v>
      </c>
      <c r="F1347" s="7">
        <f>F1348</f>
        <v>965.6</v>
      </c>
      <c r="G1347" s="7">
        <f>G1348</f>
        <v>0</v>
      </c>
      <c r="H1347" s="36">
        <f t="shared" si="239"/>
        <v>965.6</v>
      </c>
      <c r="I1347" s="7">
        <f>I1348</f>
        <v>-718.2</v>
      </c>
      <c r="J1347" s="36">
        <f t="shared" si="238"/>
        <v>247.39999999999998</v>
      </c>
      <c r="K1347" s="7">
        <f>K1348</f>
        <v>0</v>
      </c>
      <c r="L1347" s="36">
        <f t="shared" si="242"/>
        <v>247.39999999999998</v>
      </c>
    </row>
    <row r="1348" spans="1:12" ht="33">
      <c r="A1348" s="63" t="str">
        <f ca="1">IF(ISERROR(MATCH(E1348,Код_КВР,0)),"",INDIRECT(ADDRESS(MATCH(E1348,Код_КВР,0)+1,2,,,"КВР")))</f>
        <v xml:space="preserve">Прочая закупка товаров, работ и услуг для обеспечения муниципальных нужд         </v>
      </c>
      <c r="B1348" s="45" t="s">
        <v>315</v>
      </c>
      <c r="C1348" s="8" t="s">
        <v>197</v>
      </c>
      <c r="D1348" s="1" t="s">
        <v>226</v>
      </c>
      <c r="E1348" s="94">
        <v>244</v>
      </c>
      <c r="F1348" s="7">
        <f>'прил.6'!G1257</f>
        <v>965.6</v>
      </c>
      <c r="G1348" s="7">
        <f>'прил.6'!H1257</f>
        <v>0</v>
      </c>
      <c r="H1348" s="36">
        <f t="shared" si="239"/>
        <v>965.6</v>
      </c>
      <c r="I1348" s="7">
        <f>'прил.6'!J1257</f>
        <v>-718.2</v>
      </c>
      <c r="J1348" s="36">
        <f t="shared" si="238"/>
        <v>247.39999999999998</v>
      </c>
      <c r="K1348" s="7">
        <f>'прил.6'!L1257</f>
        <v>0</v>
      </c>
      <c r="L1348" s="36">
        <f t="shared" si="242"/>
        <v>247.39999999999998</v>
      </c>
    </row>
    <row r="1349" spans="1:12" ht="12.75">
      <c r="A1349" s="63" t="str">
        <f ca="1">IF(ISERROR(MATCH(C1349,Код_Раздел,0)),"",INDIRECT(ADDRESS(MATCH(C1349,Код_Раздел,0)+1,2,,,"Раздел")))</f>
        <v>Физическая культура и спорт</v>
      </c>
      <c r="B1349" s="45" t="s">
        <v>315</v>
      </c>
      <c r="C1349" s="8" t="s">
        <v>233</v>
      </c>
      <c r="D1349" s="1"/>
      <c r="E1349" s="94"/>
      <c r="F1349" s="7">
        <f>F1350</f>
        <v>5855.8</v>
      </c>
      <c r="G1349" s="7">
        <f>G1350</f>
        <v>0</v>
      </c>
      <c r="H1349" s="36">
        <f t="shared" si="239"/>
        <v>5855.8</v>
      </c>
      <c r="I1349" s="7">
        <f>I1350</f>
        <v>0</v>
      </c>
      <c r="J1349" s="36">
        <f t="shared" si="238"/>
        <v>5855.8</v>
      </c>
      <c r="K1349" s="7">
        <f>K1350</f>
        <v>0</v>
      </c>
      <c r="L1349" s="36">
        <f t="shared" si="242"/>
        <v>5855.8</v>
      </c>
    </row>
    <row r="1350" spans="1:12" ht="12.75">
      <c r="A1350" s="12" t="s">
        <v>201</v>
      </c>
      <c r="B1350" s="45" t="s">
        <v>315</v>
      </c>
      <c r="C1350" s="8" t="s">
        <v>233</v>
      </c>
      <c r="D1350" s="1" t="s">
        <v>230</v>
      </c>
      <c r="E1350" s="94"/>
      <c r="F1350" s="7">
        <f>F1351+F1353</f>
        <v>5855.8</v>
      </c>
      <c r="G1350" s="7">
        <f>G1351+G1353</f>
        <v>0</v>
      </c>
      <c r="H1350" s="36">
        <f t="shared" si="239"/>
        <v>5855.8</v>
      </c>
      <c r="I1350" s="7">
        <f>I1351+I1353</f>
        <v>0</v>
      </c>
      <c r="J1350" s="36">
        <f t="shared" si="238"/>
        <v>5855.8</v>
      </c>
      <c r="K1350" s="7">
        <f>K1351+K1353</f>
        <v>0</v>
      </c>
      <c r="L1350" s="36">
        <f t="shared" si="242"/>
        <v>5855.8</v>
      </c>
    </row>
    <row r="1351" spans="1:12" ht="33">
      <c r="A1351" s="63" t="str">
        <f ca="1">IF(ISERROR(MATCH(E1351,Код_КВР,0)),"",INDIRECT(ADDRESS(MATCH(E1351,Код_КВР,0)+1,2,,,"КВР")))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51" s="45" t="s">
        <v>315</v>
      </c>
      <c r="C1351" s="8" t="s">
        <v>233</v>
      </c>
      <c r="D1351" s="1" t="s">
        <v>230</v>
      </c>
      <c r="E1351" s="94">
        <v>100</v>
      </c>
      <c r="F1351" s="7">
        <f>F1352</f>
        <v>5841</v>
      </c>
      <c r="G1351" s="7">
        <f>G1352</f>
        <v>0</v>
      </c>
      <c r="H1351" s="36">
        <f t="shared" si="239"/>
        <v>5841</v>
      </c>
      <c r="I1351" s="7">
        <f>I1352</f>
        <v>0</v>
      </c>
      <c r="J1351" s="36">
        <f t="shared" si="238"/>
        <v>5841</v>
      </c>
      <c r="K1351" s="7">
        <f>K1352</f>
        <v>0</v>
      </c>
      <c r="L1351" s="36">
        <f t="shared" si="242"/>
        <v>5841</v>
      </c>
    </row>
    <row r="1352" spans="1:12" ht="12.75">
      <c r="A1352" s="63" t="str">
        <f ca="1">IF(ISERROR(MATCH(E1352,Код_КВР,0)),"",INDIRECT(ADDRESS(MATCH(E1352,Код_КВР,0)+1,2,,,"КВР")))</f>
        <v>Расходы на выплаты персоналу муниципальных органов</v>
      </c>
      <c r="B1352" s="45" t="s">
        <v>315</v>
      </c>
      <c r="C1352" s="8" t="s">
        <v>233</v>
      </c>
      <c r="D1352" s="1" t="s">
        <v>230</v>
      </c>
      <c r="E1352" s="94">
        <v>120</v>
      </c>
      <c r="F1352" s="7">
        <f>'прил.6'!G1152</f>
        <v>5841</v>
      </c>
      <c r="G1352" s="7">
        <f>'прил.6'!H1152</f>
        <v>0</v>
      </c>
      <c r="H1352" s="36">
        <f t="shared" si="239"/>
        <v>5841</v>
      </c>
      <c r="I1352" s="7">
        <f>'прил.6'!J1152</f>
        <v>0</v>
      </c>
      <c r="J1352" s="36">
        <f aca="true" t="shared" si="245" ref="J1352:J1454">H1352+I1352</f>
        <v>5841</v>
      </c>
      <c r="K1352" s="7">
        <f>'прил.6'!L1152</f>
        <v>0</v>
      </c>
      <c r="L1352" s="36">
        <f t="shared" si="242"/>
        <v>5841</v>
      </c>
    </row>
    <row r="1353" spans="1:12" ht="12.75">
      <c r="A1353" s="63" t="str">
        <f ca="1">IF(ISERROR(MATCH(E1353,Код_КВР,0)),"",INDIRECT(ADDRESS(MATCH(E1353,Код_КВР,0)+1,2,,,"КВР")))</f>
        <v>Закупка товаров, работ и услуг для муниципальных нужд</v>
      </c>
      <c r="B1353" s="45" t="s">
        <v>315</v>
      </c>
      <c r="C1353" s="8" t="s">
        <v>233</v>
      </c>
      <c r="D1353" s="1" t="s">
        <v>230</v>
      </c>
      <c r="E1353" s="94">
        <v>200</v>
      </c>
      <c r="F1353" s="7">
        <f>F1354</f>
        <v>14.8</v>
      </c>
      <c r="G1353" s="7">
        <f>G1354</f>
        <v>0</v>
      </c>
      <c r="H1353" s="36">
        <f t="shared" si="239"/>
        <v>14.8</v>
      </c>
      <c r="I1353" s="7">
        <f>I1354</f>
        <v>0</v>
      </c>
      <c r="J1353" s="36">
        <f t="shared" si="245"/>
        <v>14.8</v>
      </c>
      <c r="K1353" s="7">
        <f>K1354</f>
        <v>0</v>
      </c>
      <c r="L1353" s="36">
        <f t="shared" si="242"/>
        <v>14.8</v>
      </c>
    </row>
    <row r="1354" spans="1:12" ht="33">
      <c r="A1354" s="63" t="str">
        <f ca="1">IF(ISERROR(MATCH(E1354,Код_КВР,0)),"",INDIRECT(ADDRESS(MATCH(E1354,Код_КВР,0)+1,2,,,"КВР")))</f>
        <v>Иные закупки товаров, работ и услуг для обеспечения муниципальных нужд</v>
      </c>
      <c r="B1354" s="45" t="s">
        <v>315</v>
      </c>
      <c r="C1354" s="8" t="s">
        <v>233</v>
      </c>
      <c r="D1354" s="1" t="s">
        <v>230</v>
      </c>
      <c r="E1354" s="94">
        <v>240</v>
      </c>
      <c r="F1354" s="7">
        <f>F1355</f>
        <v>14.8</v>
      </c>
      <c r="G1354" s="7">
        <f>G1355</f>
        <v>0</v>
      </c>
      <c r="H1354" s="36">
        <f t="shared" si="239"/>
        <v>14.8</v>
      </c>
      <c r="I1354" s="7">
        <f>I1355</f>
        <v>0</v>
      </c>
      <c r="J1354" s="36">
        <f t="shared" si="245"/>
        <v>14.8</v>
      </c>
      <c r="K1354" s="7">
        <f>K1355</f>
        <v>0</v>
      </c>
      <c r="L1354" s="36">
        <f t="shared" si="242"/>
        <v>14.8</v>
      </c>
    </row>
    <row r="1355" spans="1:12" ht="33">
      <c r="A1355" s="63" t="str">
        <f ca="1">IF(ISERROR(MATCH(E1355,Код_КВР,0)),"",INDIRECT(ADDRESS(MATCH(E1355,Код_КВР,0)+1,2,,,"КВР")))</f>
        <v xml:space="preserve">Прочая закупка товаров, работ и услуг для обеспечения муниципальных нужд         </v>
      </c>
      <c r="B1355" s="45" t="s">
        <v>315</v>
      </c>
      <c r="C1355" s="8" t="s">
        <v>233</v>
      </c>
      <c r="D1355" s="1" t="s">
        <v>230</v>
      </c>
      <c r="E1355" s="94">
        <v>244</v>
      </c>
      <c r="F1355" s="7">
        <f>'прил.6'!G1155</f>
        <v>14.8</v>
      </c>
      <c r="G1355" s="7">
        <f>'прил.6'!H1155</f>
        <v>0</v>
      </c>
      <c r="H1355" s="36">
        <f t="shared" si="239"/>
        <v>14.8</v>
      </c>
      <c r="I1355" s="7">
        <f>'прил.6'!J1155</f>
        <v>0</v>
      </c>
      <c r="J1355" s="36">
        <f t="shared" si="245"/>
        <v>14.8</v>
      </c>
      <c r="K1355" s="7">
        <f>'прил.6'!L1155</f>
        <v>0</v>
      </c>
      <c r="L1355" s="36">
        <f t="shared" si="242"/>
        <v>14.8</v>
      </c>
    </row>
    <row r="1356" spans="1:12" ht="33">
      <c r="A1356" s="63" t="str">
        <f ca="1">IF(ISERROR(MATCH(B1356,Код_КЦСР,0)),"",INDIRECT(ADDRESS(MATCH(B1356,Код_КЦСР,0)+1,2,,,"КЦСР")))</f>
        <v>Председатель представительного органа муниципального образования</v>
      </c>
      <c r="B1356" s="45" t="s">
        <v>316</v>
      </c>
      <c r="C1356" s="8"/>
      <c r="D1356" s="1"/>
      <c r="E1356" s="94"/>
      <c r="F1356" s="7">
        <f aca="true" t="shared" si="246" ref="F1356:K1359">F1357</f>
        <v>2201.1</v>
      </c>
      <c r="G1356" s="7">
        <f t="shared" si="246"/>
        <v>0</v>
      </c>
      <c r="H1356" s="36">
        <f t="shared" si="239"/>
        <v>2201.1</v>
      </c>
      <c r="I1356" s="7">
        <f t="shared" si="246"/>
        <v>0</v>
      </c>
      <c r="J1356" s="36">
        <f t="shared" si="245"/>
        <v>2201.1</v>
      </c>
      <c r="K1356" s="7">
        <f t="shared" si="246"/>
        <v>0</v>
      </c>
      <c r="L1356" s="36">
        <f t="shared" si="242"/>
        <v>2201.1</v>
      </c>
    </row>
    <row r="1357" spans="1:12" ht="12.75">
      <c r="A1357" s="63" t="str">
        <f ca="1">IF(ISERROR(MATCH(C1357,Код_Раздел,0)),"",INDIRECT(ADDRESS(MATCH(C1357,Код_Раздел,0)+1,2,,,"Раздел")))</f>
        <v>Общегосударственные  вопросы</v>
      </c>
      <c r="B1357" s="45" t="s">
        <v>316</v>
      </c>
      <c r="C1357" s="8" t="s">
        <v>222</v>
      </c>
      <c r="D1357" s="1"/>
      <c r="E1357" s="94"/>
      <c r="F1357" s="7">
        <f t="shared" si="246"/>
        <v>2201.1</v>
      </c>
      <c r="G1357" s="7">
        <f t="shared" si="246"/>
        <v>0</v>
      </c>
      <c r="H1357" s="36">
        <f t="shared" si="239"/>
        <v>2201.1</v>
      </c>
      <c r="I1357" s="7">
        <f t="shared" si="246"/>
        <v>0</v>
      </c>
      <c r="J1357" s="36">
        <f t="shared" si="245"/>
        <v>2201.1</v>
      </c>
      <c r="K1357" s="7">
        <f t="shared" si="246"/>
        <v>0</v>
      </c>
      <c r="L1357" s="36">
        <f t="shared" si="242"/>
        <v>2201.1</v>
      </c>
    </row>
    <row r="1358" spans="1:12" ht="49.5">
      <c r="A1358" s="12" t="s">
        <v>177</v>
      </c>
      <c r="B1358" s="45" t="s">
        <v>316</v>
      </c>
      <c r="C1358" s="8" t="s">
        <v>222</v>
      </c>
      <c r="D1358" s="8" t="s">
        <v>224</v>
      </c>
      <c r="E1358" s="94"/>
      <c r="F1358" s="7">
        <f t="shared" si="246"/>
        <v>2201.1</v>
      </c>
      <c r="G1358" s="7">
        <f t="shared" si="246"/>
        <v>0</v>
      </c>
      <c r="H1358" s="36">
        <f t="shared" si="239"/>
        <v>2201.1</v>
      </c>
      <c r="I1358" s="7">
        <f t="shared" si="246"/>
        <v>0</v>
      </c>
      <c r="J1358" s="36">
        <f t="shared" si="245"/>
        <v>2201.1</v>
      </c>
      <c r="K1358" s="7">
        <f t="shared" si="246"/>
        <v>0</v>
      </c>
      <c r="L1358" s="36">
        <f t="shared" si="242"/>
        <v>2201.1</v>
      </c>
    </row>
    <row r="1359" spans="1:12" ht="33">
      <c r="A1359" s="63" t="str">
        <f ca="1">IF(ISERROR(MATCH(E1359,Код_КВР,0)),"",INDIRECT(ADDRESS(MATCH(E1359,Код_КВР,0)+1,2,,,"КВР")))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59" s="45" t="s">
        <v>316</v>
      </c>
      <c r="C1359" s="8" t="s">
        <v>222</v>
      </c>
      <c r="D1359" s="8" t="s">
        <v>224</v>
      </c>
      <c r="E1359" s="94">
        <v>100</v>
      </c>
      <c r="F1359" s="7">
        <f t="shared" si="246"/>
        <v>2201.1</v>
      </c>
      <c r="G1359" s="7">
        <f t="shared" si="246"/>
        <v>0</v>
      </c>
      <c r="H1359" s="36">
        <f t="shared" si="239"/>
        <v>2201.1</v>
      </c>
      <c r="I1359" s="7">
        <f t="shared" si="246"/>
        <v>0</v>
      </c>
      <c r="J1359" s="36">
        <f t="shared" si="245"/>
        <v>2201.1</v>
      </c>
      <c r="K1359" s="7">
        <f t="shared" si="246"/>
        <v>0</v>
      </c>
      <c r="L1359" s="36">
        <f t="shared" si="242"/>
        <v>2201.1</v>
      </c>
    </row>
    <row r="1360" spans="1:12" ht="12.75">
      <c r="A1360" s="63" t="str">
        <f ca="1">IF(ISERROR(MATCH(E1360,Код_КВР,0)),"",INDIRECT(ADDRESS(MATCH(E1360,Код_КВР,0)+1,2,,,"КВР")))</f>
        <v>Расходы на выплаты персоналу муниципальных органов</v>
      </c>
      <c r="B1360" s="45" t="s">
        <v>316</v>
      </c>
      <c r="C1360" s="8" t="s">
        <v>222</v>
      </c>
      <c r="D1360" s="8" t="s">
        <v>224</v>
      </c>
      <c r="E1360" s="94">
        <v>120</v>
      </c>
      <c r="F1360" s="7">
        <f>'прил.6'!G386</f>
        <v>2201.1</v>
      </c>
      <c r="G1360" s="7">
        <f>'прил.6'!H386</f>
        <v>0</v>
      </c>
      <c r="H1360" s="36">
        <f aca="true" t="shared" si="247" ref="H1360:H1462">F1360+G1360</f>
        <v>2201.1</v>
      </c>
      <c r="I1360" s="7">
        <f>'прил.6'!J386</f>
        <v>0</v>
      </c>
      <c r="J1360" s="36">
        <f t="shared" si="245"/>
        <v>2201.1</v>
      </c>
      <c r="K1360" s="7">
        <f>'прил.6'!L386</f>
        <v>0</v>
      </c>
      <c r="L1360" s="36">
        <f t="shared" si="242"/>
        <v>2201.1</v>
      </c>
    </row>
    <row r="1361" spans="1:12" ht="12.75">
      <c r="A1361" s="63" t="str">
        <f ca="1">IF(ISERROR(MATCH(B1361,Код_КЦСР,0)),"",INDIRECT(ADDRESS(MATCH(B1361,Код_КЦСР,0)+1,2,,,"КЦСР")))</f>
        <v>Депутаты представительного органа муниципального образования</v>
      </c>
      <c r="B1361" s="45" t="s">
        <v>317</v>
      </c>
      <c r="C1361" s="8"/>
      <c r="D1361" s="1"/>
      <c r="E1361" s="94"/>
      <c r="F1361" s="7">
        <f aca="true" t="shared" si="248" ref="F1361:K1364">F1362</f>
        <v>3706.8</v>
      </c>
      <c r="G1361" s="7">
        <f t="shared" si="248"/>
        <v>0</v>
      </c>
      <c r="H1361" s="36">
        <f t="shared" si="247"/>
        <v>3706.8</v>
      </c>
      <c r="I1361" s="7">
        <f t="shared" si="248"/>
        <v>0</v>
      </c>
      <c r="J1361" s="36">
        <f t="shared" si="245"/>
        <v>3706.8</v>
      </c>
      <c r="K1361" s="7">
        <f t="shared" si="248"/>
        <v>0</v>
      </c>
      <c r="L1361" s="36">
        <f t="shared" si="242"/>
        <v>3706.8</v>
      </c>
    </row>
    <row r="1362" spans="1:12" ht="12.75">
      <c r="A1362" s="63" t="str">
        <f ca="1">IF(ISERROR(MATCH(C1362,Код_Раздел,0)),"",INDIRECT(ADDRESS(MATCH(C1362,Код_Раздел,0)+1,2,,,"Раздел")))</f>
        <v>Общегосударственные  вопросы</v>
      </c>
      <c r="B1362" s="45" t="s">
        <v>317</v>
      </c>
      <c r="C1362" s="8" t="s">
        <v>222</v>
      </c>
      <c r="D1362" s="1"/>
      <c r="E1362" s="94"/>
      <c r="F1362" s="7">
        <f t="shared" si="248"/>
        <v>3706.8</v>
      </c>
      <c r="G1362" s="7">
        <f t="shared" si="248"/>
        <v>0</v>
      </c>
      <c r="H1362" s="36">
        <f t="shared" si="247"/>
        <v>3706.8</v>
      </c>
      <c r="I1362" s="7">
        <f t="shared" si="248"/>
        <v>0</v>
      </c>
      <c r="J1362" s="36">
        <f t="shared" si="245"/>
        <v>3706.8</v>
      </c>
      <c r="K1362" s="7">
        <f t="shared" si="248"/>
        <v>0</v>
      </c>
      <c r="L1362" s="36">
        <f t="shared" si="242"/>
        <v>3706.8</v>
      </c>
    </row>
    <row r="1363" spans="1:12" ht="49.5">
      <c r="A1363" s="12" t="s">
        <v>177</v>
      </c>
      <c r="B1363" s="45" t="s">
        <v>317</v>
      </c>
      <c r="C1363" s="8" t="s">
        <v>222</v>
      </c>
      <c r="D1363" s="8" t="s">
        <v>224</v>
      </c>
      <c r="E1363" s="94"/>
      <c r="F1363" s="7">
        <f t="shared" si="248"/>
        <v>3706.8</v>
      </c>
      <c r="G1363" s="7">
        <f t="shared" si="248"/>
        <v>0</v>
      </c>
      <c r="H1363" s="36">
        <f t="shared" si="247"/>
        <v>3706.8</v>
      </c>
      <c r="I1363" s="7">
        <f t="shared" si="248"/>
        <v>0</v>
      </c>
      <c r="J1363" s="36">
        <f t="shared" si="245"/>
        <v>3706.8</v>
      </c>
      <c r="K1363" s="7">
        <f t="shared" si="248"/>
        <v>0</v>
      </c>
      <c r="L1363" s="36">
        <f t="shared" si="242"/>
        <v>3706.8</v>
      </c>
    </row>
    <row r="1364" spans="1:12" ht="33">
      <c r="A1364" s="63" t="str">
        <f ca="1">IF(ISERROR(MATCH(E1364,Код_КВР,0)),"",INDIRECT(ADDRESS(MATCH(E1364,Код_КВР,0)+1,2,,,"КВР")))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64" s="45" t="s">
        <v>317</v>
      </c>
      <c r="C1364" s="8" t="s">
        <v>222</v>
      </c>
      <c r="D1364" s="8" t="s">
        <v>224</v>
      </c>
      <c r="E1364" s="94">
        <v>100</v>
      </c>
      <c r="F1364" s="7">
        <f t="shared" si="248"/>
        <v>3706.8</v>
      </c>
      <c r="G1364" s="7">
        <f t="shared" si="248"/>
        <v>0</v>
      </c>
      <c r="H1364" s="36">
        <f t="shared" si="247"/>
        <v>3706.8</v>
      </c>
      <c r="I1364" s="7">
        <f t="shared" si="248"/>
        <v>0</v>
      </c>
      <c r="J1364" s="36">
        <f t="shared" si="245"/>
        <v>3706.8</v>
      </c>
      <c r="K1364" s="7">
        <f t="shared" si="248"/>
        <v>0</v>
      </c>
      <c r="L1364" s="36">
        <f t="shared" si="242"/>
        <v>3706.8</v>
      </c>
    </row>
    <row r="1365" spans="1:12" ht="12.75">
      <c r="A1365" s="63" t="str">
        <f ca="1">IF(ISERROR(MATCH(E1365,Код_КВР,0)),"",INDIRECT(ADDRESS(MATCH(E1365,Код_КВР,0)+1,2,,,"КВР")))</f>
        <v>Расходы на выплаты персоналу муниципальных органов</v>
      </c>
      <c r="B1365" s="45" t="s">
        <v>317</v>
      </c>
      <c r="C1365" s="8" t="s">
        <v>222</v>
      </c>
      <c r="D1365" s="8" t="s">
        <v>224</v>
      </c>
      <c r="E1365" s="94">
        <v>120</v>
      </c>
      <c r="F1365" s="7">
        <f>'прил.6'!G389</f>
        <v>3706.8</v>
      </c>
      <c r="G1365" s="7">
        <f>'прил.6'!H389</f>
        <v>0</v>
      </c>
      <c r="H1365" s="36">
        <f t="shared" si="247"/>
        <v>3706.8</v>
      </c>
      <c r="I1365" s="7">
        <f>'прил.6'!J389</f>
        <v>0</v>
      </c>
      <c r="J1365" s="36">
        <f t="shared" si="245"/>
        <v>3706.8</v>
      </c>
      <c r="K1365" s="7">
        <f>'прил.6'!L389</f>
        <v>0</v>
      </c>
      <c r="L1365" s="36">
        <f t="shared" si="242"/>
        <v>3706.8</v>
      </c>
    </row>
    <row r="1366" spans="1:12" ht="33">
      <c r="A1366" s="63" t="str">
        <f ca="1">IF(ISERROR(MATCH(B1366,Код_КЦСР,0)),"",INDIRECT(ADDRESS(MATCH(B1366,Код_КЦСР,0)+1,2,,,"КЦСР")))</f>
        <v>Реализация функций органов местного самоуправления города, связанных с общегородским управлением</v>
      </c>
      <c r="B1366" s="45" t="s">
        <v>318</v>
      </c>
      <c r="C1366" s="8"/>
      <c r="D1366" s="1"/>
      <c r="E1366" s="94"/>
      <c r="F1366" s="7">
        <f aca="true" t="shared" si="249" ref="F1366:K1371">F1367</f>
        <v>400</v>
      </c>
      <c r="G1366" s="7">
        <f t="shared" si="249"/>
        <v>0</v>
      </c>
      <c r="H1366" s="36">
        <f t="shared" si="247"/>
        <v>400</v>
      </c>
      <c r="I1366" s="7">
        <f t="shared" si="249"/>
        <v>0</v>
      </c>
      <c r="J1366" s="36">
        <f t="shared" si="245"/>
        <v>400</v>
      </c>
      <c r="K1366" s="7">
        <f t="shared" si="249"/>
        <v>-50</v>
      </c>
      <c r="L1366" s="36">
        <f t="shared" si="242"/>
        <v>350</v>
      </c>
    </row>
    <row r="1367" spans="1:12" ht="12.75">
      <c r="A1367" s="63" t="str">
        <f ca="1">IF(ISERROR(MATCH(B1367,Код_КЦСР,0)),"",INDIRECT(ADDRESS(MATCH(B1367,Код_КЦСР,0)+1,2,,,"КЦСР")))</f>
        <v>Расходы на судебные издержки и исполнение судебных решений</v>
      </c>
      <c r="B1367" s="45" t="s">
        <v>320</v>
      </c>
      <c r="C1367" s="8"/>
      <c r="D1367" s="1"/>
      <c r="E1367" s="94"/>
      <c r="F1367" s="7">
        <f t="shared" si="249"/>
        <v>400</v>
      </c>
      <c r="G1367" s="7">
        <f t="shared" si="249"/>
        <v>0</v>
      </c>
      <c r="H1367" s="36">
        <f t="shared" si="247"/>
        <v>400</v>
      </c>
      <c r="I1367" s="7">
        <f t="shared" si="249"/>
        <v>0</v>
      </c>
      <c r="J1367" s="36">
        <f t="shared" si="245"/>
        <v>400</v>
      </c>
      <c r="K1367" s="7">
        <f t="shared" si="249"/>
        <v>-50</v>
      </c>
      <c r="L1367" s="36">
        <f t="shared" si="242"/>
        <v>350</v>
      </c>
    </row>
    <row r="1368" spans="1:12" ht="12.75">
      <c r="A1368" s="63" t="str">
        <f ca="1">IF(ISERROR(MATCH(C1368,Код_Раздел,0)),"",INDIRECT(ADDRESS(MATCH(C1368,Код_Раздел,0)+1,2,,,"Раздел")))</f>
        <v>Общегосударственные  вопросы</v>
      </c>
      <c r="B1368" s="45" t="s">
        <v>320</v>
      </c>
      <c r="C1368" s="8" t="s">
        <v>222</v>
      </c>
      <c r="D1368" s="1"/>
      <c r="E1368" s="94"/>
      <c r="F1368" s="7">
        <f t="shared" si="249"/>
        <v>400</v>
      </c>
      <c r="G1368" s="7">
        <f t="shared" si="249"/>
        <v>0</v>
      </c>
      <c r="H1368" s="36">
        <f t="shared" si="247"/>
        <v>400</v>
      </c>
      <c r="I1368" s="7">
        <f t="shared" si="249"/>
        <v>0</v>
      </c>
      <c r="J1368" s="36">
        <f t="shared" si="245"/>
        <v>400</v>
      </c>
      <c r="K1368" s="7">
        <f t="shared" si="249"/>
        <v>-50</v>
      </c>
      <c r="L1368" s="36">
        <f t="shared" si="242"/>
        <v>350</v>
      </c>
    </row>
    <row r="1369" spans="1:12" ht="12.75">
      <c r="A1369" s="12" t="s">
        <v>246</v>
      </c>
      <c r="B1369" s="45" t="s">
        <v>320</v>
      </c>
      <c r="C1369" s="8" t="s">
        <v>222</v>
      </c>
      <c r="D1369" s="1" t="s">
        <v>199</v>
      </c>
      <c r="E1369" s="94"/>
      <c r="F1369" s="7">
        <f t="shared" si="249"/>
        <v>400</v>
      </c>
      <c r="G1369" s="7">
        <f t="shared" si="249"/>
        <v>0</v>
      </c>
      <c r="H1369" s="36">
        <f t="shared" si="247"/>
        <v>400</v>
      </c>
      <c r="I1369" s="7">
        <f t="shared" si="249"/>
        <v>0</v>
      </c>
      <c r="J1369" s="36">
        <f t="shared" si="245"/>
        <v>400</v>
      </c>
      <c r="K1369" s="7">
        <f t="shared" si="249"/>
        <v>-50</v>
      </c>
      <c r="L1369" s="36">
        <f t="shared" si="242"/>
        <v>350</v>
      </c>
    </row>
    <row r="1370" spans="1:12" ht="12.75">
      <c r="A1370" s="63" t="str">
        <f ca="1">IF(ISERROR(MATCH(E1370,Код_КВР,0)),"",INDIRECT(ADDRESS(MATCH(E1370,Код_КВР,0)+1,2,,,"КВР")))</f>
        <v>Иные бюджетные ассигнования</v>
      </c>
      <c r="B1370" s="45" t="s">
        <v>320</v>
      </c>
      <c r="C1370" s="8" t="s">
        <v>222</v>
      </c>
      <c r="D1370" s="1" t="s">
        <v>199</v>
      </c>
      <c r="E1370" s="94">
        <v>800</v>
      </c>
      <c r="F1370" s="7">
        <f t="shared" si="249"/>
        <v>400</v>
      </c>
      <c r="G1370" s="7">
        <f t="shared" si="249"/>
        <v>0</v>
      </c>
      <c r="H1370" s="36">
        <f t="shared" si="247"/>
        <v>400</v>
      </c>
      <c r="I1370" s="7">
        <f t="shared" si="249"/>
        <v>0</v>
      </c>
      <c r="J1370" s="36">
        <f t="shared" si="245"/>
        <v>400</v>
      </c>
      <c r="K1370" s="7">
        <f t="shared" si="249"/>
        <v>-50</v>
      </c>
      <c r="L1370" s="36">
        <f t="shared" si="242"/>
        <v>350</v>
      </c>
    </row>
    <row r="1371" spans="1:12" ht="12.75">
      <c r="A1371" s="63" t="str">
        <f ca="1">IF(ISERROR(MATCH(E1371,Код_КВР,0)),"",INDIRECT(ADDRESS(MATCH(E1371,Код_КВР,0)+1,2,,,"КВР")))</f>
        <v>Исполнение судебных актов</v>
      </c>
      <c r="B1371" s="45" t="s">
        <v>320</v>
      </c>
      <c r="C1371" s="8" t="s">
        <v>222</v>
      </c>
      <c r="D1371" s="1" t="s">
        <v>199</v>
      </c>
      <c r="E1371" s="94">
        <v>830</v>
      </c>
      <c r="F1371" s="7">
        <f t="shared" si="249"/>
        <v>400</v>
      </c>
      <c r="G1371" s="7">
        <f t="shared" si="249"/>
        <v>0</v>
      </c>
      <c r="H1371" s="36">
        <f t="shared" si="247"/>
        <v>400</v>
      </c>
      <c r="I1371" s="7">
        <f t="shared" si="249"/>
        <v>0</v>
      </c>
      <c r="J1371" s="36">
        <f t="shared" si="245"/>
        <v>400</v>
      </c>
      <c r="K1371" s="7">
        <f t="shared" si="249"/>
        <v>-50</v>
      </c>
      <c r="L1371" s="36">
        <f t="shared" si="242"/>
        <v>350</v>
      </c>
    </row>
    <row r="1372" spans="1:12" ht="85.5" customHeight="1">
      <c r="A1372" s="63" t="str">
        <f ca="1">IF(ISERROR(MATCH(E1372,Код_КВР,0)),"",INDIRECT(ADDRESS(MATCH(E1372,Код_КВР,0)+1,2,,,"КВР")))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v>
      </c>
      <c r="B1372" s="45" t="s">
        <v>320</v>
      </c>
      <c r="C1372" s="8" t="s">
        <v>222</v>
      </c>
      <c r="D1372" s="1" t="s">
        <v>199</v>
      </c>
      <c r="E1372" s="94">
        <v>831</v>
      </c>
      <c r="F1372" s="7">
        <f>'прил.6'!G162+'прил.6'!G817</f>
        <v>400</v>
      </c>
      <c r="G1372" s="7">
        <f>'прил.6'!H162+'прил.6'!H817</f>
        <v>0</v>
      </c>
      <c r="H1372" s="36">
        <f t="shared" si="247"/>
        <v>400</v>
      </c>
      <c r="I1372" s="7">
        <f>'прил.6'!J162+'прил.6'!J817</f>
        <v>0</v>
      </c>
      <c r="J1372" s="36">
        <f t="shared" si="245"/>
        <v>400</v>
      </c>
      <c r="K1372" s="7">
        <f>'прил.6'!L162+'прил.6'!L817</f>
        <v>-50</v>
      </c>
      <c r="L1372" s="36">
        <f t="shared" si="242"/>
        <v>350</v>
      </c>
    </row>
    <row r="1373" spans="1:12" ht="12.75">
      <c r="A1373" s="63" t="str">
        <f ca="1">IF(ISERROR(MATCH(B1373,Код_КЦСР,0)),"",INDIRECT(ADDRESS(MATCH(B1373,Код_КЦСР,0)+1,2,,,"КЦСР")))</f>
        <v>Процентные платежи по долговым обязательствам</v>
      </c>
      <c r="B1373" s="45" t="s">
        <v>323</v>
      </c>
      <c r="C1373" s="8"/>
      <c r="D1373" s="1"/>
      <c r="E1373" s="94"/>
      <c r="F1373" s="7">
        <f aca="true" t="shared" si="250" ref="F1373:K1377">F1374</f>
        <v>46394.2</v>
      </c>
      <c r="G1373" s="7">
        <f t="shared" si="250"/>
        <v>0</v>
      </c>
      <c r="H1373" s="36">
        <f t="shared" si="247"/>
        <v>46394.2</v>
      </c>
      <c r="I1373" s="7">
        <f t="shared" si="250"/>
        <v>0</v>
      </c>
      <c r="J1373" s="36">
        <f t="shared" si="245"/>
        <v>46394.2</v>
      </c>
      <c r="K1373" s="7">
        <f t="shared" si="250"/>
        <v>0</v>
      </c>
      <c r="L1373" s="36">
        <f t="shared" si="242"/>
        <v>46394.2</v>
      </c>
    </row>
    <row r="1374" spans="1:12" ht="12.75">
      <c r="A1374" s="63" t="str">
        <f ca="1">IF(ISERROR(MATCH(B1374,Код_КЦСР,0)),"",INDIRECT(ADDRESS(MATCH(B1374,Код_КЦСР,0)+1,2,,,"КЦСР")))</f>
        <v>Процентные платежи по муниципальному долгу</v>
      </c>
      <c r="B1374" s="45" t="s">
        <v>324</v>
      </c>
      <c r="C1374" s="8"/>
      <c r="D1374" s="1"/>
      <c r="E1374" s="94"/>
      <c r="F1374" s="7">
        <f t="shared" si="250"/>
        <v>46394.2</v>
      </c>
      <c r="G1374" s="7">
        <f t="shared" si="250"/>
        <v>0</v>
      </c>
      <c r="H1374" s="36">
        <f t="shared" si="247"/>
        <v>46394.2</v>
      </c>
      <c r="I1374" s="7">
        <f t="shared" si="250"/>
        <v>0</v>
      </c>
      <c r="J1374" s="36">
        <f t="shared" si="245"/>
        <v>46394.2</v>
      </c>
      <c r="K1374" s="7">
        <f t="shared" si="250"/>
        <v>0</v>
      </c>
      <c r="L1374" s="36">
        <f t="shared" si="242"/>
        <v>46394.2</v>
      </c>
    </row>
    <row r="1375" spans="1:12" ht="12.75">
      <c r="A1375" s="63" t="str">
        <f ca="1">IF(ISERROR(MATCH(C1375,Код_Раздел,0)),"",INDIRECT(ADDRESS(MATCH(C1375,Код_Раздел,0)+1,2,,,"Раздел")))</f>
        <v>Обслуживание государственного и муниципального долга</v>
      </c>
      <c r="B1375" s="45" t="s">
        <v>324</v>
      </c>
      <c r="C1375" s="8" t="s">
        <v>199</v>
      </c>
      <c r="D1375" s="1"/>
      <c r="E1375" s="94"/>
      <c r="F1375" s="7">
        <f t="shared" si="250"/>
        <v>46394.2</v>
      </c>
      <c r="G1375" s="7">
        <f t="shared" si="250"/>
        <v>0</v>
      </c>
      <c r="H1375" s="36">
        <f t="shared" si="247"/>
        <v>46394.2</v>
      </c>
      <c r="I1375" s="7">
        <f t="shared" si="250"/>
        <v>0</v>
      </c>
      <c r="J1375" s="36">
        <f t="shared" si="245"/>
        <v>46394.2</v>
      </c>
      <c r="K1375" s="7">
        <f t="shared" si="250"/>
        <v>0</v>
      </c>
      <c r="L1375" s="36">
        <f t="shared" si="242"/>
        <v>46394.2</v>
      </c>
    </row>
    <row r="1376" spans="1:12" ht="33">
      <c r="A1376" s="12" t="s">
        <v>270</v>
      </c>
      <c r="B1376" s="45" t="s">
        <v>324</v>
      </c>
      <c r="C1376" s="8" t="s">
        <v>199</v>
      </c>
      <c r="D1376" s="1" t="s">
        <v>222</v>
      </c>
      <c r="E1376" s="94"/>
      <c r="F1376" s="7">
        <f t="shared" si="250"/>
        <v>46394.2</v>
      </c>
      <c r="G1376" s="7">
        <f t="shared" si="250"/>
        <v>0</v>
      </c>
      <c r="H1376" s="36">
        <f t="shared" si="247"/>
        <v>46394.2</v>
      </c>
      <c r="I1376" s="7">
        <f t="shared" si="250"/>
        <v>0</v>
      </c>
      <c r="J1376" s="36">
        <f t="shared" si="245"/>
        <v>46394.2</v>
      </c>
      <c r="K1376" s="7">
        <f t="shared" si="250"/>
        <v>0</v>
      </c>
      <c r="L1376" s="36">
        <f t="shared" si="242"/>
        <v>46394.2</v>
      </c>
    </row>
    <row r="1377" spans="1:12" ht="12.75">
      <c r="A1377" s="63" t="str">
        <f ca="1">IF(ISERROR(MATCH(E1377,Код_КВР,0)),"",INDIRECT(ADDRESS(MATCH(E1377,Код_КВР,0)+1,2,,,"КВР")))</f>
        <v>Обслуживание государственного (муниципального) долга</v>
      </c>
      <c r="B1377" s="45" t="s">
        <v>324</v>
      </c>
      <c r="C1377" s="8" t="s">
        <v>199</v>
      </c>
      <c r="D1377" s="1" t="s">
        <v>222</v>
      </c>
      <c r="E1377" s="94">
        <v>700</v>
      </c>
      <c r="F1377" s="7">
        <f t="shared" si="250"/>
        <v>46394.2</v>
      </c>
      <c r="G1377" s="7">
        <f t="shared" si="250"/>
        <v>0</v>
      </c>
      <c r="H1377" s="36">
        <f t="shared" si="247"/>
        <v>46394.2</v>
      </c>
      <c r="I1377" s="7">
        <f t="shared" si="250"/>
        <v>0</v>
      </c>
      <c r="J1377" s="36">
        <f t="shared" si="245"/>
        <v>46394.2</v>
      </c>
      <c r="K1377" s="7">
        <f t="shared" si="250"/>
        <v>0</v>
      </c>
      <c r="L1377" s="36">
        <f t="shared" si="242"/>
        <v>46394.2</v>
      </c>
    </row>
    <row r="1378" spans="1:12" ht="12.75">
      <c r="A1378" s="63" t="str">
        <f ca="1">IF(ISERROR(MATCH(E1378,Код_КВР,0)),"",INDIRECT(ADDRESS(MATCH(E1378,Код_КВР,0)+1,2,,,"КВР")))</f>
        <v>Обслуживание муниципального долга</v>
      </c>
      <c r="B1378" s="45" t="s">
        <v>324</v>
      </c>
      <c r="C1378" s="8" t="s">
        <v>199</v>
      </c>
      <c r="D1378" s="1" t="s">
        <v>222</v>
      </c>
      <c r="E1378" s="94">
        <v>730</v>
      </c>
      <c r="F1378" s="7">
        <f>'прил.6'!G833</f>
        <v>46394.2</v>
      </c>
      <c r="G1378" s="7">
        <f>'прил.6'!H833</f>
        <v>0</v>
      </c>
      <c r="H1378" s="36">
        <f t="shared" si="247"/>
        <v>46394.2</v>
      </c>
      <c r="I1378" s="7">
        <f>'прил.6'!J833</f>
        <v>0</v>
      </c>
      <c r="J1378" s="36">
        <f t="shared" si="245"/>
        <v>46394.2</v>
      </c>
      <c r="K1378" s="7">
        <f>'прил.6'!L833</f>
        <v>0</v>
      </c>
      <c r="L1378" s="36">
        <f t="shared" si="242"/>
        <v>46394.2</v>
      </c>
    </row>
    <row r="1379" spans="1:12" ht="33">
      <c r="A1379" s="63" t="str">
        <f ca="1">IF(ISERROR(MATCH(B1379,Код_КЦСР,0)),"",INDIRECT(ADDRESS(MATCH(B1379,Код_КЦСР,0)+1,2,,,"КЦСР")))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1379" s="93" t="s">
        <v>410</v>
      </c>
      <c r="C1379" s="8"/>
      <c r="D1379" s="1"/>
      <c r="E1379" s="94"/>
      <c r="F1379" s="7">
        <f aca="true" t="shared" si="251" ref="F1379:K1382">F1380</f>
        <v>1390</v>
      </c>
      <c r="G1379" s="7">
        <f t="shared" si="251"/>
        <v>0</v>
      </c>
      <c r="H1379" s="36">
        <f t="shared" si="247"/>
        <v>1390</v>
      </c>
      <c r="I1379" s="7">
        <f>I1380</f>
        <v>0</v>
      </c>
      <c r="J1379" s="36">
        <f t="shared" si="245"/>
        <v>1390</v>
      </c>
      <c r="K1379" s="7">
        <f>K1380</f>
        <v>0</v>
      </c>
      <c r="L1379" s="36">
        <f t="shared" si="242"/>
        <v>1390</v>
      </c>
    </row>
    <row r="1380" spans="1:12" ht="12.75">
      <c r="A1380" s="63" t="str">
        <f ca="1">IF(ISERROR(MATCH(C1380,Код_Раздел,0)),"",INDIRECT(ADDRESS(MATCH(C1380,Код_Раздел,0)+1,2,,,"Раздел")))</f>
        <v>Социальная политика</v>
      </c>
      <c r="B1380" s="93" t="s">
        <v>410</v>
      </c>
      <c r="C1380" s="8" t="s">
        <v>197</v>
      </c>
      <c r="D1380" s="1"/>
      <c r="E1380" s="94"/>
      <c r="F1380" s="7">
        <f t="shared" si="251"/>
        <v>1390</v>
      </c>
      <c r="G1380" s="7">
        <f t="shared" si="251"/>
        <v>0</v>
      </c>
      <c r="H1380" s="36">
        <f t="shared" si="247"/>
        <v>1390</v>
      </c>
      <c r="I1380" s="7">
        <f t="shared" si="251"/>
        <v>0</v>
      </c>
      <c r="J1380" s="36">
        <f t="shared" si="245"/>
        <v>1390</v>
      </c>
      <c r="K1380" s="7">
        <f t="shared" si="251"/>
        <v>0</v>
      </c>
      <c r="L1380" s="36">
        <f aca="true" t="shared" si="252" ref="L1380:L1443">J1380+K1380</f>
        <v>1390</v>
      </c>
    </row>
    <row r="1381" spans="1:12" ht="12.75">
      <c r="A1381" s="12" t="s">
        <v>198</v>
      </c>
      <c r="B1381" s="93" t="s">
        <v>410</v>
      </c>
      <c r="C1381" s="8" t="s">
        <v>197</v>
      </c>
      <c r="D1381" s="1" t="s">
        <v>226</v>
      </c>
      <c r="E1381" s="94"/>
      <c r="F1381" s="7">
        <f t="shared" si="251"/>
        <v>1390</v>
      </c>
      <c r="G1381" s="7">
        <f t="shared" si="251"/>
        <v>0</v>
      </c>
      <c r="H1381" s="36">
        <f t="shared" si="247"/>
        <v>1390</v>
      </c>
      <c r="I1381" s="7">
        <f>I1382+I1384</f>
        <v>0</v>
      </c>
      <c r="J1381" s="36">
        <f t="shared" si="245"/>
        <v>1390</v>
      </c>
      <c r="K1381" s="7">
        <f>K1382+K1384</f>
        <v>0</v>
      </c>
      <c r="L1381" s="36">
        <f t="shared" si="252"/>
        <v>1390</v>
      </c>
    </row>
    <row r="1382" spans="1:12" ht="33">
      <c r="A1382" s="63" t="str">
        <f ca="1">IF(ISERROR(MATCH(E1382,Код_КВР,0)),"",INDIRECT(ADDRESS(MATCH(E1382,Код_КВР,0)+1,2,,,"КВР")))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82" s="93" t="s">
        <v>410</v>
      </c>
      <c r="C1382" s="8" t="s">
        <v>197</v>
      </c>
      <c r="D1382" s="1" t="s">
        <v>226</v>
      </c>
      <c r="E1382" s="94">
        <v>100</v>
      </c>
      <c r="F1382" s="7">
        <f t="shared" si="251"/>
        <v>1390</v>
      </c>
      <c r="G1382" s="7">
        <f t="shared" si="251"/>
        <v>0</v>
      </c>
      <c r="H1382" s="36">
        <f t="shared" si="247"/>
        <v>1390</v>
      </c>
      <c r="I1382" s="7">
        <f t="shared" si="251"/>
        <v>-435</v>
      </c>
      <c r="J1382" s="36">
        <f t="shared" si="245"/>
        <v>955</v>
      </c>
      <c r="K1382" s="7">
        <f t="shared" si="251"/>
        <v>0</v>
      </c>
      <c r="L1382" s="36">
        <f t="shared" si="252"/>
        <v>955</v>
      </c>
    </row>
    <row r="1383" spans="1:12" ht="12.75">
      <c r="A1383" s="63" t="str">
        <f ca="1">IF(ISERROR(MATCH(E1383,Код_КВР,0)),"",INDIRECT(ADDRESS(MATCH(E1383,Код_КВР,0)+1,2,,,"КВР")))</f>
        <v>Расходы на выплаты персоналу муниципальных органов</v>
      </c>
      <c r="B1383" s="93" t="s">
        <v>410</v>
      </c>
      <c r="C1383" s="8" t="s">
        <v>197</v>
      </c>
      <c r="D1383" s="1" t="s">
        <v>226</v>
      </c>
      <c r="E1383" s="94">
        <v>120</v>
      </c>
      <c r="F1383" s="7">
        <f>'прил.6'!G1260</f>
        <v>1390</v>
      </c>
      <c r="G1383" s="7">
        <f>'прил.6'!H1260</f>
        <v>0</v>
      </c>
      <c r="H1383" s="36">
        <f t="shared" si="247"/>
        <v>1390</v>
      </c>
      <c r="I1383" s="7">
        <f>'прил.6'!J1260</f>
        <v>-435</v>
      </c>
      <c r="J1383" s="36">
        <f t="shared" si="245"/>
        <v>955</v>
      </c>
      <c r="K1383" s="7">
        <f>'прил.6'!L1260</f>
        <v>0</v>
      </c>
      <c r="L1383" s="36">
        <f t="shared" si="252"/>
        <v>955</v>
      </c>
    </row>
    <row r="1384" spans="1:12" ht="12.75">
      <c r="A1384" s="63" t="str">
        <f ca="1">IF(ISERROR(MATCH(E1384,Код_КВР,0)),"",INDIRECT(ADDRESS(MATCH(E1384,Код_КВР,0)+1,2,,,"КВР")))</f>
        <v>Закупка товаров, работ и услуг для муниципальных нужд</v>
      </c>
      <c r="B1384" s="93" t="s">
        <v>410</v>
      </c>
      <c r="C1384" s="8" t="s">
        <v>197</v>
      </c>
      <c r="D1384" s="1" t="s">
        <v>226</v>
      </c>
      <c r="E1384" s="94">
        <v>200</v>
      </c>
      <c r="F1384" s="7"/>
      <c r="G1384" s="7"/>
      <c r="H1384" s="36"/>
      <c r="I1384" s="7">
        <f>I1385</f>
        <v>435</v>
      </c>
      <c r="J1384" s="36">
        <f t="shared" si="245"/>
        <v>435</v>
      </c>
      <c r="K1384" s="7">
        <f>K1385</f>
        <v>0</v>
      </c>
      <c r="L1384" s="36">
        <f t="shared" si="252"/>
        <v>435</v>
      </c>
    </row>
    <row r="1385" spans="1:12" ht="33">
      <c r="A1385" s="63" t="str">
        <f ca="1">IF(ISERROR(MATCH(E1385,Код_КВР,0)),"",INDIRECT(ADDRESS(MATCH(E1385,Код_КВР,0)+1,2,,,"КВР")))</f>
        <v>Иные закупки товаров, работ и услуг для обеспечения муниципальных нужд</v>
      </c>
      <c r="B1385" s="93" t="s">
        <v>410</v>
      </c>
      <c r="C1385" s="8" t="s">
        <v>197</v>
      </c>
      <c r="D1385" s="1" t="s">
        <v>226</v>
      </c>
      <c r="E1385" s="94">
        <v>240</v>
      </c>
      <c r="F1385" s="7"/>
      <c r="G1385" s="7"/>
      <c r="H1385" s="36"/>
      <c r="I1385" s="7">
        <f>I1386</f>
        <v>435</v>
      </c>
      <c r="J1385" s="36">
        <f t="shared" si="245"/>
        <v>435</v>
      </c>
      <c r="K1385" s="7">
        <f>K1386</f>
        <v>0</v>
      </c>
      <c r="L1385" s="36">
        <f t="shared" si="252"/>
        <v>435</v>
      </c>
    </row>
    <row r="1386" spans="1:12" ht="33">
      <c r="A1386" s="63" t="str">
        <f ca="1">IF(ISERROR(MATCH(E1386,Код_КВР,0)),"",INDIRECT(ADDRESS(MATCH(E1386,Код_КВР,0)+1,2,,,"КВР")))</f>
        <v xml:space="preserve">Прочая закупка товаров, работ и услуг для обеспечения муниципальных нужд         </v>
      </c>
      <c r="B1386" s="93" t="s">
        <v>410</v>
      </c>
      <c r="C1386" s="8" t="s">
        <v>197</v>
      </c>
      <c r="D1386" s="1" t="s">
        <v>226</v>
      </c>
      <c r="E1386" s="94">
        <v>244</v>
      </c>
      <c r="F1386" s="7"/>
      <c r="G1386" s="7"/>
      <c r="H1386" s="36"/>
      <c r="I1386" s="7">
        <f>'прил.6'!J1263</f>
        <v>435</v>
      </c>
      <c r="J1386" s="36">
        <f t="shared" si="245"/>
        <v>435</v>
      </c>
      <c r="K1386" s="7">
        <f>'прил.6'!L1263</f>
        <v>0</v>
      </c>
      <c r="L1386" s="36">
        <f t="shared" si="252"/>
        <v>435</v>
      </c>
    </row>
    <row r="1387" spans="1:12" ht="12.75">
      <c r="A1387" s="63" t="str">
        <f ca="1">IF(ISERROR(MATCH(B1387,Код_КЦСР,0)),"",INDIRECT(ADDRESS(MATCH(B1387,Код_КЦСР,0)+1,2,,,"КЦСР")))</f>
        <v>Кредиторская задолженность, сложившаяся по итогам 2013 года</v>
      </c>
      <c r="B1387" s="93" t="s">
        <v>380</v>
      </c>
      <c r="C1387" s="8"/>
      <c r="D1387" s="1"/>
      <c r="E1387" s="94"/>
      <c r="F1387" s="7">
        <f aca="true" t="shared" si="253" ref="F1387:K1391">F1388</f>
        <v>117199.6</v>
      </c>
      <c r="G1387" s="7">
        <f t="shared" si="253"/>
        <v>-64000</v>
      </c>
      <c r="H1387" s="36">
        <f aca="true" t="shared" si="254" ref="H1387:H1398">F1387+G1387</f>
        <v>53199.600000000006</v>
      </c>
      <c r="I1387" s="7">
        <f>I1388+I1399+I1423+I1414</f>
        <v>-1.8189894035458565E-12</v>
      </c>
      <c r="J1387" s="36">
        <f aca="true" t="shared" si="255" ref="J1387:J1413">H1387+I1387</f>
        <v>53199.600000000006</v>
      </c>
      <c r="K1387" s="7">
        <f>K1388+K1399+K1423+K1414</f>
        <v>-3020</v>
      </c>
      <c r="L1387" s="36">
        <f t="shared" si="252"/>
        <v>50179.600000000006</v>
      </c>
    </row>
    <row r="1388" spans="1:12" ht="12.75">
      <c r="A1388" s="63" t="str">
        <f ca="1">IF(ISERROR(MATCH(C1388,Код_Раздел,0)),"",INDIRECT(ADDRESS(MATCH(C1388,Код_Раздел,0)+1,2,,,"Раздел")))</f>
        <v>Национальная экономика</v>
      </c>
      <c r="B1388" s="93" t="s">
        <v>380</v>
      </c>
      <c r="C1388" s="8" t="s">
        <v>225</v>
      </c>
      <c r="D1388" s="1"/>
      <c r="E1388" s="94"/>
      <c r="F1388" s="7">
        <f t="shared" si="253"/>
        <v>117199.6</v>
      </c>
      <c r="G1388" s="7">
        <f t="shared" si="253"/>
        <v>-64000</v>
      </c>
      <c r="H1388" s="36">
        <f t="shared" si="254"/>
        <v>53199.600000000006</v>
      </c>
      <c r="I1388" s="7">
        <f t="shared" si="253"/>
        <v>-50171.2</v>
      </c>
      <c r="J1388" s="36">
        <f t="shared" si="255"/>
        <v>3028.4000000000087</v>
      </c>
      <c r="K1388" s="7">
        <f t="shared" si="253"/>
        <v>-3020</v>
      </c>
      <c r="L1388" s="36">
        <f t="shared" si="252"/>
        <v>8.400000000008731</v>
      </c>
    </row>
    <row r="1389" spans="1:12" ht="12.75">
      <c r="A1389" s="12" t="s">
        <v>232</v>
      </c>
      <c r="B1389" s="93" t="s">
        <v>380</v>
      </c>
      <c r="C1389" s="8" t="s">
        <v>225</v>
      </c>
      <c r="D1389" s="1" t="s">
        <v>205</v>
      </c>
      <c r="E1389" s="94"/>
      <c r="F1389" s="7">
        <f t="shared" si="253"/>
        <v>117199.6</v>
      </c>
      <c r="G1389" s="7">
        <f t="shared" si="253"/>
        <v>-64000</v>
      </c>
      <c r="H1389" s="36">
        <f t="shared" si="254"/>
        <v>53199.600000000006</v>
      </c>
      <c r="I1389" s="7">
        <f t="shared" si="253"/>
        <v>-50171.2</v>
      </c>
      <c r="J1389" s="36">
        <f t="shared" si="255"/>
        <v>3028.4000000000087</v>
      </c>
      <c r="K1389" s="7">
        <f t="shared" si="253"/>
        <v>-3020</v>
      </c>
      <c r="L1389" s="36">
        <f t="shared" si="252"/>
        <v>8.400000000008731</v>
      </c>
    </row>
    <row r="1390" spans="1:12" ht="12.75">
      <c r="A1390" s="63" t="str">
        <f ca="1">IF(ISERROR(MATCH(E1390,Код_КВР,0)),"",INDIRECT(ADDRESS(MATCH(E1390,Код_КВР,0)+1,2,,,"КВР")))</f>
        <v>Закупка товаров, работ и услуг для муниципальных нужд</v>
      </c>
      <c r="B1390" s="93" t="s">
        <v>380</v>
      </c>
      <c r="C1390" s="8" t="s">
        <v>225</v>
      </c>
      <c r="D1390" s="1" t="s">
        <v>205</v>
      </c>
      <c r="E1390" s="94">
        <v>200</v>
      </c>
      <c r="F1390" s="7">
        <f t="shared" si="253"/>
        <v>117199.6</v>
      </c>
      <c r="G1390" s="7">
        <f t="shared" si="253"/>
        <v>-64000</v>
      </c>
      <c r="H1390" s="36">
        <f t="shared" si="254"/>
        <v>53199.600000000006</v>
      </c>
      <c r="I1390" s="7">
        <f t="shared" si="253"/>
        <v>-50171.2</v>
      </c>
      <c r="J1390" s="36">
        <f t="shared" si="255"/>
        <v>3028.4000000000087</v>
      </c>
      <c r="K1390" s="7">
        <f t="shared" si="253"/>
        <v>-3020</v>
      </c>
      <c r="L1390" s="36">
        <f t="shared" si="252"/>
        <v>8.400000000008731</v>
      </c>
    </row>
    <row r="1391" spans="1:12" ht="33">
      <c r="A1391" s="63" t="str">
        <f ca="1">IF(ISERROR(MATCH(E1391,Код_КВР,0)),"",INDIRECT(ADDRESS(MATCH(E1391,Код_КВР,0)+1,2,,,"КВР")))</f>
        <v>Иные закупки товаров, работ и услуг для обеспечения муниципальных нужд</v>
      </c>
      <c r="B1391" s="93" t="s">
        <v>380</v>
      </c>
      <c r="C1391" s="8" t="s">
        <v>225</v>
      </c>
      <c r="D1391" s="1" t="s">
        <v>205</v>
      </c>
      <c r="E1391" s="94">
        <v>240</v>
      </c>
      <c r="F1391" s="7">
        <f t="shared" si="253"/>
        <v>117199.6</v>
      </c>
      <c r="G1391" s="7">
        <f t="shared" si="253"/>
        <v>-64000</v>
      </c>
      <c r="H1391" s="36">
        <f t="shared" si="254"/>
        <v>53199.600000000006</v>
      </c>
      <c r="I1391" s="7">
        <f t="shared" si="253"/>
        <v>-50171.2</v>
      </c>
      <c r="J1391" s="36">
        <f t="shared" si="255"/>
        <v>3028.4000000000087</v>
      </c>
      <c r="K1391" s="7">
        <f t="shared" si="253"/>
        <v>-3020</v>
      </c>
      <c r="L1391" s="36">
        <f t="shared" si="252"/>
        <v>8.400000000008731</v>
      </c>
    </row>
    <row r="1392" spans="1:12" ht="33">
      <c r="A1392" s="63" t="str">
        <f ca="1">IF(ISERROR(MATCH(E1392,Код_КВР,0)),"",INDIRECT(ADDRESS(MATCH(E1392,Код_КВР,0)+1,2,,,"КВР")))</f>
        <v xml:space="preserve">Прочая закупка товаров, работ и услуг для обеспечения муниципальных нужд         </v>
      </c>
      <c r="B1392" s="93" t="s">
        <v>380</v>
      </c>
      <c r="C1392" s="8" t="s">
        <v>225</v>
      </c>
      <c r="D1392" s="1" t="s">
        <v>205</v>
      </c>
      <c r="E1392" s="94">
        <v>244</v>
      </c>
      <c r="F1392" s="7">
        <f>'прил.6'!G825</f>
        <v>117199.6</v>
      </c>
      <c r="G1392" s="7">
        <f>'прил.6'!H825</f>
        <v>-64000</v>
      </c>
      <c r="H1392" s="36">
        <f t="shared" si="254"/>
        <v>53199.600000000006</v>
      </c>
      <c r="I1392" s="7">
        <f>'прил.6'!J825</f>
        <v>-50171.2</v>
      </c>
      <c r="J1392" s="36">
        <f t="shared" si="255"/>
        <v>3028.4000000000087</v>
      </c>
      <c r="K1392" s="7">
        <f>'прил.6'!L825</f>
        <v>-3020</v>
      </c>
      <c r="L1392" s="36">
        <f t="shared" si="252"/>
        <v>8.400000000008731</v>
      </c>
    </row>
    <row r="1393" spans="1:12" ht="66" hidden="1">
      <c r="A1393" s="63" t="str">
        <f ca="1">IF(ISERROR(MATCH(B1393,Код_КЦСР,0)),"",INDIRECT(ADDRESS(MATCH(B1393,Код_КЦСР,0)+1,2,,,"КЦСР")))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v>
      </c>
      <c r="B1393" s="94" t="s">
        <v>392</v>
      </c>
      <c r="C1393" s="8"/>
      <c r="D1393" s="1"/>
      <c r="E1393" s="94"/>
      <c r="F1393" s="7">
        <f aca="true" t="shared" si="256" ref="F1393:K1397">F1394</f>
        <v>0</v>
      </c>
      <c r="G1393" s="7">
        <f t="shared" si="256"/>
        <v>0</v>
      </c>
      <c r="H1393" s="36">
        <f t="shared" si="254"/>
        <v>0</v>
      </c>
      <c r="I1393" s="7">
        <f t="shared" si="256"/>
        <v>0</v>
      </c>
      <c r="J1393" s="36">
        <f t="shared" si="255"/>
        <v>0</v>
      </c>
      <c r="K1393" s="7">
        <f t="shared" si="256"/>
        <v>0</v>
      </c>
      <c r="L1393" s="36">
        <f t="shared" si="252"/>
        <v>0</v>
      </c>
    </row>
    <row r="1394" spans="1:12" ht="12.75" hidden="1">
      <c r="A1394" s="63" t="str">
        <f ca="1">IF(ISERROR(MATCH(C1394,Код_Раздел,0)),"",INDIRECT(ADDRESS(MATCH(C1394,Код_Раздел,0)+1,2,,,"Раздел")))</f>
        <v>Общегосударственные  вопросы</v>
      </c>
      <c r="B1394" s="94" t="s">
        <v>392</v>
      </c>
      <c r="C1394" s="8" t="s">
        <v>222</v>
      </c>
      <c r="D1394" s="1"/>
      <c r="E1394" s="94"/>
      <c r="F1394" s="7">
        <f t="shared" si="256"/>
        <v>0</v>
      </c>
      <c r="G1394" s="7">
        <f t="shared" si="256"/>
        <v>0</v>
      </c>
      <c r="H1394" s="36">
        <f t="shared" si="254"/>
        <v>0</v>
      </c>
      <c r="I1394" s="7">
        <f t="shared" si="256"/>
        <v>0</v>
      </c>
      <c r="J1394" s="36">
        <f t="shared" si="255"/>
        <v>0</v>
      </c>
      <c r="K1394" s="7">
        <f t="shared" si="256"/>
        <v>0</v>
      </c>
      <c r="L1394" s="36">
        <f t="shared" si="252"/>
        <v>0</v>
      </c>
    </row>
    <row r="1395" spans="1:12" ht="12.75" hidden="1">
      <c r="A1395" s="84" t="s">
        <v>384</v>
      </c>
      <c r="B1395" s="94" t="s">
        <v>392</v>
      </c>
      <c r="C1395" s="8" t="s">
        <v>222</v>
      </c>
      <c r="D1395" s="1" t="s">
        <v>230</v>
      </c>
      <c r="E1395" s="94"/>
      <c r="F1395" s="7">
        <f t="shared" si="256"/>
        <v>0</v>
      </c>
      <c r="G1395" s="7">
        <f t="shared" si="256"/>
        <v>0</v>
      </c>
      <c r="H1395" s="36">
        <f t="shared" si="254"/>
        <v>0</v>
      </c>
      <c r="I1395" s="7">
        <f t="shared" si="256"/>
        <v>0</v>
      </c>
      <c r="J1395" s="36">
        <f t="shared" si="255"/>
        <v>0</v>
      </c>
      <c r="K1395" s="7">
        <f t="shared" si="256"/>
        <v>0</v>
      </c>
      <c r="L1395" s="36">
        <f t="shared" si="252"/>
        <v>0</v>
      </c>
    </row>
    <row r="1396" spans="1:12" ht="12.75" hidden="1">
      <c r="A1396" s="63" t="str">
        <f ca="1">IF(ISERROR(MATCH(E1396,Код_КВР,0)),"",INDIRECT(ADDRESS(MATCH(E1396,Код_КВР,0)+1,2,,,"КВР")))</f>
        <v>Закупка товаров, работ и услуг для муниципальных нужд</v>
      </c>
      <c r="B1396" s="94" t="s">
        <v>392</v>
      </c>
      <c r="C1396" s="8" t="s">
        <v>222</v>
      </c>
      <c r="D1396" s="1" t="s">
        <v>230</v>
      </c>
      <c r="E1396" s="94">
        <v>200</v>
      </c>
      <c r="F1396" s="7">
        <f t="shared" si="256"/>
        <v>0</v>
      </c>
      <c r="G1396" s="7">
        <f t="shared" si="256"/>
        <v>0</v>
      </c>
      <c r="H1396" s="36">
        <f t="shared" si="254"/>
        <v>0</v>
      </c>
      <c r="I1396" s="7">
        <f t="shared" si="256"/>
        <v>0</v>
      </c>
      <c r="J1396" s="36">
        <f t="shared" si="255"/>
        <v>0</v>
      </c>
      <c r="K1396" s="7">
        <f t="shared" si="256"/>
        <v>0</v>
      </c>
      <c r="L1396" s="36">
        <f t="shared" si="252"/>
        <v>0</v>
      </c>
    </row>
    <row r="1397" spans="1:12" ht="33" hidden="1">
      <c r="A1397" s="63" t="str">
        <f ca="1">IF(ISERROR(MATCH(E1397,Код_КВР,0)),"",INDIRECT(ADDRESS(MATCH(E1397,Код_КВР,0)+1,2,,,"КВР")))</f>
        <v>Иные закупки товаров, работ и услуг для обеспечения муниципальных нужд</v>
      </c>
      <c r="B1397" s="94" t="s">
        <v>392</v>
      </c>
      <c r="C1397" s="8" t="s">
        <v>222</v>
      </c>
      <c r="D1397" s="1" t="s">
        <v>230</v>
      </c>
      <c r="E1397" s="94">
        <v>240</v>
      </c>
      <c r="F1397" s="7">
        <f t="shared" si="256"/>
        <v>0</v>
      </c>
      <c r="G1397" s="7">
        <f t="shared" si="256"/>
        <v>0</v>
      </c>
      <c r="H1397" s="36">
        <f t="shared" si="254"/>
        <v>0</v>
      </c>
      <c r="I1397" s="7">
        <f t="shared" si="256"/>
        <v>0</v>
      </c>
      <c r="J1397" s="36">
        <f t="shared" si="255"/>
        <v>0</v>
      </c>
      <c r="K1397" s="7">
        <f t="shared" si="256"/>
        <v>0</v>
      </c>
      <c r="L1397" s="36">
        <f t="shared" si="252"/>
        <v>0</v>
      </c>
    </row>
    <row r="1398" spans="1:12" ht="33" hidden="1">
      <c r="A1398" s="63" t="str">
        <f ca="1">IF(ISERROR(MATCH(E1398,Код_КВР,0)),"",INDIRECT(ADDRESS(MATCH(E1398,Код_КВР,0)+1,2,,,"КВР")))</f>
        <v xml:space="preserve">Прочая закупка товаров, работ и услуг для обеспечения муниципальных нужд         </v>
      </c>
      <c r="B1398" s="94" t="s">
        <v>392</v>
      </c>
      <c r="C1398" s="8" t="s">
        <v>222</v>
      </c>
      <c r="D1398" s="1" t="s">
        <v>230</v>
      </c>
      <c r="E1398" s="94">
        <v>244</v>
      </c>
      <c r="F1398" s="7">
        <f>'прил.6'!G67</f>
        <v>0</v>
      </c>
      <c r="G1398" s="7">
        <f>'прил.6'!H67</f>
        <v>0</v>
      </c>
      <c r="H1398" s="36">
        <f t="shared" si="254"/>
        <v>0</v>
      </c>
      <c r="I1398" s="7">
        <f>'прил.6'!J67</f>
        <v>0</v>
      </c>
      <c r="J1398" s="36">
        <f t="shared" si="255"/>
        <v>0</v>
      </c>
      <c r="K1398" s="7">
        <f>'прил.6'!L67</f>
        <v>0</v>
      </c>
      <c r="L1398" s="36">
        <f t="shared" si="252"/>
        <v>0</v>
      </c>
    </row>
    <row r="1399" spans="1:12" ht="12.75">
      <c r="A1399" s="63" t="str">
        <f ca="1">IF(ISERROR(MATCH(C1399,Код_Раздел,0)),"",INDIRECT(ADDRESS(MATCH(C1399,Код_Раздел,0)+1,2,,,"Раздел")))</f>
        <v>Образование</v>
      </c>
      <c r="B1399" s="93" t="s">
        <v>380</v>
      </c>
      <c r="C1399" s="8" t="s">
        <v>204</v>
      </c>
      <c r="D1399" s="1"/>
      <c r="E1399" s="94"/>
      <c r="F1399" s="7"/>
      <c r="G1399" s="7"/>
      <c r="H1399" s="36"/>
      <c r="I1399" s="7">
        <f>I1400+I1406+I1410</f>
        <v>45688.299999999996</v>
      </c>
      <c r="J1399" s="36">
        <f t="shared" si="255"/>
        <v>45688.299999999996</v>
      </c>
      <c r="K1399" s="7">
        <f>K1400+K1406+K1410</f>
        <v>0</v>
      </c>
      <c r="L1399" s="36">
        <f t="shared" si="252"/>
        <v>45688.299999999996</v>
      </c>
    </row>
    <row r="1400" spans="1:12" ht="12.75">
      <c r="A1400" s="12" t="s">
        <v>267</v>
      </c>
      <c r="B1400" s="93" t="s">
        <v>380</v>
      </c>
      <c r="C1400" s="8" t="s">
        <v>204</v>
      </c>
      <c r="D1400" s="1" t="s">
        <v>222</v>
      </c>
      <c r="E1400" s="94"/>
      <c r="F1400" s="7"/>
      <c r="G1400" s="7"/>
      <c r="H1400" s="36"/>
      <c r="I1400" s="7">
        <f>I1401</f>
        <v>44229.299999999996</v>
      </c>
      <c r="J1400" s="36">
        <f t="shared" si="255"/>
        <v>44229.299999999996</v>
      </c>
      <c r="K1400" s="7">
        <f>K1401</f>
        <v>0</v>
      </c>
      <c r="L1400" s="36">
        <f t="shared" si="252"/>
        <v>44229.299999999996</v>
      </c>
    </row>
    <row r="1401" spans="1:12" ht="37.5" customHeight="1">
      <c r="A1401" s="63" t="str">
        <f ca="1">IF(ISERROR(MATCH(E1401,Код_КВР,0)),"",INDIRECT(ADDRESS(MATCH(E1401,Код_КВР,0)+1,2,,,"КВР")))</f>
        <v>Предоставление субсидий бюджетным, автономным учреждениям и иным некоммерческим организациям</v>
      </c>
      <c r="B1401" s="94" t="s">
        <v>380</v>
      </c>
      <c r="C1401" s="8" t="s">
        <v>204</v>
      </c>
      <c r="D1401" s="1" t="s">
        <v>222</v>
      </c>
      <c r="E1401" s="94">
        <v>600</v>
      </c>
      <c r="F1401" s="7"/>
      <c r="G1401" s="7"/>
      <c r="H1401" s="36"/>
      <c r="I1401" s="7">
        <f>I1402+I1404</f>
        <v>44229.299999999996</v>
      </c>
      <c r="J1401" s="36">
        <f t="shared" si="255"/>
        <v>44229.299999999996</v>
      </c>
      <c r="K1401" s="7">
        <f>K1402+K1404</f>
        <v>0</v>
      </c>
      <c r="L1401" s="36">
        <f t="shared" si="252"/>
        <v>44229.299999999996</v>
      </c>
    </row>
    <row r="1402" spans="1:12" ht="22.5" customHeight="1">
      <c r="A1402" s="63" t="str">
        <f ca="1">IF(ISERROR(MATCH(E1402,Код_КВР,0)),"",INDIRECT(ADDRESS(MATCH(E1402,Код_КВР,0)+1,2,,,"КВР")))</f>
        <v>Субсидии бюджетным учреждениям</v>
      </c>
      <c r="B1402" s="94" t="s">
        <v>380</v>
      </c>
      <c r="C1402" s="8" t="s">
        <v>204</v>
      </c>
      <c r="D1402" s="1" t="s">
        <v>222</v>
      </c>
      <c r="E1402" s="94">
        <v>610</v>
      </c>
      <c r="F1402" s="7"/>
      <c r="G1402" s="7"/>
      <c r="H1402" s="36"/>
      <c r="I1402" s="7">
        <f>I1403</f>
        <v>42345.1</v>
      </c>
      <c r="J1402" s="36">
        <f t="shared" si="255"/>
        <v>42345.1</v>
      </c>
      <c r="K1402" s="7">
        <f>K1403</f>
        <v>0</v>
      </c>
      <c r="L1402" s="36">
        <f t="shared" si="252"/>
        <v>42345.1</v>
      </c>
    </row>
    <row r="1403" spans="1:12" ht="23.25" customHeight="1">
      <c r="A1403" s="63" t="str">
        <f ca="1">IF(ISERROR(MATCH(E1403,Код_КВР,0)),"",INDIRECT(ADDRESS(MATCH(E1403,Код_КВР,0)+1,2,,,"КВР")))</f>
        <v>Субсидии бюджетным учреждениям на иные цели</v>
      </c>
      <c r="B1403" s="94" t="s">
        <v>380</v>
      </c>
      <c r="C1403" s="8" t="s">
        <v>204</v>
      </c>
      <c r="D1403" s="1" t="s">
        <v>222</v>
      </c>
      <c r="E1403" s="94">
        <v>612</v>
      </c>
      <c r="F1403" s="7"/>
      <c r="G1403" s="7"/>
      <c r="H1403" s="36"/>
      <c r="I1403" s="7">
        <f>'прил.6'!J567</f>
        <v>42345.1</v>
      </c>
      <c r="J1403" s="36">
        <f t="shared" si="255"/>
        <v>42345.1</v>
      </c>
      <c r="K1403" s="7">
        <f>'прил.6'!L567</f>
        <v>0</v>
      </c>
      <c r="L1403" s="36">
        <f t="shared" si="252"/>
        <v>42345.1</v>
      </c>
    </row>
    <row r="1404" spans="1:12" ht="20.25" customHeight="1">
      <c r="A1404" s="63" t="str">
        <f ca="1">IF(ISERROR(MATCH(E1404,Код_КВР,0)),"",INDIRECT(ADDRESS(MATCH(E1404,Код_КВР,0)+1,2,,,"КВР")))</f>
        <v>Субсидии автономным учреждениям</v>
      </c>
      <c r="B1404" s="94" t="s">
        <v>380</v>
      </c>
      <c r="C1404" s="8" t="s">
        <v>204</v>
      </c>
      <c r="D1404" s="1" t="s">
        <v>222</v>
      </c>
      <c r="E1404" s="94">
        <v>620</v>
      </c>
      <c r="F1404" s="7"/>
      <c r="G1404" s="7"/>
      <c r="H1404" s="36"/>
      <c r="I1404" s="7">
        <f>I1405</f>
        <v>1884.2</v>
      </c>
      <c r="J1404" s="36">
        <f t="shared" si="255"/>
        <v>1884.2</v>
      </c>
      <c r="K1404" s="7">
        <f>K1405</f>
        <v>0</v>
      </c>
      <c r="L1404" s="36">
        <f t="shared" si="252"/>
        <v>1884.2</v>
      </c>
    </row>
    <row r="1405" spans="1:12" ht="16.7" customHeight="1">
      <c r="A1405" s="63" t="str">
        <f ca="1">IF(ISERROR(MATCH(E1405,Код_КВР,0)),"",INDIRECT(ADDRESS(MATCH(E1405,Код_КВР,0)+1,2,,,"КВР")))</f>
        <v>Субсидии автономным учреждениям на иные цели</v>
      </c>
      <c r="B1405" s="94" t="s">
        <v>380</v>
      </c>
      <c r="C1405" s="8" t="s">
        <v>204</v>
      </c>
      <c r="D1405" s="1" t="s">
        <v>222</v>
      </c>
      <c r="E1405" s="94">
        <v>622</v>
      </c>
      <c r="F1405" s="7"/>
      <c r="G1405" s="7"/>
      <c r="H1405" s="36"/>
      <c r="I1405" s="7">
        <f>'прил.6'!J569</f>
        <v>1884.2</v>
      </c>
      <c r="J1405" s="36">
        <f t="shared" si="255"/>
        <v>1884.2</v>
      </c>
      <c r="K1405" s="7">
        <f>'прил.6'!L569</f>
        <v>0</v>
      </c>
      <c r="L1405" s="36">
        <f t="shared" si="252"/>
        <v>1884.2</v>
      </c>
    </row>
    <row r="1406" spans="1:12" ht="16.7" customHeight="1">
      <c r="A1406" s="12" t="s">
        <v>208</v>
      </c>
      <c r="B1406" s="105" t="s">
        <v>380</v>
      </c>
      <c r="C1406" s="8" t="s">
        <v>204</v>
      </c>
      <c r="D1406" s="1" t="s">
        <v>204</v>
      </c>
      <c r="E1406" s="104"/>
      <c r="F1406" s="108"/>
      <c r="G1406" s="108"/>
      <c r="H1406" s="107"/>
      <c r="I1406" s="108">
        <f>I1407</f>
        <v>0.7</v>
      </c>
      <c r="J1406" s="107">
        <f t="shared" si="255"/>
        <v>0.7</v>
      </c>
      <c r="K1406" s="108">
        <f>K1407</f>
        <v>0</v>
      </c>
      <c r="L1406" s="36">
        <f t="shared" si="252"/>
        <v>0.7</v>
      </c>
    </row>
    <row r="1407" spans="1:12" ht="16.7" customHeight="1">
      <c r="A1407" s="63" t="str">
        <f ca="1">IF(ISERROR(MATCH(E1407,Код_КВР,0)),"",INDIRECT(ADDRESS(MATCH(E1407,Код_КВР,0)+1,2,,,"КВР")))</f>
        <v>Предоставление субсидий бюджетным, автономным учреждениям и иным некоммерческим организациям</v>
      </c>
      <c r="B1407" s="94" t="s">
        <v>380</v>
      </c>
      <c r="C1407" s="8" t="s">
        <v>204</v>
      </c>
      <c r="D1407" s="1" t="s">
        <v>204</v>
      </c>
      <c r="E1407" s="94">
        <v>600</v>
      </c>
      <c r="F1407" s="7"/>
      <c r="G1407" s="7"/>
      <c r="H1407" s="36"/>
      <c r="I1407" s="7">
        <f>I1408</f>
        <v>0.7</v>
      </c>
      <c r="J1407" s="36">
        <f t="shared" si="255"/>
        <v>0.7</v>
      </c>
      <c r="K1407" s="7">
        <f>K1408</f>
        <v>0</v>
      </c>
      <c r="L1407" s="36">
        <f t="shared" si="252"/>
        <v>0.7</v>
      </c>
    </row>
    <row r="1408" spans="1:12" ht="16.7" customHeight="1">
      <c r="A1408" s="63" t="str">
        <f ca="1">IF(ISERROR(MATCH(E1408,Код_КВР,0)),"",INDIRECT(ADDRESS(MATCH(E1408,Код_КВР,0)+1,2,,,"КВР")))</f>
        <v>Субсидии бюджетным учреждениям</v>
      </c>
      <c r="B1408" s="94" t="s">
        <v>380</v>
      </c>
      <c r="C1408" s="8" t="s">
        <v>204</v>
      </c>
      <c r="D1408" s="1" t="s">
        <v>204</v>
      </c>
      <c r="E1408" s="94">
        <v>610</v>
      </c>
      <c r="F1408" s="7"/>
      <c r="G1408" s="7"/>
      <c r="H1408" s="36"/>
      <c r="I1408" s="7">
        <f>I1409</f>
        <v>0.7</v>
      </c>
      <c r="J1408" s="36">
        <f t="shared" si="255"/>
        <v>0.7</v>
      </c>
      <c r="K1408" s="7">
        <f>K1409</f>
        <v>0</v>
      </c>
      <c r="L1408" s="36">
        <f t="shared" si="252"/>
        <v>0.7</v>
      </c>
    </row>
    <row r="1409" spans="1:12" ht="16.7" customHeight="1">
      <c r="A1409" s="63" t="str">
        <f ca="1">IF(ISERROR(MATCH(E1409,Код_КВР,0)),"",INDIRECT(ADDRESS(MATCH(E1409,Код_КВР,0)+1,2,,,"КВР")))</f>
        <v>Субсидии бюджетным учреждениям на иные цели</v>
      </c>
      <c r="B1409" s="94" t="s">
        <v>380</v>
      </c>
      <c r="C1409" s="8" t="s">
        <v>204</v>
      </c>
      <c r="D1409" s="1" t="s">
        <v>204</v>
      </c>
      <c r="E1409" s="94">
        <v>612</v>
      </c>
      <c r="F1409" s="7"/>
      <c r="G1409" s="7"/>
      <c r="H1409" s="36"/>
      <c r="I1409" s="7">
        <f>'прил.6'!J312</f>
        <v>0.7</v>
      </c>
      <c r="J1409" s="36">
        <f t="shared" si="255"/>
        <v>0.7</v>
      </c>
      <c r="K1409" s="7">
        <f>'прил.6'!L312</f>
        <v>0</v>
      </c>
      <c r="L1409" s="36">
        <f t="shared" si="252"/>
        <v>0.7</v>
      </c>
    </row>
    <row r="1410" spans="1:12" ht="12.75">
      <c r="A1410" s="12" t="s">
        <v>260</v>
      </c>
      <c r="B1410" s="93" t="s">
        <v>380</v>
      </c>
      <c r="C1410" s="8" t="s">
        <v>204</v>
      </c>
      <c r="D1410" s="1" t="s">
        <v>228</v>
      </c>
      <c r="E1410" s="94"/>
      <c r="F1410" s="7"/>
      <c r="G1410" s="7"/>
      <c r="H1410" s="36"/>
      <c r="I1410" s="7">
        <f>I1411</f>
        <v>1458.3</v>
      </c>
      <c r="J1410" s="36">
        <f t="shared" si="255"/>
        <v>1458.3</v>
      </c>
      <c r="K1410" s="7">
        <f>K1411</f>
        <v>0</v>
      </c>
      <c r="L1410" s="36">
        <f t="shared" si="252"/>
        <v>1458.3</v>
      </c>
    </row>
    <row r="1411" spans="1:12" ht="33">
      <c r="A1411" s="63" t="str">
        <f ca="1">IF(ISERROR(MATCH(E1411,Код_КВР,0)),"",INDIRECT(ADDRESS(MATCH(E1411,Код_КВР,0)+1,2,,,"КВР")))</f>
        <v>Предоставление субсидий бюджетным, автономным учреждениям и иным некоммерческим организациям</v>
      </c>
      <c r="B1411" s="94" t="s">
        <v>380</v>
      </c>
      <c r="C1411" s="8" t="s">
        <v>204</v>
      </c>
      <c r="D1411" s="1" t="s">
        <v>228</v>
      </c>
      <c r="E1411" s="94">
        <v>600</v>
      </c>
      <c r="F1411" s="7"/>
      <c r="G1411" s="7"/>
      <c r="H1411" s="36"/>
      <c r="I1411" s="7">
        <f>I1412</f>
        <v>1458.3</v>
      </c>
      <c r="J1411" s="36">
        <f t="shared" si="255"/>
        <v>1458.3</v>
      </c>
      <c r="K1411" s="7">
        <f>K1412</f>
        <v>0</v>
      </c>
      <c r="L1411" s="36">
        <f t="shared" si="252"/>
        <v>1458.3</v>
      </c>
    </row>
    <row r="1412" spans="1:12" ht="12.75">
      <c r="A1412" s="63" t="str">
        <f ca="1">IF(ISERROR(MATCH(E1412,Код_КВР,0)),"",INDIRECT(ADDRESS(MATCH(E1412,Код_КВР,0)+1,2,,,"КВР")))</f>
        <v>Субсидии бюджетным учреждениям</v>
      </c>
      <c r="B1412" s="94" t="s">
        <v>380</v>
      </c>
      <c r="C1412" s="8" t="s">
        <v>204</v>
      </c>
      <c r="D1412" s="1" t="s">
        <v>228</v>
      </c>
      <c r="E1412" s="94">
        <v>610</v>
      </c>
      <c r="F1412" s="7"/>
      <c r="G1412" s="7"/>
      <c r="H1412" s="36"/>
      <c r="I1412" s="7">
        <f>I1413</f>
        <v>1458.3</v>
      </c>
      <c r="J1412" s="36">
        <f t="shared" si="255"/>
        <v>1458.3</v>
      </c>
      <c r="K1412" s="7">
        <f>K1413</f>
        <v>0</v>
      </c>
      <c r="L1412" s="36">
        <f t="shared" si="252"/>
        <v>1458.3</v>
      </c>
    </row>
    <row r="1413" spans="1:12" ht="12.75">
      <c r="A1413" s="63" t="str">
        <f ca="1">IF(ISERROR(MATCH(E1413,Код_КВР,0)),"",INDIRECT(ADDRESS(MATCH(E1413,Код_КВР,0)+1,2,,,"КВР")))</f>
        <v>Субсидии бюджетным учреждениям на иные цели</v>
      </c>
      <c r="B1413" s="94" t="s">
        <v>380</v>
      </c>
      <c r="C1413" s="8" t="s">
        <v>204</v>
      </c>
      <c r="D1413" s="1" t="s">
        <v>228</v>
      </c>
      <c r="E1413" s="94">
        <v>612</v>
      </c>
      <c r="F1413" s="7"/>
      <c r="G1413" s="7"/>
      <c r="H1413" s="36"/>
      <c r="I1413" s="7">
        <f>'прил.6'!J740</f>
        <v>1458.3</v>
      </c>
      <c r="J1413" s="36">
        <f t="shared" si="255"/>
        <v>1458.3</v>
      </c>
      <c r="K1413" s="7">
        <f>'прил.6'!L740</f>
        <v>0</v>
      </c>
      <c r="L1413" s="36">
        <f t="shared" si="252"/>
        <v>1458.3</v>
      </c>
    </row>
    <row r="1414" spans="1:12" ht="12.75">
      <c r="A1414" s="63" t="str">
        <f ca="1">IF(ISERROR(MATCH(C1414,Код_Раздел,0)),"",INDIRECT(ADDRESS(MATCH(C1414,Код_Раздел,0)+1,2,,,"Раздел")))</f>
        <v>Культура, кинематография</v>
      </c>
      <c r="B1414" s="93" t="s">
        <v>380</v>
      </c>
      <c r="C1414" s="8" t="s">
        <v>231</v>
      </c>
      <c r="D1414" s="1"/>
      <c r="E1414" s="94"/>
      <c r="F1414" s="7"/>
      <c r="G1414" s="7"/>
      <c r="H1414" s="36"/>
      <c r="I1414" s="7">
        <f>I1415+I1419</f>
        <v>69</v>
      </c>
      <c r="J1414" s="36">
        <f aca="true" t="shared" si="257" ref="J1414:J1422">H1414+I1414</f>
        <v>69</v>
      </c>
      <c r="K1414" s="7">
        <f>K1415+K1419</f>
        <v>0</v>
      </c>
      <c r="L1414" s="36">
        <f t="shared" si="252"/>
        <v>69</v>
      </c>
    </row>
    <row r="1415" spans="1:12" ht="12.75">
      <c r="A1415" s="12" t="s">
        <v>193</v>
      </c>
      <c r="B1415" s="93" t="s">
        <v>380</v>
      </c>
      <c r="C1415" s="8" t="s">
        <v>231</v>
      </c>
      <c r="D1415" s="1" t="s">
        <v>222</v>
      </c>
      <c r="E1415" s="94"/>
      <c r="F1415" s="7"/>
      <c r="G1415" s="7"/>
      <c r="H1415" s="36"/>
      <c r="I1415" s="7">
        <f>I1416</f>
        <v>33</v>
      </c>
      <c r="J1415" s="36">
        <f t="shared" si="257"/>
        <v>33</v>
      </c>
      <c r="K1415" s="7">
        <f>K1416</f>
        <v>0</v>
      </c>
      <c r="L1415" s="36">
        <f t="shared" si="252"/>
        <v>33</v>
      </c>
    </row>
    <row r="1416" spans="1:12" ht="33">
      <c r="A1416" s="63" t="str">
        <f ca="1">IF(ISERROR(MATCH(E1416,Код_КВР,0)),"",INDIRECT(ADDRESS(MATCH(E1416,Код_КВР,0)+1,2,,,"КВР")))</f>
        <v>Предоставление субсидий бюджетным, автономным учреждениям и иным некоммерческим организациям</v>
      </c>
      <c r="B1416" s="94" t="s">
        <v>380</v>
      </c>
      <c r="C1416" s="8" t="s">
        <v>231</v>
      </c>
      <c r="D1416" s="1" t="s">
        <v>222</v>
      </c>
      <c r="E1416" s="94">
        <v>600</v>
      </c>
      <c r="F1416" s="7"/>
      <c r="G1416" s="7"/>
      <c r="H1416" s="36"/>
      <c r="I1416" s="7">
        <f>I1417</f>
        <v>33</v>
      </c>
      <c r="J1416" s="36">
        <f t="shared" si="257"/>
        <v>33</v>
      </c>
      <c r="K1416" s="7">
        <f>K1417</f>
        <v>0</v>
      </c>
      <c r="L1416" s="36">
        <f t="shared" si="252"/>
        <v>33</v>
      </c>
    </row>
    <row r="1417" spans="1:12" ht="12.75">
      <c r="A1417" s="63" t="str">
        <f ca="1">IF(ISERROR(MATCH(E1417,Код_КВР,0)),"",INDIRECT(ADDRESS(MATCH(E1417,Код_КВР,0)+1,2,,,"КВР")))</f>
        <v>Субсидии бюджетным учреждениям</v>
      </c>
      <c r="B1417" s="94" t="s">
        <v>380</v>
      </c>
      <c r="C1417" s="8" t="s">
        <v>231</v>
      </c>
      <c r="D1417" s="1" t="s">
        <v>222</v>
      </c>
      <c r="E1417" s="94">
        <v>610</v>
      </c>
      <c r="F1417" s="7"/>
      <c r="G1417" s="7"/>
      <c r="H1417" s="36"/>
      <c r="I1417" s="7">
        <f>I1418</f>
        <v>33</v>
      </c>
      <c r="J1417" s="36">
        <f t="shared" si="257"/>
        <v>33</v>
      </c>
      <c r="K1417" s="7">
        <f>K1418</f>
        <v>0</v>
      </c>
      <c r="L1417" s="36">
        <f t="shared" si="252"/>
        <v>33</v>
      </c>
    </row>
    <row r="1418" spans="1:12" ht="12.75">
      <c r="A1418" s="63" t="str">
        <f ca="1">IF(ISERROR(MATCH(E1418,Код_КВР,0)),"",INDIRECT(ADDRESS(MATCH(E1418,Код_КВР,0)+1,2,,,"КВР")))</f>
        <v>Субсидии бюджетным учреждениям на иные цели</v>
      </c>
      <c r="B1418" s="94" t="s">
        <v>380</v>
      </c>
      <c r="C1418" s="8" t="s">
        <v>231</v>
      </c>
      <c r="D1418" s="1" t="s">
        <v>222</v>
      </c>
      <c r="E1418" s="94">
        <v>612</v>
      </c>
      <c r="F1418" s="7"/>
      <c r="G1418" s="7"/>
      <c r="H1418" s="36"/>
      <c r="I1418" s="7">
        <f>'прил.6'!J947</f>
        <v>33</v>
      </c>
      <c r="J1418" s="36">
        <f t="shared" si="257"/>
        <v>33</v>
      </c>
      <c r="K1418" s="7">
        <f>'прил.6'!L947</f>
        <v>0</v>
      </c>
      <c r="L1418" s="36">
        <f t="shared" si="252"/>
        <v>33</v>
      </c>
    </row>
    <row r="1419" spans="1:12" ht="12.75">
      <c r="A1419" s="12" t="s">
        <v>172</v>
      </c>
      <c r="B1419" s="93" t="s">
        <v>380</v>
      </c>
      <c r="C1419" s="8" t="s">
        <v>231</v>
      </c>
      <c r="D1419" s="1" t="s">
        <v>225</v>
      </c>
      <c r="E1419" s="94"/>
      <c r="F1419" s="7"/>
      <c r="G1419" s="7"/>
      <c r="H1419" s="36"/>
      <c r="I1419" s="7">
        <f>I1420</f>
        <v>36</v>
      </c>
      <c r="J1419" s="36">
        <f t="shared" si="257"/>
        <v>36</v>
      </c>
      <c r="K1419" s="7">
        <f>K1420</f>
        <v>0</v>
      </c>
      <c r="L1419" s="36">
        <f t="shared" si="252"/>
        <v>36</v>
      </c>
    </row>
    <row r="1420" spans="1:12" ht="33">
      <c r="A1420" s="63" t="str">
        <f ca="1">IF(ISERROR(MATCH(E1420,Код_КВР,0)),"",INDIRECT(ADDRESS(MATCH(E1420,Код_КВР,0)+1,2,,,"КВР")))</f>
        <v>Предоставление субсидий бюджетным, автономным учреждениям и иным некоммерческим организациям</v>
      </c>
      <c r="B1420" s="94" t="s">
        <v>380</v>
      </c>
      <c r="C1420" s="8" t="s">
        <v>231</v>
      </c>
      <c r="D1420" s="1" t="s">
        <v>225</v>
      </c>
      <c r="E1420" s="94">
        <v>600</v>
      </c>
      <c r="F1420" s="7"/>
      <c r="G1420" s="7"/>
      <c r="H1420" s="36"/>
      <c r="I1420" s="7">
        <f>I1421</f>
        <v>36</v>
      </c>
      <c r="J1420" s="36">
        <f t="shared" si="257"/>
        <v>36</v>
      </c>
      <c r="K1420" s="7">
        <f>K1421</f>
        <v>0</v>
      </c>
      <c r="L1420" s="36">
        <f t="shared" si="252"/>
        <v>36</v>
      </c>
    </row>
    <row r="1421" spans="1:12" ht="12.75">
      <c r="A1421" s="63" t="str">
        <f ca="1">IF(ISERROR(MATCH(E1421,Код_КВР,0)),"",INDIRECT(ADDRESS(MATCH(E1421,Код_КВР,0)+1,2,,,"КВР")))</f>
        <v>Субсидии бюджетным учреждениям</v>
      </c>
      <c r="B1421" s="94" t="s">
        <v>380</v>
      </c>
      <c r="C1421" s="8" t="s">
        <v>231</v>
      </c>
      <c r="D1421" s="1" t="s">
        <v>225</v>
      </c>
      <c r="E1421" s="94">
        <v>610</v>
      </c>
      <c r="F1421" s="7"/>
      <c r="G1421" s="7"/>
      <c r="H1421" s="36"/>
      <c r="I1421" s="7">
        <f>I1422</f>
        <v>36</v>
      </c>
      <c r="J1421" s="36">
        <f t="shared" si="257"/>
        <v>36</v>
      </c>
      <c r="K1421" s="7">
        <f>K1422</f>
        <v>0</v>
      </c>
      <c r="L1421" s="36">
        <f t="shared" si="252"/>
        <v>36</v>
      </c>
    </row>
    <row r="1422" spans="1:12" ht="12.75">
      <c r="A1422" s="63" t="str">
        <f ca="1">IF(ISERROR(MATCH(E1422,Код_КВР,0)),"",INDIRECT(ADDRESS(MATCH(E1422,Код_КВР,0)+1,2,,,"КВР")))</f>
        <v>Субсидии бюджетным учреждениям на иные цели</v>
      </c>
      <c r="B1422" s="94" t="s">
        <v>380</v>
      </c>
      <c r="C1422" s="8" t="s">
        <v>231</v>
      </c>
      <c r="D1422" s="1" t="s">
        <v>225</v>
      </c>
      <c r="E1422" s="94">
        <v>612</v>
      </c>
      <c r="F1422" s="7"/>
      <c r="G1422" s="7"/>
      <c r="H1422" s="36"/>
      <c r="I1422" s="7">
        <f>'прил.6'!J1061</f>
        <v>36</v>
      </c>
      <c r="J1422" s="36">
        <f t="shared" si="257"/>
        <v>36</v>
      </c>
      <c r="K1422" s="7">
        <f>'прил.6'!L1061</f>
        <v>0</v>
      </c>
      <c r="L1422" s="36">
        <f t="shared" si="252"/>
        <v>36</v>
      </c>
    </row>
    <row r="1423" spans="1:12" ht="12.75">
      <c r="A1423" s="63" t="str">
        <f ca="1">IF(ISERROR(MATCH(C1423,Код_Раздел,0)),"",INDIRECT(ADDRESS(MATCH(C1423,Код_Раздел,0)+1,2,,,"Раздел")))</f>
        <v>Физическая культура и спорт</v>
      </c>
      <c r="B1423" s="93" t="s">
        <v>380</v>
      </c>
      <c r="C1423" s="8" t="s">
        <v>233</v>
      </c>
      <c r="D1423" s="1"/>
      <c r="E1423" s="94"/>
      <c r="F1423" s="7"/>
      <c r="G1423" s="7"/>
      <c r="H1423" s="36"/>
      <c r="I1423" s="7">
        <f>I1424+I1427</f>
        <v>4413.9</v>
      </c>
      <c r="J1423" s="36">
        <f aca="true" t="shared" si="258" ref="J1423:J1430">H1423+I1423</f>
        <v>4413.9</v>
      </c>
      <c r="K1423" s="7">
        <f>K1424+K1427</f>
        <v>0</v>
      </c>
      <c r="L1423" s="36">
        <f t="shared" si="252"/>
        <v>4413.9</v>
      </c>
    </row>
    <row r="1424" spans="1:12" ht="12.75">
      <c r="A1424" s="12" t="s">
        <v>276</v>
      </c>
      <c r="B1424" s="93" t="s">
        <v>380</v>
      </c>
      <c r="C1424" s="8" t="s">
        <v>233</v>
      </c>
      <c r="D1424" s="1" t="s">
        <v>223</v>
      </c>
      <c r="E1424" s="94"/>
      <c r="F1424" s="7"/>
      <c r="G1424" s="7"/>
      <c r="H1424" s="36"/>
      <c r="I1424" s="7">
        <f>I1425</f>
        <v>1600</v>
      </c>
      <c r="J1424" s="36">
        <f t="shared" si="258"/>
        <v>1600</v>
      </c>
      <c r="K1424" s="7">
        <f>K1425</f>
        <v>0</v>
      </c>
      <c r="L1424" s="36">
        <f t="shared" si="252"/>
        <v>1600</v>
      </c>
    </row>
    <row r="1425" spans="1:12" ht="23.25" customHeight="1">
      <c r="A1425" s="63" t="str">
        <f ca="1">IF(ISERROR(MATCH(E1425,Код_КВР,0)),"",INDIRECT(ADDRESS(MATCH(E1425,Код_КВР,0)+1,2,,,"КВР")))</f>
        <v>Иные бюджетные ассигнования</v>
      </c>
      <c r="B1425" s="94" t="s">
        <v>380</v>
      </c>
      <c r="C1425" s="8" t="s">
        <v>233</v>
      </c>
      <c r="D1425" s="1" t="s">
        <v>223</v>
      </c>
      <c r="E1425" s="94">
        <v>800</v>
      </c>
      <c r="F1425" s="7"/>
      <c r="G1425" s="7"/>
      <c r="H1425" s="36"/>
      <c r="I1425" s="7">
        <f>I1426</f>
        <v>1600</v>
      </c>
      <c r="J1425" s="36">
        <f t="shared" si="258"/>
        <v>1600</v>
      </c>
      <c r="K1425" s="7">
        <f>K1426</f>
        <v>0</v>
      </c>
      <c r="L1425" s="36">
        <f t="shared" si="252"/>
        <v>1600</v>
      </c>
    </row>
    <row r="1426" spans="1:12" ht="49.5">
      <c r="A1426" s="63" t="str">
        <f ca="1">IF(ISERROR(MATCH(E1426,Код_КВР,0)),"",INDIRECT(ADDRESS(MATCH(E1426,Код_КВР,0)+1,2,,,"КВР")))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1426" s="94" t="s">
        <v>380</v>
      </c>
      <c r="C1426" s="8" t="s">
        <v>233</v>
      </c>
      <c r="D1426" s="1" t="s">
        <v>223</v>
      </c>
      <c r="E1426" s="94">
        <v>810</v>
      </c>
      <c r="F1426" s="7"/>
      <c r="G1426" s="7"/>
      <c r="H1426" s="36"/>
      <c r="I1426" s="7">
        <f>'прил.6'!J1140</f>
        <v>1600</v>
      </c>
      <c r="J1426" s="36">
        <f t="shared" si="258"/>
        <v>1600</v>
      </c>
      <c r="K1426" s="7">
        <f>'прил.6'!L1140</f>
        <v>0</v>
      </c>
      <c r="L1426" s="36">
        <f t="shared" si="252"/>
        <v>1600</v>
      </c>
    </row>
    <row r="1427" spans="1:12" ht="12.75">
      <c r="A1427" s="12" t="s">
        <v>201</v>
      </c>
      <c r="B1427" s="93" t="s">
        <v>380</v>
      </c>
      <c r="C1427" s="8" t="s">
        <v>233</v>
      </c>
      <c r="D1427" s="1" t="s">
        <v>230</v>
      </c>
      <c r="E1427" s="94"/>
      <c r="F1427" s="7"/>
      <c r="G1427" s="7"/>
      <c r="H1427" s="36"/>
      <c r="I1427" s="7">
        <f>I1428</f>
        <v>2813.9</v>
      </c>
      <c r="J1427" s="36">
        <f t="shared" si="258"/>
        <v>2813.9</v>
      </c>
      <c r="K1427" s="7">
        <f>K1428</f>
        <v>0</v>
      </c>
      <c r="L1427" s="36">
        <f t="shared" si="252"/>
        <v>2813.9</v>
      </c>
    </row>
    <row r="1428" spans="1:12" ht="33">
      <c r="A1428" s="63" t="str">
        <f ca="1">IF(ISERROR(MATCH(E1428,Код_КВР,0)),"",INDIRECT(ADDRESS(MATCH(E1428,Код_КВР,0)+1,2,,,"КВР")))</f>
        <v>Капитальные вложения в объекты недвижимого имущества муниципальной собственности</v>
      </c>
      <c r="B1428" s="94" t="s">
        <v>380</v>
      </c>
      <c r="C1428" s="8" t="s">
        <v>233</v>
      </c>
      <c r="D1428" s="1" t="s">
        <v>230</v>
      </c>
      <c r="E1428" s="94">
        <v>400</v>
      </c>
      <c r="F1428" s="7"/>
      <c r="G1428" s="7"/>
      <c r="H1428" s="36"/>
      <c r="I1428" s="7">
        <f>I1429</f>
        <v>2813.9</v>
      </c>
      <c r="J1428" s="36">
        <f t="shared" si="258"/>
        <v>2813.9</v>
      </c>
      <c r="K1428" s="7">
        <f>K1429</f>
        <v>0</v>
      </c>
      <c r="L1428" s="36">
        <f t="shared" si="252"/>
        <v>2813.9</v>
      </c>
    </row>
    <row r="1429" spans="1:12" ht="20.25" customHeight="1">
      <c r="A1429" s="63" t="str">
        <f ca="1">IF(ISERROR(MATCH(E1429,Код_КВР,0)),"",INDIRECT(ADDRESS(MATCH(E1429,Код_КВР,0)+1,2,,,"КВР")))</f>
        <v>Бюджетные инвестиции</v>
      </c>
      <c r="B1429" s="94" t="s">
        <v>380</v>
      </c>
      <c r="C1429" s="8" t="s">
        <v>233</v>
      </c>
      <c r="D1429" s="1" t="s">
        <v>230</v>
      </c>
      <c r="E1429" s="94">
        <v>410</v>
      </c>
      <c r="F1429" s="7"/>
      <c r="G1429" s="7"/>
      <c r="H1429" s="36"/>
      <c r="I1429" s="7">
        <f>I1430</f>
        <v>2813.9</v>
      </c>
      <c r="J1429" s="36">
        <f t="shared" si="258"/>
        <v>2813.9</v>
      </c>
      <c r="K1429" s="7">
        <f>K1430</f>
        <v>0</v>
      </c>
      <c r="L1429" s="36">
        <f t="shared" si="252"/>
        <v>2813.9</v>
      </c>
    </row>
    <row r="1430" spans="1:12" ht="35.25" customHeight="1">
      <c r="A1430" s="63" t="str">
        <f ca="1">IF(ISERROR(MATCH(E1430,Код_КВР,0)),"",INDIRECT(ADDRESS(MATCH(E1430,Код_КВР,0)+1,2,,,"КВР")))</f>
        <v>Бюджетные инвестиции в объекты капитального строительства муниципальной собственности</v>
      </c>
      <c r="B1430" s="94" t="s">
        <v>380</v>
      </c>
      <c r="C1430" s="8" t="s">
        <v>233</v>
      </c>
      <c r="D1430" s="1" t="s">
        <v>230</v>
      </c>
      <c r="E1430" s="94">
        <v>414</v>
      </c>
      <c r="F1430" s="7"/>
      <c r="G1430" s="7"/>
      <c r="H1430" s="36"/>
      <c r="I1430" s="7">
        <f>'прил.6'!J1452</f>
        <v>2813.9</v>
      </c>
      <c r="J1430" s="36">
        <f t="shared" si="258"/>
        <v>2813.9</v>
      </c>
      <c r="K1430" s="7">
        <f>'прил.6'!L1452</f>
        <v>0</v>
      </c>
      <c r="L1430" s="36">
        <f t="shared" si="252"/>
        <v>2813.9</v>
      </c>
    </row>
    <row r="1431" spans="1:12" ht="135.75" customHeight="1">
      <c r="A1431" s="63" t="str">
        <f ca="1">IF(ISERROR(MATCH(B1431,Код_КЦСР,0)),"",INDIRECT(ADDRESS(MATCH(B1431,Код_КЦСР,0)+1,2,,,"КЦСР")))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431" s="93" t="s">
        <v>399</v>
      </c>
      <c r="C1431" s="8"/>
      <c r="D1431" s="1"/>
      <c r="E1431" s="94"/>
      <c r="F1431" s="7">
        <f>F1432</f>
        <v>6969.8</v>
      </c>
      <c r="G1431" s="7">
        <f>G1432</f>
        <v>0</v>
      </c>
      <c r="H1431" s="36">
        <f t="shared" si="247"/>
        <v>6969.8</v>
      </c>
      <c r="I1431" s="7">
        <f>I1432</f>
        <v>0</v>
      </c>
      <c r="J1431" s="36">
        <f t="shared" si="245"/>
        <v>6969.8</v>
      </c>
      <c r="K1431" s="7">
        <f>K1432</f>
        <v>0</v>
      </c>
      <c r="L1431" s="36">
        <f t="shared" si="252"/>
        <v>6969.8</v>
      </c>
    </row>
    <row r="1432" spans="1:12" ht="12.75">
      <c r="A1432" s="63" t="str">
        <f ca="1">IF(ISERROR(MATCH(C1432,Код_Раздел,0)),"",INDIRECT(ADDRESS(MATCH(C1432,Код_Раздел,0)+1,2,,,"Раздел")))</f>
        <v>Образование</v>
      </c>
      <c r="B1432" s="93" t="s">
        <v>399</v>
      </c>
      <c r="C1432" s="8" t="s">
        <v>204</v>
      </c>
      <c r="D1432" s="1"/>
      <c r="E1432" s="94"/>
      <c r="F1432" s="7">
        <f>F1433</f>
        <v>6969.8</v>
      </c>
      <c r="G1432" s="7">
        <f>G1433</f>
        <v>0</v>
      </c>
      <c r="H1432" s="36">
        <f t="shared" si="247"/>
        <v>6969.8</v>
      </c>
      <c r="I1432" s="7">
        <f>I1433</f>
        <v>0</v>
      </c>
      <c r="J1432" s="36">
        <f t="shared" si="245"/>
        <v>6969.8</v>
      </c>
      <c r="K1432" s="7">
        <f>K1433</f>
        <v>0</v>
      </c>
      <c r="L1432" s="36">
        <f t="shared" si="252"/>
        <v>6969.8</v>
      </c>
    </row>
    <row r="1433" spans="1:12" ht="12.75">
      <c r="A1433" s="12" t="s">
        <v>260</v>
      </c>
      <c r="B1433" s="93" t="s">
        <v>399</v>
      </c>
      <c r="C1433" s="8" t="s">
        <v>204</v>
      </c>
      <c r="D1433" s="1" t="s">
        <v>228</v>
      </c>
      <c r="E1433" s="94"/>
      <c r="F1433" s="7">
        <f>F1434+F1436</f>
        <v>6969.8</v>
      </c>
      <c r="G1433" s="7">
        <f>G1434+G1436</f>
        <v>0</v>
      </c>
      <c r="H1433" s="36">
        <f t="shared" si="247"/>
        <v>6969.8</v>
      </c>
      <c r="I1433" s="7">
        <f>I1434+I1436</f>
        <v>0</v>
      </c>
      <c r="J1433" s="36">
        <f t="shared" si="245"/>
        <v>6969.8</v>
      </c>
      <c r="K1433" s="7">
        <f>K1434+K1436</f>
        <v>0</v>
      </c>
      <c r="L1433" s="36">
        <f t="shared" si="252"/>
        <v>6969.8</v>
      </c>
    </row>
    <row r="1434" spans="1:12" ht="33">
      <c r="A1434" s="63" t="str">
        <f ca="1">IF(ISERROR(MATCH(E1434,Код_КВР,0)),"",INDIRECT(ADDRESS(MATCH(E1434,Код_КВР,0)+1,2,,,"КВР")))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34" s="93" t="s">
        <v>399</v>
      </c>
      <c r="C1434" s="8" t="s">
        <v>204</v>
      </c>
      <c r="D1434" s="1" t="s">
        <v>228</v>
      </c>
      <c r="E1434" s="94">
        <v>100</v>
      </c>
      <c r="F1434" s="7">
        <f>F1435</f>
        <v>6501.2</v>
      </c>
      <c r="G1434" s="7">
        <f>G1435</f>
        <v>0</v>
      </c>
      <c r="H1434" s="36">
        <f t="shared" si="247"/>
        <v>6501.2</v>
      </c>
      <c r="I1434" s="7">
        <f>I1435</f>
        <v>0</v>
      </c>
      <c r="J1434" s="36">
        <f t="shared" si="245"/>
        <v>6501.2</v>
      </c>
      <c r="K1434" s="7">
        <f>K1435</f>
        <v>0</v>
      </c>
      <c r="L1434" s="36">
        <f t="shared" si="252"/>
        <v>6501.2</v>
      </c>
    </row>
    <row r="1435" spans="1:12" ht="12.75">
      <c r="A1435" s="63" t="str">
        <f ca="1">IF(ISERROR(MATCH(E1435,Код_КВР,0)),"",INDIRECT(ADDRESS(MATCH(E1435,Код_КВР,0)+1,2,,,"КВР")))</f>
        <v>Расходы на выплаты персоналу муниципальных органов</v>
      </c>
      <c r="B1435" s="93" t="s">
        <v>399</v>
      </c>
      <c r="C1435" s="8" t="s">
        <v>204</v>
      </c>
      <c r="D1435" s="1" t="s">
        <v>228</v>
      </c>
      <c r="E1435" s="94">
        <v>120</v>
      </c>
      <c r="F1435" s="7">
        <f>'прил.6'!G743</f>
        <v>6501.2</v>
      </c>
      <c r="G1435" s="7">
        <f>'прил.6'!H743</f>
        <v>0</v>
      </c>
      <c r="H1435" s="36">
        <f t="shared" si="247"/>
        <v>6501.2</v>
      </c>
      <c r="I1435" s="7">
        <f>'прил.6'!J743</f>
        <v>0</v>
      </c>
      <c r="J1435" s="36">
        <f t="shared" si="245"/>
        <v>6501.2</v>
      </c>
      <c r="K1435" s="7">
        <f>'прил.6'!L743</f>
        <v>0</v>
      </c>
      <c r="L1435" s="36">
        <f t="shared" si="252"/>
        <v>6501.2</v>
      </c>
    </row>
    <row r="1436" spans="1:12" ht="12.75">
      <c r="A1436" s="63" t="str">
        <f ca="1">IF(ISERROR(MATCH(E1436,Код_КВР,0)),"",INDIRECT(ADDRESS(MATCH(E1436,Код_КВР,0)+1,2,,,"КВР")))</f>
        <v>Закупка товаров, работ и услуг для муниципальных нужд</v>
      </c>
      <c r="B1436" s="93" t="s">
        <v>399</v>
      </c>
      <c r="C1436" s="8" t="s">
        <v>204</v>
      </c>
      <c r="D1436" s="1" t="s">
        <v>228</v>
      </c>
      <c r="E1436" s="94">
        <v>200</v>
      </c>
      <c r="F1436" s="7">
        <f>F1437</f>
        <v>468.6</v>
      </c>
      <c r="G1436" s="7">
        <f>G1437</f>
        <v>0</v>
      </c>
      <c r="H1436" s="36">
        <f t="shared" si="247"/>
        <v>468.6</v>
      </c>
      <c r="I1436" s="7">
        <f>I1437</f>
        <v>0</v>
      </c>
      <c r="J1436" s="36">
        <f t="shared" si="245"/>
        <v>468.6</v>
      </c>
      <c r="K1436" s="7">
        <f>K1437</f>
        <v>0</v>
      </c>
      <c r="L1436" s="36">
        <f t="shared" si="252"/>
        <v>468.6</v>
      </c>
    </row>
    <row r="1437" spans="1:12" ht="33">
      <c r="A1437" s="63" t="str">
        <f ca="1">IF(ISERROR(MATCH(E1437,Код_КВР,0)),"",INDIRECT(ADDRESS(MATCH(E1437,Код_КВР,0)+1,2,,,"КВР")))</f>
        <v>Иные закупки товаров, работ и услуг для обеспечения муниципальных нужд</v>
      </c>
      <c r="B1437" s="93" t="s">
        <v>399</v>
      </c>
      <c r="C1437" s="8" t="s">
        <v>204</v>
      </c>
      <c r="D1437" s="1" t="s">
        <v>228</v>
      </c>
      <c r="E1437" s="94">
        <v>240</v>
      </c>
      <c r="F1437" s="7">
        <f>F1438</f>
        <v>468.6</v>
      </c>
      <c r="G1437" s="7">
        <f>G1438</f>
        <v>0</v>
      </c>
      <c r="H1437" s="36">
        <f t="shared" si="247"/>
        <v>468.6</v>
      </c>
      <c r="I1437" s="7">
        <f>I1438</f>
        <v>0</v>
      </c>
      <c r="J1437" s="36">
        <f t="shared" si="245"/>
        <v>468.6</v>
      </c>
      <c r="K1437" s="7">
        <f>K1438</f>
        <v>0</v>
      </c>
      <c r="L1437" s="36">
        <f t="shared" si="252"/>
        <v>468.6</v>
      </c>
    </row>
    <row r="1438" spans="1:12" ht="33">
      <c r="A1438" s="63" t="str">
        <f ca="1">IF(ISERROR(MATCH(E1438,Код_КВР,0)),"",INDIRECT(ADDRESS(MATCH(E1438,Код_КВР,0)+1,2,,,"КВР")))</f>
        <v xml:space="preserve">Прочая закупка товаров, работ и услуг для обеспечения муниципальных нужд         </v>
      </c>
      <c r="B1438" s="93" t="s">
        <v>399</v>
      </c>
      <c r="C1438" s="8" t="s">
        <v>204</v>
      </c>
      <c r="D1438" s="1" t="s">
        <v>228</v>
      </c>
      <c r="E1438" s="94">
        <v>244</v>
      </c>
      <c r="F1438" s="7">
        <f>'прил.6'!G746</f>
        <v>468.6</v>
      </c>
      <c r="G1438" s="7">
        <f>'прил.6'!H746</f>
        <v>0</v>
      </c>
      <c r="H1438" s="36">
        <f t="shared" si="247"/>
        <v>468.6</v>
      </c>
      <c r="I1438" s="7">
        <f>'прил.6'!J746</f>
        <v>0</v>
      </c>
      <c r="J1438" s="36">
        <f t="shared" si="245"/>
        <v>468.6</v>
      </c>
      <c r="K1438" s="7">
        <f>'прил.6'!L746</f>
        <v>0</v>
      </c>
      <c r="L1438" s="36">
        <f t="shared" si="252"/>
        <v>468.6</v>
      </c>
    </row>
    <row r="1439" spans="1:12" ht="86.25" customHeight="1">
      <c r="A1439" s="63" t="str">
        <f ca="1">IF(ISERROR(MATCH(B1439,Код_КЦСР,0)),"",INDIRECT(ADDRESS(MATCH(B1439,Код_КЦСР,0)+1,2,,,"КЦСР")))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439" s="93" t="s">
        <v>408</v>
      </c>
      <c r="C1439" s="8"/>
      <c r="D1439" s="1"/>
      <c r="E1439" s="94"/>
      <c r="F1439" s="7">
        <f>F1440</f>
        <v>21882.500000000004</v>
      </c>
      <c r="G1439" s="7">
        <f>G1440</f>
        <v>0</v>
      </c>
      <c r="H1439" s="36">
        <f t="shared" si="247"/>
        <v>21882.500000000004</v>
      </c>
      <c r="I1439" s="7">
        <f>I1440</f>
        <v>0</v>
      </c>
      <c r="J1439" s="36">
        <f t="shared" si="245"/>
        <v>21882.500000000004</v>
      </c>
      <c r="K1439" s="7">
        <f>K1440</f>
        <v>0</v>
      </c>
      <c r="L1439" s="36">
        <f t="shared" si="252"/>
        <v>21882.500000000004</v>
      </c>
    </row>
    <row r="1440" spans="1:12" ht="12.75">
      <c r="A1440" s="63" t="str">
        <f ca="1">IF(ISERROR(MATCH(C1440,Код_Раздел,0)),"",INDIRECT(ADDRESS(MATCH(C1440,Код_Раздел,0)+1,2,,,"Раздел")))</f>
        <v>Социальная политика</v>
      </c>
      <c r="B1440" s="93" t="s">
        <v>408</v>
      </c>
      <c r="C1440" s="8" t="s">
        <v>197</v>
      </c>
      <c r="D1440" s="1"/>
      <c r="E1440" s="94"/>
      <c r="F1440" s="7">
        <f>F1441</f>
        <v>21882.500000000004</v>
      </c>
      <c r="G1440" s="7">
        <f>G1441</f>
        <v>0</v>
      </c>
      <c r="H1440" s="36">
        <f t="shared" si="247"/>
        <v>21882.500000000004</v>
      </c>
      <c r="I1440" s="7">
        <f>I1441</f>
        <v>0</v>
      </c>
      <c r="J1440" s="36">
        <f t="shared" si="245"/>
        <v>21882.500000000004</v>
      </c>
      <c r="K1440" s="7">
        <f>K1441</f>
        <v>0</v>
      </c>
      <c r="L1440" s="36">
        <f t="shared" si="252"/>
        <v>21882.500000000004</v>
      </c>
    </row>
    <row r="1441" spans="1:12" ht="12.75">
      <c r="A1441" s="12" t="s">
        <v>198</v>
      </c>
      <c r="B1441" s="93" t="s">
        <v>408</v>
      </c>
      <c r="C1441" s="8" t="s">
        <v>197</v>
      </c>
      <c r="D1441" s="1" t="s">
        <v>226</v>
      </c>
      <c r="E1441" s="94"/>
      <c r="F1441" s="7">
        <f>F1442+F1444</f>
        <v>21882.500000000004</v>
      </c>
      <c r="G1441" s="7">
        <f>G1442+G1444</f>
        <v>0</v>
      </c>
      <c r="H1441" s="36">
        <f t="shared" si="247"/>
        <v>21882.500000000004</v>
      </c>
      <c r="I1441" s="7">
        <f>I1442+I1444+I1447</f>
        <v>0</v>
      </c>
      <c r="J1441" s="36">
        <f t="shared" si="245"/>
        <v>21882.500000000004</v>
      </c>
      <c r="K1441" s="7">
        <f>K1442+K1444+K1447</f>
        <v>0</v>
      </c>
      <c r="L1441" s="36">
        <f t="shared" si="252"/>
        <v>21882.500000000004</v>
      </c>
    </row>
    <row r="1442" spans="1:12" ht="33">
      <c r="A1442" s="63" t="str">
        <f ca="1">IF(ISERROR(MATCH(E1442,Код_КВР,0)),"",INDIRECT(ADDRESS(MATCH(E1442,Код_КВР,0)+1,2,,,"КВР")))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42" s="93" t="s">
        <v>408</v>
      </c>
      <c r="C1442" s="8" t="s">
        <v>197</v>
      </c>
      <c r="D1442" s="1" t="s">
        <v>226</v>
      </c>
      <c r="E1442" s="94">
        <v>100</v>
      </c>
      <c r="F1442" s="7">
        <f>F1443</f>
        <v>20191.300000000003</v>
      </c>
      <c r="G1442" s="7">
        <f>G1443</f>
        <v>0</v>
      </c>
      <c r="H1442" s="36">
        <f t="shared" si="247"/>
        <v>20191.300000000003</v>
      </c>
      <c r="I1442" s="7">
        <f>I1443</f>
        <v>7.5</v>
      </c>
      <c r="J1442" s="36">
        <f t="shared" si="245"/>
        <v>20198.800000000003</v>
      </c>
      <c r="K1442" s="7">
        <f>K1443</f>
        <v>0</v>
      </c>
      <c r="L1442" s="36">
        <f t="shared" si="252"/>
        <v>20198.800000000003</v>
      </c>
    </row>
    <row r="1443" spans="1:12" ht="12.75">
      <c r="A1443" s="63" t="str">
        <f ca="1">IF(ISERROR(MATCH(E1443,Код_КВР,0)),"",INDIRECT(ADDRESS(MATCH(E1443,Код_КВР,0)+1,2,,,"КВР")))</f>
        <v>Расходы на выплаты персоналу муниципальных органов</v>
      </c>
      <c r="B1443" s="93" t="s">
        <v>408</v>
      </c>
      <c r="C1443" s="8" t="s">
        <v>197</v>
      </c>
      <c r="D1443" s="1" t="s">
        <v>226</v>
      </c>
      <c r="E1443" s="94">
        <v>120</v>
      </c>
      <c r="F1443" s="7">
        <f>'прил.6'!G1266</f>
        <v>20191.300000000003</v>
      </c>
      <c r="G1443" s="7">
        <f>'прил.6'!H1266</f>
        <v>0</v>
      </c>
      <c r="H1443" s="36">
        <f t="shared" si="247"/>
        <v>20191.300000000003</v>
      </c>
      <c r="I1443" s="7">
        <f>'прил.6'!J1266</f>
        <v>7.5</v>
      </c>
      <c r="J1443" s="36">
        <f t="shared" si="245"/>
        <v>20198.800000000003</v>
      </c>
      <c r="K1443" s="7">
        <f>'прил.6'!L1266</f>
        <v>0</v>
      </c>
      <c r="L1443" s="36">
        <f t="shared" si="252"/>
        <v>20198.800000000003</v>
      </c>
    </row>
    <row r="1444" spans="1:12" ht="12.75">
      <c r="A1444" s="63" t="str">
        <f ca="1">IF(ISERROR(MATCH(E1444,Код_КВР,0)),"",INDIRECT(ADDRESS(MATCH(E1444,Код_КВР,0)+1,2,,,"КВР")))</f>
        <v>Закупка товаров, работ и услуг для муниципальных нужд</v>
      </c>
      <c r="B1444" s="93" t="s">
        <v>408</v>
      </c>
      <c r="C1444" s="8" t="s">
        <v>197</v>
      </c>
      <c r="D1444" s="1" t="s">
        <v>226</v>
      </c>
      <c r="E1444" s="94">
        <v>200</v>
      </c>
      <c r="F1444" s="7">
        <f>F1445</f>
        <v>1691.1999999999998</v>
      </c>
      <c r="G1444" s="7">
        <f>G1445</f>
        <v>0</v>
      </c>
      <c r="H1444" s="36">
        <f t="shared" si="247"/>
        <v>1691.1999999999998</v>
      </c>
      <c r="I1444" s="7">
        <f>I1445</f>
        <v>-24.9</v>
      </c>
      <c r="J1444" s="36">
        <f t="shared" si="245"/>
        <v>1666.2999999999997</v>
      </c>
      <c r="K1444" s="7">
        <f>K1445</f>
        <v>0</v>
      </c>
      <c r="L1444" s="36">
        <f aca="true" t="shared" si="259" ref="L1444:L1507">J1444+K1444</f>
        <v>1666.2999999999997</v>
      </c>
    </row>
    <row r="1445" spans="1:12" ht="33">
      <c r="A1445" s="63" t="str">
        <f ca="1">IF(ISERROR(MATCH(E1445,Код_КВР,0)),"",INDIRECT(ADDRESS(MATCH(E1445,Код_КВР,0)+1,2,,,"КВР")))</f>
        <v>Иные закупки товаров, работ и услуг для обеспечения муниципальных нужд</v>
      </c>
      <c r="B1445" s="93" t="s">
        <v>408</v>
      </c>
      <c r="C1445" s="8" t="s">
        <v>197</v>
      </c>
      <c r="D1445" s="1" t="s">
        <v>226</v>
      </c>
      <c r="E1445" s="94">
        <v>240</v>
      </c>
      <c r="F1445" s="7">
        <f>F1446</f>
        <v>1691.1999999999998</v>
      </c>
      <c r="G1445" s="7">
        <f>G1446</f>
        <v>0</v>
      </c>
      <c r="H1445" s="36">
        <f t="shared" si="247"/>
        <v>1691.1999999999998</v>
      </c>
      <c r="I1445" s="7">
        <f>I1446</f>
        <v>-24.9</v>
      </c>
      <c r="J1445" s="36">
        <f t="shared" si="245"/>
        <v>1666.2999999999997</v>
      </c>
      <c r="K1445" s="7">
        <f>K1446</f>
        <v>0</v>
      </c>
      <c r="L1445" s="36">
        <f t="shared" si="259"/>
        <v>1666.2999999999997</v>
      </c>
    </row>
    <row r="1446" spans="1:12" ht="33">
      <c r="A1446" s="63" t="str">
        <f ca="1">IF(ISERROR(MATCH(E1446,Код_КВР,0)),"",INDIRECT(ADDRESS(MATCH(E1446,Код_КВР,0)+1,2,,,"КВР")))</f>
        <v xml:space="preserve">Прочая закупка товаров, работ и услуг для обеспечения муниципальных нужд         </v>
      </c>
      <c r="B1446" s="93" t="s">
        <v>408</v>
      </c>
      <c r="C1446" s="8" t="s">
        <v>197</v>
      </c>
      <c r="D1446" s="1" t="s">
        <v>226</v>
      </c>
      <c r="E1446" s="94">
        <v>244</v>
      </c>
      <c r="F1446" s="7">
        <f>'прил.6'!G1269</f>
        <v>1691.1999999999998</v>
      </c>
      <c r="G1446" s="7">
        <f>'прил.6'!H1269</f>
        <v>0</v>
      </c>
      <c r="H1446" s="36">
        <f t="shared" si="247"/>
        <v>1691.1999999999998</v>
      </c>
      <c r="I1446" s="7">
        <f>'прил.6'!J1269</f>
        <v>-24.9</v>
      </c>
      <c r="J1446" s="36">
        <f t="shared" si="245"/>
        <v>1666.2999999999997</v>
      </c>
      <c r="K1446" s="7">
        <f>'прил.6'!L1269</f>
        <v>0</v>
      </c>
      <c r="L1446" s="36">
        <f t="shared" si="259"/>
        <v>1666.2999999999997</v>
      </c>
    </row>
    <row r="1447" spans="1:12" ht="12.75">
      <c r="A1447" s="63" t="str">
        <f aca="true" t="shared" si="260" ref="A1447:A1450">IF(ISERROR(MATCH(E1447,Код_КВР,0)),"",INDIRECT(ADDRESS(MATCH(E1447,Код_КВР,0)+1,2,,,"КВР")))</f>
        <v>Иные бюджетные ассигнования</v>
      </c>
      <c r="B1447" s="93" t="s">
        <v>408</v>
      </c>
      <c r="C1447" s="8" t="s">
        <v>197</v>
      </c>
      <c r="D1447" s="1" t="s">
        <v>226</v>
      </c>
      <c r="E1447" s="94">
        <v>800</v>
      </c>
      <c r="F1447" s="7"/>
      <c r="G1447" s="7"/>
      <c r="H1447" s="36"/>
      <c r="I1447" s="7">
        <f>I1448</f>
        <v>17.4</v>
      </c>
      <c r="J1447" s="36">
        <f t="shared" si="245"/>
        <v>17.4</v>
      </c>
      <c r="K1447" s="7">
        <f>K1448</f>
        <v>0</v>
      </c>
      <c r="L1447" s="36">
        <f t="shared" si="259"/>
        <v>17.4</v>
      </c>
    </row>
    <row r="1448" spans="1:12" ht="12.75">
      <c r="A1448" s="63" t="str">
        <f ca="1" t="shared" si="260"/>
        <v>Уплата налогов, сборов и иных платежей</v>
      </c>
      <c r="B1448" s="93" t="s">
        <v>408</v>
      </c>
      <c r="C1448" s="8" t="s">
        <v>197</v>
      </c>
      <c r="D1448" s="1" t="s">
        <v>226</v>
      </c>
      <c r="E1448" s="94">
        <v>850</v>
      </c>
      <c r="F1448" s="7"/>
      <c r="G1448" s="7"/>
      <c r="H1448" s="36"/>
      <c r="I1448" s="7">
        <f>I1449+I1450</f>
        <v>17.4</v>
      </c>
      <c r="J1448" s="36">
        <f t="shared" si="245"/>
        <v>17.4</v>
      </c>
      <c r="K1448" s="7">
        <f>K1449+K1450</f>
        <v>0</v>
      </c>
      <c r="L1448" s="36">
        <f t="shared" si="259"/>
        <v>17.4</v>
      </c>
    </row>
    <row r="1449" spans="1:12" ht="12.75">
      <c r="A1449" s="63" t="str">
        <f ca="1" t="shared" si="260"/>
        <v>Уплата налога на имущество организаций и земельного налога</v>
      </c>
      <c r="B1449" s="93" t="s">
        <v>408</v>
      </c>
      <c r="C1449" s="8" t="s">
        <v>197</v>
      </c>
      <c r="D1449" s="1" t="s">
        <v>226</v>
      </c>
      <c r="E1449" s="94">
        <v>851</v>
      </c>
      <c r="F1449" s="7"/>
      <c r="G1449" s="7"/>
      <c r="H1449" s="36"/>
      <c r="I1449" s="7">
        <f>'прил.6'!J1272</f>
        <v>7.4</v>
      </c>
      <c r="J1449" s="36">
        <f t="shared" si="245"/>
        <v>7.4</v>
      </c>
      <c r="K1449" s="7">
        <f>'прил.6'!L1272</f>
        <v>0</v>
      </c>
      <c r="L1449" s="36">
        <f t="shared" si="259"/>
        <v>7.4</v>
      </c>
    </row>
    <row r="1450" spans="1:12" ht="12.75">
      <c r="A1450" s="63" t="str">
        <f ca="1" t="shared" si="260"/>
        <v>Уплата прочих налогов, сборов и иных платежей</v>
      </c>
      <c r="B1450" s="93" t="s">
        <v>408</v>
      </c>
      <c r="C1450" s="8" t="s">
        <v>197</v>
      </c>
      <c r="D1450" s="1" t="s">
        <v>226</v>
      </c>
      <c r="E1450" s="94">
        <v>852</v>
      </c>
      <c r="F1450" s="7"/>
      <c r="G1450" s="7"/>
      <c r="H1450" s="36"/>
      <c r="I1450" s="7">
        <f>'прил.6'!J1273</f>
        <v>10</v>
      </c>
      <c r="J1450" s="36">
        <f t="shared" si="245"/>
        <v>10</v>
      </c>
      <c r="K1450" s="7">
        <f>'прил.6'!L1273</f>
        <v>0</v>
      </c>
      <c r="L1450" s="36">
        <f t="shared" si="259"/>
        <v>10</v>
      </c>
    </row>
    <row r="1451" spans="1:12" ht="150.75" customHeight="1">
      <c r="A1451" s="63" t="str">
        <f ca="1">IF(ISERROR(MATCH(B1451,Код_КЦСР,0)),"",INDIRECT(ADDRESS(MATCH(B1451,Код_КЦСР,0)+1,2,,,"КЦСР")))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451" s="93" t="s">
        <v>403</v>
      </c>
      <c r="C1451" s="8"/>
      <c r="D1451" s="1"/>
      <c r="E1451" s="94"/>
      <c r="F1451" s="7">
        <f>F1452</f>
        <v>2682.5</v>
      </c>
      <c r="G1451" s="7">
        <f>G1452</f>
        <v>0</v>
      </c>
      <c r="H1451" s="36">
        <f t="shared" si="247"/>
        <v>2682.5</v>
      </c>
      <c r="I1451" s="7">
        <f>I1452</f>
        <v>0</v>
      </c>
      <c r="J1451" s="36">
        <f t="shared" si="245"/>
        <v>2682.5</v>
      </c>
      <c r="K1451" s="7">
        <f>K1452</f>
        <v>0</v>
      </c>
      <c r="L1451" s="36">
        <f t="shared" si="259"/>
        <v>2682.5</v>
      </c>
    </row>
    <row r="1452" spans="1:12" ht="12.75">
      <c r="A1452" s="63" t="str">
        <f ca="1">IF(ISERROR(MATCH(C1452,Код_Раздел,0)),"",INDIRECT(ADDRESS(MATCH(C1452,Код_Раздел,0)+1,2,,,"Раздел")))</f>
        <v>Социальная политика</v>
      </c>
      <c r="B1452" s="93" t="s">
        <v>403</v>
      </c>
      <c r="C1452" s="8" t="s">
        <v>197</v>
      </c>
      <c r="D1452" s="1"/>
      <c r="E1452" s="94"/>
      <c r="F1452" s="7">
        <f>F1453</f>
        <v>2682.5</v>
      </c>
      <c r="G1452" s="7">
        <f>G1453</f>
        <v>0</v>
      </c>
      <c r="H1452" s="36">
        <f t="shared" si="247"/>
        <v>2682.5</v>
      </c>
      <c r="I1452" s="7">
        <f>I1453</f>
        <v>0</v>
      </c>
      <c r="J1452" s="36">
        <f t="shared" si="245"/>
        <v>2682.5</v>
      </c>
      <c r="K1452" s="7">
        <f>K1453</f>
        <v>0</v>
      </c>
      <c r="L1452" s="36">
        <f t="shared" si="259"/>
        <v>2682.5</v>
      </c>
    </row>
    <row r="1453" spans="1:12" ht="12.75">
      <c r="A1453" s="12" t="s">
        <v>198</v>
      </c>
      <c r="B1453" s="93" t="s">
        <v>403</v>
      </c>
      <c r="C1453" s="8" t="s">
        <v>197</v>
      </c>
      <c r="D1453" s="1" t="s">
        <v>226</v>
      </c>
      <c r="E1453" s="94"/>
      <c r="F1453" s="7">
        <f>F1454+F1456</f>
        <v>2682.5</v>
      </c>
      <c r="G1453" s="7">
        <f>G1454+G1456</f>
        <v>0</v>
      </c>
      <c r="H1453" s="36">
        <f t="shared" si="247"/>
        <v>2682.5</v>
      </c>
      <c r="I1453" s="7">
        <f>I1454+I1456</f>
        <v>0</v>
      </c>
      <c r="J1453" s="36">
        <f t="shared" si="245"/>
        <v>2682.5</v>
      </c>
      <c r="K1453" s="7">
        <f>K1454+K1456</f>
        <v>0</v>
      </c>
      <c r="L1453" s="36">
        <f t="shared" si="259"/>
        <v>2682.5</v>
      </c>
    </row>
    <row r="1454" spans="1:12" ht="33">
      <c r="A1454" s="63" t="str">
        <f ca="1">IF(ISERROR(MATCH(E1454,Код_КВР,0)),"",INDIRECT(ADDRESS(MATCH(E1454,Код_КВР,0)+1,2,,,"КВР")))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54" s="93" t="s">
        <v>403</v>
      </c>
      <c r="C1454" s="8" t="s">
        <v>197</v>
      </c>
      <c r="D1454" s="1" t="s">
        <v>226</v>
      </c>
      <c r="E1454" s="94">
        <v>100</v>
      </c>
      <c r="F1454" s="7">
        <f>F1455</f>
        <v>2180.9</v>
      </c>
      <c r="G1454" s="7">
        <f>G1455</f>
        <v>0</v>
      </c>
      <c r="H1454" s="36">
        <f t="shared" si="247"/>
        <v>2180.9</v>
      </c>
      <c r="I1454" s="7">
        <f>I1455</f>
        <v>0</v>
      </c>
      <c r="J1454" s="36">
        <f t="shared" si="245"/>
        <v>2180.9</v>
      </c>
      <c r="K1454" s="7">
        <f>K1455</f>
        <v>0</v>
      </c>
      <c r="L1454" s="36">
        <f t="shared" si="259"/>
        <v>2180.9</v>
      </c>
    </row>
    <row r="1455" spans="1:12" ht="12.75">
      <c r="A1455" s="63" t="str">
        <f ca="1">IF(ISERROR(MATCH(E1455,Код_КВР,0)),"",INDIRECT(ADDRESS(MATCH(E1455,Код_КВР,0)+1,2,,,"КВР")))</f>
        <v>Расходы на выплаты персоналу муниципальных органов</v>
      </c>
      <c r="B1455" s="93" t="s">
        <v>403</v>
      </c>
      <c r="C1455" s="8" t="s">
        <v>197</v>
      </c>
      <c r="D1455" s="1" t="s">
        <v>226</v>
      </c>
      <c r="E1455" s="94">
        <v>120</v>
      </c>
      <c r="F1455" s="7">
        <f>'прил.6'!G1276</f>
        <v>2180.9</v>
      </c>
      <c r="G1455" s="7">
        <f>'прил.6'!H1276</f>
        <v>0</v>
      </c>
      <c r="H1455" s="36">
        <f t="shared" si="247"/>
        <v>2180.9</v>
      </c>
      <c r="I1455" s="7">
        <f>'прил.6'!J1276</f>
        <v>0</v>
      </c>
      <c r="J1455" s="36">
        <f aca="true" t="shared" si="261" ref="J1455:J1518">H1455+I1455</f>
        <v>2180.9</v>
      </c>
      <c r="K1455" s="7">
        <f>'прил.6'!L1276</f>
        <v>0</v>
      </c>
      <c r="L1455" s="36">
        <f t="shared" si="259"/>
        <v>2180.9</v>
      </c>
    </row>
    <row r="1456" spans="1:12" ht="12.75">
      <c r="A1456" s="63" t="str">
        <f ca="1">IF(ISERROR(MATCH(E1456,Код_КВР,0)),"",INDIRECT(ADDRESS(MATCH(E1456,Код_КВР,0)+1,2,,,"КВР")))</f>
        <v>Закупка товаров, работ и услуг для муниципальных нужд</v>
      </c>
      <c r="B1456" s="93" t="s">
        <v>403</v>
      </c>
      <c r="C1456" s="8" t="s">
        <v>197</v>
      </c>
      <c r="D1456" s="1" t="s">
        <v>226</v>
      </c>
      <c r="E1456" s="94">
        <v>200</v>
      </c>
      <c r="F1456" s="7">
        <f>F1457</f>
        <v>501.6</v>
      </c>
      <c r="G1456" s="7">
        <f>G1457</f>
        <v>0</v>
      </c>
      <c r="H1456" s="36">
        <f t="shared" si="247"/>
        <v>501.6</v>
      </c>
      <c r="I1456" s="7">
        <f>I1457</f>
        <v>0</v>
      </c>
      <c r="J1456" s="36">
        <f t="shared" si="261"/>
        <v>501.6</v>
      </c>
      <c r="K1456" s="7">
        <f>K1457</f>
        <v>0</v>
      </c>
      <c r="L1456" s="36">
        <f t="shared" si="259"/>
        <v>501.6</v>
      </c>
    </row>
    <row r="1457" spans="1:12" ht="33">
      <c r="A1457" s="63" t="str">
        <f ca="1">IF(ISERROR(MATCH(E1457,Код_КВР,0)),"",INDIRECT(ADDRESS(MATCH(E1457,Код_КВР,0)+1,2,,,"КВР")))</f>
        <v>Иные закупки товаров, работ и услуг для обеспечения муниципальных нужд</v>
      </c>
      <c r="B1457" s="93" t="s">
        <v>403</v>
      </c>
      <c r="C1457" s="8" t="s">
        <v>197</v>
      </c>
      <c r="D1457" s="1" t="s">
        <v>226</v>
      </c>
      <c r="E1457" s="94">
        <v>240</v>
      </c>
      <c r="F1457" s="7">
        <f>F1458</f>
        <v>501.6</v>
      </c>
      <c r="G1457" s="7">
        <f>G1458</f>
        <v>0</v>
      </c>
      <c r="H1457" s="36">
        <f t="shared" si="247"/>
        <v>501.6</v>
      </c>
      <c r="I1457" s="7">
        <f>I1458</f>
        <v>0</v>
      </c>
      <c r="J1457" s="36">
        <f t="shared" si="261"/>
        <v>501.6</v>
      </c>
      <c r="K1457" s="7">
        <f>K1458</f>
        <v>0</v>
      </c>
      <c r="L1457" s="36">
        <f t="shared" si="259"/>
        <v>501.6</v>
      </c>
    </row>
    <row r="1458" spans="1:12" ht="33">
      <c r="A1458" s="63" t="str">
        <f ca="1">IF(ISERROR(MATCH(E1458,Код_КВР,0)),"",INDIRECT(ADDRESS(MATCH(E1458,Код_КВР,0)+1,2,,,"КВР")))</f>
        <v xml:space="preserve">Прочая закупка товаров, работ и услуг для обеспечения муниципальных нужд         </v>
      </c>
      <c r="B1458" s="93" t="s">
        <v>403</v>
      </c>
      <c r="C1458" s="8" t="s">
        <v>197</v>
      </c>
      <c r="D1458" s="1" t="s">
        <v>226</v>
      </c>
      <c r="E1458" s="94">
        <v>244</v>
      </c>
      <c r="F1458" s="7">
        <f>'прил.6'!G1279</f>
        <v>501.6</v>
      </c>
      <c r="G1458" s="7">
        <f>'прил.6'!H1279</f>
        <v>0</v>
      </c>
      <c r="H1458" s="36">
        <f t="shared" si="247"/>
        <v>501.6</v>
      </c>
      <c r="I1458" s="7">
        <f>'прил.6'!J1279</f>
        <v>0</v>
      </c>
      <c r="J1458" s="36">
        <f t="shared" si="261"/>
        <v>501.6</v>
      </c>
      <c r="K1458" s="7">
        <f>'прил.6'!L1279</f>
        <v>0</v>
      </c>
      <c r="L1458" s="36">
        <f t="shared" si="259"/>
        <v>501.6</v>
      </c>
    </row>
    <row r="1459" spans="1:12" ht="120" customHeight="1">
      <c r="A1459" s="63" t="str">
        <f ca="1">IF(ISERROR(MATCH(B1459,Код_КЦСР,0)),"",INDIRECT(ADDRESS(MATCH(B1459,Код_КЦСР,0)+1,2,,,"КЦСР")))</f>
        <v>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1459" s="93" t="s">
        <v>385</v>
      </c>
      <c r="C1459" s="8"/>
      <c r="D1459" s="1"/>
      <c r="E1459" s="94"/>
      <c r="F1459" s="7">
        <f>F1460</f>
        <v>1026.6</v>
      </c>
      <c r="G1459" s="7">
        <f>G1460</f>
        <v>0</v>
      </c>
      <c r="H1459" s="36">
        <f t="shared" si="247"/>
        <v>1026.6</v>
      </c>
      <c r="I1459" s="7">
        <f>I1460</f>
        <v>0</v>
      </c>
      <c r="J1459" s="36">
        <f t="shared" si="261"/>
        <v>1026.6</v>
      </c>
      <c r="K1459" s="7">
        <f>K1460</f>
        <v>0</v>
      </c>
      <c r="L1459" s="36">
        <f t="shared" si="259"/>
        <v>1026.6</v>
      </c>
    </row>
    <row r="1460" spans="1:12" ht="19.5" customHeight="1">
      <c r="A1460" s="63" t="str">
        <f ca="1">IF(ISERROR(MATCH(C1460,Код_Раздел,0)),"",INDIRECT(ADDRESS(MATCH(C1460,Код_Раздел,0)+1,2,,,"Раздел")))</f>
        <v>Общегосударственные  вопросы</v>
      </c>
      <c r="B1460" s="93" t="s">
        <v>385</v>
      </c>
      <c r="C1460" s="8" t="s">
        <v>222</v>
      </c>
      <c r="D1460" s="1"/>
      <c r="E1460" s="94"/>
      <c r="F1460" s="7">
        <f>F1461</f>
        <v>1026.6</v>
      </c>
      <c r="G1460" s="7">
        <f>G1461</f>
        <v>0</v>
      </c>
      <c r="H1460" s="36">
        <f t="shared" si="247"/>
        <v>1026.6</v>
      </c>
      <c r="I1460" s="7">
        <f>I1461</f>
        <v>0</v>
      </c>
      <c r="J1460" s="36">
        <f t="shared" si="261"/>
        <v>1026.6</v>
      </c>
      <c r="K1460" s="7">
        <f>K1461</f>
        <v>0</v>
      </c>
      <c r="L1460" s="36">
        <f t="shared" si="259"/>
        <v>1026.6</v>
      </c>
    </row>
    <row r="1461" spans="1:12" ht="55.5" customHeight="1">
      <c r="A1461" s="84" t="s">
        <v>244</v>
      </c>
      <c r="B1461" s="93" t="s">
        <v>385</v>
      </c>
      <c r="C1461" s="8" t="s">
        <v>222</v>
      </c>
      <c r="D1461" s="1" t="s">
        <v>225</v>
      </c>
      <c r="E1461" s="94"/>
      <c r="F1461" s="7">
        <f>F1462+F1464</f>
        <v>1026.6</v>
      </c>
      <c r="G1461" s="7">
        <f>G1462+G1464</f>
        <v>0</v>
      </c>
      <c r="H1461" s="36">
        <f t="shared" si="247"/>
        <v>1026.6</v>
      </c>
      <c r="I1461" s="7">
        <f>I1462+I1464</f>
        <v>0</v>
      </c>
      <c r="J1461" s="36">
        <f t="shared" si="261"/>
        <v>1026.6</v>
      </c>
      <c r="K1461" s="7">
        <f>K1462+K1464</f>
        <v>0</v>
      </c>
      <c r="L1461" s="36">
        <f t="shared" si="259"/>
        <v>1026.6</v>
      </c>
    </row>
    <row r="1462" spans="1:12" ht="33">
      <c r="A1462" s="63" t="str">
        <f ca="1">IF(ISERROR(MATCH(E1462,Код_КВР,0)),"",INDIRECT(ADDRESS(MATCH(E1462,Код_КВР,0)+1,2,,,"КВР")))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62" s="93" t="s">
        <v>385</v>
      </c>
      <c r="C1462" s="8" t="s">
        <v>222</v>
      </c>
      <c r="D1462" s="1" t="s">
        <v>225</v>
      </c>
      <c r="E1462" s="94">
        <v>100</v>
      </c>
      <c r="F1462" s="7">
        <f>F1463</f>
        <v>1016.6</v>
      </c>
      <c r="G1462" s="7">
        <f>G1463</f>
        <v>0</v>
      </c>
      <c r="H1462" s="36">
        <f t="shared" si="247"/>
        <v>1016.6</v>
      </c>
      <c r="I1462" s="7">
        <f>I1463</f>
        <v>0</v>
      </c>
      <c r="J1462" s="36">
        <f t="shared" si="261"/>
        <v>1016.6</v>
      </c>
      <c r="K1462" s="7">
        <f>K1463</f>
        <v>0</v>
      </c>
      <c r="L1462" s="36">
        <f t="shared" si="259"/>
        <v>1016.6</v>
      </c>
    </row>
    <row r="1463" spans="1:12" ht="12.75">
      <c r="A1463" s="63" t="str">
        <f ca="1">IF(ISERROR(MATCH(E1463,Код_КВР,0)),"",INDIRECT(ADDRESS(MATCH(E1463,Код_КВР,0)+1,2,,,"КВР")))</f>
        <v>Расходы на выплаты персоналу муниципальных органов</v>
      </c>
      <c r="B1463" s="93" t="s">
        <v>385</v>
      </c>
      <c r="C1463" s="8" t="s">
        <v>222</v>
      </c>
      <c r="D1463" s="1" t="s">
        <v>225</v>
      </c>
      <c r="E1463" s="94">
        <v>120</v>
      </c>
      <c r="F1463" s="7">
        <f>'прил.6'!G49</f>
        <v>1016.6</v>
      </c>
      <c r="G1463" s="7">
        <f>'прил.6'!H49</f>
        <v>0</v>
      </c>
      <c r="H1463" s="36">
        <f aca="true" t="shared" si="262" ref="H1463:H1519">F1463+G1463</f>
        <v>1016.6</v>
      </c>
      <c r="I1463" s="7">
        <f>'прил.6'!J49</f>
        <v>0</v>
      </c>
      <c r="J1463" s="36">
        <f t="shared" si="261"/>
        <v>1016.6</v>
      </c>
      <c r="K1463" s="7">
        <f>'прил.6'!L49</f>
        <v>0</v>
      </c>
      <c r="L1463" s="36">
        <f t="shared" si="259"/>
        <v>1016.6</v>
      </c>
    </row>
    <row r="1464" spans="1:12" ht="12.75">
      <c r="A1464" s="63" t="str">
        <f ca="1">IF(ISERROR(MATCH(E1464,Код_КВР,0)),"",INDIRECT(ADDRESS(MATCH(E1464,Код_КВР,0)+1,2,,,"КВР")))</f>
        <v>Закупка товаров, работ и услуг для муниципальных нужд</v>
      </c>
      <c r="B1464" s="93" t="s">
        <v>385</v>
      </c>
      <c r="C1464" s="8" t="s">
        <v>222</v>
      </c>
      <c r="D1464" s="1" t="s">
        <v>225</v>
      </c>
      <c r="E1464" s="94">
        <v>200</v>
      </c>
      <c r="F1464" s="7">
        <f>F1465</f>
        <v>10</v>
      </c>
      <c r="G1464" s="7">
        <f>G1465</f>
        <v>0</v>
      </c>
      <c r="H1464" s="36">
        <f t="shared" si="262"/>
        <v>10</v>
      </c>
      <c r="I1464" s="7">
        <f>I1465</f>
        <v>0</v>
      </c>
      <c r="J1464" s="36">
        <f t="shared" si="261"/>
        <v>10</v>
      </c>
      <c r="K1464" s="7">
        <f>K1465</f>
        <v>0</v>
      </c>
      <c r="L1464" s="36">
        <f t="shared" si="259"/>
        <v>10</v>
      </c>
    </row>
    <row r="1465" spans="1:12" ht="33">
      <c r="A1465" s="63" t="str">
        <f ca="1">IF(ISERROR(MATCH(E1465,Код_КВР,0)),"",INDIRECT(ADDRESS(MATCH(E1465,Код_КВР,0)+1,2,,,"КВР")))</f>
        <v>Иные закупки товаров, работ и услуг для обеспечения муниципальных нужд</v>
      </c>
      <c r="B1465" s="93" t="s">
        <v>385</v>
      </c>
      <c r="C1465" s="8" t="s">
        <v>222</v>
      </c>
      <c r="D1465" s="1" t="s">
        <v>225</v>
      </c>
      <c r="E1465" s="94">
        <v>240</v>
      </c>
      <c r="F1465" s="7">
        <f>F1466</f>
        <v>10</v>
      </c>
      <c r="G1465" s="7">
        <f>G1466</f>
        <v>0</v>
      </c>
      <c r="H1465" s="36">
        <f t="shared" si="262"/>
        <v>10</v>
      </c>
      <c r="I1465" s="7">
        <f>I1466</f>
        <v>0</v>
      </c>
      <c r="J1465" s="36">
        <f t="shared" si="261"/>
        <v>10</v>
      </c>
      <c r="K1465" s="7">
        <f>K1466</f>
        <v>0</v>
      </c>
      <c r="L1465" s="36">
        <f t="shared" si="259"/>
        <v>10</v>
      </c>
    </row>
    <row r="1466" spans="1:12" ht="33">
      <c r="A1466" s="63" t="str">
        <f ca="1">IF(ISERROR(MATCH(E1466,Код_КВР,0)),"",INDIRECT(ADDRESS(MATCH(E1466,Код_КВР,0)+1,2,,,"КВР")))</f>
        <v xml:space="preserve">Прочая закупка товаров, работ и услуг для обеспечения муниципальных нужд         </v>
      </c>
      <c r="B1466" s="93" t="s">
        <v>385</v>
      </c>
      <c r="C1466" s="8" t="s">
        <v>222</v>
      </c>
      <c r="D1466" s="1" t="s">
        <v>225</v>
      </c>
      <c r="E1466" s="94">
        <v>244</v>
      </c>
      <c r="F1466" s="7">
        <f>'прил.6'!G52</f>
        <v>10</v>
      </c>
      <c r="G1466" s="7">
        <f>'прил.6'!H52</f>
        <v>0</v>
      </c>
      <c r="H1466" s="36">
        <f t="shared" si="262"/>
        <v>10</v>
      </c>
      <c r="I1466" s="7">
        <f>'прил.6'!J52</f>
        <v>0</v>
      </c>
      <c r="J1466" s="36">
        <f t="shared" si="261"/>
        <v>10</v>
      </c>
      <c r="K1466" s="7">
        <f>'прил.6'!L52</f>
        <v>0</v>
      </c>
      <c r="L1466" s="36">
        <f t="shared" si="259"/>
        <v>10</v>
      </c>
    </row>
    <row r="1467" spans="1:12" ht="121.5" customHeight="1">
      <c r="A1467" s="63" t="str">
        <f ca="1">IF(ISERROR(MATCH(B1467,Код_КЦСР,0)),"",INDIRECT(ADDRESS(MATCH(B1467,Код_КЦСР,0)+1,2,,,"КЦСР")))</f>
        <v>Осуществление отдельных государственных полномочий по созданию в муниципальных районах и городских округах области административных комиссий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1467" s="93" t="s">
        <v>386</v>
      </c>
      <c r="C1467" s="8"/>
      <c r="D1467" s="1"/>
      <c r="E1467" s="94"/>
      <c r="F1467" s="7">
        <f aca="true" t="shared" si="263" ref="F1467:K1470">F1468</f>
        <v>495</v>
      </c>
      <c r="G1467" s="7">
        <f t="shared" si="263"/>
        <v>0</v>
      </c>
      <c r="H1467" s="36">
        <f t="shared" si="262"/>
        <v>495</v>
      </c>
      <c r="I1467" s="7">
        <f t="shared" si="263"/>
        <v>0</v>
      </c>
      <c r="J1467" s="36">
        <f t="shared" si="261"/>
        <v>495</v>
      </c>
      <c r="K1467" s="7">
        <f t="shared" si="263"/>
        <v>0</v>
      </c>
      <c r="L1467" s="36">
        <f t="shared" si="259"/>
        <v>495</v>
      </c>
    </row>
    <row r="1468" spans="1:12" ht="12.75">
      <c r="A1468" s="63" t="str">
        <f ca="1">IF(ISERROR(MATCH(C1468,Код_Раздел,0)),"",INDIRECT(ADDRESS(MATCH(C1468,Код_Раздел,0)+1,2,,,"Раздел")))</f>
        <v>Общегосударственные  вопросы</v>
      </c>
      <c r="B1468" s="93" t="s">
        <v>386</v>
      </c>
      <c r="C1468" s="8" t="s">
        <v>222</v>
      </c>
      <c r="D1468" s="1"/>
      <c r="E1468" s="94"/>
      <c r="F1468" s="7">
        <f t="shared" si="263"/>
        <v>495</v>
      </c>
      <c r="G1468" s="7">
        <f t="shared" si="263"/>
        <v>0</v>
      </c>
      <c r="H1468" s="36">
        <f t="shared" si="262"/>
        <v>495</v>
      </c>
      <c r="I1468" s="7">
        <f t="shared" si="263"/>
        <v>0</v>
      </c>
      <c r="J1468" s="36">
        <f t="shared" si="261"/>
        <v>495</v>
      </c>
      <c r="K1468" s="7">
        <f t="shared" si="263"/>
        <v>0</v>
      </c>
      <c r="L1468" s="36">
        <f t="shared" si="259"/>
        <v>495</v>
      </c>
    </row>
    <row r="1469" spans="1:12" ht="49.5">
      <c r="A1469" s="84" t="s">
        <v>244</v>
      </c>
      <c r="B1469" s="93" t="s">
        <v>386</v>
      </c>
      <c r="C1469" s="8" t="s">
        <v>222</v>
      </c>
      <c r="D1469" s="1" t="s">
        <v>225</v>
      </c>
      <c r="E1469" s="94"/>
      <c r="F1469" s="7">
        <f t="shared" si="263"/>
        <v>495</v>
      </c>
      <c r="G1469" s="7">
        <f t="shared" si="263"/>
        <v>0</v>
      </c>
      <c r="H1469" s="36">
        <f t="shared" si="262"/>
        <v>495</v>
      </c>
      <c r="I1469" s="7">
        <f t="shared" si="263"/>
        <v>0</v>
      </c>
      <c r="J1469" s="36">
        <f t="shared" si="261"/>
        <v>495</v>
      </c>
      <c r="K1469" s="7">
        <f t="shared" si="263"/>
        <v>0</v>
      </c>
      <c r="L1469" s="36">
        <f t="shared" si="259"/>
        <v>495</v>
      </c>
    </row>
    <row r="1470" spans="1:12" ht="39" customHeight="1">
      <c r="A1470" s="63" t="str">
        <f ca="1">IF(ISERROR(MATCH(E1470,Код_КВР,0)),"",INDIRECT(ADDRESS(MATCH(E1470,Код_КВР,0)+1,2,,,"КВР")))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70" s="93" t="s">
        <v>386</v>
      </c>
      <c r="C1470" s="8" t="s">
        <v>222</v>
      </c>
      <c r="D1470" s="1" t="s">
        <v>225</v>
      </c>
      <c r="E1470" s="94">
        <v>100</v>
      </c>
      <c r="F1470" s="7">
        <f t="shared" si="263"/>
        <v>495</v>
      </c>
      <c r="G1470" s="7">
        <f t="shared" si="263"/>
        <v>0</v>
      </c>
      <c r="H1470" s="36">
        <f t="shared" si="262"/>
        <v>495</v>
      </c>
      <c r="I1470" s="7">
        <f t="shared" si="263"/>
        <v>0</v>
      </c>
      <c r="J1470" s="36">
        <f t="shared" si="261"/>
        <v>495</v>
      </c>
      <c r="K1470" s="7">
        <f t="shared" si="263"/>
        <v>0</v>
      </c>
      <c r="L1470" s="36">
        <f t="shared" si="259"/>
        <v>495</v>
      </c>
    </row>
    <row r="1471" spans="1:12" ht="12.75">
      <c r="A1471" s="63" t="str">
        <f ca="1">IF(ISERROR(MATCH(E1471,Код_КВР,0)),"",INDIRECT(ADDRESS(MATCH(E1471,Код_КВР,0)+1,2,,,"КВР")))</f>
        <v>Расходы на выплаты персоналу муниципальных органов</v>
      </c>
      <c r="B1471" s="93" t="s">
        <v>386</v>
      </c>
      <c r="C1471" s="8" t="s">
        <v>222</v>
      </c>
      <c r="D1471" s="1" t="s">
        <v>225</v>
      </c>
      <c r="E1471" s="94">
        <v>120</v>
      </c>
      <c r="F1471" s="7">
        <f>'прил.6'!G55</f>
        <v>495</v>
      </c>
      <c r="G1471" s="7">
        <f>'прил.6'!H55</f>
        <v>0</v>
      </c>
      <c r="H1471" s="36">
        <f t="shared" si="262"/>
        <v>495</v>
      </c>
      <c r="I1471" s="7">
        <f>'прил.6'!J55</f>
        <v>0</v>
      </c>
      <c r="J1471" s="36">
        <f t="shared" si="261"/>
        <v>495</v>
      </c>
      <c r="K1471" s="7">
        <f>'прил.6'!L55</f>
        <v>0</v>
      </c>
      <c r="L1471" s="36">
        <f t="shared" si="259"/>
        <v>495</v>
      </c>
    </row>
    <row r="1472" spans="1:12" ht="169.5" customHeight="1">
      <c r="A1472" s="63" t="str">
        <f ca="1">IF(ISERROR(MATCH(B1472,Код_КЦСР,0)),"",INDIRECT(ADDRESS(MATCH(B1472,Код_КЦСР,0)+1,2,,,"КЦСР")))</f>
        <v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«Об административных правонарушениях в Вологодской области»,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1472" s="93" t="s">
        <v>387</v>
      </c>
      <c r="C1472" s="8"/>
      <c r="D1472" s="1"/>
      <c r="E1472" s="94"/>
      <c r="F1472" s="7">
        <f aca="true" t="shared" si="264" ref="F1472:K1475">F1473</f>
        <v>0.7</v>
      </c>
      <c r="G1472" s="7">
        <f t="shared" si="264"/>
        <v>0</v>
      </c>
      <c r="H1472" s="36">
        <f t="shared" si="262"/>
        <v>0.7</v>
      </c>
      <c r="I1472" s="7">
        <f t="shared" si="264"/>
        <v>0</v>
      </c>
      <c r="J1472" s="36">
        <f t="shared" si="261"/>
        <v>0.7</v>
      </c>
      <c r="K1472" s="7">
        <f t="shared" si="264"/>
        <v>0</v>
      </c>
      <c r="L1472" s="36">
        <f t="shared" si="259"/>
        <v>0.7</v>
      </c>
    </row>
    <row r="1473" spans="1:12" ht="12.75">
      <c r="A1473" s="63" t="str">
        <f ca="1">IF(ISERROR(MATCH(C1473,Код_Раздел,0)),"",INDIRECT(ADDRESS(MATCH(C1473,Код_Раздел,0)+1,2,,,"Раздел")))</f>
        <v>Общегосударственные  вопросы</v>
      </c>
      <c r="B1473" s="93" t="s">
        <v>387</v>
      </c>
      <c r="C1473" s="8" t="s">
        <v>222</v>
      </c>
      <c r="D1473" s="1"/>
      <c r="E1473" s="94"/>
      <c r="F1473" s="7">
        <f t="shared" si="264"/>
        <v>0.7</v>
      </c>
      <c r="G1473" s="7">
        <f t="shared" si="264"/>
        <v>0</v>
      </c>
      <c r="H1473" s="36">
        <f t="shared" si="262"/>
        <v>0.7</v>
      </c>
      <c r="I1473" s="7">
        <f t="shared" si="264"/>
        <v>0</v>
      </c>
      <c r="J1473" s="36">
        <f t="shared" si="261"/>
        <v>0.7</v>
      </c>
      <c r="K1473" s="7">
        <f t="shared" si="264"/>
        <v>0</v>
      </c>
      <c r="L1473" s="36">
        <f t="shared" si="259"/>
        <v>0.7</v>
      </c>
    </row>
    <row r="1474" spans="1:12" ht="49.5">
      <c r="A1474" s="84" t="s">
        <v>244</v>
      </c>
      <c r="B1474" s="93" t="s">
        <v>387</v>
      </c>
      <c r="C1474" s="8" t="s">
        <v>222</v>
      </c>
      <c r="D1474" s="1" t="s">
        <v>225</v>
      </c>
      <c r="E1474" s="94"/>
      <c r="F1474" s="7">
        <f t="shared" si="264"/>
        <v>0.7</v>
      </c>
      <c r="G1474" s="7">
        <f t="shared" si="264"/>
        <v>0</v>
      </c>
      <c r="H1474" s="36">
        <f t="shared" si="262"/>
        <v>0.7</v>
      </c>
      <c r="I1474" s="7">
        <f t="shared" si="264"/>
        <v>0</v>
      </c>
      <c r="J1474" s="36">
        <f t="shared" si="261"/>
        <v>0.7</v>
      </c>
      <c r="K1474" s="7">
        <f t="shared" si="264"/>
        <v>0</v>
      </c>
      <c r="L1474" s="36">
        <f t="shared" si="259"/>
        <v>0.7</v>
      </c>
    </row>
    <row r="1475" spans="1:12" ht="33">
      <c r="A1475" s="63" t="str">
        <f ca="1">IF(ISERROR(MATCH(E1475,Код_КВР,0)),"",INDIRECT(ADDRESS(MATCH(E1475,Код_КВР,0)+1,2,,,"КВР")))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75" s="93" t="s">
        <v>387</v>
      </c>
      <c r="C1475" s="8" t="s">
        <v>222</v>
      </c>
      <c r="D1475" s="1" t="s">
        <v>225</v>
      </c>
      <c r="E1475" s="94">
        <v>100</v>
      </c>
      <c r="F1475" s="7">
        <f t="shared" si="264"/>
        <v>0.7</v>
      </c>
      <c r="G1475" s="7">
        <f t="shared" si="264"/>
        <v>0</v>
      </c>
      <c r="H1475" s="36">
        <f t="shared" si="262"/>
        <v>0.7</v>
      </c>
      <c r="I1475" s="7">
        <f t="shared" si="264"/>
        <v>0</v>
      </c>
      <c r="J1475" s="36">
        <f t="shared" si="261"/>
        <v>0.7</v>
      </c>
      <c r="K1475" s="7">
        <f t="shared" si="264"/>
        <v>0</v>
      </c>
      <c r="L1475" s="36">
        <f t="shared" si="259"/>
        <v>0.7</v>
      </c>
    </row>
    <row r="1476" spans="1:12" ht="12.75">
      <c r="A1476" s="63" t="str">
        <f ca="1">IF(ISERROR(MATCH(E1476,Код_КВР,0)),"",INDIRECT(ADDRESS(MATCH(E1476,Код_КВР,0)+1,2,,,"КВР")))</f>
        <v>Расходы на выплаты персоналу муниципальных органов</v>
      </c>
      <c r="B1476" s="93" t="s">
        <v>387</v>
      </c>
      <c r="C1476" s="8" t="s">
        <v>222</v>
      </c>
      <c r="D1476" s="1" t="s">
        <v>225</v>
      </c>
      <c r="E1476" s="94">
        <v>120</v>
      </c>
      <c r="F1476" s="7">
        <f>'прил.6'!G59</f>
        <v>0.7</v>
      </c>
      <c r="G1476" s="7">
        <f>'прил.6'!H59</f>
        <v>0</v>
      </c>
      <c r="H1476" s="36">
        <f t="shared" si="262"/>
        <v>0.7</v>
      </c>
      <c r="I1476" s="7">
        <f>'прил.6'!J59</f>
        <v>0</v>
      </c>
      <c r="J1476" s="36">
        <f t="shared" si="261"/>
        <v>0.7</v>
      </c>
      <c r="K1476" s="7">
        <f>'прил.6'!L59</f>
        <v>0</v>
      </c>
      <c r="L1476" s="36">
        <f t="shared" si="259"/>
        <v>0.7</v>
      </c>
    </row>
    <row r="1477" spans="1:12" ht="99">
      <c r="A1477" s="63" t="str">
        <f ca="1">IF(ISERROR(MATCH(B1477,Код_КЦСР,0)),"",INDIRECT(ADDRESS(MATCH(B1477,Код_КЦСР,0)+1,2,,,"КЦСР")))</f>
        <v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городского округа «город Череповец» отдельными государственными полномочиями в сфере труда» за счет субвенций из областного бюджета</v>
      </c>
      <c r="B1477" s="93" t="s">
        <v>412</v>
      </c>
      <c r="C1477" s="8"/>
      <c r="D1477" s="1"/>
      <c r="E1477" s="94"/>
      <c r="F1477" s="7">
        <f>F1478</f>
        <v>902.7</v>
      </c>
      <c r="G1477" s="7">
        <f>G1478</f>
        <v>0</v>
      </c>
      <c r="H1477" s="36">
        <f t="shared" si="262"/>
        <v>902.7</v>
      </c>
      <c r="I1477" s="7">
        <f>I1478</f>
        <v>0</v>
      </c>
      <c r="J1477" s="36">
        <f t="shared" si="261"/>
        <v>902.7</v>
      </c>
      <c r="K1477" s="7">
        <f>K1478</f>
        <v>0</v>
      </c>
      <c r="L1477" s="36">
        <f t="shared" si="259"/>
        <v>902.7</v>
      </c>
    </row>
    <row r="1478" spans="1:12" ht="12.75">
      <c r="A1478" s="63" t="str">
        <f ca="1">IF(ISERROR(MATCH(C1478,Код_Раздел,0)),"",INDIRECT(ADDRESS(MATCH(C1478,Код_Раздел,0)+1,2,,,"Раздел")))</f>
        <v>Социальная политика</v>
      </c>
      <c r="B1478" s="93" t="s">
        <v>412</v>
      </c>
      <c r="C1478" s="8" t="s">
        <v>197</v>
      </c>
      <c r="D1478" s="1"/>
      <c r="E1478" s="94"/>
      <c r="F1478" s="7">
        <f>F1479</f>
        <v>902.7</v>
      </c>
      <c r="G1478" s="7">
        <f>G1479</f>
        <v>0</v>
      </c>
      <c r="H1478" s="36">
        <f t="shared" si="262"/>
        <v>902.7</v>
      </c>
      <c r="I1478" s="7">
        <f>I1479</f>
        <v>0</v>
      </c>
      <c r="J1478" s="36">
        <f t="shared" si="261"/>
        <v>902.7</v>
      </c>
      <c r="K1478" s="7">
        <f>K1479</f>
        <v>0</v>
      </c>
      <c r="L1478" s="36">
        <f t="shared" si="259"/>
        <v>902.7</v>
      </c>
    </row>
    <row r="1479" spans="1:12" ht="12.75">
      <c r="A1479" s="12" t="s">
        <v>198</v>
      </c>
      <c r="B1479" s="93" t="s">
        <v>412</v>
      </c>
      <c r="C1479" s="8" t="s">
        <v>197</v>
      </c>
      <c r="D1479" s="1" t="s">
        <v>226</v>
      </c>
      <c r="E1479" s="94"/>
      <c r="F1479" s="7">
        <f>F1480+F1482</f>
        <v>902.7</v>
      </c>
      <c r="G1479" s="7">
        <f>G1480+G1482</f>
        <v>0</v>
      </c>
      <c r="H1479" s="36">
        <f t="shared" si="262"/>
        <v>902.7</v>
      </c>
      <c r="I1479" s="7">
        <f>I1480+I1482</f>
        <v>0</v>
      </c>
      <c r="J1479" s="36">
        <f t="shared" si="261"/>
        <v>902.7</v>
      </c>
      <c r="K1479" s="7">
        <f>K1480+K1482</f>
        <v>0</v>
      </c>
      <c r="L1479" s="36">
        <f t="shared" si="259"/>
        <v>902.7</v>
      </c>
    </row>
    <row r="1480" spans="1:12" ht="33">
      <c r="A1480" s="63" t="str">
        <f ca="1">IF(ISERROR(MATCH(E1480,Код_КВР,0)),"",INDIRECT(ADDRESS(MATCH(E1480,Код_КВР,0)+1,2,,,"КВР")))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80" s="93" t="s">
        <v>412</v>
      </c>
      <c r="C1480" s="8" t="s">
        <v>197</v>
      </c>
      <c r="D1480" s="1" t="s">
        <v>226</v>
      </c>
      <c r="E1480" s="94">
        <v>100</v>
      </c>
      <c r="F1480" s="7">
        <f>F1481</f>
        <v>722.2</v>
      </c>
      <c r="G1480" s="7">
        <f>G1481</f>
        <v>0</v>
      </c>
      <c r="H1480" s="36">
        <f t="shared" si="262"/>
        <v>722.2</v>
      </c>
      <c r="I1480" s="7">
        <f>I1481</f>
        <v>0</v>
      </c>
      <c r="J1480" s="36">
        <f t="shared" si="261"/>
        <v>722.2</v>
      </c>
      <c r="K1480" s="7">
        <f>K1481</f>
        <v>0</v>
      </c>
      <c r="L1480" s="36">
        <f t="shared" si="259"/>
        <v>722.2</v>
      </c>
    </row>
    <row r="1481" spans="1:12" ht="12.75">
      <c r="A1481" s="63" t="str">
        <f ca="1">IF(ISERROR(MATCH(E1481,Код_КВР,0)),"",INDIRECT(ADDRESS(MATCH(E1481,Код_КВР,0)+1,2,,,"КВР")))</f>
        <v>Расходы на выплаты персоналу муниципальных органов</v>
      </c>
      <c r="B1481" s="93" t="s">
        <v>412</v>
      </c>
      <c r="C1481" s="8" t="s">
        <v>197</v>
      </c>
      <c r="D1481" s="1" t="s">
        <v>226</v>
      </c>
      <c r="E1481" s="94">
        <v>120</v>
      </c>
      <c r="F1481" s="7">
        <f>'прил.6'!G1282</f>
        <v>722.2</v>
      </c>
      <c r="G1481" s="7">
        <f>'прил.6'!H1282</f>
        <v>0</v>
      </c>
      <c r="H1481" s="36">
        <f t="shared" si="262"/>
        <v>722.2</v>
      </c>
      <c r="I1481" s="7">
        <f>'прил.6'!J1282</f>
        <v>0</v>
      </c>
      <c r="J1481" s="36">
        <f t="shared" si="261"/>
        <v>722.2</v>
      </c>
      <c r="K1481" s="7">
        <f>'прил.6'!L1282</f>
        <v>0</v>
      </c>
      <c r="L1481" s="36">
        <f t="shared" si="259"/>
        <v>722.2</v>
      </c>
    </row>
    <row r="1482" spans="1:12" ht="12.75">
      <c r="A1482" s="63" t="str">
        <f ca="1">IF(ISERROR(MATCH(E1482,Код_КВР,0)),"",INDIRECT(ADDRESS(MATCH(E1482,Код_КВР,0)+1,2,,,"КВР")))</f>
        <v>Закупка товаров, работ и услуг для муниципальных нужд</v>
      </c>
      <c r="B1482" s="93" t="s">
        <v>412</v>
      </c>
      <c r="C1482" s="8" t="s">
        <v>197</v>
      </c>
      <c r="D1482" s="1" t="s">
        <v>226</v>
      </c>
      <c r="E1482" s="94">
        <v>200</v>
      </c>
      <c r="F1482" s="7">
        <f>F1483</f>
        <v>180.5</v>
      </c>
      <c r="G1482" s="7">
        <f>G1483</f>
        <v>0</v>
      </c>
      <c r="H1482" s="36">
        <f t="shared" si="262"/>
        <v>180.5</v>
      </c>
      <c r="I1482" s="7">
        <f>I1483</f>
        <v>0</v>
      </c>
      <c r="J1482" s="36">
        <f t="shared" si="261"/>
        <v>180.5</v>
      </c>
      <c r="K1482" s="7">
        <f>K1483</f>
        <v>0</v>
      </c>
      <c r="L1482" s="36">
        <f t="shared" si="259"/>
        <v>180.5</v>
      </c>
    </row>
    <row r="1483" spans="1:12" ht="33">
      <c r="A1483" s="63" t="str">
        <f ca="1">IF(ISERROR(MATCH(E1483,Код_КВР,0)),"",INDIRECT(ADDRESS(MATCH(E1483,Код_КВР,0)+1,2,,,"КВР")))</f>
        <v>Иные закупки товаров, работ и услуг для обеспечения муниципальных нужд</v>
      </c>
      <c r="B1483" s="93" t="s">
        <v>412</v>
      </c>
      <c r="C1483" s="8" t="s">
        <v>197</v>
      </c>
      <c r="D1483" s="1" t="s">
        <v>226</v>
      </c>
      <c r="E1483" s="94">
        <v>240</v>
      </c>
      <c r="F1483" s="7">
        <f>F1484</f>
        <v>180.5</v>
      </c>
      <c r="G1483" s="7">
        <f>G1484</f>
        <v>0</v>
      </c>
      <c r="H1483" s="36">
        <f t="shared" si="262"/>
        <v>180.5</v>
      </c>
      <c r="I1483" s="7">
        <f>I1484</f>
        <v>0</v>
      </c>
      <c r="J1483" s="36">
        <f t="shared" si="261"/>
        <v>180.5</v>
      </c>
      <c r="K1483" s="7">
        <f>K1484</f>
        <v>0</v>
      </c>
      <c r="L1483" s="36">
        <f t="shared" si="259"/>
        <v>180.5</v>
      </c>
    </row>
    <row r="1484" spans="1:12" ht="36.75" customHeight="1">
      <c r="A1484" s="63" t="str">
        <f ca="1">IF(ISERROR(MATCH(E1484,Код_КВР,0)),"",INDIRECT(ADDRESS(MATCH(E1484,Код_КВР,0)+1,2,,,"КВР")))</f>
        <v xml:space="preserve">Прочая закупка товаров, работ и услуг для обеспечения муниципальных нужд         </v>
      </c>
      <c r="B1484" s="93" t="s">
        <v>412</v>
      </c>
      <c r="C1484" s="8" t="s">
        <v>197</v>
      </c>
      <c r="D1484" s="1" t="s">
        <v>226</v>
      </c>
      <c r="E1484" s="94">
        <v>244</v>
      </c>
      <c r="F1484" s="7">
        <f>'прил.6'!G1285</f>
        <v>180.5</v>
      </c>
      <c r="G1484" s="7">
        <f>'прил.6'!H1285</f>
        <v>0</v>
      </c>
      <c r="H1484" s="36">
        <f t="shared" si="262"/>
        <v>180.5</v>
      </c>
      <c r="I1484" s="7">
        <f>'прил.6'!J1285</f>
        <v>0</v>
      </c>
      <c r="J1484" s="36">
        <f t="shared" si="261"/>
        <v>180.5</v>
      </c>
      <c r="K1484" s="7">
        <f>'прил.6'!L1285</f>
        <v>0</v>
      </c>
      <c r="L1484" s="36">
        <f t="shared" si="259"/>
        <v>180.5</v>
      </c>
    </row>
    <row r="1485" spans="1:12" ht="84.75" customHeight="1">
      <c r="A1485" s="63" t="str">
        <f ca="1">IF(ISERROR(MATCH(B1485,Код_КЦСР,0)),"",INDIRECT(ADDRESS(MATCH(B1485,Код_КЦСР,0)+1,2,,,"КЦСР")))</f>
        <v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v>
      </c>
      <c r="B1485" s="93" t="s">
        <v>416</v>
      </c>
      <c r="C1485" s="8"/>
      <c r="D1485" s="1"/>
      <c r="E1485" s="94"/>
      <c r="F1485" s="7">
        <f>F1486</f>
        <v>1703.5</v>
      </c>
      <c r="G1485" s="7">
        <f>G1486</f>
        <v>0</v>
      </c>
      <c r="H1485" s="36">
        <f t="shared" si="262"/>
        <v>1703.5</v>
      </c>
      <c r="I1485" s="7">
        <f>I1486</f>
        <v>0</v>
      </c>
      <c r="J1485" s="36">
        <f t="shared" si="261"/>
        <v>1703.5</v>
      </c>
      <c r="K1485" s="7">
        <f>K1486</f>
        <v>0</v>
      </c>
      <c r="L1485" s="36">
        <f t="shared" si="259"/>
        <v>1703.5</v>
      </c>
    </row>
    <row r="1486" spans="1:12" ht="12.75">
      <c r="A1486" s="63" t="str">
        <f ca="1">IF(ISERROR(MATCH(C1486,Код_Раздел,0)),"",INDIRECT(ADDRESS(MATCH(C1486,Код_Раздел,0)+1,2,,,"Раздел")))</f>
        <v>Охрана окружающей среды</v>
      </c>
      <c r="B1486" s="93" t="s">
        <v>416</v>
      </c>
      <c r="C1486" s="8" t="s">
        <v>226</v>
      </c>
      <c r="D1486" s="1"/>
      <c r="E1486" s="94"/>
      <c r="F1486" s="7">
        <f>F1487</f>
        <v>1703.5</v>
      </c>
      <c r="G1486" s="7">
        <f>G1487</f>
        <v>0</v>
      </c>
      <c r="H1486" s="36">
        <f t="shared" si="262"/>
        <v>1703.5</v>
      </c>
      <c r="I1486" s="7">
        <f>I1487</f>
        <v>0</v>
      </c>
      <c r="J1486" s="36">
        <f t="shared" si="261"/>
        <v>1703.5</v>
      </c>
      <c r="K1486" s="7">
        <f>K1487</f>
        <v>0</v>
      </c>
      <c r="L1486" s="36">
        <f t="shared" si="259"/>
        <v>1703.5</v>
      </c>
    </row>
    <row r="1487" spans="1:12" ht="35.25" customHeight="1">
      <c r="A1487" s="63" t="s">
        <v>169</v>
      </c>
      <c r="B1487" s="93" t="s">
        <v>416</v>
      </c>
      <c r="C1487" s="8" t="s">
        <v>226</v>
      </c>
      <c r="D1487" s="1" t="s">
        <v>224</v>
      </c>
      <c r="E1487" s="94"/>
      <c r="F1487" s="7">
        <f>F1488+F1490</f>
        <v>1703.5</v>
      </c>
      <c r="G1487" s="7">
        <f>G1488+G1490</f>
        <v>0</v>
      </c>
      <c r="H1487" s="36">
        <f t="shared" si="262"/>
        <v>1703.5</v>
      </c>
      <c r="I1487" s="7">
        <f>I1488+I1490</f>
        <v>0</v>
      </c>
      <c r="J1487" s="36">
        <f t="shared" si="261"/>
        <v>1703.5</v>
      </c>
      <c r="K1487" s="7">
        <f>K1488+K1490</f>
        <v>0</v>
      </c>
      <c r="L1487" s="36">
        <f t="shared" si="259"/>
        <v>1703.5</v>
      </c>
    </row>
    <row r="1488" spans="1:12" ht="36" customHeight="1">
      <c r="A1488" s="63" t="str">
        <f ca="1">IF(ISERROR(MATCH(E1488,Код_КВР,0)),"",INDIRECT(ADDRESS(MATCH(E1488,Код_КВР,0)+1,2,,,"КВР")))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88" s="93" t="s">
        <v>416</v>
      </c>
      <c r="C1488" s="8" t="s">
        <v>226</v>
      </c>
      <c r="D1488" s="1" t="s">
        <v>224</v>
      </c>
      <c r="E1488" s="94">
        <v>100</v>
      </c>
      <c r="F1488" s="7">
        <f>F1489</f>
        <v>1653.5</v>
      </c>
      <c r="G1488" s="7">
        <f>G1489</f>
        <v>0</v>
      </c>
      <c r="H1488" s="36">
        <f t="shared" si="262"/>
        <v>1653.5</v>
      </c>
      <c r="I1488" s="7">
        <f>I1489</f>
        <v>0</v>
      </c>
      <c r="J1488" s="36">
        <f t="shared" si="261"/>
        <v>1653.5</v>
      </c>
      <c r="K1488" s="7">
        <f>K1489</f>
        <v>0</v>
      </c>
      <c r="L1488" s="36">
        <f t="shared" si="259"/>
        <v>1653.5</v>
      </c>
    </row>
    <row r="1489" spans="1:12" ht="12.75">
      <c r="A1489" s="63" t="str">
        <f ca="1">IF(ISERROR(MATCH(E1489,Код_КВР,0)),"",INDIRECT(ADDRESS(MATCH(E1489,Код_КВР,0)+1,2,,,"КВР")))</f>
        <v>Расходы на выплаты персоналу муниципальных органов</v>
      </c>
      <c r="B1489" s="93" t="s">
        <v>416</v>
      </c>
      <c r="C1489" s="8" t="s">
        <v>226</v>
      </c>
      <c r="D1489" s="1" t="s">
        <v>224</v>
      </c>
      <c r="E1489" s="94">
        <v>120</v>
      </c>
      <c r="F1489" s="7">
        <f>'прил.6'!G1475</f>
        <v>1653.5</v>
      </c>
      <c r="G1489" s="7">
        <f>'прил.6'!H1475</f>
        <v>0</v>
      </c>
      <c r="H1489" s="36">
        <f t="shared" si="262"/>
        <v>1653.5</v>
      </c>
      <c r="I1489" s="7">
        <f>'прил.6'!J1475</f>
        <v>0</v>
      </c>
      <c r="J1489" s="36">
        <f t="shared" si="261"/>
        <v>1653.5</v>
      </c>
      <c r="K1489" s="7">
        <f>'прил.6'!L1475</f>
        <v>0</v>
      </c>
      <c r="L1489" s="36">
        <f t="shared" si="259"/>
        <v>1653.5</v>
      </c>
    </row>
    <row r="1490" spans="1:12" ht="12.75">
      <c r="A1490" s="63" t="str">
        <f ca="1">IF(ISERROR(MATCH(E1490,Код_КВР,0)),"",INDIRECT(ADDRESS(MATCH(E1490,Код_КВР,0)+1,2,,,"КВР")))</f>
        <v>Закупка товаров, работ и услуг для муниципальных нужд</v>
      </c>
      <c r="B1490" s="93" t="s">
        <v>416</v>
      </c>
      <c r="C1490" s="8" t="s">
        <v>226</v>
      </c>
      <c r="D1490" s="1" t="s">
        <v>224</v>
      </c>
      <c r="E1490" s="94">
        <v>200</v>
      </c>
      <c r="F1490" s="7">
        <f>F1491</f>
        <v>50</v>
      </c>
      <c r="G1490" s="7">
        <f>G1491</f>
        <v>0</v>
      </c>
      <c r="H1490" s="36">
        <f t="shared" si="262"/>
        <v>50</v>
      </c>
      <c r="I1490" s="7">
        <f>I1491</f>
        <v>0</v>
      </c>
      <c r="J1490" s="36">
        <f t="shared" si="261"/>
        <v>50</v>
      </c>
      <c r="K1490" s="7">
        <f>K1491</f>
        <v>0</v>
      </c>
      <c r="L1490" s="36">
        <f t="shared" si="259"/>
        <v>50</v>
      </c>
    </row>
    <row r="1491" spans="1:12" ht="33">
      <c r="A1491" s="63" t="str">
        <f ca="1">IF(ISERROR(MATCH(E1491,Код_КВР,0)),"",INDIRECT(ADDRESS(MATCH(E1491,Код_КВР,0)+1,2,,,"КВР")))</f>
        <v>Иные закупки товаров, работ и услуг для обеспечения муниципальных нужд</v>
      </c>
      <c r="B1491" s="93" t="s">
        <v>416</v>
      </c>
      <c r="C1491" s="8" t="s">
        <v>226</v>
      </c>
      <c r="D1491" s="1" t="s">
        <v>224</v>
      </c>
      <c r="E1491" s="94">
        <v>240</v>
      </c>
      <c r="F1491" s="7">
        <f>F1492</f>
        <v>50</v>
      </c>
      <c r="G1491" s="7">
        <f>G1492</f>
        <v>0</v>
      </c>
      <c r="H1491" s="36">
        <f t="shared" si="262"/>
        <v>50</v>
      </c>
      <c r="I1491" s="7">
        <f>I1492</f>
        <v>0</v>
      </c>
      <c r="J1491" s="36">
        <f t="shared" si="261"/>
        <v>50</v>
      </c>
      <c r="K1491" s="7">
        <f>K1492</f>
        <v>0</v>
      </c>
      <c r="L1491" s="36">
        <f t="shared" si="259"/>
        <v>50</v>
      </c>
    </row>
    <row r="1492" spans="1:12" ht="33">
      <c r="A1492" s="63" t="str">
        <f ca="1">IF(ISERROR(MATCH(E1492,Код_КВР,0)),"",INDIRECT(ADDRESS(MATCH(E1492,Код_КВР,0)+1,2,,,"КВР")))</f>
        <v xml:space="preserve">Прочая закупка товаров, работ и услуг для обеспечения муниципальных нужд         </v>
      </c>
      <c r="B1492" s="93" t="s">
        <v>416</v>
      </c>
      <c r="C1492" s="8" t="s">
        <v>226</v>
      </c>
      <c r="D1492" s="1" t="s">
        <v>224</v>
      </c>
      <c r="E1492" s="94">
        <v>244</v>
      </c>
      <c r="F1492" s="7">
        <f>'прил.6'!G1478</f>
        <v>50</v>
      </c>
      <c r="G1492" s="7">
        <f>'прил.6'!H1478</f>
        <v>0</v>
      </c>
      <c r="H1492" s="36">
        <f t="shared" si="262"/>
        <v>50</v>
      </c>
      <c r="I1492" s="7">
        <f>'прил.6'!J1478</f>
        <v>0</v>
      </c>
      <c r="J1492" s="36">
        <f t="shared" si="261"/>
        <v>50</v>
      </c>
      <c r="K1492" s="7">
        <f>'прил.6'!L1478</f>
        <v>0</v>
      </c>
      <c r="L1492" s="36">
        <f t="shared" si="259"/>
        <v>50</v>
      </c>
    </row>
    <row r="1493" spans="1:12" ht="102.75" customHeight="1">
      <c r="A1493" s="63" t="str">
        <f ca="1">IF(ISERROR(MATCH(B1493,Код_КЦСР,0)),"",INDIRECT(ADDRESS(MATCH(B1493,Код_КЦСР,0)+1,2,,,"КЦСР")))</f>
        <v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v>
      </c>
      <c r="B1493" s="93" t="s">
        <v>389</v>
      </c>
      <c r="C1493" s="8"/>
      <c r="D1493" s="1"/>
      <c r="E1493" s="94"/>
      <c r="F1493" s="7">
        <f aca="true" t="shared" si="265" ref="F1493:K1496">F1494</f>
        <v>341.6</v>
      </c>
      <c r="G1493" s="7">
        <f t="shared" si="265"/>
        <v>0</v>
      </c>
      <c r="H1493" s="36">
        <f t="shared" si="262"/>
        <v>341.6</v>
      </c>
      <c r="I1493" s="7">
        <f t="shared" si="265"/>
        <v>0</v>
      </c>
      <c r="J1493" s="36">
        <f t="shared" si="261"/>
        <v>341.6</v>
      </c>
      <c r="K1493" s="7">
        <f t="shared" si="265"/>
        <v>0</v>
      </c>
      <c r="L1493" s="36">
        <f t="shared" si="259"/>
        <v>341.6</v>
      </c>
    </row>
    <row r="1494" spans="1:12" ht="12.75">
      <c r="A1494" s="63" t="str">
        <f ca="1">IF(ISERROR(MATCH(C1494,Код_Раздел,0)),"",INDIRECT(ADDRESS(MATCH(C1494,Код_Раздел,0)+1,2,,,"Раздел")))</f>
        <v>Общегосударственные  вопросы</v>
      </c>
      <c r="B1494" s="93" t="s">
        <v>389</v>
      </c>
      <c r="C1494" s="8" t="s">
        <v>222</v>
      </c>
      <c r="D1494" s="1"/>
      <c r="E1494" s="94"/>
      <c r="F1494" s="7">
        <f t="shared" si="265"/>
        <v>341.6</v>
      </c>
      <c r="G1494" s="7">
        <f t="shared" si="265"/>
        <v>0</v>
      </c>
      <c r="H1494" s="36">
        <f t="shared" si="262"/>
        <v>341.6</v>
      </c>
      <c r="I1494" s="7">
        <f t="shared" si="265"/>
        <v>0</v>
      </c>
      <c r="J1494" s="36">
        <f t="shared" si="261"/>
        <v>341.6</v>
      </c>
      <c r="K1494" s="7">
        <f t="shared" si="265"/>
        <v>0</v>
      </c>
      <c r="L1494" s="36">
        <f t="shared" si="259"/>
        <v>341.6</v>
      </c>
    </row>
    <row r="1495" spans="1:12" ht="57" customHeight="1">
      <c r="A1495" s="84" t="s">
        <v>244</v>
      </c>
      <c r="B1495" s="93" t="s">
        <v>389</v>
      </c>
      <c r="C1495" s="8" t="s">
        <v>222</v>
      </c>
      <c r="D1495" s="1" t="s">
        <v>225</v>
      </c>
      <c r="E1495" s="94"/>
      <c r="F1495" s="7">
        <f t="shared" si="265"/>
        <v>341.6</v>
      </c>
      <c r="G1495" s="7">
        <f t="shared" si="265"/>
        <v>0</v>
      </c>
      <c r="H1495" s="36">
        <f t="shared" si="262"/>
        <v>341.6</v>
      </c>
      <c r="I1495" s="7">
        <f t="shared" si="265"/>
        <v>0</v>
      </c>
      <c r="J1495" s="36">
        <f t="shared" si="261"/>
        <v>341.6</v>
      </c>
      <c r="K1495" s="7">
        <f t="shared" si="265"/>
        <v>0</v>
      </c>
      <c r="L1495" s="36">
        <f t="shared" si="259"/>
        <v>341.6</v>
      </c>
    </row>
    <row r="1496" spans="1:12" ht="36.75" customHeight="1">
      <c r="A1496" s="63" t="str">
        <f ca="1">IF(ISERROR(MATCH(E1496,Код_КВР,0)),"",INDIRECT(ADDRESS(MATCH(E1496,Код_КВР,0)+1,2,,,"КВР")))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96" s="93" t="s">
        <v>389</v>
      </c>
      <c r="C1496" s="8" t="s">
        <v>222</v>
      </c>
      <c r="D1496" s="1" t="s">
        <v>225</v>
      </c>
      <c r="E1496" s="94">
        <v>100</v>
      </c>
      <c r="F1496" s="7">
        <f t="shared" si="265"/>
        <v>341.6</v>
      </c>
      <c r="G1496" s="7">
        <f t="shared" si="265"/>
        <v>0</v>
      </c>
      <c r="H1496" s="36">
        <f t="shared" si="262"/>
        <v>341.6</v>
      </c>
      <c r="I1496" s="7">
        <f t="shared" si="265"/>
        <v>0</v>
      </c>
      <c r="J1496" s="36">
        <f t="shared" si="261"/>
        <v>341.6</v>
      </c>
      <c r="K1496" s="7">
        <f t="shared" si="265"/>
        <v>0</v>
      </c>
      <c r="L1496" s="36">
        <f t="shared" si="259"/>
        <v>341.6</v>
      </c>
    </row>
    <row r="1497" spans="1:12" ht="12.75">
      <c r="A1497" s="63" t="str">
        <f ca="1">IF(ISERROR(MATCH(E1497,Код_КВР,0)),"",INDIRECT(ADDRESS(MATCH(E1497,Код_КВР,0)+1,2,,,"КВР")))</f>
        <v>Расходы на выплаты персоналу муниципальных органов</v>
      </c>
      <c r="B1497" s="93" t="s">
        <v>389</v>
      </c>
      <c r="C1497" s="8" t="s">
        <v>222</v>
      </c>
      <c r="D1497" s="1" t="s">
        <v>225</v>
      </c>
      <c r="E1497" s="94">
        <v>120</v>
      </c>
      <c r="F1497" s="7">
        <f>'прил.6'!G62</f>
        <v>341.6</v>
      </c>
      <c r="G1497" s="7">
        <f>'прил.6'!H62</f>
        <v>0</v>
      </c>
      <c r="H1497" s="36">
        <f t="shared" si="262"/>
        <v>341.6</v>
      </c>
      <c r="I1497" s="7">
        <f>'прил.6'!J62</f>
        <v>0</v>
      </c>
      <c r="J1497" s="36">
        <f t="shared" si="261"/>
        <v>341.6</v>
      </c>
      <c r="K1497" s="7">
        <f>'прил.6'!L62</f>
        <v>0</v>
      </c>
      <c r="L1497" s="36">
        <f t="shared" si="259"/>
        <v>341.6</v>
      </c>
    </row>
    <row r="1498" spans="1:12" ht="109.5" customHeight="1">
      <c r="A1498" s="63" t="str">
        <f ca="1">IF(ISERROR(MATCH(B1498,Код_КЦСР,0)),"",INDIRECT(ADDRESS(MATCH(B1498,Код_КЦСР,0)+1,2,,,"КЦСР")))</f>
        <v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v>
      </c>
      <c r="B1498" s="93" t="s">
        <v>401</v>
      </c>
      <c r="C1498" s="8"/>
      <c r="D1498" s="1"/>
      <c r="E1498" s="94"/>
      <c r="F1498" s="7">
        <f aca="true" t="shared" si="266" ref="F1498:K1501">F1499</f>
        <v>247.7</v>
      </c>
      <c r="G1498" s="7">
        <f t="shared" si="266"/>
        <v>0</v>
      </c>
      <c r="H1498" s="36">
        <f t="shared" si="262"/>
        <v>247.7</v>
      </c>
      <c r="I1498" s="7">
        <f t="shared" si="266"/>
        <v>0</v>
      </c>
      <c r="J1498" s="36">
        <f t="shared" si="261"/>
        <v>247.7</v>
      </c>
      <c r="K1498" s="7">
        <f t="shared" si="266"/>
        <v>0</v>
      </c>
      <c r="L1498" s="36">
        <f t="shared" si="259"/>
        <v>247.7</v>
      </c>
    </row>
    <row r="1499" spans="1:12" ht="12.75">
      <c r="A1499" s="63" t="str">
        <f ca="1">IF(ISERROR(MATCH(C1499,Код_Раздел,0)),"",INDIRECT(ADDRESS(MATCH(C1499,Код_Раздел,0)+1,2,,,"Раздел")))</f>
        <v>Общегосударственные  вопросы</v>
      </c>
      <c r="B1499" s="93" t="s">
        <v>401</v>
      </c>
      <c r="C1499" s="8" t="s">
        <v>222</v>
      </c>
      <c r="D1499" s="1"/>
      <c r="E1499" s="94"/>
      <c r="F1499" s="7">
        <f t="shared" si="266"/>
        <v>247.7</v>
      </c>
      <c r="G1499" s="7">
        <f t="shared" si="266"/>
        <v>0</v>
      </c>
      <c r="H1499" s="36">
        <f t="shared" si="262"/>
        <v>247.7</v>
      </c>
      <c r="I1499" s="7">
        <f t="shared" si="266"/>
        <v>0</v>
      </c>
      <c r="J1499" s="36">
        <f t="shared" si="261"/>
        <v>247.7</v>
      </c>
      <c r="K1499" s="7">
        <f t="shared" si="266"/>
        <v>0</v>
      </c>
      <c r="L1499" s="36">
        <f t="shared" si="259"/>
        <v>247.7</v>
      </c>
    </row>
    <row r="1500" spans="1:12" ht="33">
      <c r="A1500" s="12" t="s">
        <v>174</v>
      </c>
      <c r="B1500" s="93" t="s">
        <v>401</v>
      </c>
      <c r="C1500" s="8" t="s">
        <v>222</v>
      </c>
      <c r="D1500" s="1" t="s">
        <v>226</v>
      </c>
      <c r="E1500" s="94"/>
      <c r="F1500" s="7">
        <f t="shared" si="266"/>
        <v>247.7</v>
      </c>
      <c r="G1500" s="7">
        <f t="shared" si="266"/>
        <v>0</v>
      </c>
      <c r="H1500" s="36">
        <f t="shared" si="262"/>
        <v>247.7</v>
      </c>
      <c r="I1500" s="7">
        <f t="shared" si="266"/>
        <v>0</v>
      </c>
      <c r="J1500" s="36">
        <f t="shared" si="261"/>
        <v>247.7</v>
      </c>
      <c r="K1500" s="7">
        <f t="shared" si="266"/>
        <v>0</v>
      </c>
      <c r="L1500" s="36">
        <f t="shared" si="259"/>
        <v>247.7</v>
      </c>
    </row>
    <row r="1501" spans="1:12" ht="33">
      <c r="A1501" s="63" t="str">
        <f ca="1">IF(ISERROR(MATCH(E1501,Код_КВР,0)),"",INDIRECT(ADDRESS(MATCH(E1501,Код_КВР,0)+1,2,,,"КВР")))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501" s="93" t="s">
        <v>401</v>
      </c>
      <c r="C1501" s="8" t="s">
        <v>222</v>
      </c>
      <c r="D1501" s="1" t="s">
        <v>226</v>
      </c>
      <c r="E1501" s="94">
        <v>100</v>
      </c>
      <c r="F1501" s="7">
        <f t="shared" si="266"/>
        <v>247.7</v>
      </c>
      <c r="G1501" s="7">
        <f t="shared" si="266"/>
        <v>0</v>
      </c>
      <c r="H1501" s="36">
        <f t="shared" si="262"/>
        <v>247.7</v>
      </c>
      <c r="I1501" s="7">
        <f t="shared" si="266"/>
        <v>0</v>
      </c>
      <c r="J1501" s="36">
        <f t="shared" si="261"/>
        <v>247.7</v>
      </c>
      <c r="K1501" s="7">
        <f t="shared" si="266"/>
        <v>0</v>
      </c>
      <c r="L1501" s="36">
        <f t="shared" si="259"/>
        <v>247.7</v>
      </c>
    </row>
    <row r="1502" spans="1:12" ht="12.75">
      <c r="A1502" s="63" t="str">
        <f ca="1">IF(ISERROR(MATCH(E1502,Код_КВР,0)),"",INDIRECT(ADDRESS(MATCH(E1502,Код_КВР,0)+1,2,,,"КВР")))</f>
        <v>Расходы на выплаты персоналу муниципальных органов</v>
      </c>
      <c r="B1502" s="93" t="s">
        <v>401</v>
      </c>
      <c r="C1502" s="8" t="s">
        <v>222</v>
      </c>
      <c r="D1502" s="1" t="s">
        <v>226</v>
      </c>
      <c r="E1502" s="94">
        <v>120</v>
      </c>
      <c r="F1502" s="7">
        <f>'прил.6'!G802</f>
        <v>247.7</v>
      </c>
      <c r="G1502" s="7">
        <f>'прил.6'!H802</f>
        <v>0</v>
      </c>
      <c r="H1502" s="36">
        <f t="shared" si="262"/>
        <v>247.7</v>
      </c>
      <c r="I1502" s="7">
        <f>'прил.6'!J802</f>
        <v>0</v>
      </c>
      <c r="J1502" s="36">
        <f t="shared" si="261"/>
        <v>247.7</v>
      </c>
      <c r="K1502" s="7">
        <f>'прил.6'!L802</f>
        <v>0</v>
      </c>
      <c r="L1502" s="36">
        <f t="shared" si="259"/>
        <v>247.7</v>
      </c>
    </row>
    <row r="1503" spans="1:12" ht="156.75" customHeight="1">
      <c r="A1503" s="63" t="str">
        <f ca="1">IF(ISERROR(MATCH(B1503,Код_КЦСР,0)),"",INDIRECT(ADDRESS(MATCH(B1503,Код_КЦСР,0)+1,2,,,"КЦСР")))</f>
        <v>Осуществление отдельных государственных полномочий по защите прав граждан-участников долевого строительства в соответствии с законом области от 6 мая 2013 года № 3033-ОЗ «О наделении органов местного самоуправления отдельными государственными полномочиями по защите прав граждан-участников долевого строительства  многоквартирных домов, перед которыми застройщиками не исполнены обязательства по передаче им жилых помещений, на территории Вологодской области» за счет субвенций из областного бюджета</v>
      </c>
      <c r="B1503" s="93" t="s">
        <v>430</v>
      </c>
      <c r="C1503" s="8"/>
      <c r="D1503" s="1"/>
      <c r="E1503" s="94"/>
      <c r="F1503" s="7">
        <f aca="true" t="shared" si="267" ref="F1503:K1506">F1504</f>
        <v>112.3</v>
      </c>
      <c r="G1503" s="7">
        <f t="shared" si="267"/>
        <v>0</v>
      </c>
      <c r="H1503" s="36">
        <f t="shared" si="262"/>
        <v>112.3</v>
      </c>
      <c r="I1503" s="7">
        <f t="shared" si="267"/>
        <v>0</v>
      </c>
      <c r="J1503" s="36">
        <f t="shared" si="261"/>
        <v>112.3</v>
      </c>
      <c r="K1503" s="7">
        <f t="shared" si="267"/>
        <v>0</v>
      </c>
      <c r="L1503" s="36">
        <f t="shared" si="259"/>
        <v>112.3</v>
      </c>
    </row>
    <row r="1504" spans="1:12" ht="12.75">
      <c r="A1504" s="63" t="str">
        <f ca="1">IF(ISERROR(MATCH(C1504,Код_Раздел,0)),"",INDIRECT(ADDRESS(MATCH(C1504,Код_Раздел,0)+1,2,,,"Раздел")))</f>
        <v>Национальная экономика</v>
      </c>
      <c r="B1504" s="93" t="s">
        <v>430</v>
      </c>
      <c r="C1504" s="8" t="s">
        <v>225</v>
      </c>
      <c r="D1504" s="1"/>
      <c r="E1504" s="94"/>
      <c r="F1504" s="7">
        <f t="shared" si="267"/>
        <v>112.3</v>
      </c>
      <c r="G1504" s="7">
        <f t="shared" si="267"/>
        <v>0</v>
      </c>
      <c r="H1504" s="36">
        <f t="shared" si="262"/>
        <v>112.3</v>
      </c>
      <c r="I1504" s="7">
        <f t="shared" si="267"/>
        <v>0</v>
      </c>
      <c r="J1504" s="36">
        <f t="shared" si="261"/>
        <v>112.3</v>
      </c>
      <c r="K1504" s="7">
        <f t="shared" si="267"/>
        <v>0</v>
      </c>
      <c r="L1504" s="36">
        <f t="shared" si="259"/>
        <v>112.3</v>
      </c>
    </row>
    <row r="1505" spans="1:12" ht="12.75">
      <c r="A1505" s="12" t="s">
        <v>232</v>
      </c>
      <c r="B1505" s="93" t="s">
        <v>430</v>
      </c>
      <c r="C1505" s="8" t="s">
        <v>225</v>
      </c>
      <c r="D1505" s="1" t="s">
        <v>205</v>
      </c>
      <c r="E1505" s="94"/>
      <c r="F1505" s="7">
        <f t="shared" si="267"/>
        <v>112.3</v>
      </c>
      <c r="G1505" s="7">
        <f t="shared" si="267"/>
        <v>0</v>
      </c>
      <c r="H1505" s="36">
        <f t="shared" si="262"/>
        <v>112.3</v>
      </c>
      <c r="I1505" s="7">
        <f t="shared" si="267"/>
        <v>0</v>
      </c>
      <c r="J1505" s="36">
        <f t="shared" si="261"/>
        <v>112.3</v>
      </c>
      <c r="K1505" s="7">
        <f t="shared" si="267"/>
        <v>0</v>
      </c>
      <c r="L1505" s="36">
        <f t="shared" si="259"/>
        <v>112.3</v>
      </c>
    </row>
    <row r="1506" spans="1:12" ht="33">
      <c r="A1506" s="63" t="str">
        <f ca="1">IF(ISERROR(MATCH(E1506,Код_КВР,0)),"",INDIRECT(ADDRESS(MATCH(E1506,Код_КВР,0)+1,2,,,"КВР")))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506" s="93" t="s">
        <v>430</v>
      </c>
      <c r="C1506" s="8" t="s">
        <v>225</v>
      </c>
      <c r="D1506" s="1" t="s">
        <v>205</v>
      </c>
      <c r="E1506" s="94">
        <v>100</v>
      </c>
      <c r="F1506" s="7">
        <f t="shared" si="267"/>
        <v>112.3</v>
      </c>
      <c r="G1506" s="7">
        <f t="shared" si="267"/>
        <v>0</v>
      </c>
      <c r="H1506" s="36">
        <f t="shared" si="262"/>
        <v>112.3</v>
      </c>
      <c r="I1506" s="7">
        <f t="shared" si="267"/>
        <v>0</v>
      </c>
      <c r="J1506" s="36">
        <f t="shared" si="261"/>
        <v>112.3</v>
      </c>
      <c r="K1506" s="7">
        <f t="shared" si="267"/>
        <v>0</v>
      </c>
      <c r="L1506" s="36">
        <f t="shared" si="259"/>
        <v>112.3</v>
      </c>
    </row>
    <row r="1507" spans="1:12" ht="12.75">
      <c r="A1507" s="63" t="str">
        <f ca="1">IF(ISERROR(MATCH(E1507,Код_КВР,0)),"",INDIRECT(ADDRESS(MATCH(E1507,Код_КВР,0)+1,2,,,"КВР")))</f>
        <v>Расходы на выплаты персоналу муниципальных органов</v>
      </c>
      <c r="B1507" s="93" t="s">
        <v>430</v>
      </c>
      <c r="C1507" s="8" t="s">
        <v>225</v>
      </c>
      <c r="D1507" s="1" t="s">
        <v>205</v>
      </c>
      <c r="E1507" s="94">
        <v>120</v>
      </c>
      <c r="F1507" s="7">
        <f>'прил.6'!G1369</f>
        <v>112.3</v>
      </c>
      <c r="G1507" s="7">
        <f>'прил.6'!H1369</f>
        <v>0</v>
      </c>
      <c r="H1507" s="36">
        <f t="shared" si="262"/>
        <v>112.3</v>
      </c>
      <c r="I1507" s="7">
        <f>'прил.6'!J1369</f>
        <v>0</v>
      </c>
      <c r="J1507" s="36">
        <f t="shared" si="261"/>
        <v>112.3</v>
      </c>
      <c r="K1507" s="7">
        <f>'прил.6'!L1369</f>
        <v>0</v>
      </c>
      <c r="L1507" s="36">
        <f t="shared" si="259"/>
        <v>112.3</v>
      </c>
    </row>
    <row r="1508" spans="1:12" ht="12.75">
      <c r="A1508" s="63" t="str">
        <f ca="1">IF(ISERROR(MATCH(B1508,Код_КЦСР,0)),"",INDIRECT(ADDRESS(MATCH(B1508,Код_КЦСР,0)+1,2,,,"КЦСР")))</f>
        <v>Резервные фонды</v>
      </c>
      <c r="B1508" s="93" t="s">
        <v>451</v>
      </c>
      <c r="C1508" s="8"/>
      <c r="D1508" s="1"/>
      <c r="E1508" s="94"/>
      <c r="F1508" s="7">
        <f aca="true" t="shared" si="268" ref="F1508:K1512">F1509</f>
        <v>69251.3</v>
      </c>
      <c r="G1508" s="7">
        <f t="shared" si="268"/>
        <v>-9691.9</v>
      </c>
      <c r="H1508" s="36">
        <f t="shared" si="262"/>
        <v>59559.4</v>
      </c>
      <c r="I1508" s="7">
        <f t="shared" si="268"/>
        <v>-630.1</v>
      </c>
      <c r="J1508" s="36">
        <f t="shared" si="261"/>
        <v>58929.3</v>
      </c>
      <c r="K1508" s="7">
        <f t="shared" si="268"/>
        <v>-42706.7</v>
      </c>
      <c r="L1508" s="36">
        <f aca="true" t="shared" si="269" ref="L1508:L1519">J1508+K1508</f>
        <v>16222.600000000006</v>
      </c>
    </row>
    <row r="1509" spans="1:12" ht="12.75">
      <c r="A1509" s="63" t="str">
        <f ca="1">IF(ISERROR(MATCH(B1509,Код_КЦСР,0)),"",INDIRECT(ADDRESS(MATCH(B1509,Код_КЦСР,0)+1,2,,,"КЦСР")))</f>
        <v>Резервные фонды мэрии города</v>
      </c>
      <c r="B1509" s="93" t="s">
        <v>452</v>
      </c>
      <c r="C1509" s="8"/>
      <c r="D1509" s="1"/>
      <c r="E1509" s="94"/>
      <c r="F1509" s="7">
        <f t="shared" si="268"/>
        <v>69251.3</v>
      </c>
      <c r="G1509" s="7">
        <f t="shared" si="268"/>
        <v>-9691.9</v>
      </c>
      <c r="H1509" s="36">
        <f t="shared" si="262"/>
        <v>59559.4</v>
      </c>
      <c r="I1509" s="7">
        <f t="shared" si="268"/>
        <v>-630.1</v>
      </c>
      <c r="J1509" s="36">
        <f t="shared" si="261"/>
        <v>58929.3</v>
      </c>
      <c r="K1509" s="7">
        <f t="shared" si="268"/>
        <v>-42706.7</v>
      </c>
      <c r="L1509" s="36">
        <f t="shared" si="269"/>
        <v>16222.600000000006</v>
      </c>
    </row>
    <row r="1510" spans="1:12" ht="12.75">
      <c r="A1510" s="63" t="str">
        <f ca="1">IF(ISERROR(MATCH(C1510,Код_Раздел,0)),"",INDIRECT(ADDRESS(MATCH(C1510,Код_Раздел,0)+1,2,,,"Раздел")))</f>
        <v>Общегосударственные  вопросы</v>
      </c>
      <c r="B1510" s="93" t="s">
        <v>452</v>
      </c>
      <c r="C1510" s="8" t="s">
        <v>222</v>
      </c>
      <c r="D1510" s="1"/>
      <c r="E1510" s="94"/>
      <c r="F1510" s="7">
        <f t="shared" si="268"/>
        <v>69251.3</v>
      </c>
      <c r="G1510" s="7">
        <f t="shared" si="268"/>
        <v>-9691.9</v>
      </c>
      <c r="H1510" s="36">
        <f t="shared" si="262"/>
        <v>59559.4</v>
      </c>
      <c r="I1510" s="7">
        <f t="shared" si="268"/>
        <v>-630.1</v>
      </c>
      <c r="J1510" s="36">
        <f t="shared" si="261"/>
        <v>58929.3</v>
      </c>
      <c r="K1510" s="7">
        <f t="shared" si="268"/>
        <v>-42706.7</v>
      </c>
      <c r="L1510" s="36">
        <f t="shared" si="269"/>
        <v>16222.600000000006</v>
      </c>
    </row>
    <row r="1511" spans="1:12" ht="12.75">
      <c r="A1511" s="12" t="s">
        <v>209</v>
      </c>
      <c r="B1511" s="93" t="s">
        <v>452</v>
      </c>
      <c r="C1511" s="8" t="s">
        <v>222</v>
      </c>
      <c r="D1511" s="1" t="s">
        <v>233</v>
      </c>
      <c r="E1511" s="94"/>
      <c r="F1511" s="7">
        <f t="shared" si="268"/>
        <v>69251.3</v>
      </c>
      <c r="G1511" s="7">
        <f t="shared" si="268"/>
        <v>-9691.9</v>
      </c>
      <c r="H1511" s="36">
        <f t="shared" si="262"/>
        <v>59559.4</v>
      </c>
      <c r="I1511" s="7">
        <f t="shared" si="268"/>
        <v>-630.1</v>
      </c>
      <c r="J1511" s="36">
        <f t="shared" si="261"/>
        <v>58929.3</v>
      </c>
      <c r="K1511" s="7">
        <f t="shared" si="268"/>
        <v>-42706.7</v>
      </c>
      <c r="L1511" s="36">
        <f t="shared" si="269"/>
        <v>16222.600000000006</v>
      </c>
    </row>
    <row r="1512" spans="1:12" ht="12.75">
      <c r="A1512" s="63" t="str">
        <f ca="1">IF(ISERROR(MATCH(E1512,Код_КВР,0)),"",INDIRECT(ADDRESS(MATCH(E1512,Код_КВР,0)+1,2,,,"КВР")))</f>
        <v>Иные бюджетные ассигнования</v>
      </c>
      <c r="B1512" s="93" t="s">
        <v>452</v>
      </c>
      <c r="C1512" s="8" t="s">
        <v>222</v>
      </c>
      <c r="D1512" s="1" t="s">
        <v>233</v>
      </c>
      <c r="E1512" s="94">
        <v>800</v>
      </c>
      <c r="F1512" s="7">
        <f t="shared" si="268"/>
        <v>69251.3</v>
      </c>
      <c r="G1512" s="7">
        <f t="shared" si="268"/>
        <v>-9691.9</v>
      </c>
      <c r="H1512" s="36">
        <f t="shared" si="262"/>
        <v>59559.4</v>
      </c>
      <c r="I1512" s="7">
        <f t="shared" si="268"/>
        <v>-630.1</v>
      </c>
      <c r="J1512" s="36">
        <f t="shared" si="261"/>
        <v>58929.3</v>
      </c>
      <c r="K1512" s="7">
        <f t="shared" si="268"/>
        <v>-42706.7</v>
      </c>
      <c r="L1512" s="36">
        <f t="shared" si="269"/>
        <v>16222.600000000006</v>
      </c>
    </row>
    <row r="1513" spans="1:12" ht="12.75">
      <c r="A1513" s="63" t="str">
        <f ca="1">IF(ISERROR(MATCH(E1513,Код_КВР,0)),"",INDIRECT(ADDRESS(MATCH(E1513,Код_КВР,0)+1,2,,,"КВР")))</f>
        <v>Резервные средства</v>
      </c>
      <c r="B1513" s="93" t="s">
        <v>452</v>
      </c>
      <c r="C1513" s="8" t="s">
        <v>222</v>
      </c>
      <c r="D1513" s="1" t="s">
        <v>233</v>
      </c>
      <c r="E1513" s="94">
        <v>870</v>
      </c>
      <c r="F1513" s="7">
        <f>'прил.6'!G809</f>
        <v>69251.3</v>
      </c>
      <c r="G1513" s="7">
        <f>'прил.6'!H809</f>
        <v>-9691.9</v>
      </c>
      <c r="H1513" s="36">
        <f t="shared" si="262"/>
        <v>59559.4</v>
      </c>
      <c r="I1513" s="7">
        <f>'прил.6'!J809</f>
        <v>-630.1</v>
      </c>
      <c r="J1513" s="36">
        <f t="shared" si="261"/>
        <v>58929.3</v>
      </c>
      <c r="K1513" s="7">
        <f>'прил.6'!L809</f>
        <v>-42706.7</v>
      </c>
      <c r="L1513" s="36">
        <f t="shared" si="269"/>
        <v>16222.600000000006</v>
      </c>
    </row>
    <row r="1514" spans="1:12" ht="49.5">
      <c r="A1514" s="63" t="str">
        <f ca="1">IF(ISERROR(MATCH(B1514,Код_КЦСР,0)),"",INDIRECT(ADDRESS(MATCH(B1514,Код_КЦСР,0)+1,2,,,"КЦСР")))</f>
        <v>Возмещение затрат по организации работ, связанных с уборкой улично-дорожной сети предприятиями жилищно-коммунального хозяйства города</v>
      </c>
      <c r="B1514" s="65" t="s">
        <v>453</v>
      </c>
      <c r="C1514" s="8"/>
      <c r="D1514" s="1"/>
      <c r="E1514" s="94"/>
      <c r="F1514" s="7">
        <f aca="true" t="shared" si="270" ref="F1514:K1517">F1515</f>
        <v>35000</v>
      </c>
      <c r="G1514" s="7">
        <f t="shared" si="270"/>
        <v>0</v>
      </c>
      <c r="H1514" s="36">
        <f t="shared" si="262"/>
        <v>35000</v>
      </c>
      <c r="I1514" s="7">
        <f t="shared" si="270"/>
        <v>0</v>
      </c>
      <c r="J1514" s="36">
        <f t="shared" si="261"/>
        <v>35000</v>
      </c>
      <c r="K1514" s="7">
        <f t="shared" si="270"/>
        <v>0</v>
      </c>
      <c r="L1514" s="36">
        <f t="shared" si="269"/>
        <v>35000</v>
      </c>
    </row>
    <row r="1515" spans="1:12" ht="12.75">
      <c r="A1515" s="63" t="str">
        <f ca="1">IF(ISERROR(MATCH(C1515,Код_Раздел,0)),"",INDIRECT(ADDRESS(MATCH(C1515,Код_Раздел,0)+1,2,,,"Раздел")))</f>
        <v>Национальная экономика</v>
      </c>
      <c r="B1515" s="65" t="s">
        <v>453</v>
      </c>
      <c r="C1515" s="8" t="s">
        <v>225</v>
      </c>
      <c r="D1515" s="1"/>
      <c r="E1515" s="94"/>
      <c r="F1515" s="7">
        <f t="shared" si="270"/>
        <v>35000</v>
      </c>
      <c r="G1515" s="7">
        <f t="shared" si="270"/>
        <v>0</v>
      </c>
      <c r="H1515" s="36">
        <f t="shared" si="262"/>
        <v>35000</v>
      </c>
      <c r="I1515" s="7">
        <f t="shared" si="270"/>
        <v>0</v>
      </c>
      <c r="J1515" s="36">
        <f t="shared" si="261"/>
        <v>35000</v>
      </c>
      <c r="K1515" s="7">
        <f t="shared" si="270"/>
        <v>0</v>
      </c>
      <c r="L1515" s="36">
        <f t="shared" si="269"/>
        <v>35000</v>
      </c>
    </row>
    <row r="1516" spans="1:12" ht="12.75">
      <c r="A1516" s="85" t="s">
        <v>189</v>
      </c>
      <c r="B1516" s="65" t="s">
        <v>453</v>
      </c>
      <c r="C1516" s="8" t="s">
        <v>225</v>
      </c>
      <c r="D1516" s="1" t="s">
        <v>228</v>
      </c>
      <c r="E1516" s="94"/>
      <c r="F1516" s="7">
        <f t="shared" si="270"/>
        <v>35000</v>
      </c>
      <c r="G1516" s="7">
        <f t="shared" si="270"/>
        <v>0</v>
      </c>
      <c r="H1516" s="36">
        <f t="shared" si="262"/>
        <v>35000</v>
      </c>
      <c r="I1516" s="7">
        <f t="shared" si="270"/>
        <v>0</v>
      </c>
      <c r="J1516" s="36">
        <f t="shared" si="261"/>
        <v>35000</v>
      </c>
      <c r="K1516" s="7">
        <f t="shared" si="270"/>
        <v>0</v>
      </c>
      <c r="L1516" s="36">
        <f t="shared" si="269"/>
        <v>35000</v>
      </c>
    </row>
    <row r="1517" spans="1:12" ht="18.75" customHeight="1">
      <c r="A1517" s="63" t="str">
        <f ca="1">IF(ISERROR(MATCH(E1517,Код_КВР,0)),"",INDIRECT(ADDRESS(MATCH(E1517,Код_КВР,0)+1,2,,,"КВР")))</f>
        <v>Иные бюджетные ассигнования</v>
      </c>
      <c r="B1517" s="65" t="s">
        <v>453</v>
      </c>
      <c r="C1517" s="8" t="s">
        <v>225</v>
      </c>
      <c r="D1517" s="1" t="s">
        <v>228</v>
      </c>
      <c r="E1517" s="94">
        <v>800</v>
      </c>
      <c r="F1517" s="7">
        <f t="shared" si="270"/>
        <v>35000</v>
      </c>
      <c r="G1517" s="7">
        <f t="shared" si="270"/>
        <v>0</v>
      </c>
      <c r="H1517" s="36">
        <f t="shared" si="262"/>
        <v>35000</v>
      </c>
      <c r="I1517" s="7">
        <f t="shared" si="270"/>
        <v>0</v>
      </c>
      <c r="J1517" s="36">
        <f t="shared" si="261"/>
        <v>35000</v>
      </c>
      <c r="K1517" s="7">
        <f t="shared" si="270"/>
        <v>0</v>
      </c>
      <c r="L1517" s="36">
        <f t="shared" si="269"/>
        <v>35000</v>
      </c>
    </row>
    <row r="1518" spans="1:12" ht="50.25" customHeight="1">
      <c r="A1518" s="63" t="str">
        <f ca="1">IF(ISERROR(MATCH(E1518,Код_КВР,0)),"",INDIRECT(ADDRESS(MATCH(E1518,Код_КВР,0)+1,2,,,"КВР")))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1518" s="65" t="s">
        <v>453</v>
      </c>
      <c r="C1518" s="8" t="s">
        <v>225</v>
      </c>
      <c r="D1518" s="1" t="s">
        <v>228</v>
      </c>
      <c r="E1518" s="94">
        <v>810</v>
      </c>
      <c r="F1518" s="7">
        <f>'прил.6'!G427</f>
        <v>35000</v>
      </c>
      <c r="G1518" s="7">
        <f>'прил.6'!H427</f>
        <v>0</v>
      </c>
      <c r="H1518" s="36">
        <f t="shared" si="262"/>
        <v>35000</v>
      </c>
      <c r="I1518" s="7">
        <f>'прил.6'!J427</f>
        <v>0</v>
      </c>
      <c r="J1518" s="36">
        <f t="shared" si="261"/>
        <v>35000</v>
      </c>
      <c r="K1518" s="7">
        <f>'прил.6'!L427</f>
        <v>0</v>
      </c>
      <c r="L1518" s="36">
        <f t="shared" si="269"/>
        <v>35000</v>
      </c>
    </row>
    <row r="1519" spans="1:12" ht="12.75">
      <c r="A1519" s="63" t="s">
        <v>175</v>
      </c>
      <c r="B1519" s="1"/>
      <c r="C1519" s="1"/>
      <c r="D1519" s="2"/>
      <c r="E1519" s="2"/>
      <c r="F1519" s="2">
        <f>F18+F219+F396+F454+F475+F504+F511+F522+F538+F557+F653+F667+F685+F802+F829+F837+F844+F857+F915+F939+F1033+F1122+F1168+F1216+F1257</f>
        <v>6670495.8999999985</v>
      </c>
      <c r="G1519" s="2">
        <f>G18+G219+G396+G454+G475+G504+G511+G522+G538+G557+G653+G667+G685+G802+G829+G837+G844+G857+G915+G939+G1033+G1122+G1168+G1216+G1257</f>
        <v>-22308.299999999996</v>
      </c>
      <c r="H1519" s="36">
        <f t="shared" si="262"/>
        <v>6648187.599999999</v>
      </c>
      <c r="I1519" s="2">
        <f>I18+I219+I396+I454+I475+I504+I511+I522+I538+I557+I653+I667+I685+I802+I829+I837+I844+I857+I915+I939+I1033+I1122+I1168+I1216+I1257</f>
        <v>0</v>
      </c>
      <c r="J1519" s="36">
        <f>H1519+I1519</f>
        <v>6648187.599999999</v>
      </c>
      <c r="K1519" s="2">
        <f>K18+K219+K396+K454+K475+K504+K511+K522+K538+K557+K653+K667+K685+K802+K829+K837+K844+K857+K915+K939+K1033+K1122+K1168+K1216+K1257</f>
        <v>-65000</v>
      </c>
      <c r="L1519" s="36">
        <f t="shared" si="269"/>
        <v>6583187.599999999</v>
      </c>
    </row>
    <row r="1520" spans="1:6" ht="12.75">
      <c r="A1520" s="19"/>
      <c r="B1520" s="29"/>
      <c r="C1520" s="29"/>
      <c r="D1520" s="29"/>
      <c r="E1520" s="29"/>
      <c r="F1520" s="30"/>
    </row>
    <row r="1521" spans="1:6" ht="12.75">
      <c r="A1521" s="19"/>
      <c r="B1521" s="29"/>
      <c r="C1521" s="29"/>
      <c r="D1521" s="29"/>
      <c r="E1521" s="29"/>
      <c r="F1521" s="30"/>
    </row>
    <row r="1522" spans="1:6" ht="12.75">
      <c r="A1522" s="19"/>
      <c r="B1522" s="29"/>
      <c r="C1522" s="29"/>
      <c r="D1522" s="29"/>
      <c r="E1522" s="29"/>
      <c r="F1522" s="30"/>
    </row>
    <row r="1523" spans="1:6" ht="12.75">
      <c r="A1523" s="19"/>
      <c r="B1523" s="29"/>
      <c r="C1523" s="29"/>
      <c r="D1523" s="29"/>
      <c r="E1523" s="29"/>
      <c r="F1523" s="30"/>
    </row>
    <row r="1524" spans="1:6" ht="12.75">
      <c r="A1524" s="82"/>
      <c r="B1524" s="29"/>
      <c r="C1524" s="29"/>
      <c r="D1524" s="29"/>
      <c r="E1524" s="29"/>
      <c r="F1524" s="30"/>
    </row>
    <row r="1525" spans="1:6" ht="12.75">
      <c r="A1525" s="89"/>
      <c r="B1525" s="29"/>
      <c r="C1525" s="29"/>
      <c r="D1525" s="29"/>
      <c r="E1525" s="29"/>
      <c r="F1525" s="30"/>
    </row>
    <row r="1526" spans="1:6" ht="12.75">
      <c r="A1526" s="82"/>
      <c r="B1526" s="29"/>
      <c r="C1526" s="29"/>
      <c r="D1526" s="29"/>
      <c r="E1526" s="29"/>
      <c r="F1526" s="30"/>
    </row>
    <row r="1527" spans="1:6" ht="12.75">
      <c r="A1527" s="82"/>
      <c r="B1527" s="29"/>
      <c r="C1527" s="29"/>
      <c r="D1527" s="29"/>
      <c r="E1527" s="29"/>
      <c r="F1527" s="30"/>
    </row>
    <row r="1528" spans="1:6" ht="12.75">
      <c r="A1528" s="90"/>
      <c r="B1528" s="29"/>
      <c r="C1528" s="29"/>
      <c r="D1528" s="29"/>
      <c r="E1528" s="29"/>
      <c r="F1528" s="30"/>
    </row>
    <row r="1529" spans="1:6" ht="12.75">
      <c r="A1529" s="82"/>
      <c r="B1529" s="29"/>
      <c r="C1529" s="29"/>
      <c r="D1529" s="29"/>
      <c r="E1529" s="29"/>
      <c r="F1529" s="30"/>
    </row>
    <row r="1530" spans="1:6" ht="12.75">
      <c r="A1530" s="82"/>
      <c r="B1530" s="29"/>
      <c r="C1530" s="29"/>
      <c r="D1530" s="29"/>
      <c r="E1530" s="29"/>
      <c r="F1530" s="30"/>
    </row>
    <row r="1531" spans="1:6" ht="12.75">
      <c r="A1531" s="19"/>
      <c r="B1531" s="29"/>
      <c r="C1531" s="29"/>
      <c r="D1531" s="29"/>
      <c r="E1531" s="29"/>
      <c r="F1531" s="30"/>
    </row>
    <row r="1532" spans="1:6" ht="12.75">
      <c r="A1532" s="19"/>
      <c r="B1532" s="29"/>
      <c r="C1532" s="29"/>
      <c r="D1532" s="29"/>
      <c r="E1532" s="29"/>
      <c r="F1532" s="30"/>
    </row>
    <row r="1533" spans="1:6" ht="12.75">
      <c r="A1533" s="82"/>
      <c r="B1533" s="29"/>
      <c r="C1533" s="29"/>
      <c r="D1533" s="29"/>
      <c r="E1533" s="29"/>
      <c r="F1533" s="30"/>
    </row>
    <row r="1534" spans="1:6" ht="12.75">
      <c r="A1534" s="90"/>
      <c r="B1534" s="29"/>
      <c r="C1534" s="29"/>
      <c r="D1534" s="29"/>
      <c r="E1534" s="29"/>
      <c r="F1534" s="30"/>
    </row>
    <row r="1535" spans="1:6" ht="12.75">
      <c r="A1535" s="19"/>
      <c r="B1535" s="29"/>
      <c r="C1535" s="29"/>
      <c r="D1535" s="29"/>
      <c r="E1535" s="29"/>
      <c r="F1535" s="30"/>
    </row>
    <row r="1536" spans="1:6" ht="12.75">
      <c r="A1536" s="19"/>
      <c r="B1536" s="29"/>
      <c r="C1536" s="29"/>
      <c r="D1536" s="29"/>
      <c r="E1536" s="29"/>
      <c r="F1536" s="30"/>
    </row>
    <row r="1537" spans="1:6" ht="12.75">
      <c r="A1537" s="82"/>
      <c r="B1537" s="29"/>
      <c r="C1537" s="29"/>
      <c r="D1537" s="29"/>
      <c r="E1537" s="29"/>
      <c r="F1537" s="30"/>
    </row>
    <row r="1538" spans="1:6" ht="12.75">
      <c r="A1538" s="82"/>
      <c r="B1538" s="29"/>
      <c r="C1538" s="29"/>
      <c r="D1538" s="29"/>
      <c r="E1538" s="29"/>
      <c r="F1538" s="30"/>
    </row>
    <row r="1539" spans="1:6" ht="12.75">
      <c r="A1539" s="82"/>
      <c r="B1539" s="29"/>
      <c r="C1539" s="29"/>
      <c r="D1539" s="29"/>
      <c r="E1539" s="29"/>
      <c r="F1539" s="30"/>
    </row>
    <row r="1540" spans="1:6" ht="12.75">
      <c r="A1540" s="90"/>
      <c r="B1540" s="31"/>
      <c r="C1540" s="31"/>
      <c r="D1540" s="31"/>
      <c r="E1540" s="31"/>
      <c r="F1540" s="30"/>
    </row>
    <row r="1541" spans="1:6" ht="12.75">
      <c r="A1541" s="91"/>
      <c r="B1541" s="31"/>
      <c r="C1541" s="31"/>
      <c r="D1541" s="31"/>
      <c r="E1541" s="31"/>
      <c r="F1541" s="30"/>
    </row>
    <row r="1542" spans="1:6" ht="12.75">
      <c r="A1542" s="92"/>
      <c r="B1542" s="31"/>
      <c r="C1542" s="31"/>
      <c r="D1542" s="31"/>
      <c r="E1542" s="31"/>
      <c r="F1542" s="30"/>
    </row>
    <row r="1543" spans="1:6" ht="12.75">
      <c r="A1543" s="90"/>
      <c r="B1543" s="31"/>
      <c r="C1543" s="31"/>
      <c r="D1543" s="31"/>
      <c r="E1543" s="31"/>
      <c r="F1543" s="30"/>
    </row>
    <row r="1544" spans="1:6" ht="12.75">
      <c r="A1544" s="82"/>
      <c r="B1544" s="29"/>
      <c r="C1544" s="29"/>
      <c r="D1544" s="29"/>
      <c r="E1544" s="29"/>
      <c r="F1544" s="30"/>
    </row>
    <row r="1545" spans="1:6" ht="12.75">
      <c r="A1545" s="90"/>
      <c r="B1545" s="29"/>
      <c r="C1545" s="29"/>
      <c r="D1545" s="29"/>
      <c r="E1545" s="29"/>
      <c r="F1545" s="30"/>
    </row>
    <row r="1546" spans="1:6" ht="12.75">
      <c r="A1546" s="90"/>
      <c r="B1546" s="29"/>
      <c r="C1546" s="29"/>
      <c r="D1546" s="29"/>
      <c r="E1546" s="29"/>
      <c r="F1546" s="30"/>
    </row>
    <row r="1547" spans="1:6" ht="12.75">
      <c r="A1547" s="90"/>
      <c r="B1547" s="29"/>
      <c r="C1547" s="29"/>
      <c r="D1547" s="29"/>
      <c r="E1547" s="29"/>
      <c r="F1547" s="30"/>
    </row>
    <row r="1548" spans="1:6" ht="12.75">
      <c r="A1548" s="82"/>
      <c r="B1548" s="29"/>
      <c r="C1548" s="29"/>
      <c r="D1548" s="29"/>
      <c r="E1548" s="29"/>
      <c r="F1548" s="30"/>
    </row>
    <row r="1549" spans="1:6" ht="12.75">
      <c r="A1549" s="19"/>
      <c r="B1549" s="29"/>
      <c r="C1549" s="29"/>
      <c r="D1549" s="29"/>
      <c r="E1549" s="29"/>
      <c r="F1549" s="30"/>
    </row>
    <row r="1550" spans="1:6" ht="12.75">
      <c r="A1550" s="90"/>
      <c r="B1550" s="29"/>
      <c r="C1550" s="29"/>
      <c r="D1550" s="29"/>
      <c r="E1550" s="29"/>
      <c r="F1550" s="30"/>
    </row>
    <row r="1551" spans="1:6" ht="12.75">
      <c r="A1551" s="19"/>
      <c r="B1551" s="29"/>
      <c r="C1551" s="29"/>
      <c r="D1551" s="29"/>
      <c r="E1551" s="29"/>
      <c r="F1551" s="30"/>
    </row>
    <row r="1552" spans="1:6" ht="12.75">
      <c r="A1552" s="90"/>
      <c r="B1552" s="29"/>
      <c r="C1552" s="29"/>
      <c r="D1552" s="29"/>
      <c r="E1552" s="29"/>
      <c r="F1552" s="30"/>
    </row>
    <row r="1553" spans="1:6" ht="12.75">
      <c r="A1553" s="90"/>
      <c r="B1553" s="29"/>
      <c r="C1553" s="29"/>
      <c r="D1553" s="29"/>
      <c r="E1553" s="29"/>
      <c r="F1553" s="30"/>
    </row>
    <row r="1554" spans="1:6" ht="12.75">
      <c r="A1554" s="90"/>
      <c r="B1554" s="29"/>
      <c r="C1554" s="29"/>
      <c r="D1554" s="29"/>
      <c r="E1554" s="29"/>
      <c r="F1554" s="30"/>
    </row>
    <row r="1555" spans="1:6" ht="12.75">
      <c r="A1555" s="19"/>
      <c r="B1555" s="31"/>
      <c r="C1555" s="31"/>
      <c r="D1555" s="31"/>
      <c r="E1555" s="31"/>
      <c r="F1555" s="30"/>
    </row>
    <row r="1556" spans="1:6" ht="12.75">
      <c r="A1556" s="90"/>
      <c r="B1556" s="29"/>
      <c r="C1556" s="29"/>
      <c r="D1556" s="29"/>
      <c r="E1556" s="29"/>
      <c r="F1556" s="30"/>
    </row>
    <row r="1557" spans="1:6" ht="12.75">
      <c r="A1557" s="82"/>
      <c r="B1557" s="29"/>
      <c r="C1557" s="29"/>
      <c r="D1557" s="29"/>
      <c r="E1557" s="29"/>
      <c r="F1557" s="30"/>
    </row>
    <row r="1558" spans="1:6" ht="12.75">
      <c r="A1558" s="19"/>
      <c r="B1558" s="29"/>
      <c r="C1558" s="29"/>
      <c r="D1558" s="29"/>
      <c r="E1558" s="29"/>
      <c r="F1558" s="30"/>
    </row>
    <row r="1559" spans="1:6" ht="12.75">
      <c r="A1559" s="82"/>
      <c r="B1559" s="29"/>
      <c r="C1559" s="29"/>
      <c r="D1559" s="29"/>
      <c r="E1559" s="29"/>
      <c r="F1559" s="30"/>
    </row>
    <row r="1560" spans="1:6" ht="12.75">
      <c r="A1560" s="82"/>
      <c r="B1560" s="29"/>
      <c r="C1560" s="29"/>
      <c r="D1560" s="29"/>
      <c r="E1560" s="29"/>
      <c r="F1560" s="30"/>
    </row>
    <row r="1561" spans="1:6" ht="12.75">
      <c r="A1561" s="19"/>
      <c r="B1561" s="31"/>
      <c r="C1561" s="31"/>
      <c r="D1561" s="31"/>
      <c r="E1561" s="31"/>
      <c r="F1561" s="30"/>
    </row>
    <row r="1562" spans="1:6" ht="12.75">
      <c r="A1562" s="90"/>
      <c r="B1562" s="29"/>
      <c r="C1562" s="29"/>
      <c r="D1562" s="29"/>
      <c r="E1562" s="29"/>
      <c r="F1562" s="30"/>
    </row>
    <row r="1563" spans="1:6" ht="12.75">
      <c r="A1563" s="82"/>
      <c r="B1563" s="29"/>
      <c r="C1563" s="29"/>
      <c r="D1563" s="29"/>
      <c r="E1563" s="29"/>
      <c r="F1563" s="30"/>
    </row>
    <row r="1564" spans="1:6" ht="12.75">
      <c r="A1564" s="90"/>
      <c r="B1564" s="29"/>
      <c r="C1564" s="29"/>
      <c r="D1564" s="29"/>
      <c r="E1564" s="29"/>
      <c r="F1564" s="30"/>
    </row>
    <row r="1565" spans="1:6" ht="12.75">
      <c r="A1565" s="90"/>
      <c r="B1565" s="31"/>
      <c r="C1565" s="31"/>
      <c r="D1565" s="31"/>
      <c r="E1565" s="31"/>
      <c r="F1565" s="32"/>
    </row>
    <row r="1566" spans="1:6" ht="12.75">
      <c r="A1566" s="90"/>
      <c r="B1566" s="29"/>
      <c r="C1566" s="29"/>
      <c r="D1566" s="29"/>
      <c r="E1566" s="29"/>
      <c r="F1566" s="30"/>
    </row>
    <row r="1567" spans="1:6" ht="12.75">
      <c r="A1567" s="91"/>
      <c r="B1567" s="29"/>
      <c r="C1567" s="29"/>
      <c r="D1567" s="29"/>
      <c r="E1567" s="29"/>
      <c r="F1567" s="30"/>
    </row>
    <row r="1568" spans="1:6" ht="12.75">
      <c r="A1568" s="90"/>
      <c r="B1568" s="29"/>
      <c r="C1568" s="29"/>
      <c r="D1568" s="29"/>
      <c r="E1568" s="29"/>
      <c r="F1568" s="30"/>
    </row>
    <row r="1569" spans="1:6" ht="12.75">
      <c r="A1569" s="82"/>
      <c r="B1569" s="31"/>
      <c r="C1569" s="29"/>
      <c r="D1569" s="29"/>
      <c r="E1569" s="31"/>
      <c r="F1569" s="30"/>
    </row>
    <row r="1570" spans="1:6" ht="12.75">
      <c r="A1570" s="82"/>
      <c r="B1570" s="29"/>
      <c r="C1570" s="29"/>
      <c r="D1570" s="29"/>
      <c r="E1570" s="31"/>
      <c r="F1570" s="30"/>
    </row>
    <row r="1571" spans="1:6" ht="12.75">
      <c r="A1571" s="82"/>
      <c r="B1571" s="31"/>
      <c r="C1571" s="29"/>
      <c r="D1571" s="29"/>
      <c r="E1571" s="31"/>
      <c r="F1571" s="30"/>
    </row>
    <row r="1572" spans="1:6" ht="12.75">
      <c r="A1572" s="19"/>
      <c r="B1572" s="31"/>
      <c r="C1572" s="29"/>
      <c r="D1572" s="29"/>
      <c r="E1572" s="31"/>
      <c r="F1572" s="30"/>
    </row>
    <row r="1573" spans="1:6" ht="12.75">
      <c r="A1573" s="90"/>
      <c r="B1573" s="31"/>
      <c r="C1573" s="29"/>
      <c r="D1573" s="29"/>
      <c r="E1573" s="31"/>
      <c r="F1573" s="30"/>
    </row>
    <row r="1574" spans="1:6" ht="12.75">
      <c r="A1574" s="19"/>
      <c r="B1574" s="31"/>
      <c r="C1574" s="29"/>
      <c r="D1574" s="29"/>
      <c r="E1574" s="31"/>
      <c r="F1574" s="30"/>
    </row>
    <row r="1575" spans="1:6" ht="12.75">
      <c r="A1575" s="19"/>
      <c r="B1575" s="31"/>
      <c r="C1575" s="31"/>
      <c r="D1575" s="31"/>
      <c r="E1575" s="31"/>
      <c r="F1575" s="30"/>
    </row>
    <row r="1576" spans="1:6" ht="12.75">
      <c r="A1576" s="82"/>
      <c r="B1576" s="31"/>
      <c r="C1576" s="31"/>
      <c r="D1576" s="31"/>
      <c r="E1576" s="31"/>
      <c r="F1576" s="30"/>
    </row>
    <row r="1577" spans="1:6" ht="12.75">
      <c r="A1577" s="82"/>
      <c r="B1577" s="31"/>
      <c r="C1577" s="31"/>
      <c r="D1577" s="31"/>
      <c r="E1577" s="31"/>
      <c r="F1577" s="30"/>
    </row>
    <row r="1578" spans="1:6" ht="12.75">
      <c r="A1578" s="90"/>
      <c r="B1578" s="31"/>
      <c r="C1578" s="31"/>
      <c r="D1578" s="31"/>
      <c r="E1578" s="31"/>
      <c r="F1578" s="30"/>
    </row>
    <row r="1579" spans="1:6" ht="12.75">
      <c r="A1579" s="92"/>
      <c r="B1579" s="31"/>
      <c r="C1579" s="31"/>
      <c r="D1579" s="31"/>
      <c r="E1579" s="31"/>
      <c r="F1579" s="30"/>
    </row>
    <row r="1580" spans="1:6" ht="12.75">
      <c r="A1580" s="82"/>
      <c r="B1580" s="31"/>
      <c r="C1580" s="31"/>
      <c r="D1580" s="31"/>
      <c r="E1580" s="31"/>
      <c r="F1580" s="30"/>
    </row>
    <row r="1581" spans="1:6" ht="12.75">
      <c r="A1581" s="90"/>
      <c r="B1581" s="31"/>
      <c r="C1581" s="31"/>
      <c r="D1581" s="31"/>
      <c r="E1581" s="31"/>
      <c r="F1581" s="30"/>
    </row>
    <row r="1582" spans="1:6" ht="12.75">
      <c r="A1582" s="82"/>
      <c r="B1582" s="31"/>
      <c r="C1582" s="31"/>
      <c r="D1582" s="31"/>
      <c r="E1582" s="31"/>
      <c r="F1582" s="30"/>
    </row>
    <row r="1583" spans="1:6" ht="12.75">
      <c r="A1583" s="82"/>
      <c r="B1583" s="29"/>
      <c r="C1583" s="29"/>
      <c r="D1583" s="29"/>
      <c r="E1583" s="29"/>
      <c r="F1583" s="30"/>
    </row>
    <row r="1584" spans="1:6" ht="12.75">
      <c r="A1584" s="82"/>
      <c r="B1584" s="29"/>
      <c r="C1584" s="29"/>
      <c r="D1584" s="29"/>
      <c r="E1584" s="29"/>
      <c r="F1584" s="30"/>
    </row>
    <row r="1585" spans="1:6" ht="12.75">
      <c r="A1585" s="82"/>
      <c r="B1585" s="29"/>
      <c r="C1585" s="29"/>
      <c r="D1585" s="29"/>
      <c r="E1585" s="29"/>
      <c r="F1585" s="30"/>
    </row>
    <row r="1586" spans="1:6" ht="12.75">
      <c r="A1586" s="90"/>
      <c r="B1586" s="29"/>
      <c r="C1586" s="29"/>
      <c r="D1586" s="29"/>
      <c r="E1586" s="29"/>
      <c r="F1586" s="30"/>
    </row>
    <row r="1587" spans="1:6" ht="12.75">
      <c r="A1587" s="19"/>
      <c r="B1587" s="29"/>
      <c r="C1587" s="29"/>
      <c r="D1587" s="29"/>
      <c r="E1587" s="29"/>
      <c r="F1587" s="30"/>
    </row>
    <row r="1588" spans="1:6" ht="12.75">
      <c r="A1588" s="90"/>
      <c r="B1588" s="29"/>
      <c r="C1588" s="29"/>
      <c r="D1588" s="29"/>
      <c r="E1588" s="29"/>
      <c r="F1588" s="30"/>
    </row>
    <row r="1589" spans="1:6" ht="12.75">
      <c r="A1589" s="82"/>
      <c r="B1589" s="29"/>
      <c r="C1589" s="29"/>
      <c r="D1589" s="29"/>
      <c r="E1589" s="29"/>
      <c r="F1589" s="30"/>
    </row>
    <row r="1590" spans="1:6" ht="12.75">
      <c r="A1590" s="82"/>
      <c r="B1590" s="29"/>
      <c r="C1590" s="29"/>
      <c r="D1590" s="29"/>
      <c r="E1590" s="29"/>
      <c r="F1590" s="30"/>
    </row>
    <row r="1591" spans="1:6" ht="12.75">
      <c r="A1591" s="82"/>
      <c r="B1591" s="29"/>
      <c r="C1591" s="29"/>
      <c r="D1591" s="29"/>
      <c r="E1591" s="29"/>
      <c r="F1591" s="30"/>
    </row>
    <row r="1592" spans="1:6" ht="12.75">
      <c r="A1592" s="19"/>
      <c r="B1592" s="29"/>
      <c r="C1592" s="29"/>
      <c r="D1592" s="29"/>
      <c r="E1592" s="29"/>
      <c r="F1592" s="30"/>
    </row>
    <row r="1593" spans="1:6" ht="12.75">
      <c r="A1593" s="82"/>
      <c r="B1593" s="29"/>
      <c r="C1593" s="29"/>
      <c r="D1593" s="29"/>
      <c r="E1593" s="29"/>
      <c r="F1593" s="30"/>
    </row>
    <row r="1594" spans="1:6" ht="12.75">
      <c r="A1594" s="82"/>
      <c r="B1594" s="29"/>
      <c r="C1594" s="29"/>
      <c r="D1594" s="29"/>
      <c r="E1594" s="29"/>
      <c r="F1594" s="30"/>
    </row>
    <row r="1595" spans="1:6" ht="12.75">
      <c r="A1595" s="82"/>
      <c r="B1595" s="29"/>
      <c r="C1595" s="29"/>
      <c r="D1595" s="29"/>
      <c r="E1595" s="29"/>
      <c r="F1595" s="30"/>
    </row>
    <row r="1596" spans="1:6" ht="12.75">
      <c r="A1596" s="82"/>
      <c r="B1596" s="29"/>
      <c r="C1596" s="29"/>
      <c r="D1596" s="29"/>
      <c r="E1596" s="29"/>
      <c r="F1596" s="30"/>
    </row>
    <row r="1597" spans="1:6" ht="12.75">
      <c r="A1597" s="82"/>
      <c r="B1597" s="29"/>
      <c r="C1597" s="29"/>
      <c r="D1597" s="29"/>
      <c r="E1597" s="29"/>
      <c r="F1597" s="30"/>
    </row>
    <row r="1598" spans="1:6" ht="12.75">
      <c r="A1598" s="90"/>
      <c r="B1598" s="29"/>
      <c r="C1598" s="29"/>
      <c r="D1598" s="29"/>
      <c r="E1598" s="29"/>
      <c r="F1598" s="30"/>
    </row>
    <row r="1599" spans="1:6" ht="12.75">
      <c r="A1599" s="90"/>
      <c r="B1599" s="29"/>
      <c r="C1599" s="29"/>
      <c r="D1599" s="29"/>
      <c r="E1599" s="29"/>
      <c r="F1599" s="30"/>
    </row>
    <row r="1600" spans="1:6" ht="12.75">
      <c r="A1600" s="90"/>
      <c r="B1600" s="29"/>
      <c r="C1600" s="29"/>
      <c r="D1600" s="29"/>
      <c r="E1600" s="29"/>
      <c r="F1600" s="30"/>
    </row>
    <row r="1601" spans="1:6" ht="12.75">
      <c r="A1601" s="90"/>
      <c r="B1601" s="29"/>
      <c r="C1601" s="29"/>
      <c r="D1601" s="29"/>
      <c r="E1601" s="29"/>
      <c r="F1601" s="30"/>
    </row>
    <row r="1602" spans="1:6" ht="12.75">
      <c r="A1602" s="90"/>
      <c r="B1602" s="29"/>
      <c r="C1602" s="29"/>
      <c r="D1602" s="29"/>
      <c r="E1602" s="29"/>
      <c r="F1602" s="30"/>
    </row>
    <row r="1603" spans="1:6" ht="12.75">
      <c r="A1603" s="90"/>
      <c r="B1603" s="29"/>
      <c r="C1603" s="29"/>
      <c r="D1603" s="29"/>
      <c r="E1603" s="29"/>
      <c r="F1603" s="30"/>
    </row>
    <row r="1604" spans="1:6" ht="12.75">
      <c r="A1604" s="19"/>
      <c r="B1604" s="29"/>
      <c r="C1604" s="29"/>
      <c r="D1604" s="29"/>
      <c r="E1604" s="29"/>
      <c r="F1604" s="30"/>
    </row>
    <row r="1605" spans="1:6" ht="12.75">
      <c r="A1605" s="90"/>
      <c r="B1605" s="29"/>
      <c r="C1605" s="29"/>
      <c r="D1605" s="29"/>
      <c r="E1605" s="29"/>
      <c r="F1605" s="30"/>
    </row>
    <row r="1606" spans="1:6" ht="12.75">
      <c r="A1606" s="82"/>
      <c r="B1606" s="29"/>
      <c r="C1606" s="29"/>
      <c r="D1606" s="29"/>
      <c r="E1606" s="29"/>
      <c r="F1606" s="30"/>
    </row>
    <row r="1607" spans="1:6" ht="12.75">
      <c r="A1607" s="90"/>
      <c r="B1607" s="29"/>
      <c r="C1607" s="29"/>
      <c r="D1607" s="29"/>
      <c r="E1607" s="29"/>
      <c r="F1607" s="30"/>
    </row>
    <row r="1608" spans="1:6" ht="12.75">
      <c r="A1608" s="82"/>
      <c r="B1608" s="29"/>
      <c r="C1608" s="29"/>
      <c r="D1608" s="29"/>
      <c r="E1608" s="29"/>
      <c r="F1608" s="30"/>
    </row>
    <row r="1609" spans="1:6" ht="12.75">
      <c r="A1609" s="82"/>
      <c r="B1609" s="29"/>
      <c r="C1609" s="29"/>
      <c r="D1609" s="29"/>
      <c r="E1609" s="29"/>
      <c r="F1609" s="30"/>
    </row>
    <row r="1610" spans="1:6" ht="12.75">
      <c r="A1610" s="19"/>
      <c r="B1610" s="29"/>
      <c r="C1610" s="29"/>
      <c r="D1610" s="29"/>
      <c r="E1610" s="29"/>
      <c r="F1610" s="30"/>
    </row>
    <row r="1611" spans="1:6" ht="12.75">
      <c r="A1611" s="82"/>
      <c r="B1611" s="29"/>
      <c r="C1611" s="29"/>
      <c r="D1611" s="29"/>
      <c r="E1611" s="29"/>
      <c r="F1611" s="30"/>
    </row>
    <row r="1612" spans="1:6" ht="12.75">
      <c r="A1612" s="82"/>
      <c r="B1612" s="29"/>
      <c r="C1612" s="29"/>
      <c r="D1612" s="29"/>
      <c r="E1612" s="29"/>
      <c r="F1612" s="30"/>
    </row>
    <row r="1613" spans="1:6" ht="12.75">
      <c r="A1613" s="90"/>
      <c r="B1613" s="29"/>
      <c r="C1613" s="29"/>
      <c r="D1613" s="29"/>
      <c r="E1613" s="29"/>
      <c r="F1613" s="30"/>
    </row>
    <row r="1614" spans="1:6" ht="12.75">
      <c r="A1614" s="82"/>
      <c r="B1614" s="29"/>
      <c r="C1614" s="29"/>
      <c r="D1614" s="29"/>
      <c r="E1614" s="29"/>
      <c r="F1614" s="30"/>
    </row>
    <row r="1615" spans="1:6" ht="12.75">
      <c r="A1615" s="82"/>
      <c r="B1615" s="29"/>
      <c r="C1615" s="29"/>
      <c r="D1615" s="29"/>
      <c r="E1615" s="29"/>
      <c r="F1615" s="30"/>
    </row>
    <row r="1616" spans="1:6" ht="12.75">
      <c r="A1616" s="82"/>
      <c r="B1616" s="29"/>
      <c r="C1616" s="29"/>
      <c r="D1616" s="29"/>
      <c r="E1616" s="29"/>
      <c r="F1616" s="30"/>
    </row>
    <row r="1617" spans="1:6" ht="12.75">
      <c r="A1617" s="90"/>
      <c r="B1617" s="29"/>
      <c r="C1617" s="29"/>
      <c r="D1617" s="29"/>
      <c r="E1617" s="29"/>
      <c r="F1617" s="30"/>
    </row>
    <row r="1618" spans="1:6" ht="12.75">
      <c r="A1618" s="82"/>
      <c r="B1618" s="29"/>
      <c r="C1618" s="29"/>
      <c r="D1618" s="29"/>
      <c r="E1618" s="29"/>
      <c r="F1618" s="30"/>
    </row>
    <row r="1619" spans="1:6" ht="12.75">
      <c r="A1619" s="90"/>
      <c r="B1619" s="29"/>
      <c r="C1619" s="29"/>
      <c r="D1619" s="29"/>
      <c r="E1619" s="29"/>
      <c r="F1619" s="30"/>
    </row>
    <row r="1620" spans="1:6" ht="12.75">
      <c r="A1620" s="82"/>
      <c r="B1620" s="29"/>
      <c r="C1620" s="29"/>
      <c r="D1620" s="29"/>
      <c r="E1620" s="29"/>
      <c r="F1620" s="30"/>
    </row>
    <row r="1621" spans="1:6" ht="12.75">
      <c r="A1621" s="82"/>
      <c r="B1621" s="29"/>
      <c r="C1621" s="29"/>
      <c r="D1621" s="29"/>
      <c r="E1621" s="29"/>
      <c r="F1621" s="30"/>
    </row>
    <row r="1622" spans="1:6" ht="12.75">
      <c r="A1622" s="82"/>
      <c r="B1622" s="29"/>
      <c r="C1622" s="29"/>
      <c r="D1622" s="29"/>
      <c r="E1622" s="29"/>
      <c r="F1622" s="30"/>
    </row>
    <row r="1623" spans="1:6" ht="12.75">
      <c r="A1623" s="82"/>
      <c r="B1623" s="29"/>
      <c r="C1623" s="29"/>
      <c r="D1623" s="29"/>
      <c r="E1623" s="29"/>
      <c r="F1623" s="30"/>
    </row>
    <row r="1624" spans="1:6" ht="12.75">
      <c r="A1624" s="90"/>
      <c r="B1624" s="29"/>
      <c r="C1624" s="29"/>
      <c r="D1624" s="29"/>
      <c r="E1624" s="29"/>
      <c r="F1624" s="30"/>
    </row>
    <row r="1625" spans="1:6" ht="12.75">
      <c r="A1625" s="82"/>
      <c r="B1625" s="29"/>
      <c r="C1625" s="29"/>
      <c r="D1625" s="29"/>
      <c r="E1625" s="29"/>
      <c r="F1625" s="30"/>
    </row>
    <row r="1626" spans="1:6" ht="12.75">
      <c r="A1626" s="19"/>
      <c r="B1626" s="29"/>
      <c r="C1626" s="29"/>
      <c r="D1626" s="29"/>
      <c r="E1626" s="29"/>
      <c r="F1626" s="30"/>
    </row>
    <row r="1627" ht="12.75">
      <c r="F1627" s="33"/>
    </row>
    <row r="1628" ht="12.75">
      <c r="F1628" s="33"/>
    </row>
    <row r="1632" ht="12.75">
      <c r="F1632" s="33"/>
    </row>
    <row r="1633" ht="12.75">
      <c r="F1633" s="33"/>
    </row>
    <row r="1634" ht="12.75">
      <c r="F1634" s="33"/>
    </row>
    <row r="1639" spans="2:6" ht="12.75">
      <c r="B1639" s="29"/>
      <c r="F1639" s="33"/>
    </row>
    <row r="1640" spans="2:6" ht="12.75">
      <c r="B1640" s="29"/>
      <c r="F1640" s="33"/>
    </row>
    <row r="1641" spans="2:6" ht="12.75">
      <c r="B1641" s="29"/>
      <c r="F1641" s="33"/>
    </row>
  </sheetData>
  <mergeCells count="3">
    <mergeCell ref="A15:F15"/>
    <mergeCell ref="A14:F14"/>
    <mergeCell ref="E16:L16"/>
  </mergeCells>
  <dataValidations count="3">
    <dataValidation type="list" allowBlank="1" showInputMessage="1" showErrorMessage="1" sqref="B18:B1518">
      <formula1>Код_КЦСР</formula1>
    </dataValidation>
    <dataValidation type="list" allowBlank="1" showInputMessage="1" showErrorMessage="1" sqref="E18:E1518">
      <formula1>Код_КВР</formula1>
    </dataValidation>
    <dataValidation type="list" allowBlank="1" showInputMessage="1" showErrorMessage="1" sqref="C18:C1518">
      <formula1>Код_Раздел</formula1>
    </dataValidation>
  </dataValidations>
  <printOptions/>
  <pageMargins left="1.3779527559055118" right="0.3937007874015748" top="0.7874015748031497" bottom="0.7874015748031497" header="0.31496062992125984" footer="0.31496062992125984"/>
  <pageSetup fitToHeight="0" fitToWidth="1" horizontalDpi="600" verticalDpi="600" orientation="portrait" paperSize="9" scale="59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1507"/>
  <sheetViews>
    <sheetView showZeros="0" view="pageBreakPreview" zoomScale="70" zoomScaleSheetLayoutView="70" workbookViewId="0" topLeftCell="A155">
      <selection activeCell="M155" sqref="M1:M1048576"/>
    </sheetView>
  </sheetViews>
  <sheetFormatPr defaultColWidth="9.125" defaultRowHeight="12.75"/>
  <cols>
    <col min="1" max="1" width="80.00390625" style="19" customWidth="1"/>
    <col min="2" max="2" width="10.25390625" style="43" customWidth="1"/>
    <col min="3" max="3" width="9.00390625" style="43" customWidth="1"/>
    <col min="4" max="4" width="9.625" style="43" customWidth="1"/>
    <col min="5" max="5" width="20.00390625" style="24" customWidth="1"/>
    <col min="6" max="6" width="10.25390625" style="43" customWidth="1"/>
    <col min="7" max="7" width="11.375" style="69" hidden="1" customWidth="1"/>
    <col min="8" max="8" width="12.875" style="43" hidden="1" customWidth="1"/>
    <col min="9" max="9" width="15.875" style="43" hidden="1" customWidth="1"/>
    <col min="10" max="10" width="13.00390625" style="43" hidden="1" customWidth="1"/>
    <col min="11" max="11" width="22.25390625" style="43" hidden="1" customWidth="1"/>
    <col min="12" max="12" width="17.25390625" style="43" hidden="1" customWidth="1"/>
    <col min="13" max="13" width="24.875" style="106" customWidth="1"/>
    <col min="14" max="16384" width="9.125" style="43" customWidth="1"/>
  </cols>
  <sheetData>
    <row r="5" spans="6:13" ht="16.7" customHeight="1">
      <c r="F5" s="123" t="s">
        <v>640</v>
      </c>
      <c r="G5" s="123"/>
      <c r="H5" s="123"/>
      <c r="I5" s="123"/>
      <c r="J5" s="123"/>
      <c r="K5" s="123"/>
      <c r="L5" s="124"/>
      <c r="M5" s="125"/>
    </row>
    <row r="6" spans="6:11" ht="12.75">
      <c r="F6" s="75" t="s">
        <v>277</v>
      </c>
      <c r="G6" s="75"/>
      <c r="H6" s="75"/>
      <c r="I6" s="75"/>
      <c r="J6" s="20"/>
      <c r="K6" s="20"/>
    </row>
    <row r="7" spans="6:11" ht="12.75">
      <c r="F7" s="75" t="s">
        <v>266</v>
      </c>
      <c r="G7" s="75"/>
      <c r="H7" s="75"/>
      <c r="I7" s="75"/>
      <c r="J7" s="20"/>
      <c r="K7" s="20"/>
    </row>
    <row r="8" spans="6:11" ht="12.75">
      <c r="F8" s="75" t="s">
        <v>643</v>
      </c>
      <c r="G8" s="75"/>
      <c r="H8" s="75"/>
      <c r="I8" s="75"/>
      <c r="J8" s="20"/>
      <c r="K8" s="20"/>
    </row>
    <row r="9" spans="6:11" ht="12.75">
      <c r="F9" s="20"/>
      <c r="G9" s="77"/>
      <c r="H9" s="75"/>
      <c r="I9" s="75"/>
      <c r="J9" s="20"/>
      <c r="K9" s="20"/>
    </row>
    <row r="10" spans="6:11" ht="12.75">
      <c r="F10" s="20"/>
      <c r="G10" s="77"/>
      <c r="H10" s="75"/>
      <c r="I10" s="75"/>
      <c r="J10" s="20"/>
      <c r="K10" s="20"/>
    </row>
    <row r="11" spans="6:13" ht="16.7" customHeight="1">
      <c r="F11" s="123" t="s">
        <v>258</v>
      </c>
      <c r="G11" s="123"/>
      <c r="H11" s="123"/>
      <c r="I11" s="123"/>
      <c r="J11" s="123"/>
      <c r="K11" s="123"/>
      <c r="L11" s="126"/>
      <c r="M11" s="126"/>
    </row>
    <row r="12" spans="6:11" ht="12.75">
      <c r="F12" s="75" t="s">
        <v>277</v>
      </c>
      <c r="G12" s="75"/>
      <c r="H12" s="75"/>
      <c r="I12" s="75"/>
      <c r="J12" s="20"/>
      <c r="K12" s="20"/>
    </row>
    <row r="13" spans="6:11" ht="12.75">
      <c r="F13" s="75" t="s">
        <v>266</v>
      </c>
      <c r="G13" s="75"/>
      <c r="H13" s="75"/>
      <c r="I13" s="75"/>
      <c r="J13" s="20"/>
      <c r="K13" s="20"/>
    </row>
    <row r="14" spans="6:11" ht="12.75">
      <c r="F14" s="75" t="s">
        <v>113</v>
      </c>
      <c r="G14" s="75"/>
      <c r="H14" s="75"/>
      <c r="I14" s="75"/>
      <c r="J14" s="20"/>
      <c r="K14" s="20"/>
    </row>
    <row r="15" spans="6:7" ht="12.75">
      <c r="F15" s="75"/>
      <c r="G15" s="21"/>
    </row>
    <row r="16" spans="6:7" ht="12.75">
      <c r="F16" s="75"/>
      <c r="G16" s="21"/>
    </row>
    <row r="17" spans="6:7" ht="12.75">
      <c r="F17" s="75"/>
      <c r="G17" s="21"/>
    </row>
    <row r="18" spans="5:7" ht="12.75">
      <c r="E18" s="16"/>
      <c r="F18" s="16"/>
      <c r="G18" s="70"/>
    </row>
    <row r="19" spans="6:7" ht="12.75">
      <c r="F19" s="16"/>
      <c r="G19" s="70"/>
    </row>
    <row r="20" spans="1:7" ht="12.75">
      <c r="A20" s="121" t="s">
        <v>183</v>
      </c>
      <c r="B20" s="121"/>
      <c r="C20" s="121"/>
      <c r="D20" s="121"/>
      <c r="E20" s="121"/>
      <c r="F20" s="121"/>
      <c r="G20" s="121"/>
    </row>
    <row r="21" spans="1:7" ht="38.25" customHeight="1">
      <c r="A21" s="109" t="s">
        <v>406</v>
      </c>
      <c r="B21" s="109"/>
      <c r="C21" s="109"/>
      <c r="D21" s="109"/>
      <c r="E21" s="109"/>
      <c r="F21" s="109"/>
      <c r="G21" s="109"/>
    </row>
    <row r="22" spans="1:6" ht="12.75">
      <c r="A22" s="82"/>
      <c r="B22" s="78"/>
      <c r="C22" s="16"/>
      <c r="D22" s="16"/>
      <c r="E22" s="16"/>
      <c r="F22" s="16"/>
    </row>
    <row r="23" spans="2:13" ht="16.7" customHeight="1">
      <c r="B23" s="16"/>
      <c r="C23" s="16"/>
      <c r="D23" s="16"/>
      <c r="E23" s="16"/>
      <c r="F23" s="122" t="s">
        <v>279</v>
      </c>
      <c r="G23" s="122"/>
      <c r="H23" s="122"/>
      <c r="I23" s="122"/>
      <c r="J23" s="122"/>
      <c r="K23" s="122"/>
      <c r="L23" s="122"/>
      <c r="M23" s="122"/>
    </row>
    <row r="24" spans="1:13" s="81" customFormat="1" ht="81.75" customHeight="1">
      <c r="A24" s="93" t="s">
        <v>218</v>
      </c>
      <c r="B24" s="94" t="s">
        <v>206</v>
      </c>
      <c r="C24" s="94" t="s">
        <v>219</v>
      </c>
      <c r="D24" s="94" t="s">
        <v>236</v>
      </c>
      <c r="E24" s="94" t="s">
        <v>237</v>
      </c>
      <c r="F24" s="94" t="s">
        <v>238</v>
      </c>
      <c r="G24" s="95" t="s">
        <v>601</v>
      </c>
      <c r="H24" s="93" t="s">
        <v>600</v>
      </c>
      <c r="I24" s="93" t="s">
        <v>602</v>
      </c>
      <c r="J24" s="93" t="s">
        <v>600</v>
      </c>
      <c r="K24" s="93" t="s">
        <v>636</v>
      </c>
      <c r="L24" s="93" t="s">
        <v>635</v>
      </c>
      <c r="M24" s="97" t="s">
        <v>608</v>
      </c>
    </row>
    <row r="25" spans="1:13" s="81" customFormat="1" ht="12.75">
      <c r="A25" s="63" t="str">
        <f ca="1">IF(ISERROR(MATCH(B25,Код_ППП,0)),"",INDIRECT(ADDRESS(MATCH(B25,Код_ППП,0)+1,2,,,"ППП")))</f>
        <v>МЭРИЯ ГОРОДА</v>
      </c>
      <c r="B25" s="94">
        <v>801</v>
      </c>
      <c r="C25" s="8"/>
      <c r="D25" s="8"/>
      <c r="E25" s="94"/>
      <c r="F25" s="94"/>
      <c r="G25" s="71">
        <f>G26+G163+G221+G283+G313+G345</f>
        <v>465136.20000000007</v>
      </c>
      <c r="H25" s="71">
        <f>H26+H163+H221+H283+H313+H345</f>
        <v>0</v>
      </c>
      <c r="I25" s="71">
        <f>G25+H25</f>
        <v>465136.20000000007</v>
      </c>
      <c r="J25" s="71">
        <f>J26+J163+J221+J283+J313+J345</f>
        <v>10849.800000000003</v>
      </c>
      <c r="K25" s="100">
        <f>I25+J25</f>
        <v>475986.00000000006</v>
      </c>
      <c r="L25" s="13">
        <f>L26+L163+L221+L283+L313+L345</f>
        <v>-3492.2</v>
      </c>
      <c r="M25" s="101">
        <f>K25+L25</f>
        <v>472493.80000000005</v>
      </c>
    </row>
    <row r="26" spans="1:13" s="81" customFormat="1" ht="12.75">
      <c r="A26" s="63" t="str">
        <f ca="1">IF(ISERROR(MATCH(C26,Код_Раздел,0)),"",INDIRECT(ADDRESS(MATCH(C26,Код_Раздел,0)+1,2,,,"Раздел")))</f>
        <v>Общегосударственные  вопросы</v>
      </c>
      <c r="B26" s="94">
        <v>801</v>
      </c>
      <c r="C26" s="8" t="s">
        <v>222</v>
      </c>
      <c r="D26" s="8"/>
      <c r="E26" s="94"/>
      <c r="F26" s="94"/>
      <c r="G26" s="71">
        <f>G27+G34+G63+G68</f>
        <v>248789</v>
      </c>
      <c r="H26" s="71">
        <f aca="true" t="shared" si="0" ref="H26">H27+H34+H63+H68</f>
        <v>0</v>
      </c>
      <c r="I26" s="71">
        <f aca="true" t="shared" si="1" ref="I26:I90">G26+H26</f>
        <v>248789</v>
      </c>
      <c r="J26" s="71">
        <f>J27+J34+J63+J68</f>
        <v>9039.400000000001</v>
      </c>
      <c r="K26" s="100">
        <f aca="true" t="shared" si="2" ref="K26:K90">I26+J26</f>
        <v>257828.4</v>
      </c>
      <c r="L26" s="13">
        <f>L27+L34+L63+L68</f>
        <v>754.3</v>
      </c>
      <c r="M26" s="101">
        <f aca="true" t="shared" si="3" ref="M26:M89">K26+L26</f>
        <v>258582.69999999998</v>
      </c>
    </row>
    <row r="27" spans="1:13" s="81" customFormat="1" ht="33">
      <c r="A27" s="83" t="s">
        <v>242</v>
      </c>
      <c r="B27" s="94">
        <v>801</v>
      </c>
      <c r="C27" s="8" t="s">
        <v>222</v>
      </c>
      <c r="D27" s="8" t="s">
        <v>223</v>
      </c>
      <c r="E27" s="94"/>
      <c r="F27" s="94"/>
      <c r="G27" s="71">
        <f aca="true" t="shared" si="4" ref="G27:L32">G28</f>
        <v>2998</v>
      </c>
      <c r="H27" s="71">
        <f t="shared" si="4"/>
        <v>0</v>
      </c>
      <c r="I27" s="71">
        <f t="shared" si="1"/>
        <v>2998</v>
      </c>
      <c r="J27" s="71">
        <f t="shared" si="4"/>
        <v>0</v>
      </c>
      <c r="K27" s="100">
        <f t="shared" si="2"/>
        <v>2998</v>
      </c>
      <c r="L27" s="13">
        <f t="shared" si="4"/>
        <v>0</v>
      </c>
      <c r="M27" s="101">
        <f t="shared" si="3"/>
        <v>2998</v>
      </c>
    </row>
    <row r="28" spans="1:13" s="81" customFormat="1" ht="33">
      <c r="A28" s="63" t="str">
        <f ca="1">IF(ISERROR(MATCH(E28,Код_КЦСР,0)),"",INDIRECT(ADDRESS(MATCH(E28,Код_КЦСР,0)+1,2,,,"КЦСР")))</f>
        <v>Непрограммные направления деятельности органов местного самоуправления</v>
      </c>
      <c r="B28" s="94">
        <v>801</v>
      </c>
      <c r="C28" s="8" t="s">
        <v>222</v>
      </c>
      <c r="D28" s="8" t="s">
        <v>223</v>
      </c>
      <c r="E28" s="94" t="s">
        <v>308</v>
      </c>
      <c r="F28" s="94"/>
      <c r="G28" s="71">
        <f t="shared" si="4"/>
        <v>2998</v>
      </c>
      <c r="H28" s="71">
        <f t="shared" si="4"/>
        <v>0</v>
      </c>
      <c r="I28" s="71">
        <f t="shared" si="1"/>
        <v>2998</v>
      </c>
      <c r="J28" s="71">
        <f t="shared" si="4"/>
        <v>0</v>
      </c>
      <c r="K28" s="100">
        <f t="shared" si="2"/>
        <v>2998</v>
      </c>
      <c r="L28" s="13">
        <f t="shared" si="4"/>
        <v>0</v>
      </c>
      <c r="M28" s="101">
        <f t="shared" si="3"/>
        <v>2998</v>
      </c>
    </row>
    <row r="29" spans="1:13" s="81" customFormat="1" ht="12.75">
      <c r="A29" s="63" t="str">
        <f ca="1">IF(ISERROR(MATCH(E29,Код_КЦСР,0)),"",INDIRECT(ADDRESS(MATCH(E29,Код_КЦСР,0)+1,2,,,"КЦСР")))</f>
        <v>Расходы, не включенные в муниципальные программы города Череповца</v>
      </c>
      <c r="B29" s="94">
        <v>801</v>
      </c>
      <c r="C29" s="8" t="s">
        <v>222</v>
      </c>
      <c r="D29" s="8" t="s">
        <v>223</v>
      </c>
      <c r="E29" s="94" t="s">
        <v>310</v>
      </c>
      <c r="F29" s="94"/>
      <c r="G29" s="71">
        <f t="shared" si="4"/>
        <v>2998</v>
      </c>
      <c r="H29" s="71">
        <f t="shared" si="4"/>
        <v>0</v>
      </c>
      <c r="I29" s="71">
        <f t="shared" si="1"/>
        <v>2998</v>
      </c>
      <c r="J29" s="71">
        <f t="shared" si="4"/>
        <v>0</v>
      </c>
      <c r="K29" s="100">
        <f t="shared" si="2"/>
        <v>2998</v>
      </c>
      <c r="L29" s="13">
        <f t="shared" si="4"/>
        <v>0</v>
      </c>
      <c r="M29" s="101">
        <f t="shared" si="3"/>
        <v>2998</v>
      </c>
    </row>
    <row r="30" spans="1:13" s="81" customFormat="1" ht="33">
      <c r="A30" s="63" t="str">
        <f ca="1">IF(ISERROR(MATCH(E30,Код_КЦСР,0)),"",INDIRECT(ADDRESS(MATCH(E30,Код_КЦСР,0)+1,2,,,"КЦСР")))</f>
        <v>Руководство и управление в сфере установленных функций органов местного самоуправления</v>
      </c>
      <c r="B30" s="94">
        <v>801</v>
      </c>
      <c r="C30" s="8" t="s">
        <v>222</v>
      </c>
      <c r="D30" s="8" t="s">
        <v>223</v>
      </c>
      <c r="E30" s="94" t="s">
        <v>312</v>
      </c>
      <c r="F30" s="94"/>
      <c r="G30" s="71">
        <f t="shared" si="4"/>
        <v>2998</v>
      </c>
      <c r="H30" s="71">
        <f t="shared" si="4"/>
        <v>0</v>
      </c>
      <c r="I30" s="71">
        <f t="shared" si="1"/>
        <v>2998</v>
      </c>
      <c r="J30" s="71">
        <f t="shared" si="4"/>
        <v>0</v>
      </c>
      <c r="K30" s="100">
        <f t="shared" si="2"/>
        <v>2998</v>
      </c>
      <c r="L30" s="13">
        <f t="shared" si="4"/>
        <v>0</v>
      </c>
      <c r="M30" s="101">
        <f t="shared" si="3"/>
        <v>2998</v>
      </c>
    </row>
    <row r="31" spans="1:13" s="81" customFormat="1" ht="12.75">
      <c r="A31" s="63" t="str">
        <f ca="1">IF(ISERROR(MATCH(E31,Код_КЦСР,0)),"",INDIRECT(ADDRESS(MATCH(E31,Код_КЦСР,0)+1,2,,,"КЦСР")))</f>
        <v>Глава муниципального образования</v>
      </c>
      <c r="B31" s="94">
        <v>801</v>
      </c>
      <c r="C31" s="8" t="s">
        <v>222</v>
      </c>
      <c r="D31" s="8" t="s">
        <v>223</v>
      </c>
      <c r="E31" s="94" t="s">
        <v>314</v>
      </c>
      <c r="F31" s="94"/>
      <c r="G31" s="71">
        <f t="shared" si="4"/>
        <v>2998</v>
      </c>
      <c r="H31" s="71">
        <f t="shared" si="4"/>
        <v>0</v>
      </c>
      <c r="I31" s="71">
        <f t="shared" si="1"/>
        <v>2998</v>
      </c>
      <c r="J31" s="71">
        <f t="shared" si="4"/>
        <v>0</v>
      </c>
      <c r="K31" s="100">
        <f t="shared" si="2"/>
        <v>2998</v>
      </c>
      <c r="L31" s="13">
        <f t="shared" si="4"/>
        <v>0</v>
      </c>
      <c r="M31" s="101">
        <f t="shared" si="3"/>
        <v>2998</v>
      </c>
    </row>
    <row r="32" spans="1:13" s="81" customFormat="1" ht="33">
      <c r="A32" s="63" t="str">
        <f ca="1">IF(ISERROR(MATCH(F32,Код_КВР,0)),"",INDIRECT(ADDRESS(MATCH(F32,Код_КВР,0)+1,2,,,"КВР")))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2" s="94">
        <v>801</v>
      </c>
      <c r="C32" s="8" t="s">
        <v>222</v>
      </c>
      <c r="D32" s="8" t="s">
        <v>223</v>
      </c>
      <c r="E32" s="94" t="s">
        <v>314</v>
      </c>
      <c r="F32" s="94">
        <v>100</v>
      </c>
      <c r="G32" s="71">
        <f t="shared" si="4"/>
        <v>2998</v>
      </c>
      <c r="H32" s="71">
        <f t="shared" si="4"/>
        <v>0</v>
      </c>
      <c r="I32" s="71">
        <f t="shared" si="1"/>
        <v>2998</v>
      </c>
      <c r="J32" s="71">
        <f t="shared" si="4"/>
        <v>0</v>
      </c>
      <c r="K32" s="100">
        <f t="shared" si="2"/>
        <v>2998</v>
      </c>
      <c r="L32" s="13">
        <f t="shared" si="4"/>
        <v>0</v>
      </c>
      <c r="M32" s="101">
        <f t="shared" si="3"/>
        <v>2998</v>
      </c>
    </row>
    <row r="33" spans="1:13" s="81" customFormat="1" ht="12.75">
      <c r="A33" s="63" t="str">
        <f ca="1">IF(ISERROR(MATCH(F33,Код_КВР,0)),"",INDIRECT(ADDRESS(MATCH(F33,Код_КВР,0)+1,2,,,"КВР")))</f>
        <v>Расходы на выплаты персоналу муниципальных органов</v>
      </c>
      <c r="B33" s="94">
        <v>801</v>
      </c>
      <c r="C33" s="8" t="s">
        <v>222</v>
      </c>
      <c r="D33" s="8" t="s">
        <v>223</v>
      </c>
      <c r="E33" s="94" t="s">
        <v>314</v>
      </c>
      <c r="F33" s="94">
        <v>120</v>
      </c>
      <c r="G33" s="71">
        <v>2998</v>
      </c>
      <c r="H33" s="66"/>
      <c r="I33" s="71">
        <f t="shared" si="1"/>
        <v>2998</v>
      </c>
      <c r="J33" s="66"/>
      <c r="K33" s="100">
        <f t="shared" si="2"/>
        <v>2998</v>
      </c>
      <c r="L33" s="100"/>
      <c r="M33" s="101">
        <f t="shared" si="3"/>
        <v>2998</v>
      </c>
    </row>
    <row r="34" spans="1:13" s="81" customFormat="1" ht="49.5">
      <c r="A34" s="84" t="s">
        <v>244</v>
      </c>
      <c r="B34" s="94">
        <v>801</v>
      </c>
      <c r="C34" s="8" t="s">
        <v>222</v>
      </c>
      <c r="D34" s="8" t="s">
        <v>225</v>
      </c>
      <c r="E34" s="94"/>
      <c r="F34" s="94"/>
      <c r="G34" s="71">
        <f>G35</f>
        <v>126109.40000000001</v>
      </c>
      <c r="H34" s="71">
        <f aca="true" t="shared" si="5" ref="H34:L35">H35</f>
        <v>0</v>
      </c>
      <c r="I34" s="71">
        <f t="shared" si="1"/>
        <v>126109.40000000001</v>
      </c>
      <c r="J34" s="71">
        <f t="shared" si="5"/>
        <v>0</v>
      </c>
      <c r="K34" s="100">
        <f t="shared" si="2"/>
        <v>126109.40000000001</v>
      </c>
      <c r="L34" s="13">
        <f t="shared" si="5"/>
        <v>0</v>
      </c>
      <c r="M34" s="101">
        <f t="shared" si="3"/>
        <v>126109.40000000001</v>
      </c>
    </row>
    <row r="35" spans="1:13" s="81" customFormat="1" ht="33">
      <c r="A35" s="63" t="str">
        <f ca="1">IF(ISERROR(MATCH(E35,Код_КЦСР,0)),"",INDIRECT(ADDRESS(MATCH(E35,Код_КЦСР,0)+1,2,,,"КЦСР")))</f>
        <v>Непрограммные направления деятельности органов местного самоуправления</v>
      </c>
      <c r="B35" s="94">
        <v>801</v>
      </c>
      <c r="C35" s="8" t="s">
        <v>222</v>
      </c>
      <c r="D35" s="8" t="s">
        <v>225</v>
      </c>
      <c r="E35" s="94" t="s">
        <v>308</v>
      </c>
      <c r="F35" s="94"/>
      <c r="G35" s="71">
        <f>G36</f>
        <v>126109.40000000001</v>
      </c>
      <c r="H35" s="71">
        <f t="shared" si="5"/>
        <v>0</v>
      </c>
      <c r="I35" s="71">
        <f t="shared" si="1"/>
        <v>126109.40000000001</v>
      </c>
      <c r="J35" s="71">
        <f t="shared" si="5"/>
        <v>0</v>
      </c>
      <c r="K35" s="100">
        <f t="shared" si="2"/>
        <v>126109.40000000001</v>
      </c>
      <c r="L35" s="13">
        <f t="shared" si="5"/>
        <v>0</v>
      </c>
      <c r="M35" s="101">
        <f t="shared" si="3"/>
        <v>126109.40000000001</v>
      </c>
    </row>
    <row r="36" spans="1:13" s="81" customFormat="1" ht="12.75">
      <c r="A36" s="63" t="str">
        <f ca="1">IF(ISERROR(MATCH(E36,Код_КЦСР,0)),"",INDIRECT(ADDRESS(MATCH(E36,Код_КЦСР,0)+1,2,,,"КЦСР")))</f>
        <v>Расходы, не включенные в муниципальные программы города Череповца</v>
      </c>
      <c r="B36" s="94">
        <v>801</v>
      </c>
      <c r="C36" s="8" t="s">
        <v>222</v>
      </c>
      <c r="D36" s="8" t="s">
        <v>225</v>
      </c>
      <c r="E36" s="94" t="s">
        <v>310</v>
      </c>
      <c r="F36" s="94"/>
      <c r="G36" s="71">
        <f>G37+G47+G53+G56+G60</f>
        <v>126109.40000000001</v>
      </c>
      <c r="H36" s="71">
        <f aca="true" t="shared" si="6" ref="H36:J36">H37+H47+H53+H56+H60</f>
        <v>0</v>
      </c>
      <c r="I36" s="71">
        <f t="shared" si="1"/>
        <v>126109.40000000001</v>
      </c>
      <c r="J36" s="71">
        <f t="shared" si="6"/>
        <v>0</v>
      </c>
      <c r="K36" s="100">
        <f t="shared" si="2"/>
        <v>126109.40000000001</v>
      </c>
      <c r="L36" s="13">
        <f aca="true" t="shared" si="7" ref="L36">L37+L47+L53+L56+L60</f>
        <v>0</v>
      </c>
      <c r="M36" s="101">
        <f t="shared" si="3"/>
        <v>126109.40000000001</v>
      </c>
    </row>
    <row r="37" spans="1:13" s="81" customFormat="1" ht="33">
      <c r="A37" s="63" t="str">
        <f ca="1">IF(ISERROR(MATCH(E37,Код_КЦСР,0)),"",INDIRECT(ADDRESS(MATCH(E37,Код_КЦСР,0)+1,2,,,"КЦСР")))</f>
        <v>Руководство и управление в сфере установленных функций органов местного самоуправления</v>
      </c>
      <c r="B37" s="94">
        <v>801</v>
      </c>
      <c r="C37" s="8" t="s">
        <v>222</v>
      </c>
      <c r="D37" s="8" t="s">
        <v>225</v>
      </c>
      <c r="E37" s="94" t="s">
        <v>312</v>
      </c>
      <c r="F37" s="94"/>
      <c r="G37" s="71">
        <f>G38</f>
        <v>124245.5</v>
      </c>
      <c r="H37" s="71">
        <f aca="true" t="shared" si="8" ref="H37:L37">H38</f>
        <v>0</v>
      </c>
      <c r="I37" s="71">
        <f t="shared" si="1"/>
        <v>124245.5</v>
      </c>
      <c r="J37" s="71">
        <f t="shared" si="8"/>
        <v>0</v>
      </c>
      <c r="K37" s="100">
        <f t="shared" si="2"/>
        <v>124245.5</v>
      </c>
      <c r="L37" s="13">
        <f t="shared" si="8"/>
        <v>0</v>
      </c>
      <c r="M37" s="101">
        <f t="shared" si="3"/>
        <v>124245.5</v>
      </c>
    </row>
    <row r="38" spans="1:13" s="81" customFormat="1" ht="12.75">
      <c r="A38" s="63" t="str">
        <f ca="1">IF(ISERROR(MATCH(E38,Код_КЦСР,0)),"",INDIRECT(ADDRESS(MATCH(E38,Код_КЦСР,0)+1,2,,,"КЦСР")))</f>
        <v>Центральный аппарат</v>
      </c>
      <c r="B38" s="94">
        <v>801</v>
      </c>
      <c r="C38" s="8" t="s">
        <v>222</v>
      </c>
      <c r="D38" s="8" t="s">
        <v>225</v>
      </c>
      <c r="E38" s="94" t="s">
        <v>315</v>
      </c>
      <c r="F38" s="94"/>
      <c r="G38" s="71">
        <f>G39+G41+G44</f>
        <v>124245.5</v>
      </c>
      <c r="H38" s="71">
        <f aca="true" t="shared" si="9" ref="H38:J38">H39+H41+H44</f>
        <v>0</v>
      </c>
      <c r="I38" s="71">
        <f t="shared" si="1"/>
        <v>124245.5</v>
      </c>
      <c r="J38" s="71">
        <f t="shared" si="9"/>
        <v>0</v>
      </c>
      <c r="K38" s="100">
        <f t="shared" si="2"/>
        <v>124245.5</v>
      </c>
      <c r="L38" s="13">
        <f aca="true" t="shared" si="10" ref="L38">L39+L41+L44</f>
        <v>0</v>
      </c>
      <c r="M38" s="101">
        <f t="shared" si="3"/>
        <v>124245.5</v>
      </c>
    </row>
    <row r="39" spans="1:13" s="81" customFormat="1" ht="33">
      <c r="A39" s="63" t="str">
        <f aca="true" t="shared" si="11" ref="A39:A45">IF(ISERROR(MATCH(F39,Код_КВР,0)),"",INDIRECT(ADDRESS(MATCH(F39,Код_КВР,0)+1,2,,,"КВР")))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9" s="94">
        <v>801</v>
      </c>
      <c r="C39" s="8" t="s">
        <v>222</v>
      </c>
      <c r="D39" s="8" t="s">
        <v>225</v>
      </c>
      <c r="E39" s="94" t="s">
        <v>315</v>
      </c>
      <c r="F39" s="94">
        <v>100</v>
      </c>
      <c r="G39" s="71">
        <f>G40</f>
        <v>120035.7</v>
      </c>
      <c r="H39" s="71">
        <f>H40</f>
        <v>0</v>
      </c>
      <c r="I39" s="71">
        <f t="shared" si="1"/>
        <v>120035.7</v>
      </c>
      <c r="J39" s="71">
        <f>J40</f>
        <v>0</v>
      </c>
      <c r="K39" s="100">
        <f t="shared" si="2"/>
        <v>120035.7</v>
      </c>
      <c r="L39" s="13">
        <f>L40</f>
        <v>0</v>
      </c>
      <c r="M39" s="101">
        <f t="shared" si="3"/>
        <v>120035.7</v>
      </c>
    </row>
    <row r="40" spans="1:13" s="81" customFormat="1" ht="12.75">
      <c r="A40" s="63" t="str">
        <f ca="1" t="shared" si="11"/>
        <v>Расходы на выплаты персоналу муниципальных органов</v>
      </c>
      <c r="B40" s="94">
        <v>801</v>
      </c>
      <c r="C40" s="8" t="s">
        <v>222</v>
      </c>
      <c r="D40" s="8" t="s">
        <v>225</v>
      </c>
      <c r="E40" s="94" t="s">
        <v>315</v>
      </c>
      <c r="F40" s="94">
        <v>120</v>
      </c>
      <c r="G40" s="71">
        <v>120035.7</v>
      </c>
      <c r="H40" s="66"/>
      <c r="I40" s="71">
        <f t="shared" si="1"/>
        <v>120035.7</v>
      </c>
      <c r="J40" s="66"/>
      <c r="K40" s="100">
        <f t="shared" si="2"/>
        <v>120035.7</v>
      </c>
      <c r="L40" s="100"/>
      <c r="M40" s="101">
        <f t="shared" si="3"/>
        <v>120035.7</v>
      </c>
    </row>
    <row r="41" spans="1:13" s="81" customFormat="1" ht="12.75">
      <c r="A41" s="63" t="str">
        <f ca="1" t="shared" si="11"/>
        <v>Закупка товаров, работ и услуг для муниципальных нужд</v>
      </c>
      <c r="B41" s="94">
        <v>801</v>
      </c>
      <c r="C41" s="8" t="s">
        <v>222</v>
      </c>
      <c r="D41" s="8" t="s">
        <v>225</v>
      </c>
      <c r="E41" s="94" t="s">
        <v>315</v>
      </c>
      <c r="F41" s="94">
        <v>200</v>
      </c>
      <c r="G41" s="71">
        <f>G42</f>
        <v>4207.8</v>
      </c>
      <c r="H41" s="71">
        <f>H42</f>
        <v>0</v>
      </c>
      <c r="I41" s="71">
        <f t="shared" si="1"/>
        <v>4207.8</v>
      </c>
      <c r="J41" s="71">
        <f>J42</f>
        <v>0</v>
      </c>
      <c r="K41" s="100">
        <f t="shared" si="2"/>
        <v>4207.8</v>
      </c>
      <c r="L41" s="13">
        <f>L42</f>
        <v>0</v>
      </c>
      <c r="M41" s="101">
        <f t="shared" si="3"/>
        <v>4207.8</v>
      </c>
    </row>
    <row r="42" spans="1:13" s="81" customFormat="1" ht="33">
      <c r="A42" s="63" t="str">
        <f ca="1" t="shared" si="11"/>
        <v>Иные закупки товаров, работ и услуг для обеспечения муниципальных нужд</v>
      </c>
      <c r="B42" s="94">
        <v>801</v>
      </c>
      <c r="C42" s="8" t="s">
        <v>222</v>
      </c>
      <c r="D42" s="8" t="s">
        <v>225</v>
      </c>
      <c r="E42" s="94" t="s">
        <v>315</v>
      </c>
      <c r="F42" s="94">
        <v>240</v>
      </c>
      <c r="G42" s="71">
        <f>G43</f>
        <v>4207.8</v>
      </c>
      <c r="H42" s="71">
        <f>H43</f>
        <v>0</v>
      </c>
      <c r="I42" s="71">
        <f t="shared" si="1"/>
        <v>4207.8</v>
      </c>
      <c r="J42" s="71">
        <f>J43</f>
        <v>0</v>
      </c>
      <c r="K42" s="100">
        <f t="shared" si="2"/>
        <v>4207.8</v>
      </c>
      <c r="L42" s="13">
        <f>L43</f>
        <v>0</v>
      </c>
      <c r="M42" s="101">
        <f t="shared" si="3"/>
        <v>4207.8</v>
      </c>
    </row>
    <row r="43" spans="1:13" s="81" customFormat="1" ht="33">
      <c r="A43" s="63" t="str">
        <f ca="1" t="shared" si="11"/>
        <v xml:space="preserve">Прочая закупка товаров, работ и услуг для обеспечения муниципальных нужд         </v>
      </c>
      <c r="B43" s="94">
        <v>801</v>
      </c>
      <c r="C43" s="8" t="s">
        <v>222</v>
      </c>
      <c r="D43" s="8" t="s">
        <v>225</v>
      </c>
      <c r="E43" s="94" t="s">
        <v>315</v>
      </c>
      <c r="F43" s="94">
        <v>244</v>
      </c>
      <c r="G43" s="71">
        <v>4207.8</v>
      </c>
      <c r="H43" s="66"/>
      <c r="I43" s="71">
        <f t="shared" si="1"/>
        <v>4207.8</v>
      </c>
      <c r="J43" s="66"/>
      <c r="K43" s="100">
        <f t="shared" si="2"/>
        <v>4207.8</v>
      </c>
      <c r="L43" s="100"/>
      <c r="M43" s="101">
        <f t="shared" si="3"/>
        <v>4207.8</v>
      </c>
    </row>
    <row r="44" spans="1:13" s="81" customFormat="1" ht="12.75">
      <c r="A44" s="63" t="str">
        <f ca="1" t="shared" si="11"/>
        <v>Иные бюджетные ассигнования</v>
      </c>
      <c r="B44" s="94">
        <v>801</v>
      </c>
      <c r="C44" s="8" t="s">
        <v>222</v>
      </c>
      <c r="D44" s="8" t="s">
        <v>225</v>
      </c>
      <c r="E44" s="94" t="s">
        <v>315</v>
      </c>
      <c r="F44" s="94">
        <v>800</v>
      </c>
      <c r="G44" s="71">
        <f>G45</f>
        <v>2</v>
      </c>
      <c r="H44" s="71">
        <f>H45</f>
        <v>0</v>
      </c>
      <c r="I44" s="71">
        <f t="shared" si="1"/>
        <v>2</v>
      </c>
      <c r="J44" s="71">
        <f>J45</f>
        <v>0</v>
      </c>
      <c r="K44" s="100">
        <f t="shared" si="2"/>
        <v>2</v>
      </c>
      <c r="L44" s="13">
        <f>L45</f>
        <v>0</v>
      </c>
      <c r="M44" s="101">
        <f t="shared" si="3"/>
        <v>2</v>
      </c>
    </row>
    <row r="45" spans="1:13" s="81" customFormat="1" ht="12.75">
      <c r="A45" s="63" t="str">
        <f ca="1" t="shared" si="11"/>
        <v>Уплата налогов, сборов и иных платежей</v>
      </c>
      <c r="B45" s="94">
        <v>801</v>
      </c>
      <c r="C45" s="8" t="s">
        <v>222</v>
      </c>
      <c r="D45" s="8" t="s">
        <v>225</v>
      </c>
      <c r="E45" s="94" t="s">
        <v>315</v>
      </c>
      <c r="F45" s="94">
        <v>850</v>
      </c>
      <c r="G45" s="71">
        <f>G46</f>
        <v>2</v>
      </c>
      <c r="H45" s="71">
        <f>H46</f>
        <v>0</v>
      </c>
      <c r="I45" s="71">
        <f t="shared" si="1"/>
        <v>2</v>
      </c>
      <c r="J45" s="71">
        <f>J46</f>
        <v>0</v>
      </c>
      <c r="K45" s="100">
        <f t="shared" si="2"/>
        <v>2</v>
      </c>
      <c r="L45" s="13">
        <f>L46</f>
        <v>0</v>
      </c>
      <c r="M45" s="101">
        <f t="shared" si="3"/>
        <v>2</v>
      </c>
    </row>
    <row r="46" spans="1:13" s="81" customFormat="1" ht="12.75">
      <c r="A46" s="63" t="str">
        <f ca="1">IF(ISERROR(MATCH(F46,Код_КВР,0)),"",INDIRECT(ADDRESS(MATCH(F46,Код_КВР,0)+1,2,,,"КВР")))</f>
        <v>Уплата прочих налогов, сборов и иных платежей</v>
      </c>
      <c r="B46" s="94">
        <v>801</v>
      </c>
      <c r="C46" s="8" t="s">
        <v>222</v>
      </c>
      <c r="D46" s="8" t="s">
        <v>225</v>
      </c>
      <c r="E46" s="94" t="s">
        <v>315</v>
      </c>
      <c r="F46" s="94">
        <v>852</v>
      </c>
      <c r="G46" s="71">
        <v>2</v>
      </c>
      <c r="H46" s="66"/>
      <c r="I46" s="71">
        <f t="shared" si="1"/>
        <v>2</v>
      </c>
      <c r="J46" s="66"/>
      <c r="K46" s="100">
        <f t="shared" si="2"/>
        <v>2</v>
      </c>
      <c r="L46" s="100"/>
      <c r="M46" s="101">
        <f t="shared" si="3"/>
        <v>2</v>
      </c>
    </row>
    <row r="47" spans="1:13" s="81" customFormat="1" ht="100.5" customHeight="1">
      <c r="A47" s="63" t="str">
        <f ca="1">IF(ISERROR(MATCH(E47,Код_КЦСР,0)),"",INDIRECT(ADDRESS(MATCH(E47,Код_КЦСР,0)+1,2,,,"КЦСР")))</f>
        <v>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47" s="94">
        <v>801</v>
      </c>
      <c r="C47" s="8" t="s">
        <v>222</v>
      </c>
      <c r="D47" s="8" t="s">
        <v>225</v>
      </c>
      <c r="E47" s="94" t="s">
        <v>385</v>
      </c>
      <c r="F47" s="94"/>
      <c r="G47" s="71">
        <f>G48+G50</f>
        <v>1026.6</v>
      </c>
      <c r="H47" s="71">
        <f aca="true" t="shared" si="12" ref="H47:J47">H48+H50</f>
        <v>0</v>
      </c>
      <c r="I47" s="71">
        <f t="shared" si="1"/>
        <v>1026.6</v>
      </c>
      <c r="J47" s="71">
        <f t="shared" si="12"/>
        <v>0</v>
      </c>
      <c r="K47" s="100">
        <f t="shared" si="2"/>
        <v>1026.6</v>
      </c>
      <c r="L47" s="13">
        <f aca="true" t="shared" si="13" ref="L47">L48+L50</f>
        <v>0</v>
      </c>
      <c r="M47" s="101">
        <f t="shared" si="3"/>
        <v>1026.6</v>
      </c>
    </row>
    <row r="48" spans="1:13" s="81" customFormat="1" ht="33">
      <c r="A48" s="63" t="str">
        <f ca="1">IF(ISERROR(MATCH(F48,Код_КВР,0)),"",INDIRECT(ADDRESS(MATCH(F48,Код_КВР,0)+1,2,,,"КВР")))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8" s="94">
        <v>801</v>
      </c>
      <c r="C48" s="8" t="s">
        <v>222</v>
      </c>
      <c r="D48" s="8" t="s">
        <v>225</v>
      </c>
      <c r="E48" s="94" t="s">
        <v>385</v>
      </c>
      <c r="F48" s="94">
        <v>100</v>
      </c>
      <c r="G48" s="71">
        <f>G49</f>
        <v>1016.6</v>
      </c>
      <c r="H48" s="71">
        <f>H49</f>
        <v>0</v>
      </c>
      <c r="I48" s="71">
        <f t="shared" si="1"/>
        <v>1016.6</v>
      </c>
      <c r="J48" s="71">
        <f>J49</f>
        <v>0</v>
      </c>
      <c r="K48" s="100">
        <f t="shared" si="2"/>
        <v>1016.6</v>
      </c>
      <c r="L48" s="13">
        <f>L49</f>
        <v>0</v>
      </c>
      <c r="M48" s="101">
        <f t="shared" si="3"/>
        <v>1016.6</v>
      </c>
    </row>
    <row r="49" spans="1:13" s="81" customFormat="1" ht="12.75">
      <c r="A49" s="63" t="str">
        <f ca="1">IF(ISERROR(MATCH(F49,Код_КВР,0)),"",INDIRECT(ADDRESS(MATCH(F49,Код_КВР,0)+1,2,,,"КВР")))</f>
        <v>Расходы на выплаты персоналу муниципальных органов</v>
      </c>
      <c r="B49" s="94">
        <v>801</v>
      </c>
      <c r="C49" s="8" t="s">
        <v>222</v>
      </c>
      <c r="D49" s="8" t="s">
        <v>225</v>
      </c>
      <c r="E49" s="94" t="s">
        <v>385</v>
      </c>
      <c r="F49" s="94">
        <v>120</v>
      </c>
      <c r="G49" s="71">
        <v>1016.6</v>
      </c>
      <c r="H49" s="71"/>
      <c r="I49" s="71">
        <f t="shared" si="1"/>
        <v>1016.6</v>
      </c>
      <c r="J49" s="71"/>
      <c r="K49" s="100">
        <f t="shared" si="2"/>
        <v>1016.6</v>
      </c>
      <c r="L49" s="13"/>
      <c r="M49" s="101">
        <f t="shared" si="3"/>
        <v>1016.6</v>
      </c>
    </row>
    <row r="50" spans="1:13" s="81" customFormat="1" ht="12.75">
      <c r="A50" s="63" t="str">
        <f ca="1">IF(ISERROR(MATCH(F50,Код_КВР,0)),"",INDIRECT(ADDRESS(MATCH(F50,Код_КВР,0)+1,2,,,"КВР")))</f>
        <v>Закупка товаров, работ и услуг для муниципальных нужд</v>
      </c>
      <c r="B50" s="94">
        <v>801</v>
      </c>
      <c r="C50" s="8" t="s">
        <v>222</v>
      </c>
      <c r="D50" s="8" t="s">
        <v>225</v>
      </c>
      <c r="E50" s="94" t="s">
        <v>385</v>
      </c>
      <c r="F50" s="94">
        <v>200</v>
      </c>
      <c r="G50" s="71">
        <f>G51</f>
        <v>10</v>
      </c>
      <c r="H50" s="71">
        <f>H51</f>
        <v>0</v>
      </c>
      <c r="I50" s="71">
        <f t="shared" si="1"/>
        <v>10</v>
      </c>
      <c r="J50" s="71">
        <f>J51</f>
        <v>0</v>
      </c>
      <c r="K50" s="100">
        <f t="shared" si="2"/>
        <v>10</v>
      </c>
      <c r="L50" s="13">
        <f>L51</f>
        <v>0</v>
      </c>
      <c r="M50" s="101">
        <f t="shared" si="3"/>
        <v>10</v>
      </c>
    </row>
    <row r="51" spans="1:13" s="81" customFormat="1" ht="33">
      <c r="A51" s="63" t="str">
        <f ca="1">IF(ISERROR(MATCH(F51,Код_КВР,0)),"",INDIRECT(ADDRESS(MATCH(F51,Код_КВР,0)+1,2,,,"КВР")))</f>
        <v>Иные закупки товаров, работ и услуг для обеспечения муниципальных нужд</v>
      </c>
      <c r="B51" s="94">
        <v>801</v>
      </c>
      <c r="C51" s="8" t="s">
        <v>222</v>
      </c>
      <c r="D51" s="8" t="s">
        <v>225</v>
      </c>
      <c r="E51" s="94" t="s">
        <v>385</v>
      </c>
      <c r="F51" s="94">
        <v>240</v>
      </c>
      <c r="G51" s="71">
        <f>G52</f>
        <v>10</v>
      </c>
      <c r="H51" s="71">
        <f>H52</f>
        <v>0</v>
      </c>
      <c r="I51" s="71">
        <f t="shared" si="1"/>
        <v>10</v>
      </c>
      <c r="J51" s="71">
        <f>J52</f>
        <v>0</v>
      </c>
      <c r="K51" s="100">
        <f t="shared" si="2"/>
        <v>10</v>
      </c>
      <c r="L51" s="13">
        <f>L52</f>
        <v>0</v>
      </c>
      <c r="M51" s="101">
        <f t="shared" si="3"/>
        <v>10</v>
      </c>
    </row>
    <row r="52" spans="1:13" s="81" customFormat="1" ht="33">
      <c r="A52" s="63" t="str">
        <f ca="1">IF(ISERROR(MATCH(F52,Код_КВР,0)),"",INDIRECT(ADDRESS(MATCH(F52,Код_КВР,0)+1,2,,,"КВР")))</f>
        <v xml:space="preserve">Прочая закупка товаров, работ и услуг для обеспечения муниципальных нужд         </v>
      </c>
      <c r="B52" s="94">
        <v>801</v>
      </c>
      <c r="C52" s="8" t="s">
        <v>222</v>
      </c>
      <c r="D52" s="8" t="s">
        <v>225</v>
      </c>
      <c r="E52" s="94" t="s">
        <v>385</v>
      </c>
      <c r="F52" s="94">
        <v>244</v>
      </c>
      <c r="G52" s="71">
        <v>10</v>
      </c>
      <c r="H52" s="66"/>
      <c r="I52" s="71">
        <f t="shared" si="1"/>
        <v>10</v>
      </c>
      <c r="J52" s="66"/>
      <c r="K52" s="100">
        <f t="shared" si="2"/>
        <v>10</v>
      </c>
      <c r="L52" s="100"/>
      <c r="M52" s="101">
        <f t="shared" si="3"/>
        <v>10</v>
      </c>
    </row>
    <row r="53" spans="1:13" s="81" customFormat="1" ht="99">
      <c r="A53" s="63" t="str">
        <f ca="1">IF(ISERROR(MATCH(E53,Код_КЦСР,0)),"",INDIRECT(ADDRESS(MATCH(E53,Код_КЦСР,0)+1,2,,,"КЦСР")))</f>
        <v>Осуществление отдельных государственных полномочий по созданию в муниципальных районах и городских округах области административных комиссий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53" s="94">
        <v>801</v>
      </c>
      <c r="C53" s="8" t="s">
        <v>222</v>
      </c>
      <c r="D53" s="8" t="s">
        <v>225</v>
      </c>
      <c r="E53" s="94" t="s">
        <v>386</v>
      </c>
      <c r="F53" s="94"/>
      <c r="G53" s="71">
        <f>G54</f>
        <v>495</v>
      </c>
      <c r="H53" s="71">
        <f aca="true" t="shared" si="14" ref="H53:L53">H54</f>
        <v>0</v>
      </c>
      <c r="I53" s="71">
        <f t="shared" si="1"/>
        <v>495</v>
      </c>
      <c r="J53" s="71">
        <f t="shared" si="14"/>
        <v>0</v>
      </c>
      <c r="K53" s="100">
        <f t="shared" si="2"/>
        <v>495</v>
      </c>
      <c r="L53" s="13">
        <f t="shared" si="14"/>
        <v>0</v>
      </c>
      <c r="M53" s="101">
        <f t="shared" si="3"/>
        <v>495</v>
      </c>
    </row>
    <row r="54" spans="1:13" s="81" customFormat="1" ht="33">
      <c r="A54" s="63" t="str">
        <f ca="1">IF(ISERROR(MATCH(F54,Код_КВР,0)),"",INDIRECT(ADDRESS(MATCH(F54,Код_КВР,0)+1,2,,,"КВР")))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54" s="94">
        <v>801</v>
      </c>
      <c r="C54" s="8" t="s">
        <v>222</v>
      </c>
      <c r="D54" s="8" t="s">
        <v>225</v>
      </c>
      <c r="E54" s="94" t="s">
        <v>386</v>
      </c>
      <c r="F54" s="94">
        <v>100</v>
      </c>
      <c r="G54" s="71">
        <f>G55</f>
        <v>495</v>
      </c>
      <c r="H54" s="66"/>
      <c r="I54" s="71">
        <f t="shared" si="1"/>
        <v>495</v>
      </c>
      <c r="J54" s="66"/>
      <c r="K54" s="100">
        <f t="shared" si="2"/>
        <v>495</v>
      </c>
      <c r="L54" s="100"/>
      <c r="M54" s="101">
        <f t="shared" si="3"/>
        <v>495</v>
      </c>
    </row>
    <row r="55" spans="1:13" s="81" customFormat="1" ht="12.75">
      <c r="A55" s="63" t="str">
        <f ca="1">IF(ISERROR(MATCH(F55,Код_КВР,0)),"",INDIRECT(ADDRESS(MATCH(F55,Код_КВР,0)+1,2,,,"КВР")))</f>
        <v>Расходы на выплаты персоналу муниципальных органов</v>
      </c>
      <c r="B55" s="94">
        <v>801</v>
      </c>
      <c r="C55" s="8" t="s">
        <v>222</v>
      </c>
      <c r="D55" s="8" t="s">
        <v>225</v>
      </c>
      <c r="E55" s="94" t="s">
        <v>386</v>
      </c>
      <c r="F55" s="94">
        <v>120</v>
      </c>
      <c r="G55" s="71">
        <v>495</v>
      </c>
      <c r="H55" s="66"/>
      <c r="I55" s="71">
        <f t="shared" si="1"/>
        <v>495</v>
      </c>
      <c r="J55" s="66"/>
      <c r="K55" s="100">
        <f t="shared" si="2"/>
        <v>495</v>
      </c>
      <c r="L55" s="100"/>
      <c r="M55" s="101">
        <f t="shared" si="3"/>
        <v>495</v>
      </c>
    </row>
    <row r="56" spans="1:13" s="81" customFormat="1" ht="148.5">
      <c r="A56" s="63" t="str">
        <f ca="1">IF(ISERROR(MATCH(E56,Код_КЦСР,0)),"",INDIRECT(ADDRESS(MATCH(E56,Код_КЦСР,0)+1,2,,,"КЦСР")))</f>
        <v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«Об административных правонарушениях в Вологодской области»,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56" s="94">
        <v>801</v>
      </c>
      <c r="C56" s="8" t="s">
        <v>222</v>
      </c>
      <c r="D56" s="8" t="s">
        <v>225</v>
      </c>
      <c r="E56" s="94" t="s">
        <v>387</v>
      </c>
      <c r="F56" s="94"/>
      <c r="G56" s="71">
        <f>G57</f>
        <v>0.7</v>
      </c>
      <c r="H56" s="71">
        <f aca="true" t="shared" si="15" ref="H56:L56">H57</f>
        <v>0</v>
      </c>
      <c r="I56" s="71">
        <f t="shared" si="1"/>
        <v>0.7</v>
      </c>
      <c r="J56" s="71">
        <f t="shared" si="15"/>
        <v>0</v>
      </c>
      <c r="K56" s="100">
        <f t="shared" si="2"/>
        <v>0.7</v>
      </c>
      <c r="L56" s="13">
        <f t="shared" si="15"/>
        <v>0</v>
      </c>
      <c r="M56" s="101">
        <f t="shared" si="3"/>
        <v>0.7</v>
      </c>
    </row>
    <row r="57" spans="1:13" s="81" customFormat="1" ht="12.75">
      <c r="A57" s="63" t="str">
        <f ca="1">IF(ISERROR(MATCH(F57,Код_КВР,0)),"",INDIRECT(ADDRESS(MATCH(F57,Код_КВР,0)+1,2,,,"КВР")))</f>
        <v>Закупка товаров, работ и услуг для муниципальных нужд</v>
      </c>
      <c r="B57" s="94">
        <v>801</v>
      </c>
      <c r="C57" s="8" t="s">
        <v>222</v>
      </c>
      <c r="D57" s="8" t="s">
        <v>225</v>
      </c>
      <c r="E57" s="94" t="s">
        <v>387</v>
      </c>
      <c r="F57" s="94">
        <v>200</v>
      </c>
      <c r="G57" s="71">
        <f>G58</f>
        <v>0.7</v>
      </c>
      <c r="H57" s="71">
        <f>H58</f>
        <v>0</v>
      </c>
      <c r="I57" s="71">
        <f t="shared" si="1"/>
        <v>0.7</v>
      </c>
      <c r="J57" s="71">
        <f>J58</f>
        <v>0</v>
      </c>
      <c r="K57" s="100">
        <f t="shared" si="2"/>
        <v>0.7</v>
      </c>
      <c r="L57" s="13">
        <f>L58</f>
        <v>0</v>
      </c>
      <c r="M57" s="101">
        <f t="shared" si="3"/>
        <v>0.7</v>
      </c>
    </row>
    <row r="58" spans="1:13" s="81" customFormat="1" ht="33">
      <c r="A58" s="63" t="str">
        <f ca="1">IF(ISERROR(MATCH(F58,Код_КВР,0)),"",INDIRECT(ADDRESS(MATCH(F58,Код_КВР,0)+1,2,,,"КВР")))</f>
        <v>Иные закупки товаров, работ и услуг для обеспечения муниципальных нужд</v>
      </c>
      <c r="B58" s="94">
        <v>801</v>
      </c>
      <c r="C58" s="8" t="s">
        <v>222</v>
      </c>
      <c r="D58" s="8" t="s">
        <v>225</v>
      </c>
      <c r="E58" s="94" t="s">
        <v>387</v>
      </c>
      <c r="F58" s="94">
        <v>240</v>
      </c>
      <c r="G58" s="71">
        <f>G59</f>
        <v>0.7</v>
      </c>
      <c r="H58" s="71">
        <f>H59</f>
        <v>0</v>
      </c>
      <c r="I58" s="71">
        <f t="shared" si="1"/>
        <v>0.7</v>
      </c>
      <c r="J58" s="71">
        <f>J59</f>
        <v>0</v>
      </c>
      <c r="K58" s="100">
        <f t="shared" si="2"/>
        <v>0.7</v>
      </c>
      <c r="L58" s="13">
        <f>L59</f>
        <v>0</v>
      </c>
      <c r="M58" s="101">
        <f t="shared" si="3"/>
        <v>0.7</v>
      </c>
    </row>
    <row r="59" spans="1:13" s="81" customFormat="1" ht="33">
      <c r="A59" s="63" t="str">
        <f ca="1">IF(ISERROR(MATCH(F59,Код_КВР,0)),"",INDIRECT(ADDRESS(MATCH(F59,Код_КВР,0)+1,2,,,"КВР")))</f>
        <v xml:space="preserve">Прочая закупка товаров, работ и услуг для обеспечения муниципальных нужд         </v>
      </c>
      <c r="B59" s="94">
        <v>801</v>
      </c>
      <c r="C59" s="8" t="s">
        <v>222</v>
      </c>
      <c r="D59" s="8" t="s">
        <v>225</v>
      </c>
      <c r="E59" s="94" t="s">
        <v>387</v>
      </c>
      <c r="F59" s="94">
        <v>244</v>
      </c>
      <c r="G59" s="71">
        <v>0.7</v>
      </c>
      <c r="H59" s="66"/>
      <c r="I59" s="71">
        <f t="shared" si="1"/>
        <v>0.7</v>
      </c>
      <c r="J59" s="66"/>
      <c r="K59" s="100">
        <f t="shared" si="2"/>
        <v>0.7</v>
      </c>
      <c r="L59" s="100"/>
      <c r="M59" s="101">
        <f t="shared" si="3"/>
        <v>0.7</v>
      </c>
    </row>
    <row r="60" spans="1:13" s="81" customFormat="1" ht="87" customHeight="1">
      <c r="A60" s="63" t="str">
        <f ca="1">IF(ISERROR(MATCH(E60,Код_КЦСР,0)),"",INDIRECT(ADDRESS(MATCH(E60,Код_КЦСР,0)+1,2,,,"КЦСР")))</f>
        <v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v>
      </c>
      <c r="B60" s="94">
        <v>801</v>
      </c>
      <c r="C60" s="8" t="s">
        <v>222</v>
      </c>
      <c r="D60" s="8" t="s">
        <v>225</v>
      </c>
      <c r="E60" s="94" t="s">
        <v>389</v>
      </c>
      <c r="F60" s="94"/>
      <c r="G60" s="71">
        <f>G61</f>
        <v>341.6</v>
      </c>
      <c r="H60" s="71">
        <f aca="true" t="shared" si="16" ref="H60:L60">H61</f>
        <v>0</v>
      </c>
      <c r="I60" s="71">
        <f t="shared" si="1"/>
        <v>341.6</v>
      </c>
      <c r="J60" s="71">
        <f t="shared" si="16"/>
        <v>0</v>
      </c>
      <c r="K60" s="100">
        <f t="shared" si="2"/>
        <v>341.6</v>
      </c>
      <c r="L60" s="13">
        <f t="shared" si="16"/>
        <v>0</v>
      </c>
      <c r="M60" s="101">
        <f t="shared" si="3"/>
        <v>341.6</v>
      </c>
    </row>
    <row r="61" spans="1:13" s="81" customFormat="1" ht="33">
      <c r="A61" s="63" t="str">
        <f ca="1">IF(ISERROR(MATCH(F61,Код_КВР,0)),"",INDIRECT(ADDRESS(MATCH(F61,Код_КВР,0)+1,2,,,"КВР")))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1" s="94">
        <v>801</v>
      </c>
      <c r="C61" s="8" t="s">
        <v>222</v>
      </c>
      <c r="D61" s="8" t="s">
        <v>225</v>
      </c>
      <c r="E61" s="94" t="s">
        <v>389</v>
      </c>
      <c r="F61" s="94">
        <v>100</v>
      </c>
      <c r="G61" s="71">
        <f>G62</f>
        <v>341.6</v>
      </c>
      <c r="H61" s="71">
        <f>H62</f>
        <v>0</v>
      </c>
      <c r="I61" s="71">
        <f t="shared" si="1"/>
        <v>341.6</v>
      </c>
      <c r="J61" s="71">
        <f>J62</f>
        <v>0</v>
      </c>
      <c r="K61" s="100">
        <f t="shared" si="2"/>
        <v>341.6</v>
      </c>
      <c r="L61" s="13">
        <f>L62</f>
        <v>0</v>
      </c>
      <c r="M61" s="101">
        <f t="shared" si="3"/>
        <v>341.6</v>
      </c>
    </row>
    <row r="62" spans="1:13" s="81" customFormat="1" ht="12.75">
      <c r="A62" s="63" t="str">
        <f ca="1">IF(ISERROR(MATCH(F62,Код_КВР,0)),"",INDIRECT(ADDRESS(MATCH(F62,Код_КВР,0)+1,2,,,"КВР")))</f>
        <v>Расходы на выплаты персоналу муниципальных органов</v>
      </c>
      <c r="B62" s="94">
        <v>801</v>
      </c>
      <c r="C62" s="8" t="s">
        <v>222</v>
      </c>
      <c r="D62" s="8" t="s">
        <v>225</v>
      </c>
      <c r="E62" s="94" t="s">
        <v>389</v>
      </c>
      <c r="F62" s="94">
        <v>120</v>
      </c>
      <c r="G62" s="71">
        <v>341.6</v>
      </c>
      <c r="H62" s="66"/>
      <c r="I62" s="71">
        <f t="shared" si="1"/>
        <v>341.6</v>
      </c>
      <c r="J62" s="66"/>
      <c r="K62" s="100">
        <f t="shared" si="2"/>
        <v>341.6</v>
      </c>
      <c r="L62" s="100"/>
      <c r="M62" s="101">
        <f t="shared" si="3"/>
        <v>341.6</v>
      </c>
    </row>
    <row r="63" spans="1:13" s="81" customFormat="1" ht="12.75" hidden="1">
      <c r="A63" s="84" t="s">
        <v>384</v>
      </c>
      <c r="B63" s="94">
        <v>801</v>
      </c>
      <c r="C63" s="8" t="s">
        <v>222</v>
      </c>
      <c r="D63" s="8" t="s">
        <v>230</v>
      </c>
      <c r="E63" s="94"/>
      <c r="F63" s="94"/>
      <c r="G63" s="71">
        <f>G64</f>
        <v>0</v>
      </c>
      <c r="H63" s="66"/>
      <c r="I63" s="71">
        <f t="shared" si="1"/>
        <v>0</v>
      </c>
      <c r="J63" s="66"/>
      <c r="K63" s="100">
        <f t="shared" si="2"/>
        <v>0</v>
      </c>
      <c r="L63" s="100"/>
      <c r="M63" s="101">
        <f t="shared" si="3"/>
        <v>0</v>
      </c>
    </row>
    <row r="64" spans="1:13" s="81" customFormat="1" ht="66" hidden="1">
      <c r="A64" s="63" t="str">
        <f ca="1">IF(ISERROR(MATCH(E64,Код_КЦСР,0)),"",INDIRECT(ADDRESS(MATCH(E64,Код_КЦСР,0)+1,2,,,"КЦСР")))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v>
      </c>
      <c r="B64" s="94">
        <v>801</v>
      </c>
      <c r="C64" s="8" t="s">
        <v>222</v>
      </c>
      <c r="D64" s="8" t="s">
        <v>230</v>
      </c>
      <c r="E64" s="94" t="s">
        <v>392</v>
      </c>
      <c r="F64" s="94"/>
      <c r="G64" s="71">
        <f>G65</f>
        <v>0</v>
      </c>
      <c r="H64" s="66"/>
      <c r="I64" s="71">
        <f t="shared" si="1"/>
        <v>0</v>
      </c>
      <c r="J64" s="66"/>
      <c r="K64" s="100">
        <f t="shared" si="2"/>
        <v>0</v>
      </c>
      <c r="L64" s="100"/>
      <c r="M64" s="101">
        <f t="shared" si="3"/>
        <v>0</v>
      </c>
    </row>
    <row r="65" spans="1:13" s="81" customFormat="1" ht="12.75" hidden="1">
      <c r="A65" s="63" t="str">
        <f ca="1">IF(ISERROR(MATCH(F65,Код_КВР,0)),"",INDIRECT(ADDRESS(MATCH(F65,Код_КВР,0)+1,2,,,"КВР")))</f>
        <v>Закупка товаров, работ и услуг для муниципальных нужд</v>
      </c>
      <c r="B65" s="94">
        <v>801</v>
      </c>
      <c r="C65" s="8" t="s">
        <v>222</v>
      </c>
      <c r="D65" s="8" t="s">
        <v>230</v>
      </c>
      <c r="E65" s="94" t="s">
        <v>392</v>
      </c>
      <c r="F65" s="94">
        <v>200</v>
      </c>
      <c r="G65" s="71">
        <f>G66</f>
        <v>0</v>
      </c>
      <c r="H65" s="66"/>
      <c r="I65" s="71">
        <f t="shared" si="1"/>
        <v>0</v>
      </c>
      <c r="J65" s="66"/>
      <c r="K65" s="100">
        <f t="shared" si="2"/>
        <v>0</v>
      </c>
      <c r="L65" s="100"/>
      <c r="M65" s="101">
        <f t="shared" si="3"/>
        <v>0</v>
      </c>
    </row>
    <row r="66" spans="1:13" s="81" customFormat="1" ht="33" hidden="1">
      <c r="A66" s="63" t="str">
        <f ca="1">IF(ISERROR(MATCH(F66,Код_КВР,0)),"",INDIRECT(ADDRESS(MATCH(F66,Код_КВР,0)+1,2,,,"КВР")))</f>
        <v>Иные закупки товаров, работ и услуг для обеспечения муниципальных нужд</v>
      </c>
      <c r="B66" s="94">
        <v>801</v>
      </c>
      <c r="C66" s="8" t="s">
        <v>222</v>
      </c>
      <c r="D66" s="8" t="s">
        <v>230</v>
      </c>
      <c r="E66" s="94" t="s">
        <v>392</v>
      </c>
      <c r="F66" s="94">
        <v>240</v>
      </c>
      <c r="G66" s="71">
        <f>G67</f>
        <v>0</v>
      </c>
      <c r="H66" s="66"/>
      <c r="I66" s="71">
        <f t="shared" si="1"/>
        <v>0</v>
      </c>
      <c r="J66" s="66"/>
      <c r="K66" s="100">
        <f t="shared" si="2"/>
        <v>0</v>
      </c>
      <c r="L66" s="100"/>
      <c r="M66" s="101">
        <f t="shared" si="3"/>
        <v>0</v>
      </c>
    </row>
    <row r="67" spans="1:13" s="81" customFormat="1" ht="33" hidden="1">
      <c r="A67" s="63" t="str">
        <f ca="1">IF(ISERROR(MATCH(F67,Код_КВР,0)),"",INDIRECT(ADDRESS(MATCH(F67,Код_КВР,0)+1,2,,,"КВР")))</f>
        <v xml:space="preserve">Прочая закупка товаров, работ и услуг для обеспечения муниципальных нужд         </v>
      </c>
      <c r="B67" s="94">
        <v>801</v>
      </c>
      <c r="C67" s="8" t="s">
        <v>222</v>
      </c>
      <c r="D67" s="8" t="s">
        <v>230</v>
      </c>
      <c r="E67" s="94" t="s">
        <v>392</v>
      </c>
      <c r="F67" s="94">
        <v>244</v>
      </c>
      <c r="G67" s="71"/>
      <c r="H67" s="66"/>
      <c r="I67" s="71">
        <f t="shared" si="1"/>
        <v>0</v>
      </c>
      <c r="J67" s="66"/>
      <c r="K67" s="100">
        <f t="shared" si="2"/>
        <v>0</v>
      </c>
      <c r="L67" s="100"/>
      <c r="M67" s="101">
        <f t="shared" si="3"/>
        <v>0</v>
      </c>
    </row>
    <row r="68" spans="1:13" s="81" customFormat="1" ht="12.75">
      <c r="A68" s="12" t="s">
        <v>246</v>
      </c>
      <c r="B68" s="94">
        <v>801</v>
      </c>
      <c r="C68" s="8" t="s">
        <v>222</v>
      </c>
      <c r="D68" s="8" t="s">
        <v>199</v>
      </c>
      <c r="E68" s="94"/>
      <c r="F68" s="94"/>
      <c r="G68" s="71">
        <f>G69+G86+G91+G110+G133+G150+G156</f>
        <v>119681.6</v>
      </c>
      <c r="H68" s="71">
        <f>H69+H86+H91+H110+H133+H150+H156</f>
        <v>0</v>
      </c>
      <c r="I68" s="71">
        <f t="shared" si="1"/>
        <v>119681.6</v>
      </c>
      <c r="J68" s="71">
        <f>J69+J86+J91+J110+J133+J150+J156+J105</f>
        <v>9039.400000000001</v>
      </c>
      <c r="K68" s="100">
        <f t="shared" si="2"/>
        <v>128721</v>
      </c>
      <c r="L68" s="13">
        <f>L69+L86+L91+L110+L133+L150+L156+L105</f>
        <v>754.3</v>
      </c>
      <c r="M68" s="101">
        <f t="shared" si="3"/>
        <v>129475.3</v>
      </c>
    </row>
    <row r="69" spans="1:13" s="81" customFormat="1" ht="12.75">
      <c r="A69" s="63" t="str">
        <f ca="1">IF(ISERROR(MATCH(E69,Код_КЦСР,0)),"",INDIRECT(ADDRESS(MATCH(E69,Код_КЦСР,0)+1,2,,,"КЦСР")))</f>
        <v>Муниципальная программа «Развитие архивного дела» на 2013-2018 годы</v>
      </c>
      <c r="B69" s="94">
        <v>801</v>
      </c>
      <c r="C69" s="8" t="s">
        <v>222</v>
      </c>
      <c r="D69" s="8" t="s">
        <v>199</v>
      </c>
      <c r="E69" s="94" t="s">
        <v>547</v>
      </c>
      <c r="F69" s="94"/>
      <c r="G69" s="71">
        <f>G70+G80</f>
        <v>13813.9</v>
      </c>
      <c r="H69" s="71">
        <f aca="true" t="shared" si="17" ref="H69">H70+H80</f>
        <v>0</v>
      </c>
      <c r="I69" s="71">
        <f t="shared" si="1"/>
        <v>13813.9</v>
      </c>
      <c r="J69" s="71">
        <f>J70+J80</f>
        <v>0</v>
      </c>
      <c r="K69" s="100">
        <f t="shared" si="2"/>
        <v>13813.9</v>
      </c>
      <c r="L69" s="13">
        <f>L70+L80</f>
        <v>-46.7</v>
      </c>
      <c r="M69" s="101">
        <f t="shared" si="3"/>
        <v>13767.199999999999</v>
      </c>
    </row>
    <row r="70" spans="1:13" s="81" customFormat="1" ht="38.25" customHeight="1">
      <c r="A70" s="63" t="str">
        <f ca="1">IF(ISERROR(MATCH(E70,Код_КЦСР,0)),"",INDIRECT(ADDRESS(MATCH(E70,Код_КЦСР,0)+1,2,,,"КЦСР")))</f>
        <v>Обеспечение сохранности документов Архивного фонда и других архивных документов и предоставление потребителям ретроспективной информации</v>
      </c>
      <c r="B70" s="94">
        <v>801</v>
      </c>
      <c r="C70" s="8" t="s">
        <v>222</v>
      </c>
      <c r="D70" s="8" t="s">
        <v>199</v>
      </c>
      <c r="E70" s="94" t="s">
        <v>549</v>
      </c>
      <c r="F70" s="94"/>
      <c r="G70" s="71">
        <f>G71+G73+G76</f>
        <v>12741.9</v>
      </c>
      <c r="H70" s="71">
        <f aca="true" t="shared" si="18" ref="H70">H71+H73+H76</f>
        <v>0</v>
      </c>
      <c r="I70" s="71">
        <f t="shared" si="1"/>
        <v>12741.9</v>
      </c>
      <c r="J70" s="71">
        <f>J71+J73+J76</f>
        <v>0</v>
      </c>
      <c r="K70" s="100">
        <f t="shared" si="2"/>
        <v>12741.9</v>
      </c>
      <c r="L70" s="13">
        <f>L71+L73+L76</f>
        <v>-46.7</v>
      </c>
      <c r="M70" s="101">
        <f t="shared" si="3"/>
        <v>12695.199999999999</v>
      </c>
    </row>
    <row r="71" spans="1:13" s="81" customFormat="1" ht="33">
      <c r="A71" s="63" t="str">
        <f aca="true" t="shared" si="19" ref="A71:A77">IF(ISERROR(MATCH(F71,Код_КВР,0)),"",INDIRECT(ADDRESS(MATCH(F71,Код_КВР,0)+1,2,,,"КВР")))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1" s="94">
        <v>801</v>
      </c>
      <c r="C71" s="8" t="s">
        <v>222</v>
      </c>
      <c r="D71" s="8" t="s">
        <v>199</v>
      </c>
      <c r="E71" s="94" t="s">
        <v>549</v>
      </c>
      <c r="F71" s="94">
        <v>100</v>
      </c>
      <c r="G71" s="71">
        <f>G72</f>
        <v>6387</v>
      </c>
      <c r="H71" s="71">
        <f>H72</f>
        <v>0</v>
      </c>
      <c r="I71" s="71">
        <f t="shared" si="1"/>
        <v>6387</v>
      </c>
      <c r="J71" s="71">
        <f>J72</f>
        <v>0</v>
      </c>
      <c r="K71" s="100">
        <f t="shared" si="2"/>
        <v>6387</v>
      </c>
      <c r="L71" s="13">
        <f>L72</f>
        <v>0</v>
      </c>
      <c r="M71" s="101">
        <f t="shared" si="3"/>
        <v>6387</v>
      </c>
    </row>
    <row r="72" spans="1:13" s="81" customFormat="1" ht="12.75">
      <c r="A72" s="63" t="str">
        <f ca="1" t="shared" si="19"/>
        <v>Расходы на выплаты персоналу казенных учреждений</v>
      </c>
      <c r="B72" s="94">
        <v>801</v>
      </c>
      <c r="C72" s="8" t="s">
        <v>222</v>
      </c>
      <c r="D72" s="8" t="s">
        <v>199</v>
      </c>
      <c r="E72" s="94" t="s">
        <v>549</v>
      </c>
      <c r="F72" s="94">
        <v>110</v>
      </c>
      <c r="G72" s="71">
        <v>6387</v>
      </c>
      <c r="H72" s="66"/>
      <c r="I72" s="71">
        <f t="shared" si="1"/>
        <v>6387</v>
      </c>
      <c r="J72" s="66"/>
      <c r="K72" s="100">
        <f t="shared" si="2"/>
        <v>6387</v>
      </c>
      <c r="L72" s="100"/>
      <c r="M72" s="101">
        <f t="shared" si="3"/>
        <v>6387</v>
      </c>
    </row>
    <row r="73" spans="1:13" s="81" customFormat="1" ht="12.75">
      <c r="A73" s="63" t="str">
        <f ca="1" t="shared" si="19"/>
        <v>Закупка товаров, работ и услуг для муниципальных нужд</v>
      </c>
      <c r="B73" s="94">
        <v>801</v>
      </c>
      <c r="C73" s="8" t="s">
        <v>222</v>
      </c>
      <c r="D73" s="8" t="s">
        <v>199</v>
      </c>
      <c r="E73" s="94" t="s">
        <v>549</v>
      </c>
      <c r="F73" s="94">
        <v>200</v>
      </c>
      <c r="G73" s="71">
        <f>G74</f>
        <v>4051.8</v>
      </c>
      <c r="H73" s="71">
        <f>H74</f>
        <v>0</v>
      </c>
      <c r="I73" s="71">
        <f t="shared" si="1"/>
        <v>4051.8</v>
      </c>
      <c r="J73" s="71">
        <f>J74</f>
        <v>-2.6</v>
      </c>
      <c r="K73" s="100">
        <f t="shared" si="2"/>
        <v>4049.2000000000003</v>
      </c>
      <c r="L73" s="13">
        <f>L74</f>
        <v>-46.7</v>
      </c>
      <c r="M73" s="101">
        <f t="shared" si="3"/>
        <v>4002.5000000000005</v>
      </c>
    </row>
    <row r="74" spans="1:13" s="81" customFormat="1" ht="33">
      <c r="A74" s="63" t="str">
        <f ca="1" t="shared" si="19"/>
        <v>Иные закупки товаров, работ и услуг для обеспечения муниципальных нужд</v>
      </c>
      <c r="B74" s="94">
        <v>801</v>
      </c>
      <c r="C74" s="8" t="s">
        <v>222</v>
      </c>
      <c r="D74" s="8" t="s">
        <v>199</v>
      </c>
      <c r="E74" s="94" t="s">
        <v>549</v>
      </c>
      <c r="F74" s="94">
        <v>240</v>
      </c>
      <c r="G74" s="71">
        <f>G75</f>
        <v>4051.8</v>
      </c>
      <c r="H74" s="66"/>
      <c r="I74" s="71">
        <f>G74+H74</f>
        <v>4051.8</v>
      </c>
      <c r="J74" s="66">
        <f>J75</f>
        <v>-2.6</v>
      </c>
      <c r="K74" s="100">
        <f t="shared" si="2"/>
        <v>4049.2000000000003</v>
      </c>
      <c r="L74" s="100">
        <f>L75</f>
        <v>-46.7</v>
      </c>
      <c r="M74" s="101">
        <f t="shared" si="3"/>
        <v>4002.5000000000005</v>
      </c>
    </row>
    <row r="75" spans="1:13" s="81" customFormat="1" ht="33">
      <c r="A75" s="63" t="str">
        <f ca="1" t="shared" si="19"/>
        <v xml:space="preserve">Прочая закупка товаров, работ и услуг для обеспечения муниципальных нужд         </v>
      </c>
      <c r="B75" s="94">
        <v>801</v>
      </c>
      <c r="C75" s="8" t="s">
        <v>222</v>
      </c>
      <c r="D75" s="8" t="s">
        <v>199</v>
      </c>
      <c r="E75" s="94" t="s">
        <v>549</v>
      </c>
      <c r="F75" s="94">
        <v>244</v>
      </c>
      <c r="G75" s="71">
        <v>4051.8</v>
      </c>
      <c r="H75" s="66"/>
      <c r="I75" s="71">
        <f t="shared" si="1"/>
        <v>4051.8</v>
      </c>
      <c r="J75" s="66">
        <v>-2.6</v>
      </c>
      <c r="K75" s="100">
        <f t="shared" si="2"/>
        <v>4049.2000000000003</v>
      </c>
      <c r="L75" s="100">
        <v>-46.7</v>
      </c>
      <c r="M75" s="101">
        <f t="shared" si="3"/>
        <v>4002.5000000000005</v>
      </c>
    </row>
    <row r="76" spans="1:13" s="81" customFormat="1" ht="12.75">
      <c r="A76" s="63" t="str">
        <f ca="1" t="shared" si="19"/>
        <v>Иные бюджетные ассигнования</v>
      </c>
      <c r="B76" s="94">
        <v>801</v>
      </c>
      <c r="C76" s="8" t="s">
        <v>222</v>
      </c>
      <c r="D76" s="8" t="s">
        <v>199</v>
      </c>
      <c r="E76" s="94" t="s">
        <v>549</v>
      </c>
      <c r="F76" s="94">
        <v>800</v>
      </c>
      <c r="G76" s="71">
        <f>G77</f>
        <v>2303.1</v>
      </c>
      <c r="H76" s="71">
        <f>H77</f>
        <v>0</v>
      </c>
      <c r="I76" s="71">
        <f t="shared" si="1"/>
        <v>2303.1</v>
      </c>
      <c r="J76" s="71">
        <f>J77</f>
        <v>2.6</v>
      </c>
      <c r="K76" s="100">
        <f t="shared" si="2"/>
        <v>2305.7</v>
      </c>
      <c r="L76" s="13">
        <f>L77</f>
        <v>0</v>
      </c>
      <c r="M76" s="101">
        <f t="shared" si="3"/>
        <v>2305.7</v>
      </c>
    </row>
    <row r="77" spans="1:13" s="81" customFormat="1" ht="12.75">
      <c r="A77" s="63" t="str">
        <f ca="1" t="shared" si="19"/>
        <v>Уплата налогов, сборов и иных платежей</v>
      </c>
      <c r="B77" s="94">
        <v>801</v>
      </c>
      <c r="C77" s="8" t="s">
        <v>222</v>
      </c>
      <c r="D77" s="8" t="s">
        <v>199</v>
      </c>
      <c r="E77" s="94" t="s">
        <v>549</v>
      </c>
      <c r="F77" s="94">
        <v>850</v>
      </c>
      <c r="G77" s="71">
        <f>G78</f>
        <v>2303.1</v>
      </c>
      <c r="H77" s="71">
        <f>H78</f>
        <v>0</v>
      </c>
      <c r="I77" s="71">
        <f t="shared" si="1"/>
        <v>2303.1</v>
      </c>
      <c r="J77" s="71">
        <f>J78+J79</f>
        <v>2.6</v>
      </c>
      <c r="K77" s="100">
        <f t="shared" si="2"/>
        <v>2305.7</v>
      </c>
      <c r="L77" s="13">
        <f>L78+L79</f>
        <v>0</v>
      </c>
      <c r="M77" s="101">
        <f t="shared" si="3"/>
        <v>2305.7</v>
      </c>
    </row>
    <row r="78" spans="1:13" s="81" customFormat="1" ht="12.75">
      <c r="A78" s="63" t="str">
        <f ca="1">IF(ISERROR(MATCH(F78,Код_КВР,0)),"",INDIRECT(ADDRESS(MATCH(F78,Код_КВР,0)+1,2,,,"КВР")))</f>
        <v>Уплата налога на имущество организаций и земельного налога</v>
      </c>
      <c r="B78" s="94">
        <v>801</v>
      </c>
      <c r="C78" s="8" t="s">
        <v>222</v>
      </c>
      <c r="D78" s="8" t="s">
        <v>199</v>
      </c>
      <c r="E78" s="94" t="s">
        <v>549</v>
      </c>
      <c r="F78" s="94">
        <v>851</v>
      </c>
      <c r="G78" s="71">
        <v>2303.1</v>
      </c>
      <c r="H78" s="71"/>
      <c r="I78" s="71">
        <f t="shared" si="1"/>
        <v>2303.1</v>
      </c>
      <c r="J78" s="71"/>
      <c r="K78" s="100">
        <f t="shared" si="2"/>
        <v>2303.1</v>
      </c>
      <c r="L78" s="13"/>
      <c r="M78" s="101">
        <f t="shared" si="3"/>
        <v>2303.1</v>
      </c>
    </row>
    <row r="79" spans="1:13" s="81" customFormat="1" ht="12.75">
      <c r="A79" s="63" t="str">
        <f ca="1">IF(ISERROR(MATCH(F79,Код_КВР,0)),"",INDIRECT(ADDRESS(MATCH(F79,Код_КВР,0)+1,2,,,"КВР")))</f>
        <v>Уплата прочих налогов, сборов и иных платежей</v>
      </c>
      <c r="B79" s="94">
        <v>801</v>
      </c>
      <c r="C79" s="8" t="s">
        <v>222</v>
      </c>
      <c r="D79" s="8" t="s">
        <v>199</v>
      </c>
      <c r="E79" s="94" t="s">
        <v>549</v>
      </c>
      <c r="F79" s="94">
        <v>852</v>
      </c>
      <c r="G79" s="71"/>
      <c r="H79" s="71"/>
      <c r="I79" s="71"/>
      <c r="J79" s="71">
        <v>2.6</v>
      </c>
      <c r="K79" s="100">
        <f t="shared" si="2"/>
        <v>2.6</v>
      </c>
      <c r="L79" s="13"/>
      <c r="M79" s="101">
        <f t="shared" si="3"/>
        <v>2.6</v>
      </c>
    </row>
    <row r="80" spans="1:13" s="81" customFormat="1" ht="88.7" customHeight="1">
      <c r="A80" s="63" t="str">
        <f ca="1">IF(ISERROR(MATCH(E80,Код_КЦСР,0)),"",INDIRECT(ADDRESS(MATCH(E80,Код_КЦСР,0)+1,2,,,"КЦСР")))</f>
        <v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v>
      </c>
      <c r="B80" s="94">
        <v>801</v>
      </c>
      <c r="C80" s="8" t="s">
        <v>222</v>
      </c>
      <c r="D80" s="8" t="s">
        <v>199</v>
      </c>
      <c r="E80" s="94" t="s">
        <v>393</v>
      </c>
      <c r="F80" s="94"/>
      <c r="G80" s="71">
        <f>G81+G83</f>
        <v>1072</v>
      </c>
      <c r="H80" s="71">
        <f>H81+H83</f>
        <v>0</v>
      </c>
      <c r="I80" s="71">
        <f t="shared" si="1"/>
        <v>1072</v>
      </c>
      <c r="J80" s="71">
        <f>J81+J83</f>
        <v>0</v>
      </c>
      <c r="K80" s="100">
        <f t="shared" si="2"/>
        <v>1072</v>
      </c>
      <c r="L80" s="13">
        <f>L81+L83</f>
        <v>0</v>
      </c>
      <c r="M80" s="101">
        <f t="shared" si="3"/>
        <v>1072</v>
      </c>
    </row>
    <row r="81" spans="1:13" s="81" customFormat="1" ht="33">
      <c r="A81" s="63" t="str">
        <f ca="1">IF(ISERROR(MATCH(F81,Код_КВР,0)),"",INDIRECT(ADDRESS(MATCH(F81,Код_КВР,0)+1,2,,,"КВР")))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1" s="94">
        <v>801</v>
      </c>
      <c r="C81" s="8" t="s">
        <v>222</v>
      </c>
      <c r="D81" s="8" t="s">
        <v>199</v>
      </c>
      <c r="E81" s="94" t="s">
        <v>393</v>
      </c>
      <c r="F81" s="94">
        <v>100</v>
      </c>
      <c r="G81" s="71">
        <f>G82</f>
        <v>305.2</v>
      </c>
      <c r="H81" s="71">
        <f>H82</f>
        <v>0</v>
      </c>
      <c r="I81" s="71">
        <f t="shared" si="1"/>
        <v>305.2</v>
      </c>
      <c r="J81" s="71">
        <f>J82</f>
        <v>0</v>
      </c>
      <c r="K81" s="100">
        <f t="shared" si="2"/>
        <v>305.2</v>
      </c>
      <c r="L81" s="13">
        <f>L82</f>
        <v>0</v>
      </c>
      <c r="M81" s="101">
        <f t="shared" si="3"/>
        <v>305.2</v>
      </c>
    </row>
    <row r="82" spans="1:13" s="81" customFormat="1" ht="12.75">
      <c r="A82" s="63" t="str">
        <f ca="1">IF(ISERROR(MATCH(F82,Код_КВР,0)),"",INDIRECT(ADDRESS(MATCH(F82,Код_КВР,0)+1,2,,,"КВР")))</f>
        <v>Расходы на выплаты персоналу казенных учреждений</v>
      </c>
      <c r="B82" s="94">
        <v>801</v>
      </c>
      <c r="C82" s="8" t="s">
        <v>222</v>
      </c>
      <c r="D82" s="8" t="s">
        <v>199</v>
      </c>
      <c r="E82" s="94" t="s">
        <v>393</v>
      </c>
      <c r="F82" s="94">
        <v>110</v>
      </c>
      <c r="G82" s="71">
        <v>305.2</v>
      </c>
      <c r="H82" s="71"/>
      <c r="I82" s="71">
        <f t="shared" si="1"/>
        <v>305.2</v>
      </c>
      <c r="J82" s="71"/>
      <c r="K82" s="100">
        <f t="shared" si="2"/>
        <v>305.2</v>
      </c>
      <c r="L82" s="13"/>
      <c r="M82" s="101">
        <f t="shared" si="3"/>
        <v>305.2</v>
      </c>
    </row>
    <row r="83" spans="1:13" s="81" customFormat="1" ht="12.75">
      <c r="A83" s="63" t="str">
        <f ca="1">IF(ISERROR(MATCH(F83,Код_КВР,0)),"",INDIRECT(ADDRESS(MATCH(F83,Код_КВР,0)+1,2,,,"КВР")))</f>
        <v>Закупка товаров, работ и услуг для муниципальных нужд</v>
      </c>
      <c r="B83" s="94">
        <v>801</v>
      </c>
      <c r="C83" s="8" t="s">
        <v>222</v>
      </c>
      <c r="D83" s="8" t="s">
        <v>199</v>
      </c>
      <c r="E83" s="94" t="s">
        <v>393</v>
      </c>
      <c r="F83" s="94">
        <v>200</v>
      </c>
      <c r="G83" s="71">
        <f>G84</f>
        <v>766.8</v>
      </c>
      <c r="H83" s="71">
        <f>H84</f>
        <v>0</v>
      </c>
      <c r="I83" s="71">
        <f t="shared" si="1"/>
        <v>766.8</v>
      </c>
      <c r="J83" s="71">
        <f>J84</f>
        <v>0</v>
      </c>
      <c r="K83" s="100">
        <f t="shared" si="2"/>
        <v>766.8</v>
      </c>
      <c r="L83" s="13">
        <f>L84</f>
        <v>0</v>
      </c>
      <c r="M83" s="101">
        <f t="shared" si="3"/>
        <v>766.8</v>
      </c>
    </row>
    <row r="84" spans="1:13" s="81" customFormat="1" ht="33">
      <c r="A84" s="63" t="str">
        <f ca="1">IF(ISERROR(MATCH(F84,Код_КВР,0)),"",INDIRECT(ADDRESS(MATCH(F84,Код_КВР,0)+1,2,,,"КВР")))</f>
        <v>Иные закупки товаров, работ и услуг для обеспечения муниципальных нужд</v>
      </c>
      <c r="B84" s="94">
        <v>801</v>
      </c>
      <c r="C84" s="8" t="s">
        <v>222</v>
      </c>
      <c r="D84" s="8" t="s">
        <v>199</v>
      </c>
      <c r="E84" s="94" t="s">
        <v>393</v>
      </c>
      <c r="F84" s="94">
        <v>240</v>
      </c>
      <c r="G84" s="71">
        <f>G85</f>
        <v>766.8</v>
      </c>
      <c r="H84" s="71">
        <f>H85</f>
        <v>0</v>
      </c>
      <c r="I84" s="71">
        <f t="shared" si="1"/>
        <v>766.8</v>
      </c>
      <c r="J84" s="71">
        <f>J85</f>
        <v>0</v>
      </c>
      <c r="K84" s="100">
        <f t="shared" si="2"/>
        <v>766.8</v>
      </c>
      <c r="L84" s="13">
        <f>L85</f>
        <v>0</v>
      </c>
      <c r="M84" s="101">
        <f t="shared" si="3"/>
        <v>766.8</v>
      </c>
    </row>
    <row r="85" spans="1:13" s="81" customFormat="1" ht="33">
      <c r="A85" s="63" t="str">
        <f ca="1">IF(ISERROR(MATCH(F85,Код_КВР,0)),"",INDIRECT(ADDRESS(MATCH(F85,Код_КВР,0)+1,2,,,"КВР")))</f>
        <v xml:space="preserve">Прочая закупка товаров, работ и услуг для обеспечения муниципальных нужд         </v>
      </c>
      <c r="B85" s="94">
        <v>801</v>
      </c>
      <c r="C85" s="8" t="s">
        <v>222</v>
      </c>
      <c r="D85" s="8" t="s">
        <v>199</v>
      </c>
      <c r="E85" s="94" t="s">
        <v>393</v>
      </c>
      <c r="F85" s="94">
        <v>244</v>
      </c>
      <c r="G85" s="71">
        <v>766.8</v>
      </c>
      <c r="H85" s="71"/>
      <c r="I85" s="71">
        <f t="shared" si="1"/>
        <v>766.8</v>
      </c>
      <c r="J85" s="71"/>
      <c r="K85" s="100">
        <f t="shared" si="2"/>
        <v>766.8</v>
      </c>
      <c r="L85" s="13"/>
      <c r="M85" s="101">
        <f t="shared" si="3"/>
        <v>766.8</v>
      </c>
    </row>
    <row r="86" spans="1:13" s="81" customFormat="1" ht="33">
      <c r="A86" s="63" t="str">
        <f ca="1">IF(ISERROR(MATCH(E86,Код_КЦСР,0)),"",INDIRECT(ADDRESS(MATCH(E86,Код_КЦСР,0)+1,2,,,"КЦСР")))</f>
        <v>Муниципальная программа «Содействие развитию потребительского рынка в городе Череповце на 2013-2017 годы»</v>
      </c>
      <c r="B86" s="94">
        <v>801</v>
      </c>
      <c r="C86" s="8" t="s">
        <v>222</v>
      </c>
      <c r="D86" s="8" t="s">
        <v>199</v>
      </c>
      <c r="E86" s="94" t="s">
        <v>559</v>
      </c>
      <c r="F86" s="94"/>
      <c r="G86" s="71">
        <f aca="true" t="shared" si="20" ref="G86:L89">G87</f>
        <v>150</v>
      </c>
      <c r="H86" s="71">
        <f t="shared" si="20"/>
        <v>0</v>
      </c>
      <c r="I86" s="71">
        <f t="shared" si="1"/>
        <v>150</v>
      </c>
      <c r="J86" s="71">
        <f t="shared" si="20"/>
        <v>0</v>
      </c>
      <c r="K86" s="100">
        <f t="shared" si="2"/>
        <v>150</v>
      </c>
      <c r="L86" s="13">
        <f t="shared" si="20"/>
        <v>0</v>
      </c>
      <c r="M86" s="101">
        <f t="shared" si="3"/>
        <v>150</v>
      </c>
    </row>
    <row r="87" spans="1:13" s="81" customFormat="1" ht="49.5">
      <c r="A87" s="63" t="str">
        <f ca="1">IF(ISERROR(MATCH(E87,Код_КЦСР,0)),"",INDIRECT(ADDRESS(MATCH(E87,Код_КЦСР,0)+1,2,,,"КЦСР")))</f>
        <v>Проведение конкурсов среди предприятий сферы потребительского рынка, организация участия предприятий потребительского рынка в областных конкурсах</v>
      </c>
      <c r="B87" s="94">
        <v>801</v>
      </c>
      <c r="C87" s="8" t="s">
        <v>222</v>
      </c>
      <c r="D87" s="8" t="s">
        <v>199</v>
      </c>
      <c r="E87" s="94" t="s">
        <v>561</v>
      </c>
      <c r="F87" s="94"/>
      <c r="G87" s="71">
        <f t="shared" si="20"/>
        <v>150</v>
      </c>
      <c r="H87" s="71">
        <f t="shared" si="20"/>
        <v>0</v>
      </c>
      <c r="I87" s="71">
        <f t="shared" si="1"/>
        <v>150</v>
      </c>
      <c r="J87" s="71">
        <f t="shared" si="20"/>
        <v>0</v>
      </c>
      <c r="K87" s="100">
        <f t="shared" si="2"/>
        <v>150</v>
      </c>
      <c r="L87" s="13">
        <f t="shared" si="20"/>
        <v>0</v>
      </c>
      <c r="M87" s="101">
        <f t="shared" si="3"/>
        <v>150</v>
      </c>
    </row>
    <row r="88" spans="1:13" s="81" customFormat="1" ht="12.75">
      <c r="A88" s="63" t="str">
        <f ca="1">IF(ISERROR(MATCH(F88,Код_КВР,0)),"",INDIRECT(ADDRESS(MATCH(F88,Код_КВР,0)+1,2,,,"КВР")))</f>
        <v>Закупка товаров, работ и услуг для муниципальных нужд</v>
      </c>
      <c r="B88" s="94">
        <v>801</v>
      </c>
      <c r="C88" s="8" t="s">
        <v>222</v>
      </c>
      <c r="D88" s="8" t="s">
        <v>199</v>
      </c>
      <c r="E88" s="94" t="s">
        <v>561</v>
      </c>
      <c r="F88" s="94">
        <v>200</v>
      </c>
      <c r="G88" s="71">
        <f t="shared" si="20"/>
        <v>150</v>
      </c>
      <c r="H88" s="71">
        <f t="shared" si="20"/>
        <v>0</v>
      </c>
      <c r="I88" s="71">
        <f t="shared" si="1"/>
        <v>150</v>
      </c>
      <c r="J88" s="71">
        <f t="shared" si="20"/>
        <v>0</v>
      </c>
      <c r="K88" s="100">
        <f t="shared" si="2"/>
        <v>150</v>
      </c>
      <c r="L88" s="13">
        <f t="shared" si="20"/>
        <v>0</v>
      </c>
      <c r="M88" s="101">
        <f t="shared" si="3"/>
        <v>150</v>
      </c>
    </row>
    <row r="89" spans="1:13" s="81" customFormat="1" ht="33">
      <c r="A89" s="63" t="str">
        <f ca="1">IF(ISERROR(MATCH(F89,Код_КВР,0)),"",INDIRECT(ADDRESS(MATCH(F89,Код_КВР,0)+1,2,,,"КВР")))</f>
        <v>Иные закупки товаров, работ и услуг для обеспечения муниципальных нужд</v>
      </c>
      <c r="B89" s="94">
        <v>801</v>
      </c>
      <c r="C89" s="8" t="s">
        <v>222</v>
      </c>
      <c r="D89" s="8" t="s">
        <v>199</v>
      </c>
      <c r="E89" s="94" t="s">
        <v>561</v>
      </c>
      <c r="F89" s="94">
        <v>240</v>
      </c>
      <c r="G89" s="71">
        <f t="shared" si="20"/>
        <v>150</v>
      </c>
      <c r="H89" s="71">
        <f t="shared" si="20"/>
        <v>0</v>
      </c>
      <c r="I89" s="71">
        <f t="shared" si="1"/>
        <v>150</v>
      </c>
      <c r="J89" s="71">
        <f t="shared" si="20"/>
        <v>0</v>
      </c>
      <c r="K89" s="100">
        <f t="shared" si="2"/>
        <v>150</v>
      </c>
      <c r="L89" s="13">
        <f t="shared" si="20"/>
        <v>0</v>
      </c>
      <c r="M89" s="101">
        <f t="shared" si="3"/>
        <v>150</v>
      </c>
    </row>
    <row r="90" spans="1:13" s="81" customFormat="1" ht="33">
      <c r="A90" s="63" t="str">
        <f ca="1">IF(ISERROR(MATCH(F90,Код_КВР,0)),"",INDIRECT(ADDRESS(MATCH(F90,Код_КВР,0)+1,2,,,"КВР")))</f>
        <v xml:space="preserve">Прочая закупка товаров, работ и услуг для обеспечения муниципальных нужд         </v>
      </c>
      <c r="B90" s="94">
        <v>801</v>
      </c>
      <c r="C90" s="8" t="s">
        <v>222</v>
      </c>
      <c r="D90" s="8" t="s">
        <v>199</v>
      </c>
      <c r="E90" s="94" t="s">
        <v>561</v>
      </c>
      <c r="F90" s="94">
        <v>244</v>
      </c>
      <c r="G90" s="71">
        <v>150</v>
      </c>
      <c r="H90" s="71"/>
      <c r="I90" s="71">
        <f t="shared" si="1"/>
        <v>150</v>
      </c>
      <c r="J90" s="71"/>
      <c r="K90" s="100">
        <f t="shared" si="2"/>
        <v>150</v>
      </c>
      <c r="L90" s="13"/>
      <c r="M90" s="101">
        <f aca="true" t="shared" si="21" ref="M90:M153">K90+L90</f>
        <v>150</v>
      </c>
    </row>
    <row r="91" spans="1:13" s="81" customFormat="1" ht="12.75">
      <c r="A91" s="63" t="str">
        <f ca="1">IF(ISERROR(MATCH(E91,Код_КЦСР,0)),"",INDIRECT(ADDRESS(MATCH(E91,Код_КЦСР,0)+1,2,,,"КЦСР")))</f>
        <v>Муниципальная программа «Здоровый город» на 2014-2022 годы</v>
      </c>
      <c r="B91" s="94">
        <v>801</v>
      </c>
      <c r="C91" s="8" t="s">
        <v>222</v>
      </c>
      <c r="D91" s="8" t="s">
        <v>199</v>
      </c>
      <c r="E91" s="94" t="s">
        <v>583</v>
      </c>
      <c r="F91" s="94"/>
      <c r="G91" s="71">
        <f>G92+G101</f>
        <v>1353.4</v>
      </c>
      <c r="H91" s="71">
        <f>H92+H101</f>
        <v>0</v>
      </c>
      <c r="I91" s="71">
        <f aca="true" t="shared" si="22" ref="I91:I162">G91+H91</f>
        <v>1353.4</v>
      </c>
      <c r="J91" s="71">
        <f>J92+J101</f>
        <v>0</v>
      </c>
      <c r="K91" s="100">
        <f aca="true" t="shared" si="23" ref="K91:K162">I91+J91</f>
        <v>1353.4</v>
      </c>
      <c r="L91" s="13">
        <f>L92+L101</f>
        <v>0</v>
      </c>
      <c r="M91" s="101">
        <f t="shared" si="21"/>
        <v>1353.4</v>
      </c>
    </row>
    <row r="92" spans="1:13" s="81" customFormat="1" ht="12.75">
      <c r="A92" s="63" t="str">
        <f ca="1">IF(ISERROR(MATCH(E92,Код_КЦСР,0)),"",INDIRECT(ADDRESS(MATCH(E92,Код_КЦСР,0)+1,2,,,"КЦСР")))</f>
        <v>Организационно-методическое обеспечение Программы</v>
      </c>
      <c r="B92" s="94">
        <v>801</v>
      </c>
      <c r="C92" s="8" t="s">
        <v>222</v>
      </c>
      <c r="D92" s="8" t="s">
        <v>199</v>
      </c>
      <c r="E92" s="94" t="s">
        <v>585</v>
      </c>
      <c r="F92" s="94"/>
      <c r="G92" s="71">
        <f>G93+G99</f>
        <v>954</v>
      </c>
      <c r="H92" s="71">
        <f>H93+H99</f>
        <v>0</v>
      </c>
      <c r="I92" s="71">
        <f t="shared" si="22"/>
        <v>954</v>
      </c>
      <c r="J92" s="71">
        <f>J93+J96</f>
        <v>0</v>
      </c>
      <c r="K92" s="100">
        <f t="shared" si="23"/>
        <v>954</v>
      </c>
      <c r="L92" s="13">
        <f>L93+L96</f>
        <v>0</v>
      </c>
      <c r="M92" s="101">
        <f t="shared" si="21"/>
        <v>954</v>
      </c>
    </row>
    <row r="93" spans="1:13" s="81" customFormat="1" ht="12.75">
      <c r="A93" s="63" t="str">
        <f aca="true" t="shared" si="24" ref="A93:A100">IF(ISERROR(MATCH(F93,Код_КВР,0)),"",INDIRECT(ADDRESS(MATCH(F93,Код_КВР,0)+1,2,,,"КВР")))</f>
        <v>Закупка товаров, работ и услуг для муниципальных нужд</v>
      </c>
      <c r="B93" s="94">
        <v>801</v>
      </c>
      <c r="C93" s="8" t="s">
        <v>222</v>
      </c>
      <c r="D93" s="8" t="s">
        <v>199</v>
      </c>
      <c r="E93" s="94" t="s">
        <v>585</v>
      </c>
      <c r="F93" s="94">
        <v>200</v>
      </c>
      <c r="G93" s="71">
        <f>G94</f>
        <v>276</v>
      </c>
      <c r="H93" s="71">
        <f>H94</f>
        <v>0</v>
      </c>
      <c r="I93" s="71">
        <f t="shared" si="22"/>
        <v>276</v>
      </c>
      <c r="J93" s="71">
        <f>J94</f>
        <v>-130</v>
      </c>
      <c r="K93" s="100">
        <f t="shared" si="23"/>
        <v>146</v>
      </c>
      <c r="L93" s="13">
        <f>L94</f>
        <v>0</v>
      </c>
      <c r="M93" s="101">
        <f t="shared" si="21"/>
        <v>146</v>
      </c>
    </row>
    <row r="94" spans="1:13" s="81" customFormat="1" ht="33">
      <c r="A94" s="63" t="str">
        <f ca="1" t="shared" si="24"/>
        <v>Иные закупки товаров, работ и услуг для обеспечения муниципальных нужд</v>
      </c>
      <c r="B94" s="94">
        <v>801</v>
      </c>
      <c r="C94" s="8" t="s">
        <v>222</v>
      </c>
      <c r="D94" s="8" t="s">
        <v>199</v>
      </c>
      <c r="E94" s="94" t="s">
        <v>585</v>
      </c>
      <c r="F94" s="94">
        <v>240</v>
      </c>
      <c r="G94" s="71">
        <f>G95</f>
        <v>276</v>
      </c>
      <c r="H94" s="71">
        <f>H95</f>
        <v>0</v>
      </c>
      <c r="I94" s="71">
        <f t="shared" si="22"/>
        <v>276</v>
      </c>
      <c r="J94" s="71">
        <f>J95</f>
        <v>-130</v>
      </c>
      <c r="K94" s="100">
        <f t="shared" si="23"/>
        <v>146</v>
      </c>
      <c r="L94" s="13">
        <f>L95</f>
        <v>0</v>
      </c>
      <c r="M94" s="101">
        <f t="shared" si="21"/>
        <v>146</v>
      </c>
    </row>
    <row r="95" spans="1:13" s="81" customFormat="1" ht="33">
      <c r="A95" s="63" t="str">
        <f ca="1" t="shared" si="24"/>
        <v xml:space="preserve">Прочая закупка товаров, работ и услуг для обеспечения муниципальных нужд         </v>
      </c>
      <c r="B95" s="94">
        <v>801</v>
      </c>
      <c r="C95" s="8" t="s">
        <v>222</v>
      </c>
      <c r="D95" s="8" t="s">
        <v>199</v>
      </c>
      <c r="E95" s="94" t="s">
        <v>585</v>
      </c>
      <c r="F95" s="94">
        <v>244</v>
      </c>
      <c r="G95" s="71">
        <v>276</v>
      </c>
      <c r="H95" s="71"/>
      <c r="I95" s="71">
        <f t="shared" si="22"/>
        <v>276</v>
      </c>
      <c r="J95" s="71">
        <v>-130</v>
      </c>
      <c r="K95" s="100">
        <f t="shared" si="23"/>
        <v>146</v>
      </c>
      <c r="L95" s="13"/>
      <c r="M95" s="101">
        <f t="shared" si="21"/>
        <v>146</v>
      </c>
    </row>
    <row r="96" spans="1:13" s="81" customFormat="1" ht="12.75">
      <c r="A96" s="63" t="str">
        <f ca="1" t="shared" si="24"/>
        <v>Иные бюджетные ассигнования</v>
      </c>
      <c r="B96" s="94">
        <v>801</v>
      </c>
      <c r="C96" s="8" t="s">
        <v>222</v>
      </c>
      <c r="D96" s="8" t="s">
        <v>199</v>
      </c>
      <c r="E96" s="94" t="s">
        <v>585</v>
      </c>
      <c r="F96" s="94">
        <v>800</v>
      </c>
      <c r="G96" s="71"/>
      <c r="H96" s="71"/>
      <c r="I96" s="71">
        <f>I97+I99</f>
        <v>678</v>
      </c>
      <c r="J96" s="71">
        <f>J97+J99</f>
        <v>130</v>
      </c>
      <c r="K96" s="100">
        <f t="shared" si="23"/>
        <v>808</v>
      </c>
      <c r="L96" s="13">
        <f>L97+L99</f>
        <v>0</v>
      </c>
      <c r="M96" s="101">
        <f t="shared" si="21"/>
        <v>808</v>
      </c>
    </row>
    <row r="97" spans="1:13" s="81" customFormat="1" ht="12.75">
      <c r="A97" s="63" t="str">
        <f ca="1" t="shared" si="24"/>
        <v>Уплата налогов, сборов и иных платежей</v>
      </c>
      <c r="B97" s="94">
        <v>801</v>
      </c>
      <c r="C97" s="8" t="s">
        <v>222</v>
      </c>
      <c r="D97" s="8" t="s">
        <v>199</v>
      </c>
      <c r="E97" s="94" t="s">
        <v>585</v>
      </c>
      <c r="F97" s="94">
        <v>850</v>
      </c>
      <c r="G97" s="71"/>
      <c r="H97" s="71"/>
      <c r="I97" s="71"/>
      <c r="J97" s="71">
        <f>J98</f>
        <v>678</v>
      </c>
      <c r="K97" s="100">
        <f t="shared" si="23"/>
        <v>678</v>
      </c>
      <c r="L97" s="13">
        <f>L98</f>
        <v>0</v>
      </c>
      <c r="M97" s="101">
        <f t="shared" si="21"/>
        <v>678</v>
      </c>
    </row>
    <row r="98" spans="1:13" s="81" customFormat="1" ht="12.75">
      <c r="A98" s="63" t="str">
        <f ca="1" t="shared" si="24"/>
        <v>Уплата прочих налогов, сборов и иных платежей</v>
      </c>
      <c r="B98" s="94">
        <v>801</v>
      </c>
      <c r="C98" s="8" t="s">
        <v>222</v>
      </c>
      <c r="D98" s="8" t="s">
        <v>199</v>
      </c>
      <c r="E98" s="94" t="s">
        <v>585</v>
      </c>
      <c r="F98" s="94">
        <v>852</v>
      </c>
      <c r="G98" s="71"/>
      <c r="H98" s="71"/>
      <c r="I98" s="71"/>
      <c r="J98" s="71">
        <v>678</v>
      </c>
      <c r="K98" s="100">
        <f t="shared" si="23"/>
        <v>678</v>
      </c>
      <c r="L98" s="13"/>
      <c r="M98" s="101">
        <f t="shared" si="21"/>
        <v>678</v>
      </c>
    </row>
    <row r="99" spans="1:13" s="81" customFormat="1" ht="33">
      <c r="A99" s="63" t="str">
        <f ca="1" t="shared" si="24"/>
        <v>Предоставление платежей, взносов, безвозмездных перечислений субъектам международного права</v>
      </c>
      <c r="B99" s="94">
        <v>801</v>
      </c>
      <c r="C99" s="8" t="s">
        <v>222</v>
      </c>
      <c r="D99" s="8" t="s">
        <v>199</v>
      </c>
      <c r="E99" s="94" t="s">
        <v>585</v>
      </c>
      <c r="F99" s="94">
        <v>860</v>
      </c>
      <c r="G99" s="71">
        <f>G100</f>
        <v>678</v>
      </c>
      <c r="H99" s="71">
        <f>H100</f>
        <v>0</v>
      </c>
      <c r="I99" s="71">
        <f t="shared" si="22"/>
        <v>678</v>
      </c>
      <c r="J99" s="71">
        <f>J100</f>
        <v>-548</v>
      </c>
      <c r="K99" s="100">
        <f t="shared" si="23"/>
        <v>130</v>
      </c>
      <c r="L99" s="13">
        <f>L100</f>
        <v>0</v>
      </c>
      <c r="M99" s="101">
        <f t="shared" si="21"/>
        <v>130</v>
      </c>
    </row>
    <row r="100" spans="1:13" s="81" customFormat="1" ht="12.75">
      <c r="A100" s="63" t="str">
        <f ca="1" t="shared" si="24"/>
        <v>Взносы в международные организации</v>
      </c>
      <c r="B100" s="94">
        <v>801</v>
      </c>
      <c r="C100" s="8" t="s">
        <v>222</v>
      </c>
      <c r="D100" s="8" t="s">
        <v>199</v>
      </c>
      <c r="E100" s="94" t="s">
        <v>585</v>
      </c>
      <c r="F100" s="94">
        <v>862</v>
      </c>
      <c r="G100" s="71">
        <v>678</v>
      </c>
      <c r="H100" s="71"/>
      <c r="I100" s="71">
        <f t="shared" si="22"/>
        <v>678</v>
      </c>
      <c r="J100" s="71">
        <f>130-678</f>
        <v>-548</v>
      </c>
      <c r="K100" s="100">
        <f t="shared" si="23"/>
        <v>130</v>
      </c>
      <c r="L100" s="13"/>
      <c r="M100" s="101">
        <f t="shared" si="21"/>
        <v>130</v>
      </c>
    </row>
    <row r="101" spans="1:13" s="81" customFormat="1" ht="12.75">
      <c r="A101" s="63" t="str">
        <f ca="1">IF(ISERROR(MATCH(E101,Код_КЦСР,0)),"",INDIRECT(ADDRESS(MATCH(E101,Код_КЦСР,0)+1,2,,,"КЦСР")))</f>
        <v>Пропаганда здорового образа жизни</v>
      </c>
      <c r="B101" s="94">
        <v>801</v>
      </c>
      <c r="C101" s="8" t="s">
        <v>222</v>
      </c>
      <c r="D101" s="8" t="s">
        <v>199</v>
      </c>
      <c r="E101" s="94" t="s">
        <v>588</v>
      </c>
      <c r="F101" s="94"/>
      <c r="G101" s="71">
        <f aca="true" t="shared" si="25" ref="G101:L103">G102</f>
        <v>399.4</v>
      </c>
      <c r="H101" s="71">
        <f t="shared" si="25"/>
        <v>0</v>
      </c>
      <c r="I101" s="71">
        <f t="shared" si="22"/>
        <v>399.4</v>
      </c>
      <c r="J101" s="71">
        <f t="shared" si="25"/>
        <v>0</v>
      </c>
      <c r="K101" s="100">
        <f t="shared" si="23"/>
        <v>399.4</v>
      </c>
      <c r="L101" s="13">
        <f t="shared" si="25"/>
        <v>0</v>
      </c>
      <c r="M101" s="101">
        <f t="shared" si="21"/>
        <v>399.4</v>
      </c>
    </row>
    <row r="102" spans="1:13" s="81" customFormat="1" ht="12.75">
      <c r="A102" s="63" t="str">
        <f ca="1">IF(ISERROR(MATCH(F102,Код_КВР,0)),"",INDIRECT(ADDRESS(MATCH(F102,Код_КВР,0)+1,2,,,"КВР")))</f>
        <v>Закупка товаров, работ и услуг для муниципальных нужд</v>
      </c>
      <c r="B102" s="94">
        <v>801</v>
      </c>
      <c r="C102" s="8" t="s">
        <v>222</v>
      </c>
      <c r="D102" s="8" t="s">
        <v>199</v>
      </c>
      <c r="E102" s="94" t="s">
        <v>588</v>
      </c>
      <c r="F102" s="94">
        <v>200</v>
      </c>
      <c r="G102" s="71">
        <f t="shared" si="25"/>
        <v>399.4</v>
      </c>
      <c r="H102" s="71">
        <f t="shared" si="25"/>
        <v>0</v>
      </c>
      <c r="I102" s="71">
        <f t="shared" si="22"/>
        <v>399.4</v>
      </c>
      <c r="J102" s="71">
        <f t="shared" si="25"/>
        <v>0</v>
      </c>
      <c r="K102" s="100">
        <f t="shared" si="23"/>
        <v>399.4</v>
      </c>
      <c r="L102" s="13">
        <f t="shared" si="25"/>
        <v>0</v>
      </c>
      <c r="M102" s="101">
        <f t="shared" si="21"/>
        <v>399.4</v>
      </c>
    </row>
    <row r="103" spans="1:13" s="81" customFormat="1" ht="33">
      <c r="A103" s="63" t="str">
        <f ca="1">IF(ISERROR(MATCH(F103,Код_КВР,0)),"",INDIRECT(ADDRESS(MATCH(F103,Код_КВР,0)+1,2,,,"КВР")))</f>
        <v>Иные закупки товаров, работ и услуг для обеспечения муниципальных нужд</v>
      </c>
      <c r="B103" s="94">
        <v>801</v>
      </c>
      <c r="C103" s="8" t="s">
        <v>222</v>
      </c>
      <c r="D103" s="8" t="s">
        <v>199</v>
      </c>
      <c r="E103" s="94" t="s">
        <v>588</v>
      </c>
      <c r="F103" s="94">
        <v>240</v>
      </c>
      <c r="G103" s="71">
        <f t="shared" si="25"/>
        <v>399.4</v>
      </c>
      <c r="H103" s="71">
        <f t="shared" si="25"/>
        <v>0</v>
      </c>
      <c r="I103" s="71">
        <f t="shared" si="22"/>
        <v>399.4</v>
      </c>
      <c r="J103" s="71">
        <f t="shared" si="25"/>
        <v>0</v>
      </c>
      <c r="K103" s="100">
        <f t="shared" si="23"/>
        <v>399.4</v>
      </c>
      <c r="L103" s="13">
        <f t="shared" si="25"/>
        <v>0</v>
      </c>
      <c r="M103" s="101">
        <f t="shared" si="21"/>
        <v>399.4</v>
      </c>
    </row>
    <row r="104" spans="1:13" s="81" customFormat="1" ht="33">
      <c r="A104" s="63" t="str">
        <f ca="1">IF(ISERROR(MATCH(F104,Код_КВР,0)),"",INDIRECT(ADDRESS(MATCH(F104,Код_КВР,0)+1,2,,,"КВР")))</f>
        <v xml:space="preserve">Прочая закупка товаров, работ и услуг для обеспечения муниципальных нужд         </v>
      </c>
      <c r="B104" s="94">
        <v>801</v>
      </c>
      <c r="C104" s="8" t="s">
        <v>222</v>
      </c>
      <c r="D104" s="8" t="s">
        <v>199</v>
      </c>
      <c r="E104" s="94" t="s">
        <v>588</v>
      </c>
      <c r="F104" s="94">
        <v>244</v>
      </c>
      <c r="G104" s="71">
        <v>399.4</v>
      </c>
      <c r="H104" s="71"/>
      <c r="I104" s="71">
        <f t="shared" si="22"/>
        <v>399.4</v>
      </c>
      <c r="J104" s="71"/>
      <c r="K104" s="100">
        <f t="shared" si="23"/>
        <v>399.4</v>
      </c>
      <c r="L104" s="13"/>
      <c r="M104" s="101">
        <f t="shared" si="21"/>
        <v>399.4</v>
      </c>
    </row>
    <row r="105" spans="1:13" s="81" customFormat="1" ht="33">
      <c r="A105" s="63" t="str">
        <f ca="1">IF(ISERROR(MATCH(E105,Код_КЦСР,0)),"",INDIRECT(ADDRESS(MATCH(E105,Код_КЦСР,0)+1,2,,,"КЦСР")))</f>
        <v>Муниципальная программа «Развитие земельно-имущественного комплекса  города Череповца» на 2014-2018 годы</v>
      </c>
      <c r="B105" s="94">
        <v>801</v>
      </c>
      <c r="C105" s="8" t="s">
        <v>222</v>
      </c>
      <c r="D105" s="8" t="s">
        <v>199</v>
      </c>
      <c r="E105" s="94" t="s">
        <v>62</v>
      </c>
      <c r="F105" s="94"/>
      <c r="G105" s="71"/>
      <c r="H105" s="71"/>
      <c r="I105" s="71"/>
      <c r="J105" s="71">
        <f>J106</f>
        <v>7674.900000000001</v>
      </c>
      <c r="K105" s="100">
        <f t="shared" si="23"/>
        <v>7674.900000000001</v>
      </c>
      <c r="L105" s="13">
        <f>L106</f>
        <v>1130</v>
      </c>
      <c r="M105" s="101">
        <f t="shared" si="21"/>
        <v>8804.900000000001</v>
      </c>
    </row>
    <row r="106" spans="1:13" s="81" customFormat="1" ht="33">
      <c r="A106" s="63" t="str">
        <f ca="1">IF(ISERROR(MATCH(E106,Код_КЦСР,0)),"",INDIRECT(ADDRESS(MATCH(E106,Код_КЦСР,0)+1,2,,,"КЦСР")))</f>
        <v>Формирование и обеспечение сохранности муниципального земельно-имущественного комплекса</v>
      </c>
      <c r="B106" s="94">
        <v>801</v>
      </c>
      <c r="C106" s="8" t="s">
        <v>222</v>
      </c>
      <c r="D106" s="8" t="s">
        <v>199</v>
      </c>
      <c r="E106" s="94" t="s">
        <v>64</v>
      </c>
      <c r="F106" s="94"/>
      <c r="G106" s="71"/>
      <c r="H106" s="71"/>
      <c r="I106" s="71"/>
      <c r="J106" s="71">
        <f>J107</f>
        <v>7674.900000000001</v>
      </c>
      <c r="K106" s="100">
        <f t="shared" si="23"/>
        <v>7674.900000000001</v>
      </c>
      <c r="L106" s="13">
        <f>L107</f>
        <v>1130</v>
      </c>
      <c r="M106" s="101">
        <f t="shared" si="21"/>
        <v>8804.900000000001</v>
      </c>
    </row>
    <row r="107" spans="1:13" s="81" customFormat="1" ht="12.75">
      <c r="A107" s="63" t="str">
        <f ca="1">IF(ISERROR(MATCH(F107,Код_КВР,0)),"",INDIRECT(ADDRESS(MATCH(F107,Код_КВР,0)+1,2,,,"КВР")))</f>
        <v>Закупка товаров, работ и услуг для муниципальных нужд</v>
      </c>
      <c r="B107" s="94">
        <v>801</v>
      </c>
      <c r="C107" s="8" t="s">
        <v>222</v>
      </c>
      <c r="D107" s="8" t="s">
        <v>199</v>
      </c>
      <c r="E107" s="94" t="s">
        <v>64</v>
      </c>
      <c r="F107" s="94">
        <v>200</v>
      </c>
      <c r="G107" s="71"/>
      <c r="H107" s="71"/>
      <c r="I107" s="71"/>
      <c r="J107" s="71">
        <f>J108</f>
        <v>7674.900000000001</v>
      </c>
      <c r="K107" s="100">
        <f t="shared" si="23"/>
        <v>7674.900000000001</v>
      </c>
      <c r="L107" s="13">
        <f>L108</f>
        <v>1130</v>
      </c>
      <c r="M107" s="101">
        <f t="shared" si="21"/>
        <v>8804.900000000001</v>
      </c>
    </row>
    <row r="108" spans="1:13" s="81" customFormat="1" ht="33">
      <c r="A108" s="63" t="str">
        <f ca="1">IF(ISERROR(MATCH(F108,Код_КВР,0)),"",INDIRECT(ADDRESS(MATCH(F108,Код_КВР,0)+1,2,,,"КВР")))</f>
        <v>Иные закупки товаров, работ и услуг для обеспечения муниципальных нужд</v>
      </c>
      <c r="B108" s="94">
        <v>801</v>
      </c>
      <c r="C108" s="8" t="s">
        <v>222</v>
      </c>
      <c r="D108" s="8" t="s">
        <v>199</v>
      </c>
      <c r="E108" s="94" t="s">
        <v>64</v>
      </c>
      <c r="F108" s="94">
        <v>240</v>
      </c>
      <c r="G108" s="71"/>
      <c r="H108" s="71"/>
      <c r="I108" s="71"/>
      <c r="J108" s="71">
        <f>J109</f>
        <v>7674.900000000001</v>
      </c>
      <c r="K108" s="100">
        <f t="shared" si="23"/>
        <v>7674.900000000001</v>
      </c>
      <c r="L108" s="13">
        <f>L109</f>
        <v>1130</v>
      </c>
      <c r="M108" s="101">
        <f t="shared" si="21"/>
        <v>8804.900000000001</v>
      </c>
    </row>
    <row r="109" spans="1:13" s="81" customFormat="1" ht="33">
      <c r="A109" s="63" t="str">
        <f ca="1">IF(ISERROR(MATCH(F109,Код_КВР,0)),"",INDIRECT(ADDRESS(MATCH(F109,Код_КВР,0)+1,2,,,"КВР")))</f>
        <v xml:space="preserve">Прочая закупка товаров, работ и услуг для обеспечения муниципальных нужд         </v>
      </c>
      <c r="B109" s="94">
        <v>801</v>
      </c>
      <c r="C109" s="8" t="s">
        <v>222</v>
      </c>
      <c r="D109" s="8" t="s">
        <v>199</v>
      </c>
      <c r="E109" s="94" t="s">
        <v>64</v>
      </c>
      <c r="F109" s="94">
        <v>244</v>
      </c>
      <c r="G109" s="71"/>
      <c r="H109" s="71"/>
      <c r="I109" s="71"/>
      <c r="J109" s="71">
        <f>7758.6-83.7</f>
        <v>7674.900000000001</v>
      </c>
      <c r="K109" s="100">
        <f t="shared" si="23"/>
        <v>7674.900000000001</v>
      </c>
      <c r="L109" s="13">
        <v>1130</v>
      </c>
      <c r="M109" s="101">
        <f t="shared" si="21"/>
        <v>8804.900000000001</v>
      </c>
    </row>
    <row r="110" spans="1:13" s="81" customFormat="1" ht="33">
      <c r="A110" s="63" t="str">
        <f ca="1">IF(ISERROR(MATCH(E110,Код_КЦСР,0)),"",INDIRECT(ADDRESS(MATCH(E110,Код_КЦСР,0)+1,2,,,"КЦСР")))</f>
        <v>Муниципальная программа «Совершенствование муниципального управления в городе Череповце» на 2014-2018 годы</v>
      </c>
      <c r="B110" s="94">
        <v>801</v>
      </c>
      <c r="C110" s="8" t="s">
        <v>222</v>
      </c>
      <c r="D110" s="8" t="s">
        <v>199</v>
      </c>
      <c r="E110" s="94" t="s">
        <v>127</v>
      </c>
      <c r="F110" s="94"/>
      <c r="G110" s="71">
        <f>G111+G122+G127</f>
        <v>102561.1</v>
      </c>
      <c r="H110" s="71">
        <f>H111+H122+H127</f>
        <v>0</v>
      </c>
      <c r="I110" s="71">
        <f t="shared" si="22"/>
        <v>102561.1</v>
      </c>
      <c r="J110" s="71">
        <f>J111+J122+J127</f>
        <v>1364.5</v>
      </c>
      <c r="K110" s="100">
        <f t="shared" si="23"/>
        <v>103925.6</v>
      </c>
      <c r="L110" s="13">
        <f>L111+L122+L127</f>
        <v>-207</v>
      </c>
      <c r="M110" s="101">
        <f t="shared" si="21"/>
        <v>103718.6</v>
      </c>
    </row>
    <row r="111" spans="1:13" s="81" customFormat="1" ht="33">
      <c r="A111" s="63" t="str">
        <f ca="1">IF(ISERROR(MATCH(E111,Код_КЦСР,0)),"",INDIRECT(ADDRESS(MATCH(E111,Код_КЦСР,0)+1,2,,,"КЦСР")))</f>
        <v>Создание условий для обеспечения выполнения органами муниципальной власти своих полномочий</v>
      </c>
      <c r="B111" s="94">
        <v>801</v>
      </c>
      <c r="C111" s="8" t="s">
        <v>222</v>
      </c>
      <c r="D111" s="8" t="s">
        <v>199</v>
      </c>
      <c r="E111" s="94" t="s">
        <v>128</v>
      </c>
      <c r="F111" s="94"/>
      <c r="G111" s="71">
        <f>G112</f>
        <v>74353.2</v>
      </c>
      <c r="H111" s="71">
        <f>H112</f>
        <v>0</v>
      </c>
      <c r="I111" s="71">
        <f t="shared" si="22"/>
        <v>74353.2</v>
      </c>
      <c r="J111" s="71">
        <f>J112</f>
        <v>1364.5</v>
      </c>
      <c r="K111" s="100">
        <f t="shared" si="23"/>
        <v>75717.7</v>
      </c>
      <c r="L111" s="13">
        <f>L112</f>
        <v>0</v>
      </c>
      <c r="M111" s="101">
        <f t="shared" si="21"/>
        <v>75717.7</v>
      </c>
    </row>
    <row r="112" spans="1:13" s="81" customFormat="1" ht="33">
      <c r="A112" s="63" t="str">
        <f ca="1">IF(ISERROR(MATCH(E112,Код_КЦСР,0)),"",INDIRECT(ADDRESS(MATCH(E112,Код_КЦСР,0)+1,2,,,"КЦСР")))</f>
        <v>Материально-техническое обеспечение деятельности работников местного самоуправления</v>
      </c>
      <c r="B112" s="94">
        <v>801</v>
      </c>
      <c r="C112" s="8" t="s">
        <v>222</v>
      </c>
      <c r="D112" s="8" t="s">
        <v>199</v>
      </c>
      <c r="E112" s="94" t="s">
        <v>132</v>
      </c>
      <c r="F112" s="94"/>
      <c r="G112" s="71">
        <f>G113+G115+G118</f>
        <v>74353.2</v>
      </c>
      <c r="H112" s="71">
        <f>H113+H115+H118</f>
        <v>0</v>
      </c>
      <c r="I112" s="71">
        <f t="shared" si="22"/>
        <v>74353.2</v>
      </c>
      <c r="J112" s="71">
        <f>J113+J115+J118</f>
        <v>1364.5</v>
      </c>
      <c r="K112" s="100">
        <f t="shared" si="23"/>
        <v>75717.7</v>
      </c>
      <c r="L112" s="13">
        <f>L113+L115+L118</f>
        <v>0</v>
      </c>
      <c r="M112" s="101">
        <f t="shared" si="21"/>
        <v>75717.7</v>
      </c>
    </row>
    <row r="113" spans="1:13" s="81" customFormat="1" ht="33">
      <c r="A113" s="63" t="str">
        <f aca="true" t="shared" si="26" ref="A113:A119">IF(ISERROR(MATCH(F113,Код_КВР,0)),"",INDIRECT(ADDRESS(MATCH(F113,Код_КВР,0)+1,2,,,"КВР")))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3" s="94">
        <v>801</v>
      </c>
      <c r="C113" s="8" t="s">
        <v>222</v>
      </c>
      <c r="D113" s="8" t="s">
        <v>199</v>
      </c>
      <c r="E113" s="94" t="s">
        <v>132</v>
      </c>
      <c r="F113" s="94">
        <v>100</v>
      </c>
      <c r="G113" s="71">
        <f>G114</f>
        <v>37037.1</v>
      </c>
      <c r="H113" s="71">
        <f>H114</f>
        <v>0</v>
      </c>
      <c r="I113" s="71">
        <f t="shared" si="22"/>
        <v>37037.1</v>
      </c>
      <c r="J113" s="71">
        <f>J114</f>
        <v>431.7</v>
      </c>
      <c r="K113" s="100">
        <f t="shared" si="23"/>
        <v>37468.799999999996</v>
      </c>
      <c r="L113" s="13">
        <f>L114</f>
        <v>0</v>
      </c>
      <c r="M113" s="101">
        <f t="shared" si="21"/>
        <v>37468.799999999996</v>
      </c>
    </row>
    <row r="114" spans="1:13" s="81" customFormat="1" ht="12.75">
      <c r="A114" s="63" t="str">
        <f ca="1" t="shared" si="26"/>
        <v>Расходы на выплаты персоналу казенных учреждений</v>
      </c>
      <c r="B114" s="94">
        <v>801</v>
      </c>
      <c r="C114" s="8" t="s">
        <v>222</v>
      </c>
      <c r="D114" s="8" t="s">
        <v>199</v>
      </c>
      <c r="E114" s="94" t="s">
        <v>132</v>
      </c>
      <c r="F114" s="94">
        <v>110</v>
      </c>
      <c r="G114" s="71">
        <f>36851.2+185.9</f>
        <v>37037.1</v>
      </c>
      <c r="H114" s="71"/>
      <c r="I114" s="71">
        <f t="shared" si="22"/>
        <v>37037.1</v>
      </c>
      <c r="J114" s="71">
        <f>348+83.7</f>
        <v>431.7</v>
      </c>
      <c r="K114" s="100">
        <f t="shared" si="23"/>
        <v>37468.799999999996</v>
      </c>
      <c r="L114" s="13"/>
      <c r="M114" s="101">
        <f t="shared" si="21"/>
        <v>37468.799999999996</v>
      </c>
    </row>
    <row r="115" spans="1:13" s="81" customFormat="1" ht="12.75">
      <c r="A115" s="63" t="str">
        <f ca="1" t="shared" si="26"/>
        <v>Закупка товаров, работ и услуг для муниципальных нужд</v>
      </c>
      <c r="B115" s="94">
        <v>801</v>
      </c>
      <c r="C115" s="8" t="s">
        <v>222</v>
      </c>
      <c r="D115" s="8" t="s">
        <v>199</v>
      </c>
      <c r="E115" s="94" t="s">
        <v>132</v>
      </c>
      <c r="F115" s="94">
        <v>200</v>
      </c>
      <c r="G115" s="71">
        <f>G116</f>
        <v>34357.8</v>
      </c>
      <c r="H115" s="71">
        <f>H116</f>
        <v>0</v>
      </c>
      <c r="I115" s="71">
        <f t="shared" si="22"/>
        <v>34357.8</v>
      </c>
      <c r="J115" s="71">
        <f>J116</f>
        <v>932.8</v>
      </c>
      <c r="K115" s="100">
        <f t="shared" si="23"/>
        <v>35290.600000000006</v>
      </c>
      <c r="L115" s="13">
        <f>L116</f>
        <v>0</v>
      </c>
      <c r="M115" s="101">
        <f t="shared" si="21"/>
        <v>35290.600000000006</v>
      </c>
    </row>
    <row r="116" spans="1:13" s="81" customFormat="1" ht="33">
      <c r="A116" s="63" t="str">
        <f ca="1" t="shared" si="26"/>
        <v>Иные закупки товаров, работ и услуг для обеспечения муниципальных нужд</v>
      </c>
      <c r="B116" s="94">
        <v>801</v>
      </c>
      <c r="C116" s="8" t="s">
        <v>222</v>
      </c>
      <c r="D116" s="8" t="s">
        <v>199</v>
      </c>
      <c r="E116" s="94" t="s">
        <v>132</v>
      </c>
      <c r="F116" s="94">
        <v>240</v>
      </c>
      <c r="G116" s="71">
        <f>G117</f>
        <v>34357.8</v>
      </c>
      <c r="H116" s="71">
        <f>H117</f>
        <v>0</v>
      </c>
      <c r="I116" s="71">
        <f t="shared" si="22"/>
        <v>34357.8</v>
      </c>
      <c r="J116" s="71">
        <f>J117</f>
        <v>932.8</v>
      </c>
      <c r="K116" s="100">
        <f t="shared" si="23"/>
        <v>35290.600000000006</v>
      </c>
      <c r="L116" s="13">
        <f>L117</f>
        <v>0</v>
      </c>
      <c r="M116" s="101">
        <f t="shared" si="21"/>
        <v>35290.600000000006</v>
      </c>
    </row>
    <row r="117" spans="1:13" s="81" customFormat="1" ht="33">
      <c r="A117" s="63" t="str">
        <f ca="1" t="shared" si="26"/>
        <v xml:space="preserve">Прочая закупка товаров, работ и услуг для обеспечения муниципальных нужд         </v>
      </c>
      <c r="B117" s="94">
        <v>801</v>
      </c>
      <c r="C117" s="8" t="s">
        <v>222</v>
      </c>
      <c r="D117" s="8" t="s">
        <v>199</v>
      </c>
      <c r="E117" s="94" t="s">
        <v>132</v>
      </c>
      <c r="F117" s="94">
        <v>244</v>
      </c>
      <c r="G117" s="71">
        <v>34357.8</v>
      </c>
      <c r="H117" s="71"/>
      <c r="I117" s="71">
        <f t="shared" si="22"/>
        <v>34357.8</v>
      </c>
      <c r="J117" s="71">
        <f>504.7+361.6+66.5</f>
        <v>932.8</v>
      </c>
      <c r="K117" s="100">
        <f t="shared" si="23"/>
        <v>35290.600000000006</v>
      </c>
      <c r="L117" s="13"/>
      <c r="M117" s="101">
        <f t="shared" si="21"/>
        <v>35290.600000000006</v>
      </c>
    </row>
    <row r="118" spans="1:13" s="81" customFormat="1" ht="12.75">
      <c r="A118" s="63" t="str">
        <f ca="1" t="shared" si="26"/>
        <v>Иные бюджетные ассигнования</v>
      </c>
      <c r="B118" s="94">
        <v>801</v>
      </c>
      <c r="C118" s="8" t="s">
        <v>222</v>
      </c>
      <c r="D118" s="8" t="s">
        <v>199</v>
      </c>
      <c r="E118" s="94" t="s">
        <v>132</v>
      </c>
      <c r="F118" s="94">
        <v>800</v>
      </c>
      <c r="G118" s="71">
        <f>G119</f>
        <v>2958.2999999999997</v>
      </c>
      <c r="H118" s="71">
        <f>H119</f>
        <v>0</v>
      </c>
      <c r="I118" s="71">
        <f t="shared" si="22"/>
        <v>2958.2999999999997</v>
      </c>
      <c r="J118" s="71">
        <f>J119</f>
        <v>0</v>
      </c>
      <c r="K118" s="100">
        <f t="shared" si="23"/>
        <v>2958.2999999999997</v>
      </c>
      <c r="L118" s="13">
        <f>L119</f>
        <v>0</v>
      </c>
      <c r="M118" s="101">
        <f t="shared" si="21"/>
        <v>2958.2999999999997</v>
      </c>
    </row>
    <row r="119" spans="1:13" s="81" customFormat="1" ht="12.75">
      <c r="A119" s="63" t="str">
        <f ca="1" t="shared" si="26"/>
        <v>Уплата налогов, сборов и иных платежей</v>
      </c>
      <c r="B119" s="94">
        <v>801</v>
      </c>
      <c r="C119" s="8" t="s">
        <v>222</v>
      </c>
      <c r="D119" s="8" t="s">
        <v>199</v>
      </c>
      <c r="E119" s="94" t="s">
        <v>132</v>
      </c>
      <c r="F119" s="94">
        <v>850</v>
      </c>
      <c r="G119" s="71">
        <f>SUM(G120:G121)</f>
        <v>2958.2999999999997</v>
      </c>
      <c r="H119" s="71">
        <f>SUM(H120:H121)</f>
        <v>0</v>
      </c>
      <c r="I119" s="71">
        <f t="shared" si="22"/>
        <v>2958.2999999999997</v>
      </c>
      <c r="J119" s="71">
        <f>SUM(J120:J121)</f>
        <v>0</v>
      </c>
      <c r="K119" s="100">
        <f t="shared" si="23"/>
        <v>2958.2999999999997</v>
      </c>
      <c r="L119" s="13">
        <f>SUM(L120:L121)</f>
        <v>0</v>
      </c>
      <c r="M119" s="101">
        <f t="shared" si="21"/>
        <v>2958.2999999999997</v>
      </c>
    </row>
    <row r="120" spans="1:13" s="81" customFormat="1" ht="12.75">
      <c r="A120" s="63" t="str">
        <f ca="1">IF(ISERROR(MATCH(F120,Код_КВР,0)),"",INDIRECT(ADDRESS(MATCH(F120,Код_КВР,0)+1,2,,,"КВР")))</f>
        <v>Уплата налога на имущество организаций и земельного налога</v>
      </c>
      <c r="B120" s="94">
        <v>801</v>
      </c>
      <c r="C120" s="8" t="s">
        <v>222</v>
      </c>
      <c r="D120" s="8" t="s">
        <v>199</v>
      </c>
      <c r="E120" s="94" t="s">
        <v>132</v>
      </c>
      <c r="F120" s="94">
        <v>851</v>
      </c>
      <c r="G120" s="71">
        <v>2591.6</v>
      </c>
      <c r="H120" s="71"/>
      <c r="I120" s="71">
        <f t="shared" si="22"/>
        <v>2591.6</v>
      </c>
      <c r="J120" s="71"/>
      <c r="K120" s="100">
        <f t="shared" si="23"/>
        <v>2591.6</v>
      </c>
      <c r="L120" s="13"/>
      <c r="M120" s="101">
        <f t="shared" si="21"/>
        <v>2591.6</v>
      </c>
    </row>
    <row r="121" spans="1:13" s="81" customFormat="1" ht="12.75">
      <c r="A121" s="63" t="str">
        <f ca="1">IF(ISERROR(MATCH(F121,Код_КВР,0)),"",INDIRECT(ADDRESS(MATCH(F121,Код_КВР,0)+1,2,,,"КВР")))</f>
        <v>Уплата прочих налогов, сборов и иных платежей</v>
      </c>
      <c r="B121" s="94">
        <v>801</v>
      </c>
      <c r="C121" s="8" t="s">
        <v>222</v>
      </c>
      <c r="D121" s="8" t="s">
        <v>199</v>
      </c>
      <c r="E121" s="94" t="s">
        <v>132</v>
      </c>
      <c r="F121" s="94">
        <v>852</v>
      </c>
      <c r="G121" s="71">
        <v>366.7</v>
      </c>
      <c r="H121" s="71"/>
      <c r="I121" s="71">
        <f t="shared" si="22"/>
        <v>366.7</v>
      </c>
      <c r="J121" s="71"/>
      <c r="K121" s="100">
        <f t="shared" si="23"/>
        <v>366.7</v>
      </c>
      <c r="L121" s="13"/>
      <c r="M121" s="101">
        <f t="shared" si="21"/>
        <v>366.7</v>
      </c>
    </row>
    <row r="122" spans="1:13" s="81" customFormat="1" ht="12.75">
      <c r="A122" s="63" t="str">
        <f ca="1">IF(ISERROR(MATCH(E122,Код_КЦСР,0)),"",INDIRECT(ADDRESS(MATCH(E122,Код_КЦСР,0)+1,2,,,"КЦСР")))</f>
        <v>Развитие муниципальной службы в мэрии города Череповца</v>
      </c>
      <c r="B122" s="94">
        <v>801</v>
      </c>
      <c r="C122" s="8" t="s">
        <v>222</v>
      </c>
      <c r="D122" s="8" t="s">
        <v>199</v>
      </c>
      <c r="E122" s="94" t="s">
        <v>134</v>
      </c>
      <c r="F122" s="94"/>
      <c r="G122" s="71">
        <f aca="true" t="shared" si="27" ref="G122:L125">G123</f>
        <v>350</v>
      </c>
      <c r="H122" s="71">
        <f t="shared" si="27"/>
        <v>0</v>
      </c>
      <c r="I122" s="71">
        <f t="shared" si="22"/>
        <v>350</v>
      </c>
      <c r="J122" s="71">
        <f t="shared" si="27"/>
        <v>0</v>
      </c>
      <c r="K122" s="100">
        <f t="shared" si="23"/>
        <v>350</v>
      </c>
      <c r="L122" s="13">
        <f t="shared" si="27"/>
        <v>-77</v>
      </c>
      <c r="M122" s="101">
        <f t="shared" si="21"/>
        <v>273</v>
      </c>
    </row>
    <row r="123" spans="1:13" s="81" customFormat="1" ht="38.25" customHeight="1">
      <c r="A123" s="63" t="str">
        <f ca="1">IF(ISERROR(MATCH(E123,Код_КЦСР,0)),"",INDIRECT(ADDRESS(MATCH(E123,Код_КЦСР,0)+1,2,,,"КЦСР")))</f>
        <v>Совершенствование организационных и правовых механизмов профессиональной служебной деятельности муниципальных служащих</v>
      </c>
      <c r="B123" s="94">
        <v>801</v>
      </c>
      <c r="C123" s="8" t="s">
        <v>222</v>
      </c>
      <c r="D123" s="8" t="s">
        <v>199</v>
      </c>
      <c r="E123" s="94" t="s">
        <v>136</v>
      </c>
      <c r="F123" s="94"/>
      <c r="G123" s="71">
        <f t="shared" si="27"/>
        <v>350</v>
      </c>
      <c r="H123" s="71">
        <f t="shared" si="27"/>
        <v>0</v>
      </c>
      <c r="I123" s="71">
        <f t="shared" si="22"/>
        <v>350</v>
      </c>
      <c r="J123" s="71">
        <f t="shared" si="27"/>
        <v>0</v>
      </c>
      <c r="K123" s="100">
        <f t="shared" si="23"/>
        <v>350</v>
      </c>
      <c r="L123" s="13">
        <f t="shared" si="27"/>
        <v>-77</v>
      </c>
      <c r="M123" s="101">
        <f t="shared" si="21"/>
        <v>273</v>
      </c>
    </row>
    <row r="124" spans="1:13" s="81" customFormat="1" ht="12.75">
      <c r="A124" s="63" t="str">
        <f ca="1">IF(ISERROR(MATCH(F124,Код_КВР,0)),"",INDIRECT(ADDRESS(MATCH(F124,Код_КВР,0)+1,2,,,"КВР")))</f>
        <v>Закупка товаров, работ и услуг для муниципальных нужд</v>
      </c>
      <c r="B124" s="94">
        <v>801</v>
      </c>
      <c r="C124" s="8" t="s">
        <v>222</v>
      </c>
      <c r="D124" s="8" t="s">
        <v>199</v>
      </c>
      <c r="E124" s="94" t="s">
        <v>136</v>
      </c>
      <c r="F124" s="94">
        <v>200</v>
      </c>
      <c r="G124" s="71">
        <f t="shared" si="27"/>
        <v>350</v>
      </c>
      <c r="H124" s="71">
        <f t="shared" si="27"/>
        <v>0</v>
      </c>
      <c r="I124" s="71">
        <f t="shared" si="22"/>
        <v>350</v>
      </c>
      <c r="J124" s="71">
        <f t="shared" si="27"/>
        <v>0</v>
      </c>
      <c r="K124" s="100">
        <f t="shared" si="23"/>
        <v>350</v>
      </c>
      <c r="L124" s="13">
        <f t="shared" si="27"/>
        <v>-77</v>
      </c>
      <c r="M124" s="101">
        <f t="shared" si="21"/>
        <v>273</v>
      </c>
    </row>
    <row r="125" spans="1:13" s="81" customFormat="1" ht="33">
      <c r="A125" s="63" t="str">
        <f ca="1">IF(ISERROR(MATCH(F125,Код_КВР,0)),"",INDIRECT(ADDRESS(MATCH(F125,Код_КВР,0)+1,2,,,"КВР")))</f>
        <v>Иные закупки товаров, работ и услуг для обеспечения муниципальных нужд</v>
      </c>
      <c r="B125" s="94">
        <v>801</v>
      </c>
      <c r="C125" s="8" t="s">
        <v>222</v>
      </c>
      <c r="D125" s="8" t="s">
        <v>199</v>
      </c>
      <c r="E125" s="94" t="s">
        <v>136</v>
      </c>
      <c r="F125" s="94">
        <v>240</v>
      </c>
      <c r="G125" s="71">
        <f t="shared" si="27"/>
        <v>350</v>
      </c>
      <c r="H125" s="71">
        <f t="shared" si="27"/>
        <v>0</v>
      </c>
      <c r="I125" s="71">
        <f t="shared" si="22"/>
        <v>350</v>
      </c>
      <c r="J125" s="71">
        <f t="shared" si="27"/>
        <v>0</v>
      </c>
      <c r="K125" s="100">
        <f t="shared" si="23"/>
        <v>350</v>
      </c>
      <c r="L125" s="13">
        <f t="shared" si="27"/>
        <v>-77</v>
      </c>
      <c r="M125" s="101">
        <f t="shared" si="21"/>
        <v>273</v>
      </c>
    </row>
    <row r="126" spans="1:13" s="81" customFormat="1" ht="33">
      <c r="A126" s="63" t="str">
        <f ca="1">IF(ISERROR(MATCH(F126,Код_КВР,0)),"",INDIRECT(ADDRESS(MATCH(F126,Код_КВР,0)+1,2,,,"КВР")))</f>
        <v xml:space="preserve">Прочая закупка товаров, работ и услуг для обеспечения муниципальных нужд         </v>
      </c>
      <c r="B126" s="94">
        <v>801</v>
      </c>
      <c r="C126" s="8" t="s">
        <v>222</v>
      </c>
      <c r="D126" s="8" t="s">
        <v>199</v>
      </c>
      <c r="E126" s="94" t="s">
        <v>136</v>
      </c>
      <c r="F126" s="94">
        <v>244</v>
      </c>
      <c r="G126" s="71">
        <v>350</v>
      </c>
      <c r="H126" s="71"/>
      <c r="I126" s="71">
        <f t="shared" si="22"/>
        <v>350</v>
      </c>
      <c r="J126" s="71"/>
      <c r="K126" s="100">
        <f t="shared" si="23"/>
        <v>350</v>
      </c>
      <c r="L126" s="13">
        <v>-77</v>
      </c>
      <c r="M126" s="101">
        <f t="shared" si="21"/>
        <v>273</v>
      </c>
    </row>
    <row r="127" spans="1:13" s="81" customFormat="1" ht="57.95" customHeight="1">
      <c r="A127" s="63" t="str">
        <f ca="1">IF(ISERROR(MATCH(E127,Код_КЦСР,0)),"",INDIRECT(ADDRESS(MATCH(E127,Код_КЦСР,0)+1,2,,,"КЦСР")))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127" s="94">
        <v>801</v>
      </c>
      <c r="C127" s="8" t="s">
        <v>222</v>
      </c>
      <c r="D127" s="8" t="s">
        <v>199</v>
      </c>
      <c r="E127" s="94" t="s">
        <v>139</v>
      </c>
      <c r="F127" s="94"/>
      <c r="G127" s="71">
        <f aca="true" t="shared" si="28" ref="G127:L129">G128</f>
        <v>27857.9</v>
      </c>
      <c r="H127" s="71">
        <f t="shared" si="28"/>
        <v>0</v>
      </c>
      <c r="I127" s="71">
        <f t="shared" si="22"/>
        <v>27857.9</v>
      </c>
      <c r="J127" s="71">
        <f t="shared" si="28"/>
        <v>0</v>
      </c>
      <c r="K127" s="100">
        <f t="shared" si="23"/>
        <v>27857.9</v>
      </c>
      <c r="L127" s="13">
        <f t="shared" si="28"/>
        <v>-130</v>
      </c>
      <c r="M127" s="101">
        <f t="shared" si="21"/>
        <v>27727.9</v>
      </c>
    </row>
    <row r="128" spans="1:13" s="81" customFormat="1" ht="12.75">
      <c r="A128" s="63" t="str">
        <f ca="1">IF(ISERROR(MATCH(E128,Код_КЦСР,0)),"",INDIRECT(ADDRESS(MATCH(E128,Код_КЦСР,0)+1,2,,,"КЦСР")))</f>
        <v>Создание и организация деятельности многофункционального центра</v>
      </c>
      <c r="B128" s="94">
        <v>801</v>
      </c>
      <c r="C128" s="8" t="s">
        <v>222</v>
      </c>
      <c r="D128" s="8" t="s">
        <v>199</v>
      </c>
      <c r="E128" s="94" t="s">
        <v>143</v>
      </c>
      <c r="F128" s="94"/>
      <c r="G128" s="71">
        <f t="shared" si="28"/>
        <v>27857.9</v>
      </c>
      <c r="H128" s="71">
        <f t="shared" si="28"/>
        <v>0</v>
      </c>
      <c r="I128" s="71">
        <f t="shared" si="22"/>
        <v>27857.9</v>
      </c>
      <c r="J128" s="71">
        <f t="shared" si="28"/>
        <v>0</v>
      </c>
      <c r="K128" s="100">
        <f t="shared" si="23"/>
        <v>27857.9</v>
      </c>
      <c r="L128" s="13">
        <f t="shared" si="28"/>
        <v>-130</v>
      </c>
      <c r="M128" s="101">
        <f t="shared" si="21"/>
        <v>27727.9</v>
      </c>
    </row>
    <row r="129" spans="1:13" s="81" customFormat="1" ht="33">
      <c r="A129" s="63" t="str">
        <f ca="1">IF(ISERROR(MATCH(F129,Код_КВР,0)),"",INDIRECT(ADDRESS(MATCH(F129,Код_КВР,0)+1,2,,,"КВР")))</f>
        <v>Предоставление субсидий бюджетным, автономным учреждениям и иным некоммерческим организациям</v>
      </c>
      <c r="B129" s="94">
        <v>801</v>
      </c>
      <c r="C129" s="8" t="s">
        <v>222</v>
      </c>
      <c r="D129" s="8" t="s">
        <v>199</v>
      </c>
      <c r="E129" s="94" t="s">
        <v>143</v>
      </c>
      <c r="F129" s="94">
        <v>600</v>
      </c>
      <c r="G129" s="71">
        <f t="shared" si="28"/>
        <v>27857.9</v>
      </c>
      <c r="H129" s="71">
        <f t="shared" si="28"/>
        <v>0</v>
      </c>
      <c r="I129" s="71">
        <f t="shared" si="22"/>
        <v>27857.9</v>
      </c>
      <c r="J129" s="71">
        <f t="shared" si="28"/>
        <v>0</v>
      </c>
      <c r="K129" s="100">
        <f t="shared" si="23"/>
        <v>27857.9</v>
      </c>
      <c r="L129" s="13">
        <f t="shared" si="28"/>
        <v>-130</v>
      </c>
      <c r="M129" s="101">
        <f t="shared" si="21"/>
        <v>27727.9</v>
      </c>
    </row>
    <row r="130" spans="1:13" s="81" customFormat="1" ht="12.75">
      <c r="A130" s="63" t="str">
        <f ca="1">IF(ISERROR(MATCH(F130,Код_КВР,0)),"",INDIRECT(ADDRESS(MATCH(F130,Код_КВР,0)+1,2,,,"КВР")))</f>
        <v>Субсидии бюджетным учреждениям</v>
      </c>
      <c r="B130" s="94">
        <v>801</v>
      </c>
      <c r="C130" s="8" t="s">
        <v>222</v>
      </c>
      <c r="D130" s="8" t="s">
        <v>199</v>
      </c>
      <c r="E130" s="94" t="s">
        <v>143</v>
      </c>
      <c r="F130" s="94">
        <v>610</v>
      </c>
      <c r="G130" s="71">
        <f>SUM(G131:G132)</f>
        <v>27857.9</v>
      </c>
      <c r="H130" s="71">
        <f>SUM(H131:H132)</f>
        <v>0</v>
      </c>
      <c r="I130" s="71">
        <f t="shared" si="22"/>
        <v>27857.9</v>
      </c>
      <c r="J130" s="71">
        <f>SUM(J131:J132)</f>
        <v>0</v>
      </c>
      <c r="K130" s="100">
        <f t="shared" si="23"/>
        <v>27857.9</v>
      </c>
      <c r="L130" s="13">
        <f>SUM(L131:L132)</f>
        <v>-130</v>
      </c>
      <c r="M130" s="101">
        <f t="shared" si="21"/>
        <v>27727.9</v>
      </c>
    </row>
    <row r="131" spans="1:13" s="81" customFormat="1" ht="49.5">
      <c r="A131" s="63" t="str">
        <f ca="1">IF(ISERROR(MATCH(F131,Код_КВР,0)),"",INDIRECT(ADDRESS(MATCH(F131,Код_КВР,0)+1,2,,,"КВР")))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31" s="94">
        <v>801</v>
      </c>
      <c r="C131" s="8" t="s">
        <v>222</v>
      </c>
      <c r="D131" s="8" t="s">
        <v>199</v>
      </c>
      <c r="E131" s="94" t="s">
        <v>143</v>
      </c>
      <c r="F131" s="94">
        <v>611</v>
      </c>
      <c r="G131" s="71">
        <v>27757.9</v>
      </c>
      <c r="H131" s="71"/>
      <c r="I131" s="71">
        <f t="shared" si="22"/>
        <v>27757.9</v>
      </c>
      <c r="J131" s="71"/>
      <c r="K131" s="100">
        <f t="shared" si="23"/>
        <v>27757.9</v>
      </c>
      <c r="L131" s="13">
        <f>-65-65</f>
        <v>-130</v>
      </c>
      <c r="M131" s="101">
        <f t="shared" si="21"/>
        <v>27627.9</v>
      </c>
    </row>
    <row r="132" spans="1:13" s="81" customFormat="1" ht="12.75">
      <c r="A132" s="63" t="str">
        <f ca="1">IF(ISERROR(MATCH(F132,Код_КВР,0)),"",INDIRECT(ADDRESS(MATCH(F132,Код_КВР,0)+1,2,,,"КВР")))</f>
        <v>Субсидии бюджетным учреждениям на иные цели</v>
      </c>
      <c r="B132" s="94">
        <v>801</v>
      </c>
      <c r="C132" s="8" t="s">
        <v>222</v>
      </c>
      <c r="D132" s="8" t="s">
        <v>199</v>
      </c>
      <c r="E132" s="94" t="s">
        <v>143</v>
      </c>
      <c r="F132" s="94">
        <v>612</v>
      </c>
      <c r="G132" s="71">
        <v>100</v>
      </c>
      <c r="H132" s="71"/>
      <c r="I132" s="71">
        <f t="shared" si="22"/>
        <v>100</v>
      </c>
      <c r="J132" s="71"/>
      <c r="K132" s="100">
        <f t="shared" si="23"/>
        <v>100</v>
      </c>
      <c r="L132" s="13"/>
      <c r="M132" s="101">
        <f t="shared" si="21"/>
        <v>100</v>
      </c>
    </row>
    <row r="133" spans="1:13" s="81" customFormat="1" ht="33">
      <c r="A133" s="63" t="str">
        <f ca="1">IF(ISERROR(MATCH(E133,Код_КЦСР,0)),"",INDIRECT(ADDRESS(MATCH(E133,Код_КЦСР,0)+1,2,,,"КЦСР")))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133" s="94">
        <v>801</v>
      </c>
      <c r="C133" s="8" t="s">
        <v>222</v>
      </c>
      <c r="D133" s="8" t="s">
        <v>199</v>
      </c>
      <c r="E133" s="94" t="s">
        <v>145</v>
      </c>
      <c r="F133" s="94"/>
      <c r="G133" s="71">
        <f>G134+G138+G142+G146</f>
        <v>1683.2</v>
      </c>
      <c r="H133" s="71">
        <f>H134+H138+H142+H146</f>
        <v>0</v>
      </c>
      <c r="I133" s="71">
        <f t="shared" si="22"/>
        <v>1683.2</v>
      </c>
      <c r="J133" s="71">
        <f>J134+J138+J142+J146</f>
        <v>0</v>
      </c>
      <c r="K133" s="100">
        <f t="shared" si="23"/>
        <v>1683.2</v>
      </c>
      <c r="L133" s="13">
        <f>L134+L138+L142+L146</f>
        <v>-72</v>
      </c>
      <c r="M133" s="101">
        <f t="shared" si="21"/>
        <v>1611.2</v>
      </c>
    </row>
    <row r="134" spans="1:13" s="81" customFormat="1" ht="12.75" hidden="1">
      <c r="A134" s="63" t="str">
        <f ca="1">IF(ISERROR(MATCH(E134,Код_КЦСР,0)),"",INDIRECT(ADDRESS(MATCH(E134,Код_КЦСР,0)+1,2,,,"КЦСР")))</f>
        <v>Создание системы территориального общественного самоуправления</v>
      </c>
      <c r="B134" s="94">
        <v>801</v>
      </c>
      <c r="C134" s="8" t="s">
        <v>222</v>
      </c>
      <c r="D134" s="8" t="s">
        <v>199</v>
      </c>
      <c r="E134" s="94" t="s">
        <v>147</v>
      </c>
      <c r="F134" s="94"/>
      <c r="G134" s="71">
        <f aca="true" t="shared" si="29" ref="G134:L136">G135</f>
        <v>72</v>
      </c>
      <c r="H134" s="71">
        <f t="shared" si="29"/>
        <v>0</v>
      </c>
      <c r="I134" s="71">
        <f t="shared" si="22"/>
        <v>72</v>
      </c>
      <c r="J134" s="71">
        <f t="shared" si="29"/>
        <v>0</v>
      </c>
      <c r="K134" s="100">
        <f t="shared" si="23"/>
        <v>72</v>
      </c>
      <c r="L134" s="13">
        <f t="shared" si="29"/>
        <v>-72</v>
      </c>
      <c r="M134" s="101">
        <f t="shared" si="21"/>
        <v>0</v>
      </c>
    </row>
    <row r="135" spans="1:13" s="81" customFormat="1" ht="12.75" hidden="1">
      <c r="A135" s="63" t="str">
        <f ca="1">IF(ISERROR(MATCH(F135,Код_КВР,0)),"",INDIRECT(ADDRESS(MATCH(F135,Код_КВР,0)+1,2,,,"КВР")))</f>
        <v>Закупка товаров, работ и услуг для муниципальных нужд</v>
      </c>
      <c r="B135" s="94">
        <v>801</v>
      </c>
      <c r="C135" s="8" t="s">
        <v>222</v>
      </c>
      <c r="D135" s="8" t="s">
        <v>199</v>
      </c>
      <c r="E135" s="94" t="s">
        <v>147</v>
      </c>
      <c r="F135" s="94">
        <v>200</v>
      </c>
      <c r="G135" s="71">
        <f t="shared" si="29"/>
        <v>72</v>
      </c>
      <c r="H135" s="71">
        <f t="shared" si="29"/>
        <v>0</v>
      </c>
      <c r="I135" s="71">
        <f t="shared" si="22"/>
        <v>72</v>
      </c>
      <c r="J135" s="71">
        <f t="shared" si="29"/>
        <v>0</v>
      </c>
      <c r="K135" s="100">
        <f t="shared" si="23"/>
        <v>72</v>
      </c>
      <c r="L135" s="13">
        <f t="shared" si="29"/>
        <v>-72</v>
      </c>
      <c r="M135" s="101">
        <f t="shared" si="21"/>
        <v>0</v>
      </c>
    </row>
    <row r="136" spans="1:13" s="81" customFormat="1" ht="33" hidden="1">
      <c r="A136" s="63" t="str">
        <f ca="1">IF(ISERROR(MATCH(F136,Код_КВР,0)),"",INDIRECT(ADDRESS(MATCH(F136,Код_КВР,0)+1,2,,,"КВР")))</f>
        <v>Иные закупки товаров, работ и услуг для обеспечения муниципальных нужд</v>
      </c>
      <c r="B136" s="94">
        <v>801</v>
      </c>
      <c r="C136" s="8" t="s">
        <v>222</v>
      </c>
      <c r="D136" s="8" t="s">
        <v>199</v>
      </c>
      <c r="E136" s="94" t="s">
        <v>147</v>
      </c>
      <c r="F136" s="94">
        <v>240</v>
      </c>
      <c r="G136" s="71">
        <f t="shared" si="29"/>
        <v>72</v>
      </c>
      <c r="H136" s="71">
        <f t="shared" si="29"/>
        <v>0</v>
      </c>
      <c r="I136" s="71">
        <f t="shared" si="22"/>
        <v>72</v>
      </c>
      <c r="J136" s="71">
        <f t="shared" si="29"/>
        <v>0</v>
      </c>
      <c r="K136" s="100">
        <f t="shared" si="23"/>
        <v>72</v>
      </c>
      <c r="L136" s="13">
        <f t="shared" si="29"/>
        <v>-72</v>
      </c>
      <c r="M136" s="101">
        <f t="shared" si="21"/>
        <v>0</v>
      </c>
    </row>
    <row r="137" spans="1:13" s="81" customFormat="1" ht="33" hidden="1">
      <c r="A137" s="63" t="str">
        <f ca="1">IF(ISERROR(MATCH(F137,Код_КВР,0)),"",INDIRECT(ADDRESS(MATCH(F137,Код_КВР,0)+1,2,,,"КВР")))</f>
        <v xml:space="preserve">Прочая закупка товаров, работ и услуг для обеспечения муниципальных нужд         </v>
      </c>
      <c r="B137" s="94">
        <v>801</v>
      </c>
      <c r="C137" s="8" t="s">
        <v>222</v>
      </c>
      <c r="D137" s="8" t="s">
        <v>199</v>
      </c>
      <c r="E137" s="94" t="s">
        <v>147</v>
      </c>
      <c r="F137" s="94">
        <v>244</v>
      </c>
      <c r="G137" s="71">
        <v>72</v>
      </c>
      <c r="H137" s="71"/>
      <c r="I137" s="71">
        <f t="shared" si="22"/>
        <v>72</v>
      </c>
      <c r="J137" s="71"/>
      <c r="K137" s="100">
        <f t="shared" si="23"/>
        <v>72</v>
      </c>
      <c r="L137" s="13">
        <v>-72</v>
      </c>
      <c r="M137" s="101">
        <f t="shared" si="21"/>
        <v>0</v>
      </c>
    </row>
    <row r="138" spans="1:13" s="81" customFormat="1" ht="33">
      <c r="A138" s="63" t="str">
        <f ca="1">IF(ISERROR(MATCH(E138,Код_КЦСР,0)),"",INDIRECT(ADDRESS(MATCH(E138,Код_КЦСР,0)+1,2,,,"КЦСР")))</f>
        <v>Проведение мероприятий по формированию благоприятного имиджа города</v>
      </c>
      <c r="B138" s="94">
        <v>801</v>
      </c>
      <c r="C138" s="8" t="s">
        <v>222</v>
      </c>
      <c r="D138" s="8" t="s">
        <v>199</v>
      </c>
      <c r="E138" s="94" t="s">
        <v>149</v>
      </c>
      <c r="F138" s="94"/>
      <c r="G138" s="71">
        <f aca="true" t="shared" si="30" ref="G138:L140">G139</f>
        <v>411.5</v>
      </c>
      <c r="H138" s="71">
        <f t="shared" si="30"/>
        <v>0</v>
      </c>
      <c r="I138" s="71">
        <f t="shared" si="22"/>
        <v>411.5</v>
      </c>
      <c r="J138" s="71">
        <f t="shared" si="30"/>
        <v>0</v>
      </c>
      <c r="K138" s="100">
        <f t="shared" si="23"/>
        <v>411.5</v>
      </c>
      <c r="L138" s="13">
        <f t="shared" si="30"/>
        <v>0</v>
      </c>
      <c r="M138" s="101">
        <f t="shared" si="21"/>
        <v>411.5</v>
      </c>
    </row>
    <row r="139" spans="1:13" s="81" customFormat="1" ht="12.75">
      <c r="A139" s="63" t="str">
        <f ca="1">IF(ISERROR(MATCH(F139,Код_КВР,0)),"",INDIRECT(ADDRESS(MATCH(F139,Код_КВР,0)+1,2,,,"КВР")))</f>
        <v>Закупка товаров, работ и услуг для муниципальных нужд</v>
      </c>
      <c r="B139" s="94">
        <v>801</v>
      </c>
      <c r="C139" s="8" t="s">
        <v>222</v>
      </c>
      <c r="D139" s="8" t="s">
        <v>199</v>
      </c>
      <c r="E139" s="94" t="s">
        <v>149</v>
      </c>
      <c r="F139" s="94">
        <v>200</v>
      </c>
      <c r="G139" s="71">
        <f t="shared" si="30"/>
        <v>411.5</v>
      </c>
      <c r="H139" s="71">
        <f t="shared" si="30"/>
        <v>0</v>
      </c>
      <c r="I139" s="71">
        <f t="shared" si="22"/>
        <v>411.5</v>
      </c>
      <c r="J139" s="71">
        <f t="shared" si="30"/>
        <v>0</v>
      </c>
      <c r="K139" s="100">
        <f t="shared" si="23"/>
        <v>411.5</v>
      </c>
      <c r="L139" s="13">
        <f t="shared" si="30"/>
        <v>0</v>
      </c>
      <c r="M139" s="101">
        <f t="shared" si="21"/>
        <v>411.5</v>
      </c>
    </row>
    <row r="140" spans="1:13" s="81" customFormat="1" ht="33">
      <c r="A140" s="63" t="str">
        <f ca="1">IF(ISERROR(MATCH(F140,Код_КВР,0)),"",INDIRECT(ADDRESS(MATCH(F140,Код_КВР,0)+1,2,,,"КВР")))</f>
        <v>Иные закупки товаров, работ и услуг для обеспечения муниципальных нужд</v>
      </c>
      <c r="B140" s="94">
        <v>801</v>
      </c>
      <c r="C140" s="8" t="s">
        <v>222</v>
      </c>
      <c r="D140" s="8" t="s">
        <v>199</v>
      </c>
      <c r="E140" s="94" t="s">
        <v>149</v>
      </c>
      <c r="F140" s="94">
        <v>240</v>
      </c>
      <c r="G140" s="71">
        <f t="shared" si="30"/>
        <v>411.5</v>
      </c>
      <c r="H140" s="71">
        <f t="shared" si="30"/>
        <v>0</v>
      </c>
      <c r="I140" s="71">
        <f t="shared" si="22"/>
        <v>411.5</v>
      </c>
      <c r="J140" s="71">
        <f t="shared" si="30"/>
        <v>0</v>
      </c>
      <c r="K140" s="100">
        <f t="shared" si="23"/>
        <v>411.5</v>
      </c>
      <c r="L140" s="13">
        <f t="shared" si="30"/>
        <v>0</v>
      </c>
      <c r="M140" s="101">
        <f t="shared" si="21"/>
        <v>411.5</v>
      </c>
    </row>
    <row r="141" spans="1:13" s="81" customFormat="1" ht="33">
      <c r="A141" s="63" t="str">
        <f ca="1">IF(ISERROR(MATCH(F141,Код_КВР,0)),"",INDIRECT(ADDRESS(MATCH(F141,Код_КВР,0)+1,2,,,"КВР")))</f>
        <v xml:space="preserve">Прочая закупка товаров, работ и услуг для обеспечения муниципальных нужд         </v>
      </c>
      <c r="B141" s="94">
        <v>801</v>
      </c>
      <c r="C141" s="8" t="s">
        <v>222</v>
      </c>
      <c r="D141" s="8" t="s">
        <v>199</v>
      </c>
      <c r="E141" s="94" t="s">
        <v>149</v>
      </c>
      <c r="F141" s="94">
        <v>244</v>
      </c>
      <c r="G141" s="71">
        <v>411.5</v>
      </c>
      <c r="H141" s="71"/>
      <c r="I141" s="71">
        <f t="shared" si="22"/>
        <v>411.5</v>
      </c>
      <c r="J141" s="71"/>
      <c r="K141" s="100">
        <f t="shared" si="23"/>
        <v>411.5</v>
      </c>
      <c r="L141" s="13"/>
      <c r="M141" s="101">
        <f t="shared" si="21"/>
        <v>411.5</v>
      </c>
    </row>
    <row r="142" spans="1:13" s="81" customFormat="1" ht="12.75">
      <c r="A142" s="63" t="str">
        <f ca="1">IF(ISERROR(MATCH(E142,Код_КЦСР,0)),"",INDIRECT(ADDRESS(MATCH(E142,Код_КЦСР,0)+1,2,,,"КЦСР")))</f>
        <v>Формирование презентационных пакетов, включая папки и открытки</v>
      </c>
      <c r="B142" s="94">
        <v>801</v>
      </c>
      <c r="C142" s="8" t="s">
        <v>222</v>
      </c>
      <c r="D142" s="8" t="s">
        <v>199</v>
      </c>
      <c r="E142" s="94" t="s">
        <v>151</v>
      </c>
      <c r="F142" s="94"/>
      <c r="G142" s="71">
        <f aca="true" t="shared" si="31" ref="G142:L144">G143</f>
        <v>720</v>
      </c>
      <c r="H142" s="71">
        <f t="shared" si="31"/>
        <v>0</v>
      </c>
      <c r="I142" s="71">
        <f t="shared" si="22"/>
        <v>720</v>
      </c>
      <c r="J142" s="71">
        <f t="shared" si="31"/>
        <v>0</v>
      </c>
      <c r="K142" s="100">
        <f t="shared" si="23"/>
        <v>720</v>
      </c>
      <c r="L142" s="13">
        <f t="shared" si="31"/>
        <v>0</v>
      </c>
      <c r="M142" s="101">
        <f t="shared" si="21"/>
        <v>720</v>
      </c>
    </row>
    <row r="143" spans="1:13" s="81" customFormat="1" ht="12.75">
      <c r="A143" s="63" t="str">
        <f ca="1">IF(ISERROR(MATCH(F143,Код_КВР,0)),"",INDIRECT(ADDRESS(MATCH(F143,Код_КВР,0)+1,2,,,"КВР")))</f>
        <v>Закупка товаров, работ и услуг для муниципальных нужд</v>
      </c>
      <c r="B143" s="94">
        <v>801</v>
      </c>
      <c r="C143" s="8" t="s">
        <v>222</v>
      </c>
      <c r="D143" s="8" t="s">
        <v>199</v>
      </c>
      <c r="E143" s="94" t="s">
        <v>151</v>
      </c>
      <c r="F143" s="94">
        <v>200</v>
      </c>
      <c r="G143" s="71">
        <f t="shared" si="31"/>
        <v>720</v>
      </c>
      <c r="H143" s="71">
        <f t="shared" si="31"/>
        <v>0</v>
      </c>
      <c r="I143" s="71">
        <f t="shared" si="22"/>
        <v>720</v>
      </c>
      <c r="J143" s="71">
        <f t="shared" si="31"/>
        <v>0</v>
      </c>
      <c r="K143" s="100">
        <f t="shared" si="23"/>
        <v>720</v>
      </c>
      <c r="L143" s="13">
        <f t="shared" si="31"/>
        <v>0</v>
      </c>
      <c r="M143" s="101">
        <f t="shared" si="21"/>
        <v>720</v>
      </c>
    </row>
    <row r="144" spans="1:13" s="81" customFormat="1" ht="33">
      <c r="A144" s="63" t="str">
        <f ca="1">IF(ISERROR(MATCH(F144,Код_КВР,0)),"",INDIRECT(ADDRESS(MATCH(F144,Код_КВР,0)+1,2,,,"КВР")))</f>
        <v>Иные закупки товаров, работ и услуг для обеспечения муниципальных нужд</v>
      </c>
      <c r="B144" s="94">
        <v>801</v>
      </c>
      <c r="C144" s="8" t="s">
        <v>222</v>
      </c>
      <c r="D144" s="8" t="s">
        <v>199</v>
      </c>
      <c r="E144" s="94" t="s">
        <v>151</v>
      </c>
      <c r="F144" s="94">
        <v>240</v>
      </c>
      <c r="G144" s="71">
        <f t="shared" si="31"/>
        <v>720</v>
      </c>
      <c r="H144" s="71">
        <f t="shared" si="31"/>
        <v>0</v>
      </c>
      <c r="I144" s="71">
        <f t="shared" si="22"/>
        <v>720</v>
      </c>
      <c r="J144" s="71">
        <f t="shared" si="31"/>
        <v>0</v>
      </c>
      <c r="K144" s="100">
        <f t="shared" si="23"/>
        <v>720</v>
      </c>
      <c r="L144" s="13">
        <f t="shared" si="31"/>
        <v>0</v>
      </c>
      <c r="M144" s="101">
        <f t="shared" si="21"/>
        <v>720</v>
      </c>
    </row>
    <row r="145" spans="1:13" s="81" customFormat="1" ht="33">
      <c r="A145" s="63" t="str">
        <f ca="1">IF(ISERROR(MATCH(F145,Код_КВР,0)),"",INDIRECT(ADDRESS(MATCH(F145,Код_КВР,0)+1,2,,,"КВР")))</f>
        <v xml:space="preserve">Прочая закупка товаров, работ и услуг для обеспечения муниципальных нужд         </v>
      </c>
      <c r="B145" s="94">
        <v>801</v>
      </c>
      <c r="C145" s="8" t="s">
        <v>222</v>
      </c>
      <c r="D145" s="8" t="s">
        <v>199</v>
      </c>
      <c r="E145" s="94" t="s">
        <v>151</v>
      </c>
      <c r="F145" s="94">
        <v>244</v>
      </c>
      <c r="G145" s="71">
        <v>720</v>
      </c>
      <c r="H145" s="71"/>
      <c r="I145" s="71">
        <f t="shared" si="22"/>
        <v>720</v>
      </c>
      <c r="J145" s="71"/>
      <c r="K145" s="100">
        <f t="shared" si="23"/>
        <v>720</v>
      </c>
      <c r="L145" s="13"/>
      <c r="M145" s="101">
        <f t="shared" si="21"/>
        <v>720</v>
      </c>
    </row>
    <row r="146" spans="1:13" s="81" customFormat="1" ht="12.75">
      <c r="A146" s="63" t="str">
        <f ca="1">IF(ISERROR(MATCH(E146,Код_КЦСР,0)),"",INDIRECT(ADDRESS(MATCH(E146,Код_КЦСР,0)+1,2,,,"КЦСР")))</f>
        <v>Оплата членских взносов в союзы и ассоциации</v>
      </c>
      <c r="B146" s="94">
        <v>801</v>
      </c>
      <c r="C146" s="8" t="s">
        <v>222</v>
      </c>
      <c r="D146" s="8" t="s">
        <v>199</v>
      </c>
      <c r="E146" s="94" t="s">
        <v>153</v>
      </c>
      <c r="F146" s="94"/>
      <c r="G146" s="71">
        <f aca="true" t="shared" si="32" ref="G146:L148">G147</f>
        <v>479.7</v>
      </c>
      <c r="H146" s="71">
        <f t="shared" si="32"/>
        <v>0</v>
      </c>
      <c r="I146" s="71">
        <f t="shared" si="22"/>
        <v>479.7</v>
      </c>
      <c r="J146" s="71">
        <f t="shared" si="32"/>
        <v>0</v>
      </c>
      <c r="K146" s="100">
        <f t="shared" si="23"/>
        <v>479.7</v>
      </c>
      <c r="L146" s="13">
        <f t="shared" si="32"/>
        <v>0</v>
      </c>
      <c r="M146" s="101">
        <f t="shared" si="21"/>
        <v>479.7</v>
      </c>
    </row>
    <row r="147" spans="1:13" s="81" customFormat="1" ht="12.75">
      <c r="A147" s="63" t="str">
        <f ca="1">IF(ISERROR(MATCH(F147,Код_КВР,0)),"",INDIRECT(ADDRESS(MATCH(F147,Код_КВР,0)+1,2,,,"КВР")))</f>
        <v>Иные бюджетные ассигнования</v>
      </c>
      <c r="B147" s="94">
        <v>801</v>
      </c>
      <c r="C147" s="8" t="s">
        <v>222</v>
      </c>
      <c r="D147" s="8" t="s">
        <v>199</v>
      </c>
      <c r="E147" s="94" t="s">
        <v>153</v>
      </c>
      <c r="F147" s="94">
        <v>800</v>
      </c>
      <c r="G147" s="71">
        <f t="shared" si="32"/>
        <v>479.7</v>
      </c>
      <c r="H147" s="71">
        <f t="shared" si="32"/>
        <v>0</v>
      </c>
      <c r="I147" s="71">
        <f t="shared" si="22"/>
        <v>479.7</v>
      </c>
      <c r="J147" s="71">
        <f t="shared" si="32"/>
        <v>0</v>
      </c>
      <c r="K147" s="100">
        <f t="shared" si="23"/>
        <v>479.7</v>
      </c>
      <c r="L147" s="13">
        <f t="shared" si="32"/>
        <v>0</v>
      </c>
      <c r="M147" s="101">
        <f t="shared" si="21"/>
        <v>479.7</v>
      </c>
    </row>
    <row r="148" spans="1:13" s="81" customFormat="1" ht="12.75">
      <c r="A148" s="63" t="str">
        <f ca="1">IF(ISERROR(MATCH(F148,Код_КВР,0)),"",INDIRECT(ADDRESS(MATCH(F148,Код_КВР,0)+1,2,,,"КВР")))</f>
        <v>Уплата налогов, сборов и иных платежей</v>
      </c>
      <c r="B148" s="94">
        <v>801</v>
      </c>
      <c r="C148" s="8" t="s">
        <v>222</v>
      </c>
      <c r="D148" s="8" t="s">
        <v>199</v>
      </c>
      <c r="E148" s="94" t="s">
        <v>153</v>
      </c>
      <c r="F148" s="94">
        <v>850</v>
      </c>
      <c r="G148" s="71">
        <f t="shared" si="32"/>
        <v>479.7</v>
      </c>
      <c r="H148" s="71">
        <f t="shared" si="32"/>
        <v>0</v>
      </c>
      <c r="I148" s="71">
        <f t="shared" si="22"/>
        <v>479.7</v>
      </c>
      <c r="J148" s="71">
        <f t="shared" si="32"/>
        <v>0</v>
      </c>
      <c r="K148" s="100">
        <f t="shared" si="23"/>
        <v>479.7</v>
      </c>
      <c r="L148" s="13">
        <f t="shared" si="32"/>
        <v>0</v>
      </c>
      <c r="M148" s="101">
        <f t="shared" si="21"/>
        <v>479.7</v>
      </c>
    </row>
    <row r="149" spans="1:13" s="81" customFormat="1" ht="12.75">
      <c r="A149" s="63" t="str">
        <f ca="1">IF(ISERROR(MATCH(F149,Код_КВР,0)),"",INDIRECT(ADDRESS(MATCH(F149,Код_КВР,0)+1,2,,,"КВР")))</f>
        <v>Уплата прочих налогов, сборов и иных платежей</v>
      </c>
      <c r="B149" s="94">
        <v>801</v>
      </c>
      <c r="C149" s="8" t="s">
        <v>222</v>
      </c>
      <c r="D149" s="8" t="s">
        <v>199</v>
      </c>
      <c r="E149" s="94" t="s">
        <v>153</v>
      </c>
      <c r="F149" s="94">
        <v>852</v>
      </c>
      <c r="G149" s="71">
        <v>479.7</v>
      </c>
      <c r="H149" s="71"/>
      <c r="I149" s="71">
        <f t="shared" si="22"/>
        <v>479.7</v>
      </c>
      <c r="J149" s="71"/>
      <c r="K149" s="100">
        <f t="shared" si="23"/>
        <v>479.7</v>
      </c>
      <c r="L149" s="13"/>
      <c r="M149" s="101">
        <f t="shared" si="21"/>
        <v>479.7</v>
      </c>
    </row>
    <row r="150" spans="1:13" s="81" customFormat="1" ht="33">
      <c r="A150" s="63" t="str">
        <f ca="1">IF(ISERROR(MATCH(E150,Код_КЦСР,0)),"",INDIRECT(ADDRESS(MATCH(E150,Код_КЦСР,0)+1,2,,,"КЦСР")))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150" s="94">
        <v>801</v>
      </c>
      <c r="C150" s="8" t="s">
        <v>222</v>
      </c>
      <c r="D150" s="8" t="s">
        <v>199</v>
      </c>
      <c r="E150" s="94" t="s">
        <v>159</v>
      </c>
      <c r="F150" s="94"/>
      <c r="G150" s="71">
        <f aca="true" t="shared" si="33" ref="G150:L154">G151</f>
        <v>20</v>
      </c>
      <c r="H150" s="71">
        <f t="shared" si="33"/>
        <v>0</v>
      </c>
      <c r="I150" s="71">
        <f t="shared" si="22"/>
        <v>20</v>
      </c>
      <c r="J150" s="71">
        <f t="shared" si="33"/>
        <v>0</v>
      </c>
      <c r="K150" s="100">
        <f t="shared" si="23"/>
        <v>20</v>
      </c>
      <c r="L150" s="13">
        <f t="shared" si="33"/>
        <v>0</v>
      </c>
      <c r="M150" s="101">
        <f t="shared" si="21"/>
        <v>20</v>
      </c>
    </row>
    <row r="151" spans="1:13" s="81" customFormat="1" ht="12.75">
      <c r="A151" s="63" t="str">
        <f ca="1">IF(ISERROR(MATCH(E151,Код_КЦСР,0)),"",INDIRECT(ADDRESS(MATCH(E151,Код_КЦСР,0)+1,2,,,"КЦСР")))</f>
        <v>Профилактика преступлений и иных правонарушений в городе Череповце</v>
      </c>
      <c r="B151" s="94">
        <v>801</v>
      </c>
      <c r="C151" s="8" t="s">
        <v>222</v>
      </c>
      <c r="D151" s="8" t="s">
        <v>199</v>
      </c>
      <c r="E151" s="94" t="s">
        <v>161</v>
      </c>
      <c r="F151" s="94"/>
      <c r="G151" s="71">
        <f t="shared" si="33"/>
        <v>20</v>
      </c>
      <c r="H151" s="71">
        <f t="shared" si="33"/>
        <v>0</v>
      </c>
      <c r="I151" s="71">
        <f t="shared" si="22"/>
        <v>20</v>
      </c>
      <c r="J151" s="71">
        <f t="shared" si="33"/>
        <v>0</v>
      </c>
      <c r="K151" s="100">
        <f t="shared" si="23"/>
        <v>20</v>
      </c>
      <c r="L151" s="13">
        <f t="shared" si="33"/>
        <v>0</v>
      </c>
      <c r="M151" s="101">
        <f t="shared" si="21"/>
        <v>20</v>
      </c>
    </row>
    <row r="152" spans="1:13" s="81" customFormat="1" ht="12.75">
      <c r="A152" s="63" t="str">
        <f ca="1">IF(ISERROR(MATCH(E152,Код_КЦСР,0)),"",INDIRECT(ADDRESS(MATCH(E152,Код_КЦСР,0)+1,2,,,"КЦСР")))</f>
        <v>Привлечение общественности к охране общественного порядка</v>
      </c>
      <c r="B152" s="94">
        <v>801</v>
      </c>
      <c r="C152" s="8" t="s">
        <v>222</v>
      </c>
      <c r="D152" s="8" t="s">
        <v>199</v>
      </c>
      <c r="E152" s="94" t="s">
        <v>163</v>
      </c>
      <c r="F152" s="94"/>
      <c r="G152" s="71">
        <f t="shared" si="33"/>
        <v>20</v>
      </c>
      <c r="H152" s="71">
        <f t="shared" si="33"/>
        <v>0</v>
      </c>
      <c r="I152" s="71">
        <f t="shared" si="22"/>
        <v>20</v>
      </c>
      <c r="J152" s="71">
        <f t="shared" si="33"/>
        <v>0</v>
      </c>
      <c r="K152" s="100">
        <f t="shared" si="23"/>
        <v>20</v>
      </c>
      <c r="L152" s="13">
        <f t="shared" si="33"/>
        <v>0</v>
      </c>
      <c r="M152" s="101">
        <f t="shared" si="21"/>
        <v>20</v>
      </c>
    </row>
    <row r="153" spans="1:13" s="81" customFormat="1" ht="12.75">
      <c r="A153" s="63" t="str">
        <f ca="1">IF(ISERROR(MATCH(F153,Код_КВР,0)),"",INDIRECT(ADDRESS(MATCH(F153,Код_КВР,0)+1,2,,,"КВР")))</f>
        <v>Закупка товаров, работ и услуг для муниципальных нужд</v>
      </c>
      <c r="B153" s="94">
        <v>801</v>
      </c>
      <c r="C153" s="8" t="s">
        <v>222</v>
      </c>
      <c r="D153" s="8" t="s">
        <v>199</v>
      </c>
      <c r="E153" s="94" t="s">
        <v>163</v>
      </c>
      <c r="F153" s="94">
        <v>200</v>
      </c>
      <c r="G153" s="71">
        <f t="shared" si="33"/>
        <v>20</v>
      </c>
      <c r="H153" s="71">
        <f t="shared" si="33"/>
        <v>0</v>
      </c>
      <c r="I153" s="71">
        <f t="shared" si="22"/>
        <v>20</v>
      </c>
      <c r="J153" s="71">
        <f t="shared" si="33"/>
        <v>0</v>
      </c>
      <c r="K153" s="100">
        <f t="shared" si="23"/>
        <v>20</v>
      </c>
      <c r="L153" s="13">
        <f t="shared" si="33"/>
        <v>0</v>
      </c>
      <c r="M153" s="101">
        <f t="shared" si="21"/>
        <v>20</v>
      </c>
    </row>
    <row r="154" spans="1:13" s="81" customFormat="1" ht="33">
      <c r="A154" s="63" t="str">
        <f ca="1">IF(ISERROR(MATCH(F154,Код_КВР,0)),"",INDIRECT(ADDRESS(MATCH(F154,Код_КВР,0)+1,2,,,"КВР")))</f>
        <v>Иные закупки товаров, работ и услуг для обеспечения муниципальных нужд</v>
      </c>
      <c r="B154" s="94">
        <v>801</v>
      </c>
      <c r="C154" s="8" t="s">
        <v>222</v>
      </c>
      <c r="D154" s="8" t="s">
        <v>199</v>
      </c>
      <c r="E154" s="94" t="s">
        <v>163</v>
      </c>
      <c r="F154" s="94">
        <v>240</v>
      </c>
      <c r="G154" s="71">
        <f t="shared" si="33"/>
        <v>20</v>
      </c>
      <c r="H154" s="71">
        <f t="shared" si="33"/>
        <v>0</v>
      </c>
      <c r="I154" s="71">
        <f t="shared" si="22"/>
        <v>20</v>
      </c>
      <c r="J154" s="71">
        <f t="shared" si="33"/>
        <v>0</v>
      </c>
      <c r="K154" s="100">
        <f t="shared" si="23"/>
        <v>20</v>
      </c>
      <c r="L154" s="13">
        <f t="shared" si="33"/>
        <v>0</v>
      </c>
      <c r="M154" s="101">
        <f aca="true" t="shared" si="34" ref="M154:M217">K154+L154</f>
        <v>20</v>
      </c>
    </row>
    <row r="155" spans="1:13" s="81" customFormat="1" ht="33">
      <c r="A155" s="63" t="str">
        <f ca="1">IF(ISERROR(MATCH(F155,Код_КВР,0)),"",INDIRECT(ADDRESS(MATCH(F155,Код_КВР,0)+1,2,,,"КВР")))</f>
        <v xml:space="preserve">Прочая закупка товаров, работ и услуг для обеспечения муниципальных нужд         </v>
      </c>
      <c r="B155" s="94">
        <v>801</v>
      </c>
      <c r="C155" s="8" t="s">
        <v>222</v>
      </c>
      <c r="D155" s="8" t="s">
        <v>199</v>
      </c>
      <c r="E155" s="94" t="s">
        <v>163</v>
      </c>
      <c r="F155" s="94">
        <v>244</v>
      </c>
      <c r="G155" s="71">
        <v>20</v>
      </c>
      <c r="H155" s="71"/>
      <c r="I155" s="71">
        <f t="shared" si="22"/>
        <v>20</v>
      </c>
      <c r="J155" s="71"/>
      <c r="K155" s="100">
        <f t="shared" si="23"/>
        <v>20</v>
      </c>
      <c r="L155" s="13"/>
      <c r="M155" s="101">
        <f t="shared" si="34"/>
        <v>20</v>
      </c>
    </row>
    <row r="156" spans="1:13" s="81" customFormat="1" ht="33">
      <c r="A156" s="63" t="str">
        <f ca="1">IF(ISERROR(MATCH(E156,Код_КЦСР,0)),"",INDIRECT(ADDRESS(MATCH(E156,Код_КЦСР,0)+1,2,,,"КЦСР")))</f>
        <v>Непрограммные направления деятельности органов местного самоуправления</v>
      </c>
      <c r="B156" s="94">
        <v>801</v>
      </c>
      <c r="C156" s="8" t="s">
        <v>222</v>
      </c>
      <c r="D156" s="8" t="s">
        <v>199</v>
      </c>
      <c r="E156" s="94" t="s">
        <v>308</v>
      </c>
      <c r="F156" s="94"/>
      <c r="G156" s="71">
        <f aca="true" t="shared" si="35" ref="G156:L161">G157</f>
        <v>100</v>
      </c>
      <c r="H156" s="71">
        <f t="shared" si="35"/>
        <v>0</v>
      </c>
      <c r="I156" s="71">
        <f t="shared" si="22"/>
        <v>100</v>
      </c>
      <c r="J156" s="71">
        <f t="shared" si="35"/>
        <v>0</v>
      </c>
      <c r="K156" s="100">
        <f t="shared" si="23"/>
        <v>100</v>
      </c>
      <c r="L156" s="13">
        <f t="shared" si="35"/>
        <v>-50</v>
      </c>
      <c r="M156" s="101">
        <f t="shared" si="34"/>
        <v>50</v>
      </c>
    </row>
    <row r="157" spans="1:13" s="81" customFormat="1" ht="12.75">
      <c r="A157" s="63" t="str">
        <f ca="1">IF(ISERROR(MATCH(E157,Код_КЦСР,0)),"",INDIRECT(ADDRESS(MATCH(E157,Код_КЦСР,0)+1,2,,,"КЦСР")))</f>
        <v>Расходы, не включенные в муниципальные программы города Череповца</v>
      </c>
      <c r="B157" s="94">
        <v>801</v>
      </c>
      <c r="C157" s="8" t="s">
        <v>222</v>
      </c>
      <c r="D157" s="8" t="s">
        <v>199</v>
      </c>
      <c r="E157" s="94" t="s">
        <v>310</v>
      </c>
      <c r="F157" s="94"/>
      <c r="G157" s="71">
        <f t="shared" si="35"/>
        <v>100</v>
      </c>
      <c r="H157" s="71">
        <f t="shared" si="35"/>
        <v>0</v>
      </c>
      <c r="I157" s="71">
        <f t="shared" si="22"/>
        <v>100</v>
      </c>
      <c r="J157" s="71">
        <f t="shared" si="35"/>
        <v>0</v>
      </c>
      <c r="K157" s="100">
        <f t="shared" si="23"/>
        <v>100</v>
      </c>
      <c r="L157" s="13">
        <f t="shared" si="35"/>
        <v>-50</v>
      </c>
      <c r="M157" s="101">
        <f t="shared" si="34"/>
        <v>50</v>
      </c>
    </row>
    <row r="158" spans="1:13" s="81" customFormat="1" ht="33">
      <c r="A158" s="63" t="str">
        <f ca="1">IF(ISERROR(MATCH(E158,Код_КЦСР,0)),"",INDIRECT(ADDRESS(MATCH(E158,Код_КЦСР,0)+1,2,,,"КЦСР")))</f>
        <v>Реализация функций органов местного самоуправления города, связанных с общегородским управлением</v>
      </c>
      <c r="B158" s="94">
        <v>801</v>
      </c>
      <c r="C158" s="8" t="s">
        <v>222</v>
      </c>
      <c r="D158" s="8" t="s">
        <v>199</v>
      </c>
      <c r="E158" s="94" t="s">
        <v>318</v>
      </c>
      <c r="F158" s="94"/>
      <c r="G158" s="71">
        <f t="shared" si="35"/>
        <v>100</v>
      </c>
      <c r="H158" s="71">
        <f t="shared" si="35"/>
        <v>0</v>
      </c>
      <c r="I158" s="71">
        <f t="shared" si="22"/>
        <v>100</v>
      </c>
      <c r="J158" s="71">
        <f t="shared" si="35"/>
        <v>0</v>
      </c>
      <c r="K158" s="100">
        <f t="shared" si="23"/>
        <v>100</v>
      </c>
      <c r="L158" s="13">
        <f t="shared" si="35"/>
        <v>-50</v>
      </c>
      <c r="M158" s="101">
        <f t="shared" si="34"/>
        <v>50</v>
      </c>
    </row>
    <row r="159" spans="1:13" s="81" customFormat="1" ht="12.75">
      <c r="A159" s="63" t="str">
        <f ca="1">IF(ISERROR(MATCH(E159,Код_КЦСР,0)),"",INDIRECT(ADDRESS(MATCH(E159,Код_КЦСР,0)+1,2,,,"КЦСР")))</f>
        <v>Расходы на судебные издержки и исполнение судебных решений</v>
      </c>
      <c r="B159" s="94">
        <v>801</v>
      </c>
      <c r="C159" s="8" t="s">
        <v>222</v>
      </c>
      <c r="D159" s="8" t="s">
        <v>199</v>
      </c>
      <c r="E159" s="94" t="s">
        <v>320</v>
      </c>
      <c r="F159" s="94"/>
      <c r="G159" s="71">
        <f t="shared" si="35"/>
        <v>100</v>
      </c>
      <c r="H159" s="71">
        <f t="shared" si="35"/>
        <v>0</v>
      </c>
      <c r="I159" s="71">
        <f t="shared" si="22"/>
        <v>100</v>
      </c>
      <c r="J159" s="71">
        <f t="shared" si="35"/>
        <v>0</v>
      </c>
      <c r="K159" s="100">
        <f t="shared" si="23"/>
        <v>100</v>
      </c>
      <c r="L159" s="13">
        <f t="shared" si="35"/>
        <v>-50</v>
      </c>
      <c r="M159" s="101">
        <f t="shared" si="34"/>
        <v>50</v>
      </c>
    </row>
    <row r="160" spans="1:13" s="81" customFormat="1" ht="12.75">
      <c r="A160" s="63" t="str">
        <f ca="1">IF(ISERROR(MATCH(F160,Код_КВР,0)),"",INDIRECT(ADDRESS(MATCH(F160,Код_КВР,0)+1,2,,,"КВР")))</f>
        <v>Иные бюджетные ассигнования</v>
      </c>
      <c r="B160" s="94">
        <v>801</v>
      </c>
      <c r="C160" s="8" t="s">
        <v>222</v>
      </c>
      <c r="D160" s="8" t="s">
        <v>199</v>
      </c>
      <c r="E160" s="94" t="s">
        <v>320</v>
      </c>
      <c r="F160" s="94">
        <v>800</v>
      </c>
      <c r="G160" s="71">
        <f t="shared" si="35"/>
        <v>100</v>
      </c>
      <c r="H160" s="71">
        <f t="shared" si="35"/>
        <v>0</v>
      </c>
      <c r="I160" s="71">
        <f t="shared" si="22"/>
        <v>100</v>
      </c>
      <c r="J160" s="71">
        <f t="shared" si="35"/>
        <v>0</v>
      </c>
      <c r="K160" s="100">
        <f t="shared" si="23"/>
        <v>100</v>
      </c>
      <c r="L160" s="13">
        <f t="shared" si="35"/>
        <v>-50</v>
      </c>
      <c r="M160" s="101">
        <f t="shared" si="34"/>
        <v>50</v>
      </c>
    </row>
    <row r="161" spans="1:13" s="81" customFormat="1" ht="12.75">
      <c r="A161" s="63" t="str">
        <f ca="1">IF(ISERROR(MATCH(F161,Код_КВР,0)),"",INDIRECT(ADDRESS(MATCH(F161,Код_КВР,0)+1,2,,,"КВР")))</f>
        <v>Исполнение судебных актов</v>
      </c>
      <c r="B161" s="94">
        <v>801</v>
      </c>
      <c r="C161" s="8" t="s">
        <v>222</v>
      </c>
      <c r="D161" s="8" t="s">
        <v>199</v>
      </c>
      <c r="E161" s="94" t="s">
        <v>320</v>
      </c>
      <c r="F161" s="94">
        <v>830</v>
      </c>
      <c r="G161" s="71">
        <f t="shared" si="35"/>
        <v>100</v>
      </c>
      <c r="H161" s="71">
        <f t="shared" si="35"/>
        <v>0</v>
      </c>
      <c r="I161" s="71">
        <f t="shared" si="22"/>
        <v>100</v>
      </c>
      <c r="J161" s="71">
        <f t="shared" si="35"/>
        <v>0</v>
      </c>
      <c r="K161" s="100">
        <f t="shared" si="23"/>
        <v>100</v>
      </c>
      <c r="L161" s="13">
        <f t="shared" si="35"/>
        <v>-50</v>
      </c>
      <c r="M161" s="101">
        <f t="shared" si="34"/>
        <v>50</v>
      </c>
    </row>
    <row r="162" spans="1:13" s="81" customFormat="1" ht="74.25" customHeight="1">
      <c r="A162" s="63" t="str">
        <f ca="1">IF(ISERROR(MATCH(F162,Код_КВР,0)),"",INDIRECT(ADDRESS(MATCH(F162,Код_КВР,0)+1,2,,,"КВР")))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v>
      </c>
      <c r="B162" s="94">
        <v>801</v>
      </c>
      <c r="C162" s="8" t="s">
        <v>222</v>
      </c>
      <c r="D162" s="8" t="s">
        <v>199</v>
      </c>
      <c r="E162" s="94" t="s">
        <v>320</v>
      </c>
      <c r="F162" s="94">
        <v>831</v>
      </c>
      <c r="G162" s="71">
        <v>100</v>
      </c>
      <c r="H162" s="71"/>
      <c r="I162" s="71">
        <f t="shared" si="22"/>
        <v>100</v>
      </c>
      <c r="J162" s="71"/>
      <c r="K162" s="100">
        <f t="shared" si="23"/>
        <v>100</v>
      </c>
      <c r="L162" s="13">
        <v>-50</v>
      </c>
      <c r="M162" s="101">
        <f t="shared" si="34"/>
        <v>50</v>
      </c>
    </row>
    <row r="163" spans="1:13" s="81" customFormat="1" ht="12.75">
      <c r="A163" s="63" t="str">
        <f ca="1">IF(ISERROR(MATCH(C163,Код_Раздел,0)),"",INDIRECT(ADDRESS(MATCH(C163,Код_Раздел,0)+1,2,,,"Раздел")))</f>
        <v>Национальная безопасность и правоохранительная  деятельность</v>
      </c>
      <c r="B163" s="94">
        <v>801</v>
      </c>
      <c r="C163" s="8" t="s">
        <v>224</v>
      </c>
      <c r="D163" s="8"/>
      <c r="E163" s="94"/>
      <c r="F163" s="94"/>
      <c r="G163" s="71">
        <f>G164</f>
        <v>59148.7</v>
      </c>
      <c r="H163" s="71">
        <f>H164</f>
        <v>0</v>
      </c>
      <c r="I163" s="71">
        <f aca="true" t="shared" si="36" ref="I163:I232">G163+H163</f>
        <v>59148.7</v>
      </c>
      <c r="J163" s="71">
        <f>J164</f>
        <v>0</v>
      </c>
      <c r="K163" s="100">
        <f aca="true" t="shared" si="37" ref="K163:K232">I163+J163</f>
        <v>59148.7</v>
      </c>
      <c r="L163" s="13">
        <f>L164</f>
        <v>-3441.5</v>
      </c>
      <c r="M163" s="101">
        <f t="shared" si="34"/>
        <v>55707.2</v>
      </c>
    </row>
    <row r="164" spans="1:13" s="81" customFormat="1" ht="33">
      <c r="A164" s="12" t="s">
        <v>271</v>
      </c>
      <c r="B164" s="94">
        <v>801</v>
      </c>
      <c r="C164" s="8" t="s">
        <v>224</v>
      </c>
      <c r="D164" s="8" t="s">
        <v>228</v>
      </c>
      <c r="E164" s="94"/>
      <c r="F164" s="94"/>
      <c r="G164" s="71">
        <f>G165+G174+G210</f>
        <v>59148.7</v>
      </c>
      <c r="H164" s="71">
        <f>H165+H174+H210</f>
        <v>0</v>
      </c>
      <c r="I164" s="71">
        <f t="shared" si="36"/>
        <v>59148.7</v>
      </c>
      <c r="J164" s="71">
        <f>J165+J174+J210</f>
        <v>0</v>
      </c>
      <c r="K164" s="100">
        <f t="shared" si="37"/>
        <v>59148.7</v>
      </c>
      <c r="L164" s="13">
        <f>L165+L174+L210</f>
        <v>-3441.5</v>
      </c>
      <c r="M164" s="101">
        <f t="shared" si="34"/>
        <v>55707.2</v>
      </c>
    </row>
    <row r="165" spans="1:13" s="81" customFormat="1" ht="12.75">
      <c r="A165" s="63" t="str">
        <f ca="1">IF(ISERROR(MATCH(E165,Код_КЦСР,0)),"",INDIRECT(ADDRESS(MATCH(E165,Код_КЦСР,0)+1,2,,,"КЦСР")))</f>
        <v>Муниципальная программа «Здоровый город» на 2014-2022 годы</v>
      </c>
      <c r="B165" s="94">
        <v>801</v>
      </c>
      <c r="C165" s="8" t="s">
        <v>224</v>
      </c>
      <c r="D165" s="8" t="s">
        <v>228</v>
      </c>
      <c r="E165" s="94" t="s">
        <v>583</v>
      </c>
      <c r="F165" s="94"/>
      <c r="G165" s="71">
        <f>G166+G170</f>
        <v>77.9</v>
      </c>
      <c r="H165" s="71">
        <f>H166+H170</f>
        <v>0</v>
      </c>
      <c r="I165" s="71">
        <f t="shared" si="36"/>
        <v>77.9</v>
      </c>
      <c r="J165" s="71">
        <f>J166+J170</f>
        <v>0</v>
      </c>
      <c r="K165" s="100">
        <f t="shared" si="37"/>
        <v>77.9</v>
      </c>
      <c r="L165" s="13">
        <f>L166+L170</f>
        <v>0</v>
      </c>
      <c r="M165" s="101">
        <f t="shared" si="34"/>
        <v>77.9</v>
      </c>
    </row>
    <row r="166" spans="1:13" s="81" customFormat="1" ht="12.75">
      <c r="A166" s="63" t="str">
        <f ca="1">IF(ISERROR(MATCH(E166,Код_КЦСР,0)),"",INDIRECT(ADDRESS(MATCH(E166,Код_КЦСР,0)+1,2,,,"КЦСР")))</f>
        <v>Сохранение и укрепление здоровья детей и подростков</v>
      </c>
      <c r="B166" s="94">
        <v>801</v>
      </c>
      <c r="C166" s="8" t="s">
        <v>224</v>
      </c>
      <c r="D166" s="8" t="s">
        <v>228</v>
      </c>
      <c r="E166" s="94" t="s">
        <v>586</v>
      </c>
      <c r="F166" s="94"/>
      <c r="G166" s="71">
        <f aca="true" t="shared" si="38" ref="G166:L168">G167</f>
        <v>77.9</v>
      </c>
      <c r="H166" s="71">
        <f t="shared" si="38"/>
        <v>0</v>
      </c>
      <c r="I166" s="71">
        <f t="shared" si="36"/>
        <v>77.9</v>
      </c>
      <c r="J166" s="71">
        <f t="shared" si="38"/>
        <v>0</v>
      </c>
      <c r="K166" s="100">
        <f t="shared" si="37"/>
        <v>77.9</v>
      </c>
      <c r="L166" s="13">
        <f t="shared" si="38"/>
        <v>0</v>
      </c>
      <c r="M166" s="101">
        <f t="shared" si="34"/>
        <v>77.9</v>
      </c>
    </row>
    <row r="167" spans="1:13" s="81" customFormat="1" ht="12.75">
      <c r="A167" s="63" t="str">
        <f ca="1">IF(ISERROR(MATCH(F167,Код_КВР,0)),"",INDIRECT(ADDRESS(MATCH(F167,Код_КВР,0)+1,2,,,"КВР")))</f>
        <v>Закупка товаров, работ и услуг для муниципальных нужд</v>
      </c>
      <c r="B167" s="94">
        <v>801</v>
      </c>
      <c r="C167" s="8" t="s">
        <v>224</v>
      </c>
      <c r="D167" s="8" t="s">
        <v>228</v>
      </c>
      <c r="E167" s="94" t="s">
        <v>586</v>
      </c>
      <c r="F167" s="94">
        <v>200</v>
      </c>
      <c r="G167" s="71">
        <f t="shared" si="38"/>
        <v>77.9</v>
      </c>
      <c r="H167" s="71">
        <f t="shared" si="38"/>
        <v>0</v>
      </c>
      <c r="I167" s="71">
        <f t="shared" si="36"/>
        <v>77.9</v>
      </c>
      <c r="J167" s="71">
        <f t="shared" si="38"/>
        <v>0</v>
      </c>
      <c r="K167" s="100">
        <f t="shared" si="37"/>
        <v>77.9</v>
      </c>
      <c r="L167" s="13">
        <f t="shared" si="38"/>
        <v>0</v>
      </c>
      <c r="M167" s="101">
        <f t="shared" si="34"/>
        <v>77.9</v>
      </c>
    </row>
    <row r="168" spans="1:13" s="81" customFormat="1" ht="33">
      <c r="A168" s="63" t="str">
        <f ca="1">IF(ISERROR(MATCH(F168,Код_КВР,0)),"",INDIRECT(ADDRESS(MATCH(F168,Код_КВР,0)+1,2,,,"КВР")))</f>
        <v>Иные закупки товаров, работ и услуг для обеспечения муниципальных нужд</v>
      </c>
      <c r="B168" s="94">
        <v>801</v>
      </c>
      <c r="C168" s="8" t="s">
        <v>224</v>
      </c>
      <c r="D168" s="8" t="s">
        <v>228</v>
      </c>
      <c r="E168" s="94" t="s">
        <v>586</v>
      </c>
      <c r="F168" s="94">
        <v>240</v>
      </c>
      <c r="G168" s="71">
        <f t="shared" si="38"/>
        <v>77.9</v>
      </c>
      <c r="H168" s="71">
        <f t="shared" si="38"/>
        <v>0</v>
      </c>
      <c r="I168" s="71">
        <f t="shared" si="36"/>
        <v>77.9</v>
      </c>
      <c r="J168" s="71">
        <f t="shared" si="38"/>
        <v>0</v>
      </c>
      <c r="K168" s="100">
        <f t="shared" si="37"/>
        <v>77.9</v>
      </c>
      <c r="L168" s="13">
        <f t="shared" si="38"/>
        <v>0</v>
      </c>
      <c r="M168" s="101">
        <f t="shared" si="34"/>
        <v>77.9</v>
      </c>
    </row>
    <row r="169" spans="1:13" s="81" customFormat="1" ht="33">
      <c r="A169" s="63" t="str">
        <f ca="1">IF(ISERROR(MATCH(F169,Код_КВР,0)),"",INDIRECT(ADDRESS(MATCH(F169,Код_КВР,0)+1,2,,,"КВР")))</f>
        <v xml:space="preserve">Прочая закупка товаров, работ и услуг для обеспечения муниципальных нужд         </v>
      </c>
      <c r="B169" s="94">
        <v>801</v>
      </c>
      <c r="C169" s="8" t="s">
        <v>224</v>
      </c>
      <c r="D169" s="8" t="s">
        <v>228</v>
      </c>
      <c r="E169" s="94" t="s">
        <v>586</v>
      </c>
      <c r="F169" s="94">
        <v>244</v>
      </c>
      <c r="G169" s="71">
        <v>77.9</v>
      </c>
      <c r="H169" s="71"/>
      <c r="I169" s="71">
        <f t="shared" si="36"/>
        <v>77.9</v>
      </c>
      <c r="J169" s="71"/>
      <c r="K169" s="100">
        <f t="shared" si="37"/>
        <v>77.9</v>
      </c>
      <c r="L169" s="13"/>
      <c r="M169" s="101">
        <f t="shared" si="34"/>
        <v>77.9</v>
      </c>
    </row>
    <row r="170" spans="1:13" s="81" customFormat="1" ht="12.75" hidden="1">
      <c r="A170" s="63" t="str">
        <f ca="1">IF(ISERROR(MATCH(E170,Код_КЦСР,0)),"",INDIRECT(ADDRESS(MATCH(E170,Код_КЦСР,0)+1,2,,,"КЦСР")))</f>
        <v>Здоровье на рабочем месте</v>
      </c>
      <c r="B170" s="94">
        <v>801</v>
      </c>
      <c r="C170" s="8" t="s">
        <v>224</v>
      </c>
      <c r="D170" s="8" t="s">
        <v>228</v>
      </c>
      <c r="E170" s="94" t="s">
        <v>592</v>
      </c>
      <c r="F170" s="94"/>
      <c r="G170" s="71">
        <f aca="true" t="shared" si="39" ref="G170:L172">G171</f>
        <v>0</v>
      </c>
      <c r="H170" s="71">
        <f t="shared" si="39"/>
        <v>0</v>
      </c>
      <c r="I170" s="71">
        <f t="shared" si="36"/>
        <v>0</v>
      </c>
      <c r="J170" s="71">
        <f t="shared" si="39"/>
        <v>0</v>
      </c>
      <c r="K170" s="100">
        <f t="shared" si="37"/>
        <v>0</v>
      </c>
      <c r="L170" s="13">
        <f t="shared" si="39"/>
        <v>0</v>
      </c>
      <c r="M170" s="101">
        <f t="shared" si="34"/>
        <v>0</v>
      </c>
    </row>
    <row r="171" spans="1:13" s="81" customFormat="1" ht="12.75" hidden="1">
      <c r="A171" s="63" t="str">
        <f ca="1">IF(ISERROR(MATCH(F171,Код_КВР,0)),"",INDIRECT(ADDRESS(MATCH(F171,Код_КВР,0)+1,2,,,"КВР")))</f>
        <v>Закупка товаров, работ и услуг для муниципальных нужд</v>
      </c>
      <c r="B171" s="94">
        <v>801</v>
      </c>
      <c r="C171" s="8" t="s">
        <v>224</v>
      </c>
      <c r="D171" s="8" t="s">
        <v>228</v>
      </c>
      <c r="E171" s="94" t="s">
        <v>592</v>
      </c>
      <c r="F171" s="94">
        <v>200</v>
      </c>
      <c r="G171" s="71">
        <f t="shared" si="39"/>
        <v>0</v>
      </c>
      <c r="H171" s="71">
        <f t="shared" si="39"/>
        <v>0</v>
      </c>
      <c r="I171" s="71">
        <f t="shared" si="36"/>
        <v>0</v>
      </c>
      <c r="J171" s="71">
        <f t="shared" si="39"/>
        <v>0</v>
      </c>
      <c r="K171" s="100">
        <f t="shared" si="37"/>
        <v>0</v>
      </c>
      <c r="L171" s="13">
        <f t="shared" si="39"/>
        <v>0</v>
      </c>
      <c r="M171" s="101">
        <f t="shared" si="34"/>
        <v>0</v>
      </c>
    </row>
    <row r="172" spans="1:13" s="81" customFormat="1" ht="33" hidden="1">
      <c r="A172" s="63" t="str">
        <f ca="1">IF(ISERROR(MATCH(F172,Код_КВР,0)),"",INDIRECT(ADDRESS(MATCH(F172,Код_КВР,0)+1,2,,,"КВР")))</f>
        <v>Иные закупки товаров, работ и услуг для обеспечения муниципальных нужд</v>
      </c>
      <c r="B172" s="94">
        <v>801</v>
      </c>
      <c r="C172" s="8" t="s">
        <v>224</v>
      </c>
      <c r="D172" s="8" t="s">
        <v>228</v>
      </c>
      <c r="E172" s="94" t="s">
        <v>592</v>
      </c>
      <c r="F172" s="94">
        <v>240</v>
      </c>
      <c r="G172" s="71">
        <f t="shared" si="39"/>
        <v>0</v>
      </c>
      <c r="H172" s="71">
        <f t="shared" si="39"/>
        <v>0</v>
      </c>
      <c r="I172" s="71">
        <f t="shared" si="36"/>
        <v>0</v>
      </c>
      <c r="J172" s="71">
        <f t="shared" si="39"/>
        <v>0</v>
      </c>
      <c r="K172" s="100">
        <f t="shared" si="37"/>
        <v>0</v>
      </c>
      <c r="L172" s="13">
        <f t="shared" si="39"/>
        <v>0</v>
      </c>
      <c r="M172" s="101">
        <f t="shared" si="34"/>
        <v>0</v>
      </c>
    </row>
    <row r="173" spans="1:13" s="81" customFormat="1" ht="33" hidden="1">
      <c r="A173" s="63" t="str">
        <f ca="1">IF(ISERROR(MATCH(F173,Код_КВР,0)),"",INDIRECT(ADDRESS(MATCH(F173,Код_КВР,0)+1,2,,,"КВР")))</f>
        <v xml:space="preserve">Прочая закупка товаров, работ и услуг для обеспечения муниципальных нужд         </v>
      </c>
      <c r="B173" s="94">
        <v>801</v>
      </c>
      <c r="C173" s="8" t="s">
        <v>224</v>
      </c>
      <c r="D173" s="8" t="s">
        <v>228</v>
      </c>
      <c r="E173" s="94" t="s">
        <v>592</v>
      </c>
      <c r="F173" s="94">
        <v>244</v>
      </c>
      <c r="G173" s="71">
        <v>0</v>
      </c>
      <c r="H173" s="71">
        <v>0</v>
      </c>
      <c r="I173" s="71">
        <f t="shared" si="36"/>
        <v>0</v>
      </c>
      <c r="J173" s="71">
        <v>0</v>
      </c>
      <c r="K173" s="100">
        <f t="shared" si="37"/>
        <v>0</v>
      </c>
      <c r="L173" s="13">
        <v>0</v>
      </c>
      <c r="M173" s="101">
        <f t="shared" si="34"/>
        <v>0</v>
      </c>
    </row>
    <row r="174" spans="1:13" s="81" customFormat="1" ht="33">
      <c r="A174" s="63" t="str">
        <f ca="1">IF(ISERROR(MATCH(E174,Код_КЦСР,0)),"",INDIRECT(ADDRESS(MATCH(E174,Код_КЦСР,0)+1,2,,,"КЦСР")))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174" s="94">
        <v>801</v>
      </c>
      <c r="C174" s="8" t="s">
        <v>224</v>
      </c>
      <c r="D174" s="8" t="s">
        <v>228</v>
      </c>
      <c r="E174" s="94" t="s">
        <v>81</v>
      </c>
      <c r="F174" s="94"/>
      <c r="G174" s="71">
        <f>G175+G180</f>
        <v>49656.6</v>
      </c>
      <c r="H174" s="71">
        <f>H175+H180</f>
        <v>0</v>
      </c>
      <c r="I174" s="71">
        <f t="shared" si="36"/>
        <v>49656.6</v>
      </c>
      <c r="J174" s="71">
        <f>J175+J180</f>
        <v>0</v>
      </c>
      <c r="K174" s="100">
        <f t="shared" si="37"/>
        <v>49656.6</v>
      </c>
      <c r="L174" s="13">
        <f>L175+L180</f>
        <v>-3424</v>
      </c>
      <c r="M174" s="101">
        <f t="shared" si="34"/>
        <v>46232.6</v>
      </c>
    </row>
    <row r="175" spans="1:13" s="81" customFormat="1" ht="12.75">
      <c r="A175" s="63" t="str">
        <f ca="1">IF(ISERROR(MATCH(E175,Код_КЦСР,0)),"",INDIRECT(ADDRESS(MATCH(E175,Код_КЦСР,0)+1,2,,,"КЦСР")))</f>
        <v>Обеспечение пожарной безопасности муниципальных учреждений города</v>
      </c>
      <c r="B175" s="94">
        <v>801</v>
      </c>
      <c r="C175" s="8" t="s">
        <v>224</v>
      </c>
      <c r="D175" s="8" t="s">
        <v>228</v>
      </c>
      <c r="E175" s="94" t="s">
        <v>83</v>
      </c>
      <c r="F175" s="94"/>
      <c r="G175" s="71">
        <f aca="true" t="shared" si="40" ref="G175:L178">G176</f>
        <v>215</v>
      </c>
      <c r="H175" s="71">
        <f t="shared" si="40"/>
        <v>0</v>
      </c>
      <c r="I175" s="71">
        <f t="shared" si="36"/>
        <v>215</v>
      </c>
      <c r="J175" s="71">
        <f t="shared" si="40"/>
        <v>0</v>
      </c>
      <c r="K175" s="100">
        <f t="shared" si="37"/>
        <v>215</v>
      </c>
      <c r="L175" s="13">
        <f>L176</f>
        <v>0</v>
      </c>
      <c r="M175" s="101">
        <f t="shared" si="34"/>
        <v>215</v>
      </c>
    </row>
    <row r="176" spans="1:13" s="81" customFormat="1" ht="49.5">
      <c r="A176" s="63" t="str">
        <f ca="1">IF(ISERROR(MATCH(E176,Код_КЦСР,0)),"",INDIRECT(ADDRESS(MATCH(E176,Код_КЦСР,0)+1,2,,,"КЦСР")))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176" s="94">
        <v>801</v>
      </c>
      <c r="C176" s="8" t="s">
        <v>224</v>
      </c>
      <c r="D176" s="8" t="s">
        <v>228</v>
      </c>
      <c r="E176" s="94" t="s">
        <v>85</v>
      </c>
      <c r="F176" s="94"/>
      <c r="G176" s="71">
        <f t="shared" si="40"/>
        <v>215</v>
      </c>
      <c r="H176" s="71">
        <f t="shared" si="40"/>
        <v>0</v>
      </c>
      <c r="I176" s="71">
        <f t="shared" si="36"/>
        <v>215</v>
      </c>
      <c r="J176" s="71">
        <f t="shared" si="40"/>
        <v>0</v>
      </c>
      <c r="K176" s="100">
        <f t="shared" si="37"/>
        <v>215</v>
      </c>
      <c r="L176" s="13">
        <f t="shared" si="40"/>
        <v>0</v>
      </c>
      <c r="M176" s="101">
        <f t="shared" si="34"/>
        <v>215</v>
      </c>
    </row>
    <row r="177" spans="1:13" s="81" customFormat="1" ht="12.75">
      <c r="A177" s="63" t="str">
        <f ca="1">IF(ISERROR(MATCH(F177,Код_КВР,0)),"",INDIRECT(ADDRESS(MATCH(F177,Код_КВР,0)+1,2,,,"КВР")))</f>
        <v>Закупка товаров, работ и услуг для муниципальных нужд</v>
      </c>
      <c r="B177" s="94">
        <v>801</v>
      </c>
      <c r="C177" s="8" t="s">
        <v>224</v>
      </c>
      <c r="D177" s="8" t="s">
        <v>228</v>
      </c>
      <c r="E177" s="94" t="s">
        <v>85</v>
      </c>
      <c r="F177" s="94">
        <v>200</v>
      </c>
      <c r="G177" s="71">
        <f t="shared" si="40"/>
        <v>215</v>
      </c>
      <c r="H177" s="71">
        <f t="shared" si="40"/>
        <v>0</v>
      </c>
      <c r="I177" s="71">
        <f t="shared" si="36"/>
        <v>215</v>
      </c>
      <c r="J177" s="71">
        <f t="shared" si="40"/>
        <v>0</v>
      </c>
      <c r="K177" s="100">
        <f t="shared" si="37"/>
        <v>215</v>
      </c>
      <c r="L177" s="13">
        <f t="shared" si="40"/>
        <v>0</v>
      </c>
      <c r="M177" s="101">
        <f t="shared" si="34"/>
        <v>215</v>
      </c>
    </row>
    <row r="178" spans="1:13" s="81" customFormat="1" ht="33">
      <c r="A178" s="63" t="str">
        <f ca="1">IF(ISERROR(MATCH(F178,Код_КВР,0)),"",INDIRECT(ADDRESS(MATCH(F178,Код_КВР,0)+1,2,,,"КВР")))</f>
        <v>Иные закупки товаров, работ и услуг для обеспечения муниципальных нужд</v>
      </c>
      <c r="B178" s="94">
        <v>801</v>
      </c>
      <c r="C178" s="8" t="s">
        <v>224</v>
      </c>
      <c r="D178" s="8" t="s">
        <v>228</v>
      </c>
      <c r="E178" s="94" t="s">
        <v>85</v>
      </c>
      <c r="F178" s="94">
        <v>240</v>
      </c>
      <c r="G178" s="71">
        <f t="shared" si="40"/>
        <v>215</v>
      </c>
      <c r="H178" s="71">
        <f t="shared" si="40"/>
        <v>0</v>
      </c>
      <c r="I178" s="71">
        <f t="shared" si="36"/>
        <v>215</v>
      </c>
      <c r="J178" s="71">
        <f t="shared" si="40"/>
        <v>0</v>
      </c>
      <c r="K178" s="100">
        <f t="shared" si="37"/>
        <v>215</v>
      </c>
      <c r="L178" s="13">
        <f t="shared" si="40"/>
        <v>0</v>
      </c>
      <c r="M178" s="101">
        <f t="shared" si="34"/>
        <v>215</v>
      </c>
    </row>
    <row r="179" spans="1:13" s="81" customFormat="1" ht="33">
      <c r="A179" s="63" t="str">
        <f ca="1">IF(ISERROR(MATCH(F179,Код_КВР,0)),"",INDIRECT(ADDRESS(MATCH(F179,Код_КВР,0)+1,2,,,"КВР")))</f>
        <v xml:space="preserve">Прочая закупка товаров, работ и услуг для обеспечения муниципальных нужд         </v>
      </c>
      <c r="B179" s="94">
        <v>801</v>
      </c>
      <c r="C179" s="8" t="s">
        <v>224</v>
      </c>
      <c r="D179" s="8" t="s">
        <v>228</v>
      </c>
      <c r="E179" s="94" t="s">
        <v>85</v>
      </c>
      <c r="F179" s="94">
        <v>244</v>
      </c>
      <c r="G179" s="71">
        <v>215</v>
      </c>
      <c r="H179" s="71"/>
      <c r="I179" s="71">
        <f t="shared" si="36"/>
        <v>215</v>
      </c>
      <c r="J179" s="71"/>
      <c r="K179" s="100">
        <f t="shared" si="37"/>
        <v>215</v>
      </c>
      <c r="L179" s="13"/>
      <c r="M179" s="101">
        <f t="shared" si="34"/>
        <v>215</v>
      </c>
    </row>
    <row r="180" spans="1:13" s="81" customFormat="1" ht="33">
      <c r="A180" s="63" t="str">
        <f ca="1">IF(ISERROR(MATCH(E180,Код_КЦСР,0)),"",INDIRECT(ADDRESS(MATCH(E180,Код_КЦСР,0)+1,2,,,"КЦСР")))</f>
        <v>Снижение рисков и смягчение последствий чрезвычайных ситуаций природного и техногенного характера в городе</v>
      </c>
      <c r="B180" s="94">
        <v>801</v>
      </c>
      <c r="C180" s="8" t="s">
        <v>224</v>
      </c>
      <c r="D180" s="8" t="s">
        <v>228</v>
      </c>
      <c r="E180" s="94" t="s">
        <v>107</v>
      </c>
      <c r="F180" s="94"/>
      <c r="G180" s="71">
        <f>G181+G190+G194+G197</f>
        <v>49441.6</v>
      </c>
      <c r="H180" s="71">
        <f>H181+H190+H194+H197</f>
        <v>0</v>
      </c>
      <c r="I180" s="71">
        <f t="shared" si="36"/>
        <v>49441.6</v>
      </c>
      <c r="J180" s="71">
        <f>J181+J190+J194+J197</f>
        <v>0</v>
      </c>
      <c r="K180" s="100">
        <f t="shared" si="37"/>
        <v>49441.6</v>
      </c>
      <c r="L180" s="13">
        <f>L181+L190+L194+L197</f>
        <v>-3424</v>
      </c>
      <c r="M180" s="101">
        <f t="shared" si="34"/>
        <v>46017.6</v>
      </c>
    </row>
    <row r="181" spans="1:13" s="81" customFormat="1" ht="47.25" customHeight="1">
      <c r="A181" s="63" t="str">
        <f ca="1">IF(ISERROR(MATCH(E181,Код_КЦСР,0)),"",INDIRECT(ADDRESS(MATCH(E181,Код_КЦСР,0)+1,2,,,"КЦСР")))</f>
        <v>Оснащение аварийно-спасательных подразделений МБУ «Спасательная служба» современными аварийно-спасательными средствами и инструментом</v>
      </c>
      <c r="B181" s="94">
        <v>801</v>
      </c>
      <c r="C181" s="8" t="s">
        <v>224</v>
      </c>
      <c r="D181" s="8" t="s">
        <v>228</v>
      </c>
      <c r="E181" s="94" t="s">
        <v>109</v>
      </c>
      <c r="F181" s="94"/>
      <c r="G181" s="71">
        <f>G182+G184</f>
        <v>881.7</v>
      </c>
      <c r="H181" s="71">
        <f>H182+H184</f>
        <v>0</v>
      </c>
      <c r="I181" s="71">
        <f t="shared" si="36"/>
        <v>881.7</v>
      </c>
      <c r="J181" s="71">
        <f>J182+J184+J187</f>
        <v>-653.3000000000001</v>
      </c>
      <c r="K181" s="100">
        <f t="shared" si="37"/>
        <v>228.39999999999998</v>
      </c>
      <c r="L181" s="13">
        <f>L182+L184+L187</f>
        <v>-44</v>
      </c>
      <c r="M181" s="101">
        <f t="shared" si="34"/>
        <v>184.39999999999998</v>
      </c>
    </row>
    <row r="182" spans="1:13" s="81" customFormat="1" ht="33" hidden="1">
      <c r="A182" s="63" t="str">
        <f aca="true" t="shared" si="41" ref="A182:A189">IF(ISERROR(MATCH(F182,Код_КВР,0)),"",INDIRECT(ADDRESS(MATCH(F182,Код_КВР,0)+1,2,,,"КВР")))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82" s="94">
        <v>801</v>
      </c>
      <c r="C182" s="8" t="s">
        <v>224</v>
      </c>
      <c r="D182" s="8" t="s">
        <v>228</v>
      </c>
      <c r="E182" s="94" t="s">
        <v>109</v>
      </c>
      <c r="F182" s="94">
        <v>100</v>
      </c>
      <c r="G182" s="71">
        <f>G183</f>
        <v>555</v>
      </c>
      <c r="H182" s="71">
        <f>H183</f>
        <v>0</v>
      </c>
      <c r="I182" s="71">
        <f t="shared" si="36"/>
        <v>555</v>
      </c>
      <c r="J182" s="71">
        <f>J183</f>
        <v>-555</v>
      </c>
      <c r="K182" s="100">
        <f t="shared" si="37"/>
        <v>0</v>
      </c>
      <c r="L182" s="13">
        <f>L183</f>
        <v>0</v>
      </c>
      <c r="M182" s="101">
        <f t="shared" si="34"/>
        <v>0</v>
      </c>
    </row>
    <row r="183" spans="1:13" s="81" customFormat="1" ht="12.75" hidden="1">
      <c r="A183" s="63" t="str">
        <f ca="1" t="shared" si="41"/>
        <v>Расходы на выплаты персоналу казенных учреждений</v>
      </c>
      <c r="B183" s="94">
        <v>801</v>
      </c>
      <c r="C183" s="8" t="s">
        <v>224</v>
      </c>
      <c r="D183" s="8" t="s">
        <v>228</v>
      </c>
      <c r="E183" s="94" t="s">
        <v>109</v>
      </c>
      <c r="F183" s="94">
        <v>110</v>
      </c>
      <c r="G183" s="71">
        <v>555</v>
      </c>
      <c r="H183" s="71"/>
      <c r="I183" s="71">
        <f t="shared" si="36"/>
        <v>555</v>
      </c>
      <c r="J183" s="71">
        <v>-555</v>
      </c>
      <c r="K183" s="100">
        <f t="shared" si="37"/>
        <v>0</v>
      </c>
      <c r="L183" s="13"/>
      <c r="M183" s="101">
        <f t="shared" si="34"/>
        <v>0</v>
      </c>
    </row>
    <row r="184" spans="1:13" s="81" customFormat="1" ht="12.75" hidden="1">
      <c r="A184" s="63" t="str">
        <f ca="1" t="shared" si="41"/>
        <v>Закупка товаров, работ и услуг для муниципальных нужд</v>
      </c>
      <c r="B184" s="94">
        <v>801</v>
      </c>
      <c r="C184" s="8" t="s">
        <v>224</v>
      </c>
      <c r="D184" s="8" t="s">
        <v>228</v>
      </c>
      <c r="E184" s="94" t="s">
        <v>109</v>
      </c>
      <c r="F184" s="94">
        <v>200</v>
      </c>
      <c r="G184" s="71">
        <f>G185</f>
        <v>326.7</v>
      </c>
      <c r="H184" s="71">
        <f>H185</f>
        <v>0</v>
      </c>
      <c r="I184" s="71">
        <f t="shared" si="36"/>
        <v>326.7</v>
      </c>
      <c r="J184" s="71">
        <f>J185</f>
        <v>-326.7</v>
      </c>
      <c r="K184" s="100">
        <f t="shared" si="37"/>
        <v>0</v>
      </c>
      <c r="L184" s="13">
        <f>L185</f>
        <v>0</v>
      </c>
      <c r="M184" s="101">
        <f t="shared" si="34"/>
        <v>0</v>
      </c>
    </row>
    <row r="185" spans="1:13" s="81" customFormat="1" ht="33" hidden="1">
      <c r="A185" s="63" t="str">
        <f ca="1" t="shared" si="41"/>
        <v>Иные закупки товаров, работ и услуг для обеспечения муниципальных нужд</v>
      </c>
      <c r="B185" s="94">
        <v>801</v>
      </c>
      <c r="C185" s="8" t="s">
        <v>224</v>
      </c>
      <c r="D185" s="8" t="s">
        <v>228</v>
      </c>
      <c r="E185" s="94" t="s">
        <v>109</v>
      </c>
      <c r="F185" s="94">
        <v>240</v>
      </c>
      <c r="G185" s="71">
        <f>G186</f>
        <v>326.7</v>
      </c>
      <c r="H185" s="71">
        <f>H186</f>
        <v>0</v>
      </c>
      <c r="I185" s="71">
        <f t="shared" si="36"/>
        <v>326.7</v>
      </c>
      <c r="J185" s="71">
        <f>J186</f>
        <v>-326.7</v>
      </c>
      <c r="K185" s="100">
        <f t="shared" si="37"/>
        <v>0</v>
      </c>
      <c r="L185" s="13">
        <f>L186</f>
        <v>0</v>
      </c>
      <c r="M185" s="101">
        <f t="shared" si="34"/>
        <v>0</v>
      </c>
    </row>
    <row r="186" spans="1:13" s="81" customFormat="1" ht="33" hidden="1">
      <c r="A186" s="63" t="str">
        <f ca="1" t="shared" si="41"/>
        <v xml:space="preserve">Прочая закупка товаров, работ и услуг для обеспечения муниципальных нужд         </v>
      </c>
      <c r="B186" s="94">
        <v>801</v>
      </c>
      <c r="C186" s="8" t="s">
        <v>224</v>
      </c>
      <c r="D186" s="8" t="s">
        <v>228</v>
      </c>
      <c r="E186" s="94" t="s">
        <v>109</v>
      </c>
      <c r="F186" s="94">
        <v>244</v>
      </c>
      <c r="G186" s="71">
        <v>326.7</v>
      </c>
      <c r="H186" s="71"/>
      <c r="I186" s="71">
        <f t="shared" si="36"/>
        <v>326.7</v>
      </c>
      <c r="J186" s="71">
        <v>-326.7</v>
      </c>
      <c r="K186" s="100">
        <f t="shared" si="37"/>
        <v>0</v>
      </c>
      <c r="L186" s="13"/>
      <c r="M186" s="101">
        <f t="shared" si="34"/>
        <v>0</v>
      </c>
    </row>
    <row r="187" spans="1:13" s="81" customFormat="1" ht="33">
      <c r="A187" s="63" t="str">
        <f ca="1" t="shared" si="41"/>
        <v>Предоставление субсидий бюджетным, автономным учреждениям и иным некоммерческим организациям</v>
      </c>
      <c r="B187" s="94">
        <v>801</v>
      </c>
      <c r="C187" s="8" t="s">
        <v>224</v>
      </c>
      <c r="D187" s="8" t="s">
        <v>228</v>
      </c>
      <c r="E187" s="94" t="s">
        <v>109</v>
      </c>
      <c r="F187" s="94">
        <v>600</v>
      </c>
      <c r="G187" s="71"/>
      <c r="H187" s="71"/>
      <c r="I187" s="71"/>
      <c r="J187" s="71">
        <f>J188</f>
        <v>228.4</v>
      </c>
      <c r="K187" s="100">
        <f t="shared" si="37"/>
        <v>228.4</v>
      </c>
      <c r="L187" s="13">
        <f>L188</f>
        <v>-44</v>
      </c>
      <c r="M187" s="101">
        <f t="shared" si="34"/>
        <v>184.4</v>
      </c>
    </row>
    <row r="188" spans="1:13" s="81" customFormat="1" ht="12.75">
      <c r="A188" s="63" t="str">
        <f ca="1" t="shared" si="41"/>
        <v>Субсидии бюджетным учреждениям</v>
      </c>
      <c r="B188" s="94">
        <v>801</v>
      </c>
      <c r="C188" s="8" t="s">
        <v>224</v>
      </c>
      <c r="D188" s="8" t="s">
        <v>228</v>
      </c>
      <c r="E188" s="94" t="s">
        <v>109</v>
      </c>
      <c r="F188" s="94">
        <v>610</v>
      </c>
      <c r="G188" s="71"/>
      <c r="H188" s="71"/>
      <c r="I188" s="71"/>
      <c r="J188" s="71">
        <f>J189</f>
        <v>228.4</v>
      </c>
      <c r="K188" s="100">
        <f t="shared" si="37"/>
        <v>228.4</v>
      </c>
      <c r="L188" s="13">
        <f>L189</f>
        <v>-44</v>
      </c>
      <c r="M188" s="101">
        <f t="shared" si="34"/>
        <v>184.4</v>
      </c>
    </row>
    <row r="189" spans="1:13" s="81" customFormat="1" ht="12.75">
      <c r="A189" s="63" t="str">
        <f ca="1" t="shared" si="41"/>
        <v>Субсидии бюджетным учреждениям на иные цели</v>
      </c>
      <c r="B189" s="94">
        <v>801</v>
      </c>
      <c r="C189" s="8" t="s">
        <v>224</v>
      </c>
      <c r="D189" s="8" t="s">
        <v>228</v>
      </c>
      <c r="E189" s="94" t="s">
        <v>109</v>
      </c>
      <c r="F189" s="94">
        <v>612</v>
      </c>
      <c r="G189" s="71"/>
      <c r="H189" s="71"/>
      <c r="I189" s="71"/>
      <c r="J189" s="71">
        <v>228.4</v>
      </c>
      <c r="K189" s="100">
        <f t="shared" si="37"/>
        <v>228.4</v>
      </c>
      <c r="L189" s="13">
        <v>-44</v>
      </c>
      <c r="M189" s="101">
        <f t="shared" si="34"/>
        <v>184.4</v>
      </c>
    </row>
    <row r="190" spans="1:13" s="81" customFormat="1" ht="12.75">
      <c r="A190" s="63" t="str">
        <f ca="1">IF(ISERROR(MATCH(E190,Код_КЦСР,0)),"",INDIRECT(ADDRESS(MATCH(E190,Код_КЦСР,0)+1,2,,,"КЦСР")))</f>
        <v>Приобретение лицензионного ПО, Крипто ПРО с лицензией СЭД</v>
      </c>
      <c r="B190" s="94">
        <v>801</v>
      </c>
      <c r="C190" s="8" t="s">
        <v>224</v>
      </c>
      <c r="D190" s="8" t="s">
        <v>228</v>
      </c>
      <c r="E190" s="94" t="s">
        <v>110</v>
      </c>
      <c r="F190" s="94"/>
      <c r="G190" s="71">
        <f aca="true" t="shared" si="42" ref="G190:L192">G191</f>
        <v>354.6</v>
      </c>
      <c r="H190" s="71">
        <f t="shared" si="42"/>
        <v>0</v>
      </c>
      <c r="I190" s="71">
        <f t="shared" si="36"/>
        <v>354.6</v>
      </c>
      <c r="J190" s="71">
        <f t="shared" si="42"/>
        <v>0</v>
      </c>
      <c r="K190" s="100">
        <f t="shared" si="37"/>
        <v>354.6</v>
      </c>
      <c r="L190" s="13">
        <f t="shared" si="42"/>
        <v>-169.8</v>
      </c>
      <c r="M190" s="101">
        <f t="shared" si="34"/>
        <v>184.8</v>
      </c>
    </row>
    <row r="191" spans="1:13" s="81" customFormat="1" ht="12.75">
      <c r="A191" s="63" t="str">
        <f ca="1">IF(ISERROR(MATCH(F191,Код_КВР,0)),"",INDIRECT(ADDRESS(MATCH(F191,Код_КВР,0)+1,2,,,"КВР")))</f>
        <v>Закупка товаров, работ и услуг для муниципальных нужд</v>
      </c>
      <c r="B191" s="94">
        <v>801</v>
      </c>
      <c r="C191" s="8" t="s">
        <v>224</v>
      </c>
      <c r="D191" s="8" t="s">
        <v>228</v>
      </c>
      <c r="E191" s="94" t="s">
        <v>110</v>
      </c>
      <c r="F191" s="94">
        <v>200</v>
      </c>
      <c r="G191" s="71">
        <f t="shared" si="42"/>
        <v>354.6</v>
      </c>
      <c r="H191" s="71">
        <f t="shared" si="42"/>
        <v>0</v>
      </c>
      <c r="I191" s="71">
        <f t="shared" si="36"/>
        <v>354.6</v>
      </c>
      <c r="J191" s="71">
        <f t="shared" si="42"/>
        <v>0</v>
      </c>
      <c r="K191" s="100">
        <f t="shared" si="37"/>
        <v>354.6</v>
      </c>
      <c r="L191" s="13">
        <f t="shared" si="42"/>
        <v>-169.8</v>
      </c>
      <c r="M191" s="101">
        <f t="shared" si="34"/>
        <v>184.8</v>
      </c>
    </row>
    <row r="192" spans="1:13" s="81" customFormat="1" ht="33">
      <c r="A192" s="63" t="str">
        <f ca="1">IF(ISERROR(MATCH(F192,Код_КВР,0)),"",INDIRECT(ADDRESS(MATCH(F192,Код_КВР,0)+1,2,,,"КВР")))</f>
        <v>Иные закупки товаров, работ и услуг для обеспечения муниципальных нужд</v>
      </c>
      <c r="B192" s="94">
        <v>801</v>
      </c>
      <c r="C192" s="8" t="s">
        <v>224</v>
      </c>
      <c r="D192" s="8" t="s">
        <v>228</v>
      </c>
      <c r="E192" s="94" t="s">
        <v>110</v>
      </c>
      <c r="F192" s="94">
        <v>240</v>
      </c>
      <c r="G192" s="71">
        <f t="shared" si="42"/>
        <v>354.6</v>
      </c>
      <c r="H192" s="71">
        <f t="shared" si="42"/>
        <v>0</v>
      </c>
      <c r="I192" s="71">
        <f t="shared" si="36"/>
        <v>354.6</v>
      </c>
      <c r="J192" s="71">
        <f t="shared" si="42"/>
        <v>0</v>
      </c>
      <c r="K192" s="100">
        <f t="shared" si="37"/>
        <v>354.6</v>
      </c>
      <c r="L192" s="13">
        <f t="shared" si="42"/>
        <v>-169.8</v>
      </c>
      <c r="M192" s="101">
        <f t="shared" si="34"/>
        <v>184.8</v>
      </c>
    </row>
    <row r="193" spans="1:13" s="81" customFormat="1" ht="33">
      <c r="A193" s="63" t="str">
        <f ca="1">IF(ISERROR(MATCH(F193,Код_КВР,0)),"",INDIRECT(ADDRESS(MATCH(F193,Код_КВР,0)+1,2,,,"КВР")))</f>
        <v xml:space="preserve">Прочая закупка товаров, работ и услуг для обеспечения муниципальных нужд         </v>
      </c>
      <c r="B193" s="94">
        <v>801</v>
      </c>
      <c r="C193" s="8" t="s">
        <v>224</v>
      </c>
      <c r="D193" s="8" t="s">
        <v>228</v>
      </c>
      <c r="E193" s="94" t="s">
        <v>110</v>
      </c>
      <c r="F193" s="94">
        <v>244</v>
      </c>
      <c r="G193" s="71">
        <v>354.6</v>
      </c>
      <c r="H193" s="71"/>
      <c r="I193" s="71">
        <f t="shared" si="36"/>
        <v>354.6</v>
      </c>
      <c r="J193" s="71"/>
      <c r="K193" s="100">
        <f t="shared" si="37"/>
        <v>354.6</v>
      </c>
      <c r="L193" s="13">
        <v>-169.8</v>
      </c>
      <c r="M193" s="101">
        <f t="shared" si="34"/>
        <v>184.8</v>
      </c>
    </row>
    <row r="194" spans="1:13" s="81" customFormat="1" ht="33" hidden="1">
      <c r="A194" s="63" t="str">
        <f ca="1">IF(ISERROR(MATCH(E194,Код_КЦСР,0)),"",INDIRECT(ADDRESS(MATCH(E194,Код_КЦСР,0)+1,2,,,"КЦСР")))</f>
        <v>Минимизация последствий от ЧС на опасных производственных объектах экономики (ОПОЭ)</v>
      </c>
      <c r="B194" s="94">
        <v>801</v>
      </c>
      <c r="C194" s="8" t="s">
        <v>224</v>
      </c>
      <c r="D194" s="8" t="s">
        <v>228</v>
      </c>
      <c r="E194" s="94" t="s">
        <v>123</v>
      </c>
      <c r="F194" s="94"/>
      <c r="G194" s="71">
        <f>G195</f>
        <v>1559.6</v>
      </c>
      <c r="H194" s="71">
        <f>H195</f>
        <v>0</v>
      </c>
      <c r="I194" s="71">
        <f t="shared" si="36"/>
        <v>1559.6</v>
      </c>
      <c r="J194" s="71">
        <f>J195</f>
        <v>0</v>
      </c>
      <c r="K194" s="100">
        <f t="shared" si="37"/>
        <v>1559.6</v>
      </c>
      <c r="L194" s="13">
        <f>L195</f>
        <v>-1559.6</v>
      </c>
      <c r="M194" s="101">
        <f t="shared" si="34"/>
        <v>0</v>
      </c>
    </row>
    <row r="195" spans="1:13" s="81" customFormat="1" ht="33" hidden="1">
      <c r="A195" s="63" t="str">
        <f ca="1">IF(ISERROR(MATCH(F195,Код_КВР,0)),"",INDIRECT(ADDRESS(MATCH(F195,Код_КВР,0)+1,2,,,"КВР")))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95" s="94">
        <v>801</v>
      </c>
      <c r="C195" s="8" t="s">
        <v>224</v>
      </c>
      <c r="D195" s="8" t="s">
        <v>228</v>
      </c>
      <c r="E195" s="94" t="s">
        <v>123</v>
      </c>
      <c r="F195" s="94">
        <v>100</v>
      </c>
      <c r="G195" s="71">
        <f>G196</f>
        <v>1559.6</v>
      </c>
      <c r="H195" s="71">
        <f>H196</f>
        <v>0</v>
      </c>
      <c r="I195" s="71">
        <f t="shared" si="36"/>
        <v>1559.6</v>
      </c>
      <c r="J195" s="71">
        <f>J196</f>
        <v>0</v>
      </c>
      <c r="K195" s="100">
        <f t="shared" si="37"/>
        <v>1559.6</v>
      </c>
      <c r="L195" s="13">
        <f>L196</f>
        <v>-1559.6</v>
      </c>
      <c r="M195" s="101">
        <f t="shared" si="34"/>
        <v>0</v>
      </c>
    </row>
    <row r="196" spans="1:13" s="81" customFormat="1" ht="12.75" hidden="1">
      <c r="A196" s="63" t="str">
        <f ca="1">IF(ISERROR(MATCH(F196,Код_КВР,0)),"",INDIRECT(ADDRESS(MATCH(F196,Код_КВР,0)+1,2,,,"КВР")))</f>
        <v>Расходы на выплаты персоналу казенных учреждений</v>
      </c>
      <c r="B196" s="94">
        <v>801</v>
      </c>
      <c r="C196" s="8" t="s">
        <v>224</v>
      </c>
      <c r="D196" s="8" t="s">
        <v>228</v>
      </c>
      <c r="E196" s="94" t="s">
        <v>123</v>
      </c>
      <c r="F196" s="94">
        <v>110</v>
      </c>
      <c r="G196" s="71">
        <v>1559.6</v>
      </c>
      <c r="H196" s="71"/>
      <c r="I196" s="71">
        <f t="shared" si="36"/>
        <v>1559.6</v>
      </c>
      <c r="J196" s="71"/>
      <c r="K196" s="100">
        <f t="shared" si="37"/>
        <v>1559.6</v>
      </c>
      <c r="L196" s="13">
        <v>-1559.6</v>
      </c>
      <c r="M196" s="101">
        <f t="shared" si="34"/>
        <v>0</v>
      </c>
    </row>
    <row r="197" spans="1:13" s="81" customFormat="1" ht="33">
      <c r="A197" s="63" t="str">
        <f ca="1">IF(ISERROR(MATCH(E197,Код_КЦСР,0)),"",INDIRECT(ADDRESS(MATCH(E197,Код_КЦСР,0)+1,2,,,"КЦСР")))</f>
        <v>Обеспечение создания условий для реализации подпрограммы 2 (Текущее содержание учреждения)</v>
      </c>
      <c r="B197" s="94">
        <v>801</v>
      </c>
      <c r="C197" s="8" t="s">
        <v>224</v>
      </c>
      <c r="D197" s="8" t="s">
        <v>228</v>
      </c>
      <c r="E197" s="94" t="s">
        <v>125</v>
      </c>
      <c r="F197" s="94"/>
      <c r="G197" s="71">
        <f>G198+G200+G206</f>
        <v>46645.7</v>
      </c>
      <c r="H197" s="71">
        <f>H198+H200+H206</f>
        <v>0</v>
      </c>
      <c r="I197" s="71">
        <f t="shared" si="36"/>
        <v>46645.7</v>
      </c>
      <c r="J197" s="71">
        <f>J198+J200+J206+J203</f>
        <v>653.2999999999993</v>
      </c>
      <c r="K197" s="100">
        <f t="shared" si="37"/>
        <v>47299</v>
      </c>
      <c r="L197" s="13">
        <f>L198+L200+L206+L203</f>
        <v>-1650.6000000000001</v>
      </c>
      <c r="M197" s="101">
        <f t="shared" si="34"/>
        <v>45648.4</v>
      </c>
    </row>
    <row r="198" spans="1:13" s="81" customFormat="1" ht="33">
      <c r="A198" s="63" t="str">
        <f aca="true" t="shared" si="43" ref="A198:A207">IF(ISERROR(MATCH(F198,Код_КВР,0)),"",INDIRECT(ADDRESS(MATCH(F198,Код_КВР,0)+1,2,,,"КВР")))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98" s="94">
        <v>801</v>
      </c>
      <c r="C198" s="8" t="s">
        <v>224</v>
      </c>
      <c r="D198" s="8" t="s">
        <v>228</v>
      </c>
      <c r="E198" s="94" t="s">
        <v>125</v>
      </c>
      <c r="F198" s="94">
        <v>100</v>
      </c>
      <c r="G198" s="71">
        <f>G199</f>
        <v>38954.9</v>
      </c>
      <c r="H198" s="71">
        <f>H199</f>
        <v>0</v>
      </c>
      <c r="I198" s="71">
        <f t="shared" si="36"/>
        <v>38954.9</v>
      </c>
      <c r="J198" s="71">
        <f>J199</f>
        <v>-15942.2</v>
      </c>
      <c r="K198" s="100">
        <f t="shared" si="37"/>
        <v>23012.7</v>
      </c>
      <c r="L198" s="13">
        <f>L199</f>
        <v>0</v>
      </c>
      <c r="M198" s="101">
        <f t="shared" si="34"/>
        <v>23012.7</v>
      </c>
    </row>
    <row r="199" spans="1:13" s="81" customFormat="1" ht="12.75">
      <c r="A199" s="63" t="str">
        <f ca="1" t="shared" si="43"/>
        <v>Расходы на выплаты персоналу казенных учреждений</v>
      </c>
      <c r="B199" s="94">
        <v>801</v>
      </c>
      <c r="C199" s="8" t="s">
        <v>224</v>
      </c>
      <c r="D199" s="8" t="s">
        <v>228</v>
      </c>
      <c r="E199" s="94" t="s">
        <v>125</v>
      </c>
      <c r="F199" s="94">
        <v>110</v>
      </c>
      <c r="G199" s="71">
        <v>38954.9</v>
      </c>
      <c r="H199" s="71"/>
      <c r="I199" s="71">
        <f t="shared" si="36"/>
        <v>38954.9</v>
      </c>
      <c r="J199" s="71">
        <v>-15942.2</v>
      </c>
      <c r="K199" s="100">
        <f t="shared" si="37"/>
        <v>23012.7</v>
      </c>
      <c r="L199" s="13"/>
      <c r="M199" s="101">
        <f t="shared" si="34"/>
        <v>23012.7</v>
      </c>
    </row>
    <row r="200" spans="1:13" s="81" customFormat="1" ht="12.75">
      <c r="A200" s="63" t="str">
        <f ca="1" t="shared" si="43"/>
        <v>Закупка товаров, работ и услуг для муниципальных нужд</v>
      </c>
      <c r="B200" s="94">
        <v>801</v>
      </c>
      <c r="C200" s="8" t="s">
        <v>224</v>
      </c>
      <c r="D200" s="8" t="s">
        <v>228</v>
      </c>
      <c r="E200" s="94" t="s">
        <v>125</v>
      </c>
      <c r="F200" s="94">
        <v>200</v>
      </c>
      <c r="G200" s="71">
        <f>G201</f>
        <v>6568.2</v>
      </c>
      <c r="H200" s="71">
        <f>H201</f>
        <v>0</v>
      </c>
      <c r="I200" s="71">
        <f t="shared" si="36"/>
        <v>6568.2</v>
      </c>
      <c r="J200" s="71">
        <f>J201</f>
        <v>-1391.1</v>
      </c>
      <c r="K200" s="100">
        <f t="shared" si="37"/>
        <v>5177.1</v>
      </c>
      <c r="L200" s="13">
        <f>L201</f>
        <v>-1650.6000000000001</v>
      </c>
      <c r="M200" s="101">
        <f t="shared" si="34"/>
        <v>3526.5</v>
      </c>
    </row>
    <row r="201" spans="1:13" s="81" customFormat="1" ht="33">
      <c r="A201" s="63" t="str">
        <f ca="1" t="shared" si="43"/>
        <v>Иные закупки товаров, работ и услуг для обеспечения муниципальных нужд</v>
      </c>
      <c r="B201" s="94">
        <v>801</v>
      </c>
      <c r="C201" s="8" t="s">
        <v>224</v>
      </c>
      <c r="D201" s="8" t="s">
        <v>228</v>
      </c>
      <c r="E201" s="94" t="s">
        <v>125</v>
      </c>
      <c r="F201" s="94">
        <v>240</v>
      </c>
      <c r="G201" s="71">
        <f>G202</f>
        <v>6568.2</v>
      </c>
      <c r="H201" s="71">
        <f>H202</f>
        <v>0</v>
      </c>
      <c r="I201" s="71">
        <f t="shared" si="36"/>
        <v>6568.2</v>
      </c>
      <c r="J201" s="71">
        <f>J202</f>
        <v>-1391.1</v>
      </c>
      <c r="K201" s="100">
        <f t="shared" si="37"/>
        <v>5177.1</v>
      </c>
      <c r="L201" s="13">
        <f>L202</f>
        <v>-1650.6000000000001</v>
      </c>
      <c r="M201" s="101">
        <f t="shared" si="34"/>
        <v>3526.5</v>
      </c>
    </row>
    <row r="202" spans="1:13" s="81" customFormat="1" ht="33">
      <c r="A202" s="63" t="str">
        <f ca="1" t="shared" si="43"/>
        <v xml:space="preserve">Прочая закупка товаров, работ и услуг для обеспечения муниципальных нужд         </v>
      </c>
      <c r="B202" s="94">
        <v>801</v>
      </c>
      <c r="C202" s="8" t="s">
        <v>224</v>
      </c>
      <c r="D202" s="8" t="s">
        <v>228</v>
      </c>
      <c r="E202" s="94" t="s">
        <v>125</v>
      </c>
      <c r="F202" s="94">
        <v>244</v>
      </c>
      <c r="G202" s="71">
        <v>6568.2</v>
      </c>
      <c r="H202" s="71"/>
      <c r="I202" s="71">
        <f t="shared" si="36"/>
        <v>6568.2</v>
      </c>
      <c r="J202" s="71">
        <f>-1368.8-22.3</f>
        <v>-1391.1</v>
      </c>
      <c r="K202" s="100">
        <f t="shared" si="37"/>
        <v>5177.1</v>
      </c>
      <c r="L202" s="13">
        <f>-20.4-1630.2</f>
        <v>-1650.6000000000001</v>
      </c>
      <c r="M202" s="101">
        <f t="shared" si="34"/>
        <v>3526.5</v>
      </c>
    </row>
    <row r="203" spans="1:13" s="81" customFormat="1" ht="33">
      <c r="A203" s="63" t="str">
        <f aca="true" t="shared" si="44" ref="A203:A205">IF(ISERROR(MATCH(F203,Код_КВР,0)),"",INDIRECT(ADDRESS(MATCH(F203,Код_КВР,0)+1,2,,,"КВР")))</f>
        <v>Предоставление субсидий бюджетным, автономным учреждениям и иным некоммерческим организациям</v>
      </c>
      <c r="B203" s="94">
        <v>801</v>
      </c>
      <c r="C203" s="8" t="s">
        <v>224</v>
      </c>
      <c r="D203" s="8" t="s">
        <v>228</v>
      </c>
      <c r="E203" s="94" t="s">
        <v>125</v>
      </c>
      <c r="F203" s="94">
        <v>600</v>
      </c>
      <c r="G203" s="71"/>
      <c r="H203" s="71"/>
      <c r="I203" s="71"/>
      <c r="J203" s="71">
        <f>J204</f>
        <v>18250.1</v>
      </c>
      <c r="K203" s="100">
        <f t="shared" si="37"/>
        <v>18250.1</v>
      </c>
      <c r="L203" s="13">
        <f>L204</f>
        <v>0</v>
      </c>
      <c r="M203" s="101">
        <f t="shared" si="34"/>
        <v>18250.1</v>
      </c>
    </row>
    <row r="204" spans="1:13" s="81" customFormat="1" ht="12.75">
      <c r="A204" s="63" t="str">
        <f ca="1" t="shared" si="44"/>
        <v>Субсидии бюджетным учреждениям</v>
      </c>
      <c r="B204" s="94">
        <v>801</v>
      </c>
      <c r="C204" s="8" t="s">
        <v>224</v>
      </c>
      <c r="D204" s="8" t="s">
        <v>228</v>
      </c>
      <c r="E204" s="94" t="s">
        <v>125</v>
      </c>
      <c r="F204" s="94">
        <v>610</v>
      </c>
      <c r="G204" s="71"/>
      <c r="H204" s="71"/>
      <c r="I204" s="71"/>
      <c r="J204" s="71">
        <f>J205</f>
        <v>18250.1</v>
      </c>
      <c r="K204" s="100">
        <f t="shared" si="37"/>
        <v>18250.1</v>
      </c>
      <c r="L204" s="13">
        <f>L205</f>
        <v>0</v>
      </c>
      <c r="M204" s="101">
        <f t="shared" si="34"/>
        <v>18250.1</v>
      </c>
    </row>
    <row r="205" spans="1:13" s="81" customFormat="1" ht="49.5">
      <c r="A205" s="63" t="str">
        <f ca="1" t="shared" si="44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05" s="94">
        <v>801</v>
      </c>
      <c r="C205" s="8" t="s">
        <v>224</v>
      </c>
      <c r="D205" s="8" t="s">
        <v>228</v>
      </c>
      <c r="E205" s="94" t="s">
        <v>125</v>
      </c>
      <c r="F205" s="94">
        <v>611</v>
      </c>
      <c r="G205" s="71"/>
      <c r="H205" s="71"/>
      <c r="I205" s="71"/>
      <c r="J205" s="71">
        <v>18250.1</v>
      </c>
      <c r="K205" s="100">
        <f t="shared" si="37"/>
        <v>18250.1</v>
      </c>
      <c r="L205" s="13"/>
      <c r="M205" s="101">
        <f t="shared" si="34"/>
        <v>18250.1</v>
      </c>
    </row>
    <row r="206" spans="1:13" s="81" customFormat="1" ht="12.75">
      <c r="A206" s="63" t="str">
        <f ca="1" t="shared" si="43"/>
        <v>Иные бюджетные ассигнования</v>
      </c>
      <c r="B206" s="94">
        <v>801</v>
      </c>
      <c r="C206" s="8" t="s">
        <v>224</v>
      </c>
      <c r="D206" s="8" t="s">
        <v>228</v>
      </c>
      <c r="E206" s="94" t="s">
        <v>125</v>
      </c>
      <c r="F206" s="94">
        <v>800</v>
      </c>
      <c r="G206" s="71">
        <f>G207</f>
        <v>1122.6</v>
      </c>
      <c r="H206" s="71">
        <f>H207</f>
        <v>0</v>
      </c>
      <c r="I206" s="71">
        <f t="shared" si="36"/>
        <v>1122.6</v>
      </c>
      <c r="J206" s="71">
        <f>J207</f>
        <v>-263.5</v>
      </c>
      <c r="K206" s="100">
        <f t="shared" si="37"/>
        <v>859.0999999999999</v>
      </c>
      <c r="L206" s="13">
        <f>L207</f>
        <v>0</v>
      </c>
      <c r="M206" s="101">
        <f t="shared" si="34"/>
        <v>859.0999999999999</v>
      </c>
    </row>
    <row r="207" spans="1:13" s="81" customFormat="1" ht="12.75">
      <c r="A207" s="63" t="str">
        <f ca="1" t="shared" si="43"/>
        <v>Уплата налогов, сборов и иных платежей</v>
      </c>
      <c r="B207" s="94">
        <v>801</v>
      </c>
      <c r="C207" s="8" t="s">
        <v>224</v>
      </c>
      <c r="D207" s="8" t="s">
        <v>228</v>
      </c>
      <c r="E207" s="94" t="s">
        <v>125</v>
      </c>
      <c r="F207" s="94">
        <v>850</v>
      </c>
      <c r="G207" s="71">
        <f>SUM(G208:G209)</f>
        <v>1122.6</v>
      </c>
      <c r="H207" s="71"/>
      <c r="I207" s="71">
        <f t="shared" si="36"/>
        <v>1122.6</v>
      </c>
      <c r="J207" s="71">
        <f>J208+J209</f>
        <v>-263.5</v>
      </c>
      <c r="K207" s="100">
        <f t="shared" si="37"/>
        <v>859.0999999999999</v>
      </c>
      <c r="L207" s="13">
        <f>L208+L209</f>
        <v>0</v>
      </c>
      <c r="M207" s="101">
        <f t="shared" si="34"/>
        <v>859.0999999999999</v>
      </c>
    </row>
    <row r="208" spans="1:13" s="81" customFormat="1" ht="12.75">
      <c r="A208" s="63" t="str">
        <f ca="1">IF(ISERROR(MATCH(F208,Код_КВР,0)),"",INDIRECT(ADDRESS(MATCH(F208,Код_КВР,0)+1,2,,,"КВР")))</f>
        <v>Уплата налога на имущество организаций и земельного налога</v>
      </c>
      <c r="B208" s="94">
        <v>801</v>
      </c>
      <c r="C208" s="8" t="s">
        <v>224</v>
      </c>
      <c r="D208" s="8" t="s">
        <v>228</v>
      </c>
      <c r="E208" s="94" t="s">
        <v>125</v>
      </c>
      <c r="F208" s="94">
        <v>851</v>
      </c>
      <c r="G208" s="71">
        <v>984.9</v>
      </c>
      <c r="H208" s="71"/>
      <c r="I208" s="71">
        <f t="shared" si="36"/>
        <v>984.9</v>
      </c>
      <c r="J208" s="71">
        <v>-219.1</v>
      </c>
      <c r="K208" s="100">
        <f t="shared" si="37"/>
        <v>765.8</v>
      </c>
      <c r="L208" s="13"/>
      <c r="M208" s="101">
        <f t="shared" si="34"/>
        <v>765.8</v>
      </c>
    </row>
    <row r="209" spans="1:13" s="81" customFormat="1" ht="12.75">
      <c r="A209" s="63" t="str">
        <f ca="1">IF(ISERROR(MATCH(F209,Код_КВР,0)),"",INDIRECT(ADDRESS(MATCH(F209,Код_КВР,0)+1,2,,,"КВР")))</f>
        <v>Уплата прочих налогов, сборов и иных платежей</v>
      </c>
      <c r="B209" s="94">
        <v>801</v>
      </c>
      <c r="C209" s="8" t="s">
        <v>224</v>
      </c>
      <c r="D209" s="8" t="s">
        <v>228</v>
      </c>
      <c r="E209" s="94" t="s">
        <v>125</v>
      </c>
      <c r="F209" s="94">
        <v>852</v>
      </c>
      <c r="G209" s="71">
        <v>137.7</v>
      </c>
      <c r="H209" s="71"/>
      <c r="I209" s="71">
        <f t="shared" si="36"/>
        <v>137.7</v>
      </c>
      <c r="J209" s="71">
        <f>-66.7+22.3</f>
        <v>-44.400000000000006</v>
      </c>
      <c r="K209" s="100">
        <f t="shared" si="37"/>
        <v>93.29999999999998</v>
      </c>
      <c r="L209" s="13"/>
      <c r="M209" s="101">
        <f t="shared" si="34"/>
        <v>93.29999999999998</v>
      </c>
    </row>
    <row r="210" spans="1:13" s="81" customFormat="1" ht="33">
      <c r="A210" s="63" t="str">
        <f ca="1">IF(ISERROR(MATCH(E210,Код_КЦСР,0)),"",INDIRECT(ADDRESS(MATCH(E210,Код_КЦСР,0)+1,2,,,"КЦСР")))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210" s="94">
        <v>801</v>
      </c>
      <c r="C210" s="8" t="s">
        <v>224</v>
      </c>
      <c r="D210" s="8" t="s">
        <v>228</v>
      </c>
      <c r="E210" s="94" t="s">
        <v>159</v>
      </c>
      <c r="F210" s="94"/>
      <c r="G210" s="71">
        <f>G211</f>
        <v>9414.2</v>
      </c>
      <c r="H210" s="71">
        <f>H211</f>
        <v>0</v>
      </c>
      <c r="I210" s="71">
        <f t="shared" si="36"/>
        <v>9414.2</v>
      </c>
      <c r="J210" s="71">
        <f>J211</f>
        <v>0</v>
      </c>
      <c r="K210" s="100">
        <f t="shared" si="37"/>
        <v>9414.2</v>
      </c>
      <c r="L210" s="13">
        <f>L211</f>
        <v>-17.5</v>
      </c>
      <c r="M210" s="101">
        <f t="shared" si="34"/>
        <v>9396.7</v>
      </c>
    </row>
    <row r="211" spans="1:13" s="81" customFormat="1" ht="12.75">
      <c r="A211" s="63" t="str">
        <f ca="1">IF(ISERROR(MATCH(E211,Код_КЦСР,0)),"",INDIRECT(ADDRESS(MATCH(E211,Код_КЦСР,0)+1,2,,,"КЦСР")))</f>
        <v>Профилактика преступлений и иных правонарушений в городе Череповце</v>
      </c>
      <c r="B211" s="94">
        <v>801</v>
      </c>
      <c r="C211" s="8" t="s">
        <v>224</v>
      </c>
      <c r="D211" s="8" t="s">
        <v>228</v>
      </c>
      <c r="E211" s="94" t="s">
        <v>161</v>
      </c>
      <c r="F211" s="94"/>
      <c r="G211" s="71">
        <f>G212</f>
        <v>9414.2</v>
      </c>
      <c r="H211" s="71">
        <f>H212</f>
        <v>0</v>
      </c>
      <c r="I211" s="71">
        <f t="shared" si="36"/>
        <v>9414.2</v>
      </c>
      <c r="J211" s="71">
        <f>J212</f>
        <v>0</v>
      </c>
      <c r="K211" s="100">
        <f t="shared" si="37"/>
        <v>9414.2</v>
      </c>
      <c r="L211" s="13">
        <f>L212</f>
        <v>-17.5</v>
      </c>
      <c r="M211" s="101">
        <f t="shared" si="34"/>
        <v>9396.7</v>
      </c>
    </row>
    <row r="212" spans="1:13" s="81" customFormat="1" ht="12.75">
      <c r="A212" s="63" t="str">
        <f ca="1">IF(ISERROR(MATCH(E212,Код_КЦСР,0)),"",INDIRECT(ADDRESS(MATCH(E212,Код_КЦСР,0)+1,2,,,"КЦСР")))</f>
        <v>Привлечение общественности к охране общественного порядка</v>
      </c>
      <c r="B212" s="94">
        <v>801</v>
      </c>
      <c r="C212" s="8" t="s">
        <v>224</v>
      </c>
      <c r="D212" s="8" t="s">
        <v>228</v>
      </c>
      <c r="E212" s="94" t="s">
        <v>163</v>
      </c>
      <c r="F212" s="94"/>
      <c r="G212" s="71">
        <f>G213+G215+G218</f>
        <v>9414.2</v>
      </c>
      <c r="H212" s="71">
        <f>H213+H215+H218</f>
        <v>0</v>
      </c>
      <c r="I212" s="71">
        <f t="shared" si="36"/>
        <v>9414.2</v>
      </c>
      <c r="J212" s="71">
        <f>J213+J215+J218</f>
        <v>0</v>
      </c>
      <c r="K212" s="100">
        <f t="shared" si="37"/>
        <v>9414.2</v>
      </c>
      <c r="L212" s="13">
        <f>L213+L215+L218</f>
        <v>-17.5</v>
      </c>
      <c r="M212" s="101">
        <f t="shared" si="34"/>
        <v>9396.7</v>
      </c>
    </row>
    <row r="213" spans="1:13" s="81" customFormat="1" ht="33">
      <c r="A213" s="63" t="str">
        <f aca="true" t="shared" si="45" ref="A213:A219">IF(ISERROR(MATCH(F213,Код_КВР,0)),"",INDIRECT(ADDRESS(MATCH(F213,Код_КВР,0)+1,2,,,"КВР")))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213" s="94">
        <v>801</v>
      </c>
      <c r="C213" s="8" t="s">
        <v>224</v>
      </c>
      <c r="D213" s="8" t="s">
        <v>228</v>
      </c>
      <c r="E213" s="94" t="s">
        <v>163</v>
      </c>
      <c r="F213" s="94">
        <v>100</v>
      </c>
      <c r="G213" s="71">
        <f>G214</f>
        <v>7465.6</v>
      </c>
      <c r="H213" s="71">
        <f>H214</f>
        <v>0</v>
      </c>
      <c r="I213" s="71">
        <f t="shared" si="36"/>
        <v>7465.6</v>
      </c>
      <c r="J213" s="71">
        <f>J214</f>
        <v>0</v>
      </c>
      <c r="K213" s="100">
        <f t="shared" si="37"/>
        <v>7465.6</v>
      </c>
      <c r="L213" s="13">
        <f>L214</f>
        <v>0</v>
      </c>
      <c r="M213" s="101">
        <f t="shared" si="34"/>
        <v>7465.6</v>
      </c>
    </row>
    <row r="214" spans="1:13" s="81" customFormat="1" ht="12.75">
      <c r="A214" s="63" t="str">
        <f ca="1" t="shared" si="45"/>
        <v>Расходы на выплаты персоналу казенных учреждений</v>
      </c>
      <c r="B214" s="94">
        <v>801</v>
      </c>
      <c r="C214" s="8" t="s">
        <v>224</v>
      </c>
      <c r="D214" s="8" t="s">
        <v>228</v>
      </c>
      <c r="E214" s="94" t="s">
        <v>163</v>
      </c>
      <c r="F214" s="94">
        <v>110</v>
      </c>
      <c r="G214" s="71">
        <v>7465.6</v>
      </c>
      <c r="H214" s="71"/>
      <c r="I214" s="71">
        <f t="shared" si="36"/>
        <v>7465.6</v>
      </c>
      <c r="J214" s="71"/>
      <c r="K214" s="100">
        <f t="shared" si="37"/>
        <v>7465.6</v>
      </c>
      <c r="L214" s="13"/>
      <c r="M214" s="101">
        <f t="shared" si="34"/>
        <v>7465.6</v>
      </c>
    </row>
    <row r="215" spans="1:13" s="81" customFormat="1" ht="12.75">
      <c r="A215" s="63" t="str">
        <f ca="1" t="shared" si="45"/>
        <v>Закупка товаров, работ и услуг для муниципальных нужд</v>
      </c>
      <c r="B215" s="94">
        <v>801</v>
      </c>
      <c r="C215" s="8" t="s">
        <v>224</v>
      </c>
      <c r="D215" s="8" t="s">
        <v>228</v>
      </c>
      <c r="E215" s="94" t="s">
        <v>163</v>
      </c>
      <c r="F215" s="94">
        <v>200</v>
      </c>
      <c r="G215" s="71">
        <f>G216</f>
        <v>1688.6</v>
      </c>
      <c r="H215" s="71">
        <f>H216</f>
        <v>0</v>
      </c>
      <c r="I215" s="71">
        <f t="shared" si="36"/>
        <v>1688.6</v>
      </c>
      <c r="J215" s="71">
        <f>J216</f>
        <v>0</v>
      </c>
      <c r="K215" s="100">
        <f t="shared" si="37"/>
        <v>1688.6</v>
      </c>
      <c r="L215" s="13">
        <f>L216</f>
        <v>-17.5</v>
      </c>
      <c r="M215" s="101">
        <f t="shared" si="34"/>
        <v>1671.1</v>
      </c>
    </row>
    <row r="216" spans="1:13" s="81" customFormat="1" ht="33">
      <c r="A216" s="63" t="str">
        <f ca="1" t="shared" si="45"/>
        <v>Иные закупки товаров, работ и услуг для обеспечения муниципальных нужд</v>
      </c>
      <c r="B216" s="94">
        <v>801</v>
      </c>
      <c r="C216" s="8" t="s">
        <v>224</v>
      </c>
      <c r="D216" s="8" t="s">
        <v>228</v>
      </c>
      <c r="E216" s="94" t="s">
        <v>163</v>
      </c>
      <c r="F216" s="94">
        <v>240</v>
      </c>
      <c r="G216" s="71">
        <f>G217</f>
        <v>1688.6</v>
      </c>
      <c r="H216" s="71">
        <f>H217</f>
        <v>0</v>
      </c>
      <c r="I216" s="71">
        <f t="shared" si="36"/>
        <v>1688.6</v>
      </c>
      <c r="J216" s="71">
        <f>J217</f>
        <v>0</v>
      </c>
      <c r="K216" s="100">
        <f t="shared" si="37"/>
        <v>1688.6</v>
      </c>
      <c r="L216" s="13">
        <f>L217</f>
        <v>-17.5</v>
      </c>
      <c r="M216" s="101">
        <f t="shared" si="34"/>
        <v>1671.1</v>
      </c>
    </row>
    <row r="217" spans="1:13" s="81" customFormat="1" ht="33">
      <c r="A217" s="63" t="str">
        <f ca="1" t="shared" si="45"/>
        <v xml:space="preserve">Прочая закупка товаров, работ и услуг для обеспечения муниципальных нужд         </v>
      </c>
      <c r="B217" s="94">
        <v>801</v>
      </c>
      <c r="C217" s="8" t="s">
        <v>224</v>
      </c>
      <c r="D217" s="8" t="s">
        <v>228</v>
      </c>
      <c r="E217" s="94" t="s">
        <v>163</v>
      </c>
      <c r="F217" s="94">
        <v>244</v>
      </c>
      <c r="G217" s="71">
        <v>1688.6</v>
      </c>
      <c r="H217" s="71"/>
      <c r="I217" s="71">
        <f t="shared" si="36"/>
        <v>1688.6</v>
      </c>
      <c r="J217" s="71"/>
      <c r="K217" s="100">
        <f t="shared" si="37"/>
        <v>1688.6</v>
      </c>
      <c r="L217" s="13">
        <v>-17.5</v>
      </c>
      <c r="M217" s="101">
        <f t="shared" si="34"/>
        <v>1671.1</v>
      </c>
    </row>
    <row r="218" spans="1:13" s="81" customFormat="1" ht="12.75">
      <c r="A218" s="63" t="str">
        <f ca="1" t="shared" si="45"/>
        <v>Иные бюджетные ассигнования</v>
      </c>
      <c r="B218" s="94">
        <v>801</v>
      </c>
      <c r="C218" s="8" t="s">
        <v>224</v>
      </c>
      <c r="D218" s="8" t="s">
        <v>228</v>
      </c>
      <c r="E218" s="94" t="s">
        <v>163</v>
      </c>
      <c r="F218" s="94">
        <v>800</v>
      </c>
      <c r="G218" s="71">
        <f>G219</f>
        <v>260</v>
      </c>
      <c r="H218" s="71">
        <f>H219</f>
        <v>0</v>
      </c>
      <c r="I218" s="71">
        <f t="shared" si="36"/>
        <v>260</v>
      </c>
      <c r="J218" s="71">
        <f>J219</f>
        <v>0</v>
      </c>
      <c r="K218" s="100">
        <f t="shared" si="37"/>
        <v>260</v>
      </c>
      <c r="L218" s="13">
        <f>L219</f>
        <v>0</v>
      </c>
      <c r="M218" s="101">
        <f aca="true" t="shared" si="46" ref="M218:M281">K218+L218</f>
        <v>260</v>
      </c>
    </row>
    <row r="219" spans="1:13" s="81" customFormat="1" ht="12.75">
      <c r="A219" s="63" t="str">
        <f ca="1" t="shared" si="45"/>
        <v>Уплата налогов, сборов и иных платежей</v>
      </c>
      <c r="B219" s="94">
        <v>801</v>
      </c>
      <c r="C219" s="8" t="s">
        <v>224</v>
      </c>
      <c r="D219" s="8" t="s">
        <v>228</v>
      </c>
      <c r="E219" s="94" t="s">
        <v>163</v>
      </c>
      <c r="F219" s="94">
        <v>850</v>
      </c>
      <c r="G219" s="71">
        <f>G220</f>
        <v>260</v>
      </c>
      <c r="H219" s="71">
        <f>H220</f>
        <v>0</v>
      </c>
      <c r="I219" s="71">
        <f t="shared" si="36"/>
        <v>260</v>
      </c>
      <c r="J219" s="71">
        <f>J220</f>
        <v>0</v>
      </c>
      <c r="K219" s="100">
        <f t="shared" si="37"/>
        <v>260</v>
      </c>
      <c r="L219" s="13">
        <f>L220</f>
        <v>0</v>
      </c>
      <c r="M219" s="101">
        <f t="shared" si="46"/>
        <v>260</v>
      </c>
    </row>
    <row r="220" spans="1:13" s="81" customFormat="1" ht="12.75">
      <c r="A220" s="63" t="str">
        <f ca="1">IF(ISERROR(MATCH(F220,Код_КВР,0)),"",INDIRECT(ADDRESS(MATCH(F220,Код_КВР,0)+1,2,,,"КВР")))</f>
        <v>Уплата налога на имущество организаций и земельного налога</v>
      </c>
      <c r="B220" s="94">
        <v>801</v>
      </c>
      <c r="C220" s="8" t="s">
        <v>224</v>
      </c>
      <c r="D220" s="8" t="s">
        <v>228</v>
      </c>
      <c r="E220" s="94" t="s">
        <v>163</v>
      </c>
      <c r="F220" s="94">
        <v>851</v>
      </c>
      <c r="G220" s="71">
        <v>260</v>
      </c>
      <c r="H220" s="71"/>
      <c r="I220" s="71">
        <f t="shared" si="36"/>
        <v>260</v>
      </c>
      <c r="J220" s="71"/>
      <c r="K220" s="100">
        <f t="shared" si="37"/>
        <v>260</v>
      </c>
      <c r="L220" s="13"/>
      <c r="M220" s="101">
        <f t="shared" si="46"/>
        <v>260</v>
      </c>
    </row>
    <row r="221" spans="1:13" s="81" customFormat="1" ht="12.75">
      <c r="A221" s="63" t="str">
        <f ca="1">IF(ISERROR(MATCH(C221,Код_Раздел,0)),"",INDIRECT(ADDRESS(MATCH(C221,Код_Раздел,0)+1,2,,,"Раздел")))</f>
        <v>Национальная экономика</v>
      </c>
      <c r="B221" s="94">
        <v>801</v>
      </c>
      <c r="C221" s="8" t="s">
        <v>225</v>
      </c>
      <c r="D221" s="8"/>
      <c r="E221" s="94"/>
      <c r="F221" s="94"/>
      <c r="G221" s="71">
        <f>G222+G228+G260</f>
        <v>70063.1</v>
      </c>
      <c r="H221" s="71">
        <f>H222+H228+H260</f>
        <v>0</v>
      </c>
      <c r="I221" s="71">
        <f t="shared" si="36"/>
        <v>70063.1</v>
      </c>
      <c r="J221" s="71">
        <f>J222+J228+J260</f>
        <v>1675.6999999999998</v>
      </c>
      <c r="K221" s="100">
        <f t="shared" si="37"/>
        <v>71738.8</v>
      </c>
      <c r="L221" s="13">
        <f>L222+L228+L260</f>
        <v>-642.5</v>
      </c>
      <c r="M221" s="101">
        <f t="shared" si="46"/>
        <v>71096.3</v>
      </c>
    </row>
    <row r="222" spans="1:13" s="81" customFormat="1" ht="12.75">
      <c r="A222" s="84" t="s">
        <v>212</v>
      </c>
      <c r="B222" s="94">
        <v>801</v>
      </c>
      <c r="C222" s="8" t="s">
        <v>225</v>
      </c>
      <c r="D222" s="8" t="s">
        <v>222</v>
      </c>
      <c r="E222" s="94"/>
      <c r="F222" s="94"/>
      <c r="G222" s="71">
        <f aca="true" t="shared" si="47" ref="G222:L226">G223</f>
        <v>1338.9</v>
      </c>
      <c r="H222" s="71">
        <f t="shared" si="47"/>
        <v>0</v>
      </c>
      <c r="I222" s="71">
        <f t="shared" si="36"/>
        <v>1338.9</v>
      </c>
      <c r="J222" s="71">
        <f t="shared" si="47"/>
        <v>0</v>
      </c>
      <c r="K222" s="100">
        <f t="shared" si="37"/>
        <v>1338.9</v>
      </c>
      <c r="L222" s="13">
        <f t="shared" si="47"/>
        <v>0</v>
      </c>
      <c r="M222" s="101">
        <f t="shared" si="46"/>
        <v>1338.9</v>
      </c>
    </row>
    <row r="223" spans="1:13" s="81" customFormat="1" ht="33">
      <c r="A223" s="63" t="str">
        <f ca="1">IF(ISERROR(MATCH(E223,Код_КЦСР,0)),"",INDIRECT(ADDRESS(MATCH(E223,Код_КЦСР,0)+1,2,,,"КЦСР")))</f>
        <v>Муниципальная программа «Развитие молодежной политики» на 2013-2018 годы</v>
      </c>
      <c r="B223" s="94">
        <v>801</v>
      </c>
      <c r="C223" s="8" t="s">
        <v>225</v>
      </c>
      <c r="D223" s="8" t="s">
        <v>222</v>
      </c>
      <c r="E223" s="94" t="s">
        <v>577</v>
      </c>
      <c r="F223" s="94"/>
      <c r="G223" s="71">
        <f t="shared" si="47"/>
        <v>1338.9</v>
      </c>
      <c r="H223" s="71">
        <f t="shared" si="47"/>
        <v>0</v>
      </c>
      <c r="I223" s="71">
        <f t="shared" si="36"/>
        <v>1338.9</v>
      </c>
      <c r="J223" s="71">
        <f t="shared" si="47"/>
        <v>0</v>
      </c>
      <c r="K223" s="100">
        <f t="shared" si="37"/>
        <v>1338.9</v>
      </c>
      <c r="L223" s="13">
        <f t="shared" si="47"/>
        <v>0</v>
      </c>
      <c r="M223" s="101">
        <f t="shared" si="46"/>
        <v>1338.9</v>
      </c>
    </row>
    <row r="224" spans="1:13" s="81" customFormat="1" ht="33">
      <c r="A224" s="63" t="str">
        <f ca="1">IF(ISERROR(MATCH(E224,Код_КЦСР,0)),"",INDIRECT(ADDRESS(MATCH(E224,Код_КЦСР,0)+1,2,,,"КЦСР")))</f>
        <v>Организация временного трудоустройства несовершеннолетних в возрасте от 14 до 18 лет</v>
      </c>
      <c r="B224" s="94">
        <v>801</v>
      </c>
      <c r="C224" s="8" t="s">
        <v>225</v>
      </c>
      <c r="D224" s="8" t="s">
        <v>222</v>
      </c>
      <c r="E224" s="94" t="s">
        <v>579</v>
      </c>
      <c r="F224" s="94"/>
      <c r="G224" s="71">
        <f t="shared" si="47"/>
        <v>1338.9</v>
      </c>
      <c r="H224" s="71">
        <f t="shared" si="47"/>
        <v>0</v>
      </c>
      <c r="I224" s="71">
        <f t="shared" si="36"/>
        <v>1338.9</v>
      </c>
      <c r="J224" s="71">
        <f t="shared" si="47"/>
        <v>0</v>
      </c>
      <c r="K224" s="100">
        <f t="shared" si="37"/>
        <v>1338.9</v>
      </c>
      <c r="L224" s="13">
        <f t="shared" si="47"/>
        <v>0</v>
      </c>
      <c r="M224" s="101">
        <f t="shared" si="46"/>
        <v>1338.9</v>
      </c>
    </row>
    <row r="225" spans="1:13" s="81" customFormat="1" ht="33">
      <c r="A225" s="63" t="str">
        <f ca="1">IF(ISERROR(MATCH(F225,Код_КВР,0)),"",INDIRECT(ADDRESS(MATCH(F225,Код_КВР,0)+1,2,,,"КВР")))</f>
        <v>Предоставление субсидий бюджетным, автономным учреждениям и иным некоммерческим организациям</v>
      </c>
      <c r="B225" s="94">
        <v>801</v>
      </c>
      <c r="C225" s="8" t="s">
        <v>225</v>
      </c>
      <c r="D225" s="8" t="s">
        <v>222</v>
      </c>
      <c r="E225" s="94" t="s">
        <v>579</v>
      </c>
      <c r="F225" s="94">
        <v>600</v>
      </c>
      <c r="G225" s="71">
        <f t="shared" si="47"/>
        <v>1338.9</v>
      </c>
      <c r="H225" s="71">
        <f t="shared" si="47"/>
        <v>0</v>
      </c>
      <c r="I225" s="71">
        <f t="shared" si="36"/>
        <v>1338.9</v>
      </c>
      <c r="J225" s="71">
        <f t="shared" si="47"/>
        <v>0</v>
      </c>
      <c r="K225" s="100">
        <f t="shared" si="37"/>
        <v>1338.9</v>
      </c>
      <c r="L225" s="13">
        <f t="shared" si="47"/>
        <v>0</v>
      </c>
      <c r="M225" s="101">
        <f t="shared" si="46"/>
        <v>1338.9</v>
      </c>
    </row>
    <row r="226" spans="1:13" s="81" customFormat="1" ht="12.75">
      <c r="A226" s="63" t="str">
        <f ca="1">IF(ISERROR(MATCH(F226,Код_КВР,0)),"",INDIRECT(ADDRESS(MATCH(F226,Код_КВР,0)+1,2,,,"КВР")))</f>
        <v>Субсидии бюджетным учреждениям</v>
      </c>
      <c r="B226" s="94">
        <v>801</v>
      </c>
      <c r="C226" s="8" t="s">
        <v>225</v>
      </c>
      <c r="D226" s="8" t="s">
        <v>222</v>
      </c>
      <c r="E226" s="94" t="s">
        <v>579</v>
      </c>
      <c r="F226" s="94">
        <v>610</v>
      </c>
      <c r="G226" s="71">
        <f t="shared" si="47"/>
        <v>1338.9</v>
      </c>
      <c r="H226" s="71">
        <f t="shared" si="47"/>
        <v>0</v>
      </c>
      <c r="I226" s="71">
        <f t="shared" si="36"/>
        <v>1338.9</v>
      </c>
      <c r="J226" s="71">
        <f t="shared" si="47"/>
        <v>0</v>
      </c>
      <c r="K226" s="100">
        <f t="shared" si="37"/>
        <v>1338.9</v>
      </c>
      <c r="L226" s="13">
        <f t="shared" si="47"/>
        <v>0</v>
      </c>
      <c r="M226" s="101">
        <f t="shared" si="46"/>
        <v>1338.9</v>
      </c>
    </row>
    <row r="227" spans="1:13" s="81" customFormat="1" ht="49.5">
      <c r="A227" s="63" t="str">
        <f ca="1">IF(ISERROR(MATCH(F227,Код_КВР,0)),"",INDIRECT(ADDRESS(MATCH(F227,Код_КВР,0)+1,2,,,"КВР")))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27" s="94">
        <v>801</v>
      </c>
      <c r="C227" s="8" t="s">
        <v>225</v>
      </c>
      <c r="D227" s="8" t="s">
        <v>222</v>
      </c>
      <c r="E227" s="94" t="s">
        <v>579</v>
      </c>
      <c r="F227" s="94">
        <v>611</v>
      </c>
      <c r="G227" s="71">
        <v>1338.9</v>
      </c>
      <c r="H227" s="71"/>
      <c r="I227" s="71">
        <f t="shared" si="36"/>
        <v>1338.9</v>
      </c>
      <c r="J227" s="71"/>
      <c r="K227" s="100">
        <f t="shared" si="37"/>
        <v>1338.9</v>
      </c>
      <c r="L227" s="13"/>
      <c r="M227" s="101">
        <f t="shared" si="46"/>
        <v>1338.9</v>
      </c>
    </row>
    <row r="228" spans="1:13" s="81" customFormat="1" ht="12.75">
      <c r="A228" s="12" t="s">
        <v>239</v>
      </c>
      <c r="B228" s="94">
        <v>801</v>
      </c>
      <c r="C228" s="8" t="s">
        <v>225</v>
      </c>
      <c r="D228" s="8" t="s">
        <v>197</v>
      </c>
      <c r="E228" s="94"/>
      <c r="F228" s="94"/>
      <c r="G228" s="71">
        <f>G229+G239+G250</f>
        <v>53815.5</v>
      </c>
      <c r="H228" s="71">
        <f>H229+H239+H250</f>
        <v>0</v>
      </c>
      <c r="I228" s="71">
        <f t="shared" si="36"/>
        <v>53815.5</v>
      </c>
      <c r="J228" s="71">
        <f>J229+J239+J250</f>
        <v>1675.6999999999998</v>
      </c>
      <c r="K228" s="100">
        <f t="shared" si="37"/>
        <v>55491.2</v>
      </c>
      <c r="L228" s="13">
        <f>L229+L239+L250</f>
        <v>-642.5</v>
      </c>
      <c r="M228" s="101">
        <f t="shared" si="46"/>
        <v>54848.7</v>
      </c>
    </row>
    <row r="229" spans="1:13" s="81" customFormat="1" ht="33">
      <c r="A229" s="63" t="str">
        <f ca="1">IF(ISERROR(MATCH(E229,Код_КЦСР,0)),"",INDIRECT(ADDRESS(MATCH(E229,Код_КЦСР,0)+1,2,,,"КЦСР")))</f>
        <v>Муниципальная программа «iCity – Современные информационные технологии г. Череповца»  на 2014-2020 годы</v>
      </c>
      <c r="B229" s="94">
        <v>801</v>
      </c>
      <c r="C229" s="8" t="s">
        <v>225</v>
      </c>
      <c r="D229" s="8" t="s">
        <v>197</v>
      </c>
      <c r="E229" s="94" t="s">
        <v>596</v>
      </c>
      <c r="F229" s="94"/>
      <c r="G229" s="71">
        <f>G230+G234</f>
        <v>46345.3</v>
      </c>
      <c r="H229" s="71">
        <f>H230+H234</f>
        <v>0</v>
      </c>
      <c r="I229" s="71">
        <f t="shared" si="36"/>
        <v>46345.3</v>
      </c>
      <c r="J229" s="71">
        <f>J230+J234</f>
        <v>2175.7</v>
      </c>
      <c r="K229" s="100">
        <f t="shared" si="37"/>
        <v>48521</v>
      </c>
      <c r="L229" s="13">
        <f>L230+L234</f>
        <v>-642.5</v>
      </c>
      <c r="M229" s="101">
        <f t="shared" si="46"/>
        <v>47878.5</v>
      </c>
    </row>
    <row r="230" spans="1:13" s="81" customFormat="1" ht="49.5">
      <c r="A230" s="63" t="str">
        <f ca="1">IF(ISERROR(MATCH(E230,Код_КЦСР,0)),"",INDIRECT(ADDRESS(MATCH(E230,Код_КЦСР,0)+1,2,,,"КЦСР")))</f>
        <v>Обеспечение развития и надежного функционирования городской сетевой инфраструктуры МСПД, базирующейся на современных технических решениях</v>
      </c>
      <c r="B230" s="94">
        <v>801</v>
      </c>
      <c r="C230" s="8" t="s">
        <v>225</v>
      </c>
      <c r="D230" s="8" t="s">
        <v>197</v>
      </c>
      <c r="E230" s="94" t="s">
        <v>598</v>
      </c>
      <c r="F230" s="94"/>
      <c r="G230" s="71">
        <f aca="true" t="shared" si="48" ref="G230:L232">G231</f>
        <v>736</v>
      </c>
      <c r="H230" s="71">
        <f t="shared" si="48"/>
        <v>0</v>
      </c>
      <c r="I230" s="71">
        <f t="shared" si="36"/>
        <v>736</v>
      </c>
      <c r="J230" s="71">
        <f t="shared" si="48"/>
        <v>500</v>
      </c>
      <c r="K230" s="100">
        <f t="shared" si="37"/>
        <v>1236</v>
      </c>
      <c r="L230" s="13">
        <f t="shared" si="48"/>
        <v>0</v>
      </c>
      <c r="M230" s="101">
        <f t="shared" si="46"/>
        <v>1236</v>
      </c>
    </row>
    <row r="231" spans="1:13" s="81" customFormat="1" ht="33">
      <c r="A231" s="63" t="str">
        <f ca="1">IF(ISERROR(MATCH(F231,Код_КВР,0)),"",INDIRECT(ADDRESS(MATCH(F231,Код_КВР,0)+1,2,,,"КВР")))</f>
        <v>Предоставление субсидий бюджетным, автономным учреждениям и иным некоммерческим организациям</v>
      </c>
      <c r="B231" s="94">
        <v>801</v>
      </c>
      <c r="C231" s="8" t="s">
        <v>225</v>
      </c>
      <c r="D231" s="8" t="s">
        <v>197</v>
      </c>
      <c r="E231" s="94" t="s">
        <v>598</v>
      </c>
      <c r="F231" s="94">
        <v>600</v>
      </c>
      <c r="G231" s="71">
        <f t="shared" si="48"/>
        <v>736</v>
      </c>
      <c r="H231" s="71">
        <f t="shared" si="48"/>
        <v>0</v>
      </c>
      <c r="I231" s="71">
        <f t="shared" si="36"/>
        <v>736</v>
      </c>
      <c r="J231" s="71">
        <f t="shared" si="48"/>
        <v>500</v>
      </c>
      <c r="K231" s="100">
        <f t="shared" si="37"/>
        <v>1236</v>
      </c>
      <c r="L231" s="13">
        <f t="shared" si="48"/>
        <v>0</v>
      </c>
      <c r="M231" s="101">
        <f t="shared" si="46"/>
        <v>1236</v>
      </c>
    </row>
    <row r="232" spans="1:13" s="81" customFormat="1" ht="12.75">
      <c r="A232" s="63" t="str">
        <f ca="1">IF(ISERROR(MATCH(F232,Код_КВР,0)),"",INDIRECT(ADDRESS(MATCH(F232,Код_КВР,0)+1,2,,,"КВР")))</f>
        <v>Субсидии бюджетным учреждениям</v>
      </c>
      <c r="B232" s="94">
        <v>801</v>
      </c>
      <c r="C232" s="8" t="s">
        <v>225</v>
      </c>
      <c r="D232" s="8" t="s">
        <v>197</v>
      </c>
      <c r="E232" s="94" t="s">
        <v>598</v>
      </c>
      <c r="F232" s="94">
        <v>610</v>
      </c>
      <c r="G232" s="71">
        <f t="shared" si="48"/>
        <v>736</v>
      </c>
      <c r="H232" s="71">
        <f t="shared" si="48"/>
        <v>0</v>
      </c>
      <c r="I232" s="71">
        <f t="shared" si="36"/>
        <v>736</v>
      </c>
      <c r="J232" s="71">
        <f t="shared" si="48"/>
        <v>500</v>
      </c>
      <c r="K232" s="100">
        <f t="shared" si="37"/>
        <v>1236</v>
      </c>
      <c r="L232" s="13">
        <f t="shared" si="48"/>
        <v>0</v>
      </c>
      <c r="M232" s="101">
        <f t="shared" si="46"/>
        <v>1236</v>
      </c>
    </row>
    <row r="233" spans="1:13" s="81" customFormat="1" ht="12.75">
      <c r="A233" s="63" t="str">
        <f ca="1">IF(ISERROR(MATCH(F233,Код_КВР,0)),"",INDIRECT(ADDRESS(MATCH(F233,Код_КВР,0)+1,2,,,"КВР")))</f>
        <v>Субсидии бюджетным учреждениям на иные цели</v>
      </c>
      <c r="B233" s="94">
        <v>801</v>
      </c>
      <c r="C233" s="8" t="s">
        <v>225</v>
      </c>
      <c r="D233" s="8" t="s">
        <v>197</v>
      </c>
      <c r="E233" s="94" t="s">
        <v>598</v>
      </c>
      <c r="F233" s="94">
        <v>612</v>
      </c>
      <c r="G233" s="71">
        <v>736</v>
      </c>
      <c r="H233" s="71"/>
      <c r="I233" s="71">
        <f aca="true" t="shared" si="49" ref="I233:I296">G233+H233</f>
        <v>736</v>
      </c>
      <c r="J233" s="71">
        <v>500</v>
      </c>
      <c r="K233" s="100">
        <f aca="true" t="shared" si="50" ref="K233:K296">I233+J233</f>
        <v>1236</v>
      </c>
      <c r="L233" s="13"/>
      <c r="M233" s="101">
        <f t="shared" si="46"/>
        <v>1236</v>
      </c>
    </row>
    <row r="234" spans="1:13" s="81" customFormat="1" ht="75.95" customHeight="1">
      <c r="A234" s="63" t="str">
        <f ca="1">IF(ISERROR(MATCH(E234,Код_КЦСР,0)),"",INDIRECT(ADDRESS(MATCH(E234,Код_КЦСР,0)+1,2,,,"КЦСР")))</f>
        <v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v>
      </c>
      <c r="B234" s="94">
        <v>801</v>
      </c>
      <c r="C234" s="8" t="s">
        <v>225</v>
      </c>
      <c r="D234" s="8" t="s">
        <v>197</v>
      </c>
      <c r="E234" s="94" t="s">
        <v>599</v>
      </c>
      <c r="F234" s="94"/>
      <c r="G234" s="71">
        <f>G235</f>
        <v>45609.3</v>
      </c>
      <c r="H234" s="71">
        <f>H235</f>
        <v>0</v>
      </c>
      <c r="I234" s="71">
        <f t="shared" si="49"/>
        <v>45609.3</v>
      </c>
      <c r="J234" s="71">
        <f>J235</f>
        <v>1675.7</v>
      </c>
      <c r="K234" s="100">
        <f t="shared" si="50"/>
        <v>47285</v>
      </c>
      <c r="L234" s="13">
        <f>L235</f>
        <v>-642.5</v>
      </c>
      <c r="M234" s="101">
        <f t="shared" si="46"/>
        <v>46642.5</v>
      </c>
    </row>
    <row r="235" spans="1:13" s="81" customFormat="1" ht="33">
      <c r="A235" s="63" t="str">
        <f ca="1">IF(ISERROR(MATCH(F235,Код_КВР,0)),"",INDIRECT(ADDRESS(MATCH(F235,Код_КВР,0)+1,2,,,"КВР")))</f>
        <v>Предоставление субсидий бюджетным, автономным учреждениям и иным некоммерческим организациям</v>
      </c>
      <c r="B235" s="94">
        <v>801</v>
      </c>
      <c r="C235" s="8" t="s">
        <v>225</v>
      </c>
      <c r="D235" s="8" t="s">
        <v>197</v>
      </c>
      <c r="E235" s="94" t="s">
        <v>599</v>
      </c>
      <c r="F235" s="94">
        <v>600</v>
      </c>
      <c r="G235" s="71">
        <f>G236</f>
        <v>45609.3</v>
      </c>
      <c r="H235" s="71">
        <f>H236</f>
        <v>0</v>
      </c>
      <c r="I235" s="71">
        <f t="shared" si="49"/>
        <v>45609.3</v>
      </c>
      <c r="J235" s="71">
        <f>J236</f>
        <v>1675.7</v>
      </c>
      <c r="K235" s="100">
        <f t="shared" si="50"/>
        <v>47285</v>
      </c>
      <c r="L235" s="13">
        <f>L236</f>
        <v>-642.5</v>
      </c>
      <c r="M235" s="101">
        <f t="shared" si="46"/>
        <v>46642.5</v>
      </c>
    </row>
    <row r="236" spans="1:13" s="81" customFormat="1" ht="12.75">
      <c r="A236" s="63" t="str">
        <f ca="1">IF(ISERROR(MATCH(F236,Код_КВР,0)),"",INDIRECT(ADDRESS(MATCH(F236,Код_КВР,0)+1,2,,,"КВР")))</f>
        <v>Субсидии бюджетным учреждениям</v>
      </c>
      <c r="B236" s="94">
        <v>801</v>
      </c>
      <c r="C236" s="8" t="s">
        <v>225</v>
      </c>
      <c r="D236" s="8" t="s">
        <v>197</v>
      </c>
      <c r="E236" s="94" t="s">
        <v>599</v>
      </c>
      <c r="F236" s="94">
        <v>610</v>
      </c>
      <c r="G236" s="71">
        <f>SUM(G237:G238)</f>
        <v>45609.3</v>
      </c>
      <c r="H236" s="71">
        <f>SUM(H237:H238)</f>
        <v>0</v>
      </c>
      <c r="I236" s="71">
        <f t="shared" si="49"/>
        <v>45609.3</v>
      </c>
      <c r="J236" s="71">
        <f>SUM(J237:J238)</f>
        <v>1675.7</v>
      </c>
      <c r="K236" s="100">
        <f t="shared" si="50"/>
        <v>47285</v>
      </c>
      <c r="L236" s="13">
        <f>SUM(L237:L238)</f>
        <v>-642.5</v>
      </c>
      <c r="M236" s="101">
        <f t="shared" si="46"/>
        <v>46642.5</v>
      </c>
    </row>
    <row r="237" spans="1:13" s="81" customFormat="1" ht="49.5">
      <c r="A237" s="63" t="str">
        <f ca="1">IF(ISERROR(MATCH(F237,Код_КВР,0)),"",INDIRECT(ADDRESS(MATCH(F237,Код_КВР,0)+1,2,,,"КВР")))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37" s="94">
        <v>801</v>
      </c>
      <c r="C237" s="8" t="s">
        <v>225</v>
      </c>
      <c r="D237" s="8" t="s">
        <v>197</v>
      </c>
      <c r="E237" s="94" t="s">
        <v>599</v>
      </c>
      <c r="F237" s="94">
        <v>611</v>
      </c>
      <c r="G237" s="71">
        <v>42162.3</v>
      </c>
      <c r="H237" s="71"/>
      <c r="I237" s="71">
        <f t="shared" si="49"/>
        <v>42162.3</v>
      </c>
      <c r="J237" s="71">
        <f>1411.7+134</f>
        <v>1545.7</v>
      </c>
      <c r="K237" s="100">
        <f t="shared" si="50"/>
        <v>43708</v>
      </c>
      <c r="L237" s="13">
        <f>-247.9-394.6</f>
        <v>-642.5</v>
      </c>
      <c r="M237" s="101">
        <f t="shared" si="46"/>
        <v>43065.5</v>
      </c>
    </row>
    <row r="238" spans="1:13" s="81" customFormat="1" ht="12.75">
      <c r="A238" s="63" t="str">
        <f ca="1">IF(ISERROR(MATCH(F238,Код_КВР,0)),"",INDIRECT(ADDRESS(MATCH(F238,Код_КВР,0)+1,2,,,"КВР")))</f>
        <v>Субсидии бюджетным учреждениям на иные цели</v>
      </c>
      <c r="B238" s="94">
        <v>801</v>
      </c>
      <c r="C238" s="8" t="s">
        <v>225</v>
      </c>
      <c r="D238" s="8" t="s">
        <v>197</v>
      </c>
      <c r="E238" s="94" t="s">
        <v>599</v>
      </c>
      <c r="F238" s="94">
        <v>612</v>
      </c>
      <c r="G238" s="71">
        <v>3447</v>
      </c>
      <c r="H238" s="71"/>
      <c r="I238" s="71">
        <f t="shared" si="49"/>
        <v>3447</v>
      </c>
      <c r="J238" s="71">
        <v>130</v>
      </c>
      <c r="K238" s="100">
        <f t="shared" si="50"/>
        <v>3577</v>
      </c>
      <c r="L238" s="13"/>
      <c r="M238" s="101">
        <f t="shared" si="46"/>
        <v>3577</v>
      </c>
    </row>
    <row r="239" spans="1:13" s="81" customFormat="1" ht="33">
      <c r="A239" s="63" t="str">
        <f ca="1">IF(ISERROR(MATCH(E239,Код_КЦСР,0)),"",INDIRECT(ADDRESS(MATCH(E239,Код_КЦСР,0)+1,2,,,"КЦСР")))</f>
        <v>Муниципальная программа «Совершенствование муниципального управления в городе Череповце» на 2014-2018 годы</v>
      </c>
      <c r="B239" s="94">
        <v>801</v>
      </c>
      <c r="C239" s="8" t="s">
        <v>225</v>
      </c>
      <c r="D239" s="8" t="s">
        <v>197</v>
      </c>
      <c r="E239" s="94" t="s">
        <v>127</v>
      </c>
      <c r="F239" s="94"/>
      <c r="G239" s="71">
        <f>G240+G245</f>
        <v>6170</v>
      </c>
      <c r="H239" s="71">
        <f>H240+H245</f>
        <v>0</v>
      </c>
      <c r="I239" s="71">
        <f t="shared" si="49"/>
        <v>6170</v>
      </c>
      <c r="J239" s="71">
        <f>J240+J245</f>
        <v>-500</v>
      </c>
      <c r="K239" s="100">
        <f t="shared" si="50"/>
        <v>5670</v>
      </c>
      <c r="L239" s="13">
        <f>L240+L245</f>
        <v>0</v>
      </c>
      <c r="M239" s="101">
        <f t="shared" si="46"/>
        <v>5670</v>
      </c>
    </row>
    <row r="240" spans="1:13" s="81" customFormat="1" ht="33">
      <c r="A240" s="63" t="str">
        <f ca="1">IF(ISERROR(MATCH(E240,Код_КЦСР,0)),"",INDIRECT(ADDRESS(MATCH(E240,Код_КЦСР,0)+1,2,,,"КЦСР")))</f>
        <v>Создание условий для обеспечения выполнения органами муниципальной власти своих полномочий</v>
      </c>
      <c r="B240" s="94">
        <v>801</v>
      </c>
      <c r="C240" s="8" t="s">
        <v>225</v>
      </c>
      <c r="D240" s="8" t="s">
        <v>197</v>
      </c>
      <c r="E240" s="94" t="s">
        <v>128</v>
      </c>
      <c r="F240" s="94"/>
      <c r="G240" s="71">
        <f aca="true" t="shared" si="51" ref="G240:L243">G241</f>
        <v>290</v>
      </c>
      <c r="H240" s="71">
        <f t="shared" si="51"/>
        <v>0</v>
      </c>
      <c r="I240" s="71">
        <f t="shared" si="49"/>
        <v>290</v>
      </c>
      <c r="J240" s="71">
        <f t="shared" si="51"/>
        <v>0</v>
      </c>
      <c r="K240" s="100">
        <f t="shared" si="50"/>
        <v>290</v>
      </c>
      <c r="L240" s="13">
        <f t="shared" si="51"/>
        <v>0</v>
      </c>
      <c r="M240" s="101">
        <f t="shared" si="46"/>
        <v>290</v>
      </c>
    </row>
    <row r="241" spans="1:13" s="81" customFormat="1" ht="12.75">
      <c r="A241" s="63" t="str">
        <f ca="1">IF(ISERROR(MATCH(E241,Код_КЦСР,0)),"",INDIRECT(ADDRESS(MATCH(E241,Код_КЦСР,0)+1,2,,,"КЦСР")))</f>
        <v>Обеспечение работы СЭД «Летограф»</v>
      </c>
      <c r="B241" s="94">
        <v>801</v>
      </c>
      <c r="C241" s="8" t="s">
        <v>225</v>
      </c>
      <c r="D241" s="8" t="s">
        <v>197</v>
      </c>
      <c r="E241" s="94" t="s">
        <v>130</v>
      </c>
      <c r="F241" s="94"/>
      <c r="G241" s="71">
        <f t="shared" si="51"/>
        <v>290</v>
      </c>
      <c r="H241" s="71">
        <f t="shared" si="51"/>
        <v>0</v>
      </c>
      <c r="I241" s="71">
        <f t="shared" si="49"/>
        <v>290</v>
      </c>
      <c r="J241" s="71">
        <f t="shared" si="51"/>
        <v>0</v>
      </c>
      <c r="K241" s="100">
        <f t="shared" si="50"/>
        <v>290</v>
      </c>
      <c r="L241" s="13">
        <f t="shared" si="51"/>
        <v>0</v>
      </c>
      <c r="M241" s="101">
        <f t="shared" si="46"/>
        <v>290</v>
      </c>
    </row>
    <row r="242" spans="1:13" s="81" customFormat="1" ht="33">
      <c r="A242" s="63" t="str">
        <f ca="1">IF(ISERROR(MATCH(F242,Код_КВР,0)),"",INDIRECT(ADDRESS(MATCH(F242,Код_КВР,0)+1,2,,,"КВР")))</f>
        <v>Предоставление субсидий бюджетным, автономным учреждениям и иным некоммерческим организациям</v>
      </c>
      <c r="B242" s="94">
        <v>801</v>
      </c>
      <c r="C242" s="8" t="s">
        <v>225</v>
      </c>
      <c r="D242" s="8" t="s">
        <v>197</v>
      </c>
      <c r="E242" s="94" t="s">
        <v>130</v>
      </c>
      <c r="F242" s="94">
        <v>600</v>
      </c>
      <c r="G242" s="71">
        <f t="shared" si="51"/>
        <v>290</v>
      </c>
      <c r="H242" s="71">
        <f t="shared" si="51"/>
        <v>0</v>
      </c>
      <c r="I242" s="71">
        <f t="shared" si="49"/>
        <v>290</v>
      </c>
      <c r="J242" s="71">
        <f t="shared" si="51"/>
        <v>0</v>
      </c>
      <c r="K242" s="100">
        <f t="shared" si="50"/>
        <v>290</v>
      </c>
      <c r="L242" s="13">
        <f t="shared" si="51"/>
        <v>0</v>
      </c>
      <c r="M242" s="101">
        <f t="shared" si="46"/>
        <v>290</v>
      </c>
    </row>
    <row r="243" spans="1:13" s="81" customFormat="1" ht="12.75">
      <c r="A243" s="63" t="str">
        <f ca="1">IF(ISERROR(MATCH(F243,Код_КВР,0)),"",INDIRECT(ADDRESS(MATCH(F243,Код_КВР,0)+1,2,,,"КВР")))</f>
        <v>Субсидии бюджетным учреждениям</v>
      </c>
      <c r="B243" s="94">
        <v>801</v>
      </c>
      <c r="C243" s="8" t="s">
        <v>225</v>
      </c>
      <c r="D243" s="8" t="s">
        <v>197</v>
      </c>
      <c r="E243" s="94" t="s">
        <v>130</v>
      </c>
      <c r="F243" s="94">
        <v>610</v>
      </c>
      <c r="G243" s="71">
        <f t="shared" si="51"/>
        <v>290</v>
      </c>
      <c r="H243" s="71">
        <f t="shared" si="51"/>
        <v>0</v>
      </c>
      <c r="I243" s="71">
        <f>G243+H243</f>
        <v>290</v>
      </c>
      <c r="J243" s="71">
        <f t="shared" si="51"/>
        <v>0</v>
      </c>
      <c r="K243" s="100">
        <f t="shared" si="50"/>
        <v>290</v>
      </c>
      <c r="L243" s="13">
        <f t="shared" si="51"/>
        <v>0</v>
      </c>
      <c r="M243" s="101">
        <f t="shared" si="46"/>
        <v>290</v>
      </c>
    </row>
    <row r="244" spans="1:13" s="81" customFormat="1" ht="12.75">
      <c r="A244" s="63" t="str">
        <f ca="1">IF(ISERROR(MATCH(F244,Код_КВР,0)),"",INDIRECT(ADDRESS(MATCH(F244,Код_КВР,0)+1,2,,,"КВР")))</f>
        <v>Субсидии бюджетным учреждениям на иные цели</v>
      </c>
      <c r="B244" s="94">
        <v>801</v>
      </c>
      <c r="C244" s="8" t="s">
        <v>225</v>
      </c>
      <c r="D244" s="8" t="s">
        <v>197</v>
      </c>
      <c r="E244" s="94" t="s">
        <v>130</v>
      </c>
      <c r="F244" s="94">
        <v>612</v>
      </c>
      <c r="G244" s="71">
        <v>290</v>
      </c>
      <c r="H244" s="71"/>
      <c r="I244" s="71">
        <f t="shared" si="49"/>
        <v>290</v>
      </c>
      <c r="J244" s="71"/>
      <c r="K244" s="100">
        <f t="shared" si="50"/>
        <v>290</v>
      </c>
      <c r="L244" s="13"/>
      <c r="M244" s="101">
        <f t="shared" si="46"/>
        <v>290</v>
      </c>
    </row>
    <row r="245" spans="1:13" s="81" customFormat="1" ht="53.25" customHeight="1">
      <c r="A245" s="63" t="str">
        <f ca="1">IF(ISERROR(MATCH(E245,Код_КЦСР,0)),"",INDIRECT(ADDRESS(MATCH(E245,Код_КЦСР,0)+1,2,,,"КЦСР")))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245" s="94">
        <v>801</v>
      </c>
      <c r="C245" s="8" t="s">
        <v>225</v>
      </c>
      <c r="D245" s="8" t="s">
        <v>197</v>
      </c>
      <c r="E245" s="94" t="s">
        <v>139</v>
      </c>
      <c r="F245" s="94"/>
      <c r="G245" s="71">
        <f aca="true" t="shared" si="52" ref="G245:L248">G246</f>
        <v>5880</v>
      </c>
      <c r="H245" s="71">
        <f t="shared" si="52"/>
        <v>0</v>
      </c>
      <c r="I245" s="71">
        <f t="shared" si="49"/>
        <v>5880</v>
      </c>
      <c r="J245" s="71">
        <f t="shared" si="52"/>
        <v>-500</v>
      </c>
      <c r="K245" s="100">
        <f t="shared" si="50"/>
        <v>5380</v>
      </c>
      <c r="L245" s="13">
        <f t="shared" si="52"/>
        <v>0</v>
      </c>
      <c r="M245" s="101">
        <f t="shared" si="46"/>
        <v>5380</v>
      </c>
    </row>
    <row r="246" spans="1:13" s="81" customFormat="1" ht="21" customHeight="1">
      <c r="A246" s="63" t="str">
        <f ca="1">IF(ISERROR(MATCH(E246,Код_КЦСР,0)),"",INDIRECT(ADDRESS(MATCH(E246,Код_КЦСР,0)+1,2,,,"КЦСР")))</f>
        <v>Совершенствование предоставления муниципальных услуг</v>
      </c>
      <c r="B246" s="94">
        <v>801</v>
      </c>
      <c r="C246" s="8" t="s">
        <v>225</v>
      </c>
      <c r="D246" s="8" t="s">
        <v>197</v>
      </c>
      <c r="E246" s="94" t="s">
        <v>141</v>
      </c>
      <c r="F246" s="94"/>
      <c r="G246" s="71">
        <f t="shared" si="52"/>
        <v>5880</v>
      </c>
      <c r="H246" s="71">
        <f t="shared" si="52"/>
        <v>0</v>
      </c>
      <c r="I246" s="71">
        <f t="shared" si="49"/>
        <v>5880</v>
      </c>
      <c r="J246" s="71">
        <f t="shared" si="52"/>
        <v>-500</v>
      </c>
      <c r="K246" s="100">
        <f t="shared" si="50"/>
        <v>5380</v>
      </c>
      <c r="L246" s="13">
        <f t="shared" si="52"/>
        <v>0</v>
      </c>
      <c r="M246" s="101">
        <f t="shared" si="46"/>
        <v>5380</v>
      </c>
    </row>
    <row r="247" spans="1:13" s="81" customFormat="1" ht="33">
      <c r="A247" s="63" t="str">
        <f ca="1">IF(ISERROR(MATCH(F247,Код_КВР,0)),"",INDIRECT(ADDRESS(MATCH(F247,Код_КВР,0)+1,2,,,"КВР")))</f>
        <v>Предоставление субсидий бюджетным, автономным учреждениям и иным некоммерческим организациям</v>
      </c>
      <c r="B247" s="94">
        <v>801</v>
      </c>
      <c r="C247" s="8" t="s">
        <v>225</v>
      </c>
      <c r="D247" s="8" t="s">
        <v>197</v>
      </c>
      <c r="E247" s="94" t="s">
        <v>141</v>
      </c>
      <c r="F247" s="94">
        <v>600</v>
      </c>
      <c r="G247" s="71">
        <f t="shared" si="52"/>
        <v>5880</v>
      </c>
      <c r="H247" s="71">
        <f t="shared" si="52"/>
        <v>0</v>
      </c>
      <c r="I247" s="71">
        <f t="shared" si="49"/>
        <v>5880</v>
      </c>
      <c r="J247" s="71">
        <f t="shared" si="52"/>
        <v>-500</v>
      </c>
      <c r="K247" s="100">
        <f t="shared" si="50"/>
        <v>5380</v>
      </c>
      <c r="L247" s="13">
        <f t="shared" si="52"/>
        <v>0</v>
      </c>
      <c r="M247" s="101">
        <f t="shared" si="46"/>
        <v>5380</v>
      </c>
    </row>
    <row r="248" spans="1:13" s="81" customFormat="1" ht="12.75">
      <c r="A248" s="63" t="str">
        <f ca="1">IF(ISERROR(MATCH(F248,Код_КВР,0)),"",INDIRECT(ADDRESS(MATCH(F248,Код_КВР,0)+1,2,,,"КВР")))</f>
        <v>Субсидии бюджетным учреждениям</v>
      </c>
      <c r="B248" s="94">
        <v>801</v>
      </c>
      <c r="C248" s="8" t="s">
        <v>225</v>
      </c>
      <c r="D248" s="8" t="s">
        <v>197</v>
      </c>
      <c r="E248" s="94" t="s">
        <v>141</v>
      </c>
      <c r="F248" s="94">
        <v>610</v>
      </c>
      <c r="G248" s="71">
        <f t="shared" si="52"/>
        <v>5880</v>
      </c>
      <c r="H248" s="71">
        <f t="shared" si="52"/>
        <v>0</v>
      </c>
      <c r="I248" s="71">
        <f t="shared" si="49"/>
        <v>5880</v>
      </c>
      <c r="J248" s="71">
        <f t="shared" si="52"/>
        <v>-500</v>
      </c>
      <c r="K248" s="100">
        <f t="shared" si="50"/>
        <v>5380</v>
      </c>
      <c r="L248" s="13">
        <f t="shared" si="52"/>
        <v>0</v>
      </c>
      <c r="M248" s="101">
        <f t="shared" si="46"/>
        <v>5380</v>
      </c>
    </row>
    <row r="249" spans="1:13" s="81" customFormat="1" ht="12.75">
      <c r="A249" s="63" t="str">
        <f ca="1">IF(ISERROR(MATCH(F249,Код_КВР,0)),"",INDIRECT(ADDRESS(MATCH(F249,Код_КВР,0)+1,2,,,"КВР")))</f>
        <v>Субсидии бюджетным учреждениям на иные цели</v>
      </c>
      <c r="B249" s="94">
        <v>801</v>
      </c>
      <c r="C249" s="8" t="s">
        <v>225</v>
      </c>
      <c r="D249" s="8" t="s">
        <v>197</v>
      </c>
      <c r="E249" s="94" t="s">
        <v>141</v>
      </c>
      <c r="F249" s="94">
        <v>612</v>
      </c>
      <c r="G249" s="71">
        <v>5880</v>
      </c>
      <c r="H249" s="71"/>
      <c r="I249" s="71">
        <f t="shared" si="49"/>
        <v>5880</v>
      </c>
      <c r="J249" s="71">
        <v>-500</v>
      </c>
      <c r="K249" s="100">
        <f t="shared" si="50"/>
        <v>5380</v>
      </c>
      <c r="L249" s="13"/>
      <c r="M249" s="101">
        <f t="shared" si="46"/>
        <v>5380</v>
      </c>
    </row>
    <row r="250" spans="1:13" s="81" customFormat="1" ht="33">
      <c r="A250" s="63" t="str">
        <f ca="1">IF(ISERROR(MATCH(E250,Код_КЦСР,0)),"",INDIRECT(ADDRESS(MATCH(E250,Код_КЦСР,0)+1,2,,,"КЦСР")))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250" s="94">
        <v>801</v>
      </c>
      <c r="C250" s="8" t="s">
        <v>225</v>
      </c>
      <c r="D250" s="8" t="s">
        <v>197</v>
      </c>
      <c r="E250" s="94" t="s">
        <v>159</v>
      </c>
      <c r="F250" s="94"/>
      <c r="G250" s="71">
        <f>G251</f>
        <v>1300.2</v>
      </c>
      <c r="H250" s="71">
        <f>H251</f>
        <v>0</v>
      </c>
      <c r="I250" s="71">
        <f t="shared" si="49"/>
        <v>1300.2</v>
      </c>
      <c r="J250" s="71">
        <f>J251</f>
        <v>0</v>
      </c>
      <c r="K250" s="100">
        <f t="shared" si="50"/>
        <v>1300.2</v>
      </c>
      <c r="L250" s="13">
        <f>L251</f>
        <v>0</v>
      </c>
      <c r="M250" s="101">
        <f t="shared" si="46"/>
        <v>1300.2</v>
      </c>
    </row>
    <row r="251" spans="1:13" s="81" customFormat="1" ht="12.75">
      <c r="A251" s="63" t="str">
        <f ca="1">IF(ISERROR(MATCH(E251,Код_КЦСР,0)),"",INDIRECT(ADDRESS(MATCH(E251,Код_КЦСР,0)+1,2,,,"КЦСР")))</f>
        <v>Профилактика преступлений и иных правонарушений в городе Череповце</v>
      </c>
      <c r="B251" s="94">
        <v>801</v>
      </c>
      <c r="C251" s="8" t="s">
        <v>225</v>
      </c>
      <c r="D251" s="8" t="s">
        <v>197</v>
      </c>
      <c r="E251" s="94" t="s">
        <v>161</v>
      </c>
      <c r="F251" s="94"/>
      <c r="G251" s="71">
        <f>G252+G256</f>
        <v>1300.2</v>
      </c>
      <c r="H251" s="71">
        <f>H252+H256</f>
        <v>0</v>
      </c>
      <c r="I251" s="71">
        <f t="shared" si="49"/>
        <v>1300.2</v>
      </c>
      <c r="J251" s="71">
        <f>J252+J256</f>
        <v>0</v>
      </c>
      <c r="K251" s="100">
        <f t="shared" si="50"/>
        <v>1300.2</v>
      </c>
      <c r="L251" s="13">
        <f>L252+L256</f>
        <v>0</v>
      </c>
      <c r="M251" s="101">
        <f t="shared" si="46"/>
        <v>1300.2</v>
      </c>
    </row>
    <row r="252" spans="1:13" s="81" customFormat="1" ht="49.5">
      <c r="A252" s="63" t="str">
        <f ca="1">IF(ISERROR(MATCH(E252,Код_КЦСР,0)),"",INDIRECT(ADDRESS(MATCH(E252,Код_КЦСР,0)+1,2,,,"КЦСР")))</f>
        <v>Внедрение современных технических средств, направленных на предупреждение правонарушений и преступлений в общественных местах и на улицах</v>
      </c>
      <c r="B252" s="94">
        <v>801</v>
      </c>
      <c r="C252" s="8" t="s">
        <v>225</v>
      </c>
      <c r="D252" s="8" t="s">
        <v>197</v>
      </c>
      <c r="E252" s="94" t="s">
        <v>395</v>
      </c>
      <c r="F252" s="94"/>
      <c r="G252" s="71">
        <f aca="true" t="shared" si="53" ref="G252:L254">G253</f>
        <v>65</v>
      </c>
      <c r="H252" s="71">
        <f t="shared" si="53"/>
        <v>0</v>
      </c>
      <c r="I252" s="71">
        <f t="shared" si="49"/>
        <v>65</v>
      </c>
      <c r="J252" s="71">
        <f t="shared" si="53"/>
        <v>0</v>
      </c>
      <c r="K252" s="100">
        <f t="shared" si="50"/>
        <v>65</v>
      </c>
      <c r="L252" s="13">
        <f t="shared" si="53"/>
        <v>0</v>
      </c>
      <c r="M252" s="101">
        <f t="shared" si="46"/>
        <v>65</v>
      </c>
    </row>
    <row r="253" spans="1:13" s="81" customFormat="1" ht="33">
      <c r="A253" s="63" t="str">
        <f ca="1">IF(ISERROR(MATCH(F253,Код_КВР,0)),"",INDIRECT(ADDRESS(MATCH(F253,Код_КВР,0)+1,2,,,"КВР")))</f>
        <v>Предоставление субсидий бюджетным, автономным учреждениям и иным некоммерческим организациям</v>
      </c>
      <c r="B253" s="94">
        <v>801</v>
      </c>
      <c r="C253" s="8" t="s">
        <v>225</v>
      </c>
      <c r="D253" s="8" t="s">
        <v>197</v>
      </c>
      <c r="E253" s="94" t="s">
        <v>395</v>
      </c>
      <c r="F253" s="94">
        <v>600</v>
      </c>
      <c r="G253" s="71">
        <f t="shared" si="53"/>
        <v>65</v>
      </c>
      <c r="H253" s="71">
        <f t="shared" si="53"/>
        <v>0</v>
      </c>
      <c r="I253" s="71">
        <f t="shared" si="49"/>
        <v>65</v>
      </c>
      <c r="J253" s="71">
        <f t="shared" si="53"/>
        <v>0</v>
      </c>
      <c r="K253" s="100">
        <f t="shared" si="50"/>
        <v>65</v>
      </c>
      <c r="L253" s="13">
        <f t="shared" si="53"/>
        <v>0</v>
      </c>
      <c r="M253" s="101">
        <f t="shared" si="46"/>
        <v>65</v>
      </c>
    </row>
    <row r="254" spans="1:13" s="81" customFormat="1" ht="12.75">
      <c r="A254" s="63" t="str">
        <f ca="1">IF(ISERROR(MATCH(F254,Код_КВР,0)),"",INDIRECT(ADDRESS(MATCH(F254,Код_КВР,0)+1,2,,,"КВР")))</f>
        <v>Субсидии бюджетным учреждениям</v>
      </c>
      <c r="B254" s="94">
        <v>801</v>
      </c>
      <c r="C254" s="8" t="s">
        <v>225</v>
      </c>
      <c r="D254" s="8" t="s">
        <v>197</v>
      </c>
      <c r="E254" s="94" t="s">
        <v>395</v>
      </c>
      <c r="F254" s="94">
        <v>610</v>
      </c>
      <c r="G254" s="71">
        <f t="shared" si="53"/>
        <v>65</v>
      </c>
      <c r="H254" s="71">
        <f t="shared" si="53"/>
        <v>0</v>
      </c>
      <c r="I254" s="71">
        <f t="shared" si="49"/>
        <v>65</v>
      </c>
      <c r="J254" s="71">
        <f t="shared" si="53"/>
        <v>0</v>
      </c>
      <c r="K254" s="100">
        <f t="shared" si="50"/>
        <v>65</v>
      </c>
      <c r="L254" s="13">
        <f t="shared" si="53"/>
        <v>0</v>
      </c>
      <c r="M254" s="101">
        <f t="shared" si="46"/>
        <v>65</v>
      </c>
    </row>
    <row r="255" spans="1:13" s="81" customFormat="1" ht="12.75">
      <c r="A255" s="63" t="str">
        <f ca="1">IF(ISERROR(MATCH(F255,Код_КВР,0)),"",INDIRECT(ADDRESS(MATCH(F255,Код_КВР,0)+1,2,,,"КВР")))</f>
        <v>Субсидии бюджетным учреждениям на иные цели</v>
      </c>
      <c r="B255" s="94">
        <v>801</v>
      </c>
      <c r="C255" s="8" t="s">
        <v>225</v>
      </c>
      <c r="D255" s="8" t="s">
        <v>197</v>
      </c>
      <c r="E255" s="94" t="s">
        <v>395</v>
      </c>
      <c r="F255" s="94">
        <v>612</v>
      </c>
      <c r="G255" s="71">
        <v>65</v>
      </c>
      <c r="H255" s="71"/>
      <c r="I255" s="71">
        <f t="shared" si="49"/>
        <v>65</v>
      </c>
      <c r="J255" s="71"/>
      <c r="K255" s="100">
        <f t="shared" si="50"/>
        <v>65</v>
      </c>
      <c r="L255" s="13"/>
      <c r="M255" s="101">
        <f t="shared" si="46"/>
        <v>65</v>
      </c>
    </row>
    <row r="256" spans="1:13" s="81" customFormat="1" ht="33">
      <c r="A256" s="63" t="str">
        <f ca="1">IF(ISERROR(MATCH(E256,Код_КЦСР,0)),"",INDIRECT(ADDRESS(MATCH(E256,Код_КЦСР,0)+1,2,,,"КЦСР")))</f>
        <v>Внедрение и (или) эксплуатация аппаратно-программного комплекса «Безопасный город» за счет субсидий из областного бюджета</v>
      </c>
      <c r="B256" s="94">
        <v>801</v>
      </c>
      <c r="C256" s="8" t="s">
        <v>225</v>
      </c>
      <c r="D256" s="8" t="s">
        <v>197</v>
      </c>
      <c r="E256" s="94" t="s">
        <v>397</v>
      </c>
      <c r="F256" s="94"/>
      <c r="G256" s="71">
        <f aca="true" t="shared" si="54" ref="G256:L258">G257</f>
        <v>1235.2</v>
      </c>
      <c r="H256" s="71">
        <f t="shared" si="54"/>
        <v>0</v>
      </c>
      <c r="I256" s="71">
        <f t="shared" si="49"/>
        <v>1235.2</v>
      </c>
      <c r="J256" s="71">
        <f t="shared" si="54"/>
        <v>0</v>
      </c>
      <c r="K256" s="100">
        <f t="shared" si="50"/>
        <v>1235.2</v>
      </c>
      <c r="L256" s="13">
        <f t="shared" si="54"/>
        <v>0</v>
      </c>
      <c r="M256" s="101">
        <f t="shared" si="46"/>
        <v>1235.2</v>
      </c>
    </row>
    <row r="257" spans="1:13" s="81" customFormat="1" ht="33">
      <c r="A257" s="63" t="str">
        <f ca="1">IF(ISERROR(MATCH(F257,Код_КВР,0)),"",INDIRECT(ADDRESS(MATCH(F257,Код_КВР,0)+1,2,,,"КВР")))</f>
        <v>Предоставление субсидий бюджетным, автономным учреждениям и иным некоммерческим организациям</v>
      </c>
      <c r="B257" s="94">
        <v>801</v>
      </c>
      <c r="C257" s="8" t="s">
        <v>225</v>
      </c>
      <c r="D257" s="8" t="s">
        <v>197</v>
      </c>
      <c r="E257" s="94" t="s">
        <v>397</v>
      </c>
      <c r="F257" s="94">
        <v>600</v>
      </c>
      <c r="G257" s="71">
        <f t="shared" si="54"/>
        <v>1235.2</v>
      </c>
      <c r="H257" s="71">
        <f t="shared" si="54"/>
        <v>0</v>
      </c>
      <c r="I257" s="71">
        <f t="shared" si="49"/>
        <v>1235.2</v>
      </c>
      <c r="J257" s="71">
        <f t="shared" si="54"/>
        <v>0</v>
      </c>
      <c r="K257" s="100">
        <f t="shared" si="50"/>
        <v>1235.2</v>
      </c>
      <c r="L257" s="13">
        <f t="shared" si="54"/>
        <v>0</v>
      </c>
      <c r="M257" s="101">
        <f t="shared" si="46"/>
        <v>1235.2</v>
      </c>
    </row>
    <row r="258" spans="1:13" s="81" customFormat="1" ht="12.75">
      <c r="A258" s="63" t="str">
        <f ca="1">IF(ISERROR(MATCH(F258,Код_КВР,0)),"",INDIRECT(ADDRESS(MATCH(F258,Код_КВР,0)+1,2,,,"КВР")))</f>
        <v>Субсидии бюджетным учреждениям</v>
      </c>
      <c r="B258" s="94">
        <v>801</v>
      </c>
      <c r="C258" s="8" t="s">
        <v>225</v>
      </c>
      <c r="D258" s="8" t="s">
        <v>197</v>
      </c>
      <c r="E258" s="94" t="s">
        <v>397</v>
      </c>
      <c r="F258" s="94">
        <v>610</v>
      </c>
      <c r="G258" s="71">
        <f t="shared" si="54"/>
        <v>1235.2</v>
      </c>
      <c r="H258" s="71">
        <f t="shared" si="54"/>
        <v>0</v>
      </c>
      <c r="I258" s="71">
        <f t="shared" si="49"/>
        <v>1235.2</v>
      </c>
      <c r="J258" s="71">
        <f t="shared" si="54"/>
        <v>0</v>
      </c>
      <c r="K258" s="100">
        <f t="shared" si="50"/>
        <v>1235.2</v>
      </c>
      <c r="L258" s="13">
        <f t="shared" si="54"/>
        <v>0</v>
      </c>
      <c r="M258" s="101">
        <f t="shared" si="46"/>
        <v>1235.2</v>
      </c>
    </row>
    <row r="259" spans="1:13" s="81" customFormat="1" ht="12.75">
      <c r="A259" s="63" t="str">
        <f ca="1">IF(ISERROR(MATCH(F259,Код_КВР,0)),"",INDIRECT(ADDRESS(MATCH(F259,Код_КВР,0)+1,2,,,"КВР")))</f>
        <v>Субсидии бюджетным учреждениям на иные цели</v>
      </c>
      <c r="B259" s="94">
        <v>801</v>
      </c>
      <c r="C259" s="8" t="s">
        <v>225</v>
      </c>
      <c r="D259" s="8" t="s">
        <v>197</v>
      </c>
      <c r="E259" s="94" t="s">
        <v>397</v>
      </c>
      <c r="F259" s="94">
        <v>612</v>
      </c>
      <c r="G259" s="71">
        <v>1235.2</v>
      </c>
      <c r="H259" s="71"/>
      <c r="I259" s="71">
        <f t="shared" si="49"/>
        <v>1235.2</v>
      </c>
      <c r="J259" s="71"/>
      <c r="K259" s="100">
        <f t="shared" si="50"/>
        <v>1235.2</v>
      </c>
      <c r="L259" s="13"/>
      <c r="M259" s="101">
        <f t="shared" si="46"/>
        <v>1235.2</v>
      </c>
    </row>
    <row r="260" spans="1:13" s="81" customFormat="1" ht="12.75">
      <c r="A260" s="12" t="s">
        <v>232</v>
      </c>
      <c r="B260" s="94">
        <v>801</v>
      </c>
      <c r="C260" s="8" t="s">
        <v>225</v>
      </c>
      <c r="D260" s="8" t="s">
        <v>205</v>
      </c>
      <c r="E260" s="94"/>
      <c r="F260" s="94"/>
      <c r="G260" s="71">
        <f>G261+G268+G278</f>
        <v>14908.7</v>
      </c>
      <c r="H260" s="71">
        <f>H261+H268+H278</f>
        <v>0</v>
      </c>
      <c r="I260" s="71">
        <f t="shared" si="49"/>
        <v>14908.7</v>
      </c>
      <c r="J260" s="71">
        <f>J261+J268+J278</f>
        <v>0</v>
      </c>
      <c r="K260" s="100">
        <f t="shared" si="50"/>
        <v>14908.7</v>
      </c>
      <c r="L260" s="13">
        <f>L261+L268+L278</f>
        <v>0</v>
      </c>
      <c r="M260" s="101">
        <f t="shared" si="46"/>
        <v>14908.7</v>
      </c>
    </row>
    <row r="261" spans="1:13" s="81" customFormat="1" ht="33">
      <c r="A261" s="63" t="str">
        <f ca="1">IF(ISERROR(MATCH(E261,Код_КЦСР,0)),"",INDIRECT(ADDRESS(MATCH(E261,Код_КЦСР,0)+1,2,,,"КЦСР")))</f>
        <v>Муниципальная программа «Поддержка и развитие малого и среднего предпринимательства в городе Череповце на 2013-2017 годы»</v>
      </c>
      <c r="B261" s="94">
        <v>801</v>
      </c>
      <c r="C261" s="8" t="s">
        <v>225</v>
      </c>
      <c r="D261" s="8" t="s">
        <v>205</v>
      </c>
      <c r="E261" s="94" t="s">
        <v>563</v>
      </c>
      <c r="F261" s="94"/>
      <c r="G261" s="71">
        <f>G262+G265</f>
        <v>3117.5</v>
      </c>
      <c r="H261" s="71">
        <f>H262+H265</f>
        <v>0</v>
      </c>
      <c r="I261" s="71">
        <f t="shared" si="49"/>
        <v>3117.5</v>
      </c>
      <c r="J261" s="71">
        <f>J262+J265</f>
        <v>0</v>
      </c>
      <c r="K261" s="100">
        <f t="shared" si="50"/>
        <v>3117.5</v>
      </c>
      <c r="L261" s="13">
        <f>L262+L265</f>
        <v>0</v>
      </c>
      <c r="M261" s="101">
        <f t="shared" si="46"/>
        <v>3117.5</v>
      </c>
    </row>
    <row r="262" spans="1:13" s="81" customFormat="1" ht="33">
      <c r="A262" s="63" t="str">
        <f ca="1">IF(ISERROR(MATCH(E262,Код_КЦСР,0)),"",INDIRECT(ADDRESS(MATCH(E262,Код_КЦСР,0)+1,2,,,"КЦСР")))</f>
        <v>Субсидии организациям, образующим инфраструктуру поддержки МСП: НП «Агентство Городского Развития»</v>
      </c>
      <c r="B262" s="94">
        <v>801</v>
      </c>
      <c r="C262" s="8" t="s">
        <v>225</v>
      </c>
      <c r="D262" s="8" t="s">
        <v>205</v>
      </c>
      <c r="E262" s="94" t="s">
        <v>565</v>
      </c>
      <c r="F262" s="94"/>
      <c r="G262" s="71">
        <f>G263</f>
        <v>3115</v>
      </c>
      <c r="H262" s="71">
        <f>H263</f>
        <v>0</v>
      </c>
      <c r="I262" s="71">
        <f t="shared" si="49"/>
        <v>3115</v>
      </c>
      <c r="J262" s="71">
        <f>J263</f>
        <v>0</v>
      </c>
      <c r="K262" s="100">
        <f t="shared" si="50"/>
        <v>3115</v>
      </c>
      <c r="L262" s="13">
        <f>L263</f>
        <v>0</v>
      </c>
      <c r="M262" s="101">
        <f t="shared" si="46"/>
        <v>3115</v>
      </c>
    </row>
    <row r="263" spans="1:13" s="81" customFormat="1" ht="33">
      <c r="A263" s="63" t="str">
        <f ca="1">IF(ISERROR(MATCH(F263,Код_КВР,0)),"",INDIRECT(ADDRESS(MATCH(F263,Код_КВР,0)+1,2,,,"КВР")))</f>
        <v>Предоставление субсидий бюджетным, автономным учреждениям и иным некоммерческим организациям</v>
      </c>
      <c r="B263" s="94">
        <v>801</v>
      </c>
      <c r="C263" s="8" t="s">
        <v>225</v>
      </c>
      <c r="D263" s="8" t="s">
        <v>205</v>
      </c>
      <c r="E263" s="94" t="s">
        <v>565</v>
      </c>
      <c r="F263" s="94">
        <v>600</v>
      </c>
      <c r="G263" s="71">
        <f>G264</f>
        <v>3115</v>
      </c>
      <c r="H263" s="71">
        <f>H264</f>
        <v>0</v>
      </c>
      <c r="I263" s="71">
        <f t="shared" si="49"/>
        <v>3115</v>
      </c>
      <c r="J263" s="71">
        <f>J264</f>
        <v>0</v>
      </c>
      <c r="K263" s="100">
        <f t="shared" si="50"/>
        <v>3115</v>
      </c>
      <c r="L263" s="13">
        <f>L264</f>
        <v>0</v>
      </c>
      <c r="M263" s="101">
        <f t="shared" si="46"/>
        <v>3115</v>
      </c>
    </row>
    <row r="264" spans="1:13" s="81" customFormat="1" ht="33">
      <c r="A264" s="63" t="str">
        <f ca="1">IF(ISERROR(MATCH(F264,Код_КВР,0)),"",INDIRECT(ADDRESS(MATCH(F264,Код_КВР,0)+1,2,,,"КВР")))</f>
        <v>Субсидии некоммерческим организациям (за исключением государственных (муниципальных) учреждений)</v>
      </c>
      <c r="B264" s="94">
        <v>801</v>
      </c>
      <c r="C264" s="8" t="s">
        <v>225</v>
      </c>
      <c r="D264" s="8" t="s">
        <v>205</v>
      </c>
      <c r="E264" s="94" t="s">
        <v>565</v>
      </c>
      <c r="F264" s="94">
        <v>630</v>
      </c>
      <c r="G264" s="71">
        <v>3115</v>
      </c>
      <c r="H264" s="71"/>
      <c r="I264" s="71">
        <f t="shared" si="49"/>
        <v>3115</v>
      </c>
      <c r="J264" s="71"/>
      <c r="K264" s="100">
        <f t="shared" si="50"/>
        <v>3115</v>
      </c>
      <c r="L264" s="13"/>
      <c r="M264" s="101">
        <f t="shared" si="46"/>
        <v>3115</v>
      </c>
    </row>
    <row r="265" spans="1:13" s="81" customFormat="1" ht="33">
      <c r="A265" s="63" t="str">
        <f ca="1">IF(ISERROR(MATCH(E265,Код_КЦСР,0)),"",INDIRECT(ADDRESS(MATCH(E265,Код_КЦСР,0)+1,2,,,"КЦСР")))</f>
        <v>Субсидии организациям, образующим инфраструктуру поддержки МСП: Вологодская торгово-промышленная палата (членский взнос)</v>
      </c>
      <c r="B265" s="94">
        <v>801</v>
      </c>
      <c r="C265" s="8" t="s">
        <v>225</v>
      </c>
      <c r="D265" s="8" t="s">
        <v>205</v>
      </c>
      <c r="E265" s="94" t="s">
        <v>567</v>
      </c>
      <c r="F265" s="94"/>
      <c r="G265" s="71">
        <f>G266</f>
        <v>2.5</v>
      </c>
      <c r="H265" s="71">
        <f>H266</f>
        <v>0</v>
      </c>
      <c r="I265" s="71">
        <f t="shared" si="49"/>
        <v>2.5</v>
      </c>
      <c r="J265" s="71">
        <f>J266</f>
        <v>0</v>
      </c>
      <c r="K265" s="100">
        <f t="shared" si="50"/>
        <v>2.5</v>
      </c>
      <c r="L265" s="13">
        <f>L266</f>
        <v>0</v>
      </c>
      <c r="M265" s="101">
        <f t="shared" si="46"/>
        <v>2.5</v>
      </c>
    </row>
    <row r="266" spans="1:13" s="81" customFormat="1" ht="33">
      <c r="A266" s="63" t="str">
        <f ca="1">IF(ISERROR(MATCH(F266,Код_КВР,0)),"",INDIRECT(ADDRESS(MATCH(F266,Код_КВР,0)+1,2,,,"КВР")))</f>
        <v>Предоставление субсидий бюджетным, автономным учреждениям и иным некоммерческим организациям</v>
      </c>
      <c r="B266" s="94">
        <v>801</v>
      </c>
      <c r="C266" s="8" t="s">
        <v>225</v>
      </c>
      <c r="D266" s="8" t="s">
        <v>205</v>
      </c>
      <c r="E266" s="94" t="s">
        <v>567</v>
      </c>
      <c r="F266" s="94">
        <v>600</v>
      </c>
      <c r="G266" s="71">
        <f>G267</f>
        <v>2.5</v>
      </c>
      <c r="H266" s="71">
        <f>H267</f>
        <v>0</v>
      </c>
      <c r="I266" s="71">
        <f t="shared" si="49"/>
        <v>2.5</v>
      </c>
      <c r="J266" s="71">
        <f>J267</f>
        <v>0</v>
      </c>
      <c r="K266" s="100">
        <f t="shared" si="50"/>
        <v>2.5</v>
      </c>
      <c r="L266" s="13">
        <f>L267</f>
        <v>0</v>
      </c>
      <c r="M266" s="101">
        <f t="shared" si="46"/>
        <v>2.5</v>
      </c>
    </row>
    <row r="267" spans="1:13" s="81" customFormat="1" ht="33">
      <c r="A267" s="63" t="str">
        <f ca="1">IF(ISERROR(MATCH(F267,Код_КВР,0)),"",INDIRECT(ADDRESS(MATCH(F267,Код_КВР,0)+1,2,,,"КВР")))</f>
        <v>Субсидии некоммерческим организациям (за исключением государственных (муниципальных) учреждений)</v>
      </c>
      <c r="B267" s="94">
        <v>801</v>
      </c>
      <c r="C267" s="8" t="s">
        <v>225</v>
      </c>
      <c r="D267" s="8" t="s">
        <v>205</v>
      </c>
      <c r="E267" s="94" t="s">
        <v>567</v>
      </c>
      <c r="F267" s="94">
        <v>630</v>
      </c>
      <c r="G267" s="71">
        <v>2.5</v>
      </c>
      <c r="H267" s="71"/>
      <c r="I267" s="71">
        <f t="shared" si="49"/>
        <v>2.5</v>
      </c>
      <c r="J267" s="71"/>
      <c r="K267" s="100">
        <f t="shared" si="50"/>
        <v>2.5</v>
      </c>
      <c r="L267" s="13"/>
      <c r="M267" s="101">
        <f t="shared" si="46"/>
        <v>2.5</v>
      </c>
    </row>
    <row r="268" spans="1:13" s="81" customFormat="1" ht="33">
      <c r="A268" s="63" t="str">
        <f ca="1">IF(ISERROR(MATCH(E268,Код_КЦСР,0)),"",INDIRECT(ADDRESS(MATCH(E268,Код_КЦСР,0)+1,2,,,"КЦСР")))</f>
        <v>Муниципальная программа «Повышение инвестиционной привлекательности города Череповца» на 2014-2018 годы</v>
      </c>
      <c r="B268" s="94">
        <v>801</v>
      </c>
      <c r="C268" s="8" t="s">
        <v>225</v>
      </c>
      <c r="D268" s="8" t="s">
        <v>205</v>
      </c>
      <c r="E268" s="94" t="s">
        <v>569</v>
      </c>
      <c r="F268" s="94"/>
      <c r="G268" s="71">
        <f>G269+G272+G275</f>
        <v>11791.2</v>
      </c>
      <c r="H268" s="71">
        <f>H269+H272+H275</f>
        <v>0</v>
      </c>
      <c r="I268" s="71">
        <f t="shared" si="49"/>
        <v>11791.2</v>
      </c>
      <c r="J268" s="71">
        <f>J269+J272+J275</f>
        <v>0</v>
      </c>
      <c r="K268" s="100">
        <f t="shared" si="50"/>
        <v>11791.2</v>
      </c>
      <c r="L268" s="13">
        <f>L269+L272+L275</f>
        <v>0</v>
      </c>
      <c r="M268" s="101">
        <f t="shared" si="46"/>
        <v>11791.2</v>
      </c>
    </row>
    <row r="269" spans="1:13" s="81" customFormat="1" ht="12.75">
      <c r="A269" s="63" t="str">
        <f ca="1">IF(ISERROR(MATCH(E269,Код_КЦСР,0)),"",INDIRECT(ADDRESS(MATCH(E269,Код_КЦСР,0)+1,2,,,"КЦСР")))</f>
        <v>Стимулирование экономического роста путем привлечения инвесторов</v>
      </c>
      <c r="B269" s="94">
        <v>801</v>
      </c>
      <c r="C269" s="8" t="s">
        <v>225</v>
      </c>
      <c r="D269" s="8" t="s">
        <v>205</v>
      </c>
      <c r="E269" s="94" t="s">
        <v>571</v>
      </c>
      <c r="F269" s="94"/>
      <c r="G269" s="71">
        <f>G270</f>
        <v>5549.9</v>
      </c>
      <c r="H269" s="71">
        <f>H270</f>
        <v>0</v>
      </c>
      <c r="I269" s="71">
        <f t="shared" si="49"/>
        <v>5549.9</v>
      </c>
      <c r="J269" s="71">
        <f>J270</f>
        <v>0</v>
      </c>
      <c r="K269" s="100">
        <f t="shared" si="50"/>
        <v>5549.9</v>
      </c>
      <c r="L269" s="13">
        <f>L270</f>
        <v>0</v>
      </c>
      <c r="M269" s="101">
        <f t="shared" si="46"/>
        <v>5549.9</v>
      </c>
    </row>
    <row r="270" spans="1:13" s="81" customFormat="1" ht="33">
      <c r="A270" s="63" t="str">
        <f ca="1">IF(ISERROR(MATCH(F270,Код_КВР,0)),"",INDIRECT(ADDRESS(MATCH(F270,Код_КВР,0)+1,2,,,"КВР")))</f>
        <v>Предоставление субсидий бюджетным, автономным учреждениям и иным некоммерческим организациям</v>
      </c>
      <c r="B270" s="94">
        <v>801</v>
      </c>
      <c r="C270" s="8" t="s">
        <v>225</v>
      </c>
      <c r="D270" s="8" t="s">
        <v>205</v>
      </c>
      <c r="E270" s="94" t="s">
        <v>571</v>
      </c>
      <c r="F270" s="94">
        <v>600</v>
      </c>
      <c r="G270" s="71">
        <f>G271</f>
        <v>5549.9</v>
      </c>
      <c r="H270" s="71">
        <f>H271</f>
        <v>0</v>
      </c>
      <c r="I270" s="71">
        <f t="shared" si="49"/>
        <v>5549.9</v>
      </c>
      <c r="J270" s="71">
        <f>J271</f>
        <v>0</v>
      </c>
      <c r="K270" s="100">
        <f t="shared" si="50"/>
        <v>5549.9</v>
      </c>
      <c r="L270" s="13">
        <f>L271</f>
        <v>0</v>
      </c>
      <c r="M270" s="101">
        <f t="shared" si="46"/>
        <v>5549.9</v>
      </c>
    </row>
    <row r="271" spans="1:13" s="81" customFormat="1" ht="33">
      <c r="A271" s="63" t="str">
        <f ca="1">IF(ISERROR(MATCH(F271,Код_КВР,0)),"",INDIRECT(ADDRESS(MATCH(F271,Код_КВР,0)+1,2,,,"КВР")))</f>
        <v>Субсидии некоммерческим организациям (за исключением государственных (муниципальных) учреждений)</v>
      </c>
      <c r="B271" s="94">
        <v>801</v>
      </c>
      <c r="C271" s="8" t="s">
        <v>225</v>
      </c>
      <c r="D271" s="8" t="s">
        <v>205</v>
      </c>
      <c r="E271" s="94" t="s">
        <v>571</v>
      </c>
      <c r="F271" s="94">
        <v>630</v>
      </c>
      <c r="G271" s="71">
        <v>5549.9</v>
      </c>
      <c r="H271" s="71"/>
      <c r="I271" s="71">
        <f t="shared" si="49"/>
        <v>5549.9</v>
      </c>
      <c r="J271" s="71"/>
      <c r="K271" s="100">
        <f t="shared" si="50"/>
        <v>5549.9</v>
      </c>
      <c r="L271" s="13"/>
      <c r="M271" s="101">
        <f t="shared" si="46"/>
        <v>5549.9</v>
      </c>
    </row>
    <row r="272" spans="1:13" s="81" customFormat="1" ht="33">
      <c r="A272" s="63" t="str">
        <f ca="1">IF(ISERROR(MATCH(E272,Код_КЦСР,0)),"",INDIRECT(ADDRESS(MATCH(E272,Код_КЦСР,0)+1,2,,,"КЦСР")))</f>
        <v>Информационное и нормативно-правовое сопровождение инвестиционной деятельности</v>
      </c>
      <c r="B272" s="94">
        <v>801</v>
      </c>
      <c r="C272" s="8" t="s">
        <v>225</v>
      </c>
      <c r="D272" s="8" t="s">
        <v>205</v>
      </c>
      <c r="E272" s="94" t="s">
        <v>573</v>
      </c>
      <c r="F272" s="94"/>
      <c r="G272" s="71">
        <f>G273</f>
        <v>2874.8</v>
      </c>
      <c r="H272" s="71">
        <f>H273</f>
        <v>0</v>
      </c>
      <c r="I272" s="71">
        <f t="shared" si="49"/>
        <v>2874.8</v>
      </c>
      <c r="J272" s="71">
        <f>J273</f>
        <v>0</v>
      </c>
      <c r="K272" s="100">
        <f t="shared" si="50"/>
        <v>2874.8</v>
      </c>
      <c r="L272" s="13">
        <f>L273</f>
        <v>0</v>
      </c>
      <c r="M272" s="101">
        <f t="shared" si="46"/>
        <v>2874.8</v>
      </c>
    </row>
    <row r="273" spans="1:13" s="81" customFormat="1" ht="33">
      <c r="A273" s="63" t="str">
        <f ca="1">IF(ISERROR(MATCH(F273,Код_КВР,0)),"",INDIRECT(ADDRESS(MATCH(F273,Код_КВР,0)+1,2,,,"КВР")))</f>
        <v>Предоставление субсидий бюджетным, автономным учреждениям и иным некоммерческим организациям</v>
      </c>
      <c r="B273" s="94">
        <v>801</v>
      </c>
      <c r="C273" s="8" t="s">
        <v>225</v>
      </c>
      <c r="D273" s="8" t="s">
        <v>205</v>
      </c>
      <c r="E273" s="94" t="s">
        <v>573</v>
      </c>
      <c r="F273" s="94">
        <v>600</v>
      </c>
      <c r="G273" s="71">
        <f>G274</f>
        <v>2874.8</v>
      </c>
      <c r="H273" s="71">
        <f>H274</f>
        <v>0</v>
      </c>
      <c r="I273" s="71">
        <f t="shared" si="49"/>
        <v>2874.8</v>
      </c>
      <c r="J273" s="71">
        <f>J274</f>
        <v>0</v>
      </c>
      <c r="K273" s="100">
        <f t="shared" si="50"/>
        <v>2874.8</v>
      </c>
      <c r="L273" s="13">
        <f>L274</f>
        <v>0</v>
      </c>
      <c r="M273" s="101">
        <f t="shared" si="46"/>
        <v>2874.8</v>
      </c>
    </row>
    <row r="274" spans="1:13" s="81" customFormat="1" ht="33">
      <c r="A274" s="63" t="str">
        <f ca="1">IF(ISERROR(MATCH(F274,Код_КВР,0)),"",INDIRECT(ADDRESS(MATCH(F274,Код_КВР,0)+1,2,,,"КВР")))</f>
        <v>Субсидии некоммерческим организациям (за исключением государственных (муниципальных) учреждений)</v>
      </c>
      <c r="B274" s="94">
        <v>801</v>
      </c>
      <c r="C274" s="8" t="s">
        <v>225</v>
      </c>
      <c r="D274" s="8" t="s">
        <v>205</v>
      </c>
      <c r="E274" s="94" t="s">
        <v>573</v>
      </c>
      <c r="F274" s="94">
        <v>630</v>
      </c>
      <c r="G274" s="71">
        <v>2874.8</v>
      </c>
      <c r="H274" s="71"/>
      <c r="I274" s="71">
        <f t="shared" si="49"/>
        <v>2874.8</v>
      </c>
      <c r="J274" s="71"/>
      <c r="K274" s="100">
        <f t="shared" si="50"/>
        <v>2874.8</v>
      </c>
      <c r="L274" s="13"/>
      <c r="M274" s="101">
        <f t="shared" si="46"/>
        <v>2874.8</v>
      </c>
    </row>
    <row r="275" spans="1:13" s="81" customFormat="1" ht="12.75">
      <c r="A275" s="63" t="str">
        <f ca="1">IF(ISERROR(MATCH(E275,Код_КЦСР,0)),"",INDIRECT(ADDRESS(MATCH(E275,Код_КЦСР,0)+1,2,,,"КЦСР")))</f>
        <v>Комплексное сопровождение инвестиционных проектов</v>
      </c>
      <c r="B275" s="94">
        <v>801</v>
      </c>
      <c r="C275" s="8" t="s">
        <v>225</v>
      </c>
      <c r="D275" s="8" t="s">
        <v>205</v>
      </c>
      <c r="E275" s="94" t="s">
        <v>575</v>
      </c>
      <c r="F275" s="94"/>
      <c r="G275" s="71">
        <f>G276</f>
        <v>3366.5</v>
      </c>
      <c r="H275" s="71">
        <f>H276</f>
        <v>0</v>
      </c>
      <c r="I275" s="71">
        <f t="shared" si="49"/>
        <v>3366.5</v>
      </c>
      <c r="J275" s="71">
        <f>J276</f>
        <v>0</v>
      </c>
      <c r="K275" s="100">
        <f t="shared" si="50"/>
        <v>3366.5</v>
      </c>
      <c r="L275" s="13">
        <f>L276</f>
        <v>0</v>
      </c>
      <c r="M275" s="101">
        <f t="shared" si="46"/>
        <v>3366.5</v>
      </c>
    </row>
    <row r="276" spans="1:13" s="81" customFormat="1" ht="33">
      <c r="A276" s="63" t="str">
        <f ca="1">IF(ISERROR(MATCH(F276,Код_КВР,0)),"",INDIRECT(ADDRESS(MATCH(F276,Код_КВР,0)+1,2,,,"КВР")))</f>
        <v>Предоставление субсидий бюджетным, автономным учреждениям и иным некоммерческим организациям</v>
      </c>
      <c r="B276" s="94">
        <v>801</v>
      </c>
      <c r="C276" s="8" t="s">
        <v>225</v>
      </c>
      <c r="D276" s="8" t="s">
        <v>205</v>
      </c>
      <c r="E276" s="94" t="s">
        <v>575</v>
      </c>
      <c r="F276" s="94">
        <v>600</v>
      </c>
      <c r="G276" s="71">
        <f>G277</f>
        <v>3366.5</v>
      </c>
      <c r="H276" s="71">
        <f>H277</f>
        <v>0</v>
      </c>
      <c r="I276" s="71">
        <f t="shared" si="49"/>
        <v>3366.5</v>
      </c>
      <c r="J276" s="71">
        <f>J277</f>
        <v>0</v>
      </c>
      <c r="K276" s="100">
        <f t="shared" si="50"/>
        <v>3366.5</v>
      </c>
      <c r="L276" s="13">
        <f>L277</f>
        <v>0</v>
      </c>
      <c r="M276" s="101">
        <f t="shared" si="46"/>
        <v>3366.5</v>
      </c>
    </row>
    <row r="277" spans="1:13" s="81" customFormat="1" ht="33">
      <c r="A277" s="63" t="str">
        <f ca="1">IF(ISERROR(MATCH(F277,Код_КВР,0)),"",INDIRECT(ADDRESS(MATCH(F277,Код_КВР,0)+1,2,,,"КВР")))</f>
        <v>Субсидии некоммерческим организациям (за исключением государственных (муниципальных) учреждений)</v>
      </c>
      <c r="B277" s="94">
        <v>801</v>
      </c>
      <c r="C277" s="8" t="s">
        <v>225</v>
      </c>
      <c r="D277" s="8" t="s">
        <v>205</v>
      </c>
      <c r="E277" s="94" t="s">
        <v>575</v>
      </c>
      <c r="F277" s="94">
        <v>630</v>
      </c>
      <c r="G277" s="71">
        <v>3366.5</v>
      </c>
      <c r="H277" s="71"/>
      <c r="I277" s="71">
        <f t="shared" si="49"/>
        <v>3366.5</v>
      </c>
      <c r="J277" s="71"/>
      <c r="K277" s="100">
        <f t="shared" si="50"/>
        <v>3366.5</v>
      </c>
      <c r="L277" s="13"/>
      <c r="M277" s="101">
        <f t="shared" si="46"/>
        <v>3366.5</v>
      </c>
    </row>
    <row r="278" spans="1:13" s="81" customFormat="1" ht="33" hidden="1">
      <c r="A278" s="63" t="str">
        <f ca="1">IF(ISERROR(MATCH(E278,Код_КЦСР,0)),"",INDIRECT(ADDRESS(MATCH(E278,Код_КЦСР,0)+1,2,,,"КЦСР")))</f>
        <v>Муниципальная программа «Развитие внутреннего и въездного туризма в г. Череповце» на 2014-2022 годы</v>
      </c>
      <c r="B278" s="94">
        <v>801</v>
      </c>
      <c r="C278" s="8" t="s">
        <v>225</v>
      </c>
      <c r="D278" s="8" t="s">
        <v>205</v>
      </c>
      <c r="E278" s="94" t="s">
        <v>1</v>
      </c>
      <c r="F278" s="94"/>
      <c r="G278" s="71">
        <f aca="true" t="shared" si="55" ref="G278:L281">G279</f>
        <v>0</v>
      </c>
      <c r="H278" s="71">
        <f t="shared" si="55"/>
        <v>0</v>
      </c>
      <c r="I278" s="71">
        <f t="shared" si="49"/>
        <v>0</v>
      </c>
      <c r="J278" s="71">
        <f t="shared" si="55"/>
        <v>0</v>
      </c>
      <c r="K278" s="100">
        <f t="shared" si="50"/>
        <v>0</v>
      </c>
      <c r="L278" s="13">
        <f t="shared" si="55"/>
        <v>0</v>
      </c>
      <c r="M278" s="101">
        <f t="shared" si="46"/>
        <v>0</v>
      </c>
    </row>
    <row r="279" spans="1:13" s="81" customFormat="1" ht="33" hidden="1">
      <c r="A279" s="63" t="str">
        <f ca="1">IF(ISERROR(MATCH(E279,Код_КЦСР,0)),"",INDIRECT(ADDRESS(MATCH(E279,Код_КЦСР,0)+1,2,,,"КЦСР")))</f>
        <v>Продвижение городского туристского продукта на российском и международном рынках</v>
      </c>
      <c r="B279" s="94">
        <v>801</v>
      </c>
      <c r="C279" s="8" t="s">
        <v>225</v>
      </c>
      <c r="D279" s="8" t="s">
        <v>205</v>
      </c>
      <c r="E279" s="94" t="s">
        <v>2</v>
      </c>
      <c r="F279" s="94"/>
      <c r="G279" s="71">
        <f t="shared" si="55"/>
        <v>0</v>
      </c>
      <c r="H279" s="71">
        <f t="shared" si="55"/>
        <v>0</v>
      </c>
      <c r="I279" s="71">
        <f t="shared" si="49"/>
        <v>0</v>
      </c>
      <c r="J279" s="71">
        <f t="shared" si="55"/>
        <v>0</v>
      </c>
      <c r="K279" s="100">
        <f t="shared" si="50"/>
        <v>0</v>
      </c>
      <c r="L279" s="13">
        <f t="shared" si="55"/>
        <v>0</v>
      </c>
      <c r="M279" s="101">
        <f t="shared" si="46"/>
        <v>0</v>
      </c>
    </row>
    <row r="280" spans="1:13" s="81" customFormat="1" ht="12.75" hidden="1">
      <c r="A280" s="63" t="str">
        <f ca="1">IF(ISERROR(MATCH(F280,Код_КВР,0)),"",INDIRECT(ADDRESS(MATCH(F280,Код_КВР,0)+1,2,,,"КВР")))</f>
        <v>Закупка товаров, работ и услуг для муниципальных нужд</v>
      </c>
      <c r="B280" s="94">
        <v>801</v>
      </c>
      <c r="C280" s="8" t="s">
        <v>225</v>
      </c>
      <c r="D280" s="8" t="s">
        <v>205</v>
      </c>
      <c r="E280" s="94" t="s">
        <v>2</v>
      </c>
      <c r="F280" s="94">
        <v>200</v>
      </c>
      <c r="G280" s="71">
        <f t="shared" si="55"/>
        <v>0</v>
      </c>
      <c r="H280" s="71">
        <f t="shared" si="55"/>
        <v>0</v>
      </c>
      <c r="I280" s="71">
        <f t="shared" si="49"/>
        <v>0</v>
      </c>
      <c r="J280" s="71">
        <f t="shared" si="55"/>
        <v>0</v>
      </c>
      <c r="K280" s="100">
        <f t="shared" si="50"/>
        <v>0</v>
      </c>
      <c r="L280" s="13">
        <f t="shared" si="55"/>
        <v>0</v>
      </c>
      <c r="M280" s="101">
        <f t="shared" si="46"/>
        <v>0</v>
      </c>
    </row>
    <row r="281" spans="1:13" s="81" customFormat="1" ht="33" hidden="1">
      <c r="A281" s="63" t="str">
        <f ca="1">IF(ISERROR(MATCH(F281,Код_КВР,0)),"",INDIRECT(ADDRESS(MATCH(F281,Код_КВР,0)+1,2,,,"КВР")))</f>
        <v>Иные закупки товаров, работ и услуг для обеспечения муниципальных нужд</v>
      </c>
      <c r="B281" s="94">
        <v>801</v>
      </c>
      <c r="C281" s="8" t="s">
        <v>225</v>
      </c>
      <c r="D281" s="8" t="s">
        <v>205</v>
      </c>
      <c r="E281" s="94" t="s">
        <v>2</v>
      </c>
      <c r="F281" s="94">
        <v>240</v>
      </c>
      <c r="G281" s="71">
        <f t="shared" si="55"/>
        <v>0</v>
      </c>
      <c r="H281" s="71">
        <f t="shared" si="55"/>
        <v>0</v>
      </c>
      <c r="I281" s="71">
        <f t="shared" si="49"/>
        <v>0</v>
      </c>
      <c r="J281" s="71">
        <f t="shared" si="55"/>
        <v>0</v>
      </c>
      <c r="K281" s="100">
        <f t="shared" si="50"/>
        <v>0</v>
      </c>
      <c r="L281" s="13">
        <f t="shared" si="55"/>
        <v>0</v>
      </c>
      <c r="M281" s="101">
        <f t="shared" si="46"/>
        <v>0</v>
      </c>
    </row>
    <row r="282" spans="1:13" s="81" customFormat="1" ht="33" hidden="1">
      <c r="A282" s="63" t="str">
        <f ca="1">IF(ISERROR(MATCH(F282,Код_КВР,0)),"",INDIRECT(ADDRESS(MATCH(F282,Код_КВР,0)+1,2,,,"КВР")))</f>
        <v xml:space="preserve">Прочая закупка товаров, работ и услуг для обеспечения муниципальных нужд         </v>
      </c>
      <c r="B282" s="94">
        <v>801</v>
      </c>
      <c r="C282" s="8" t="s">
        <v>225</v>
      </c>
      <c r="D282" s="8" t="s">
        <v>205</v>
      </c>
      <c r="E282" s="94" t="s">
        <v>2</v>
      </c>
      <c r="F282" s="94">
        <v>244</v>
      </c>
      <c r="G282" s="71"/>
      <c r="H282" s="71"/>
      <c r="I282" s="71">
        <f t="shared" si="49"/>
        <v>0</v>
      </c>
      <c r="J282" s="71"/>
      <c r="K282" s="100">
        <f t="shared" si="50"/>
        <v>0</v>
      </c>
      <c r="L282" s="13"/>
      <c r="M282" s="101">
        <f aca="true" t="shared" si="56" ref="M282:M345">K282+L282</f>
        <v>0</v>
      </c>
    </row>
    <row r="283" spans="1:13" s="81" customFormat="1" ht="12.75">
      <c r="A283" s="63" t="str">
        <f ca="1">IF(ISERROR(MATCH(C283,Код_Раздел,0)),"",INDIRECT(ADDRESS(MATCH(C283,Код_Раздел,0)+1,2,,,"Раздел")))</f>
        <v>Образование</v>
      </c>
      <c r="B283" s="94">
        <v>801</v>
      </c>
      <c r="C283" s="8" t="s">
        <v>204</v>
      </c>
      <c r="D283" s="8"/>
      <c r="E283" s="94"/>
      <c r="F283" s="94"/>
      <c r="G283" s="71">
        <f>G284</f>
        <v>8002.7</v>
      </c>
      <c r="H283" s="71">
        <f>H284</f>
        <v>0</v>
      </c>
      <c r="I283" s="71">
        <f t="shared" si="49"/>
        <v>8002.7</v>
      </c>
      <c r="J283" s="71">
        <f>J284</f>
        <v>0.7</v>
      </c>
      <c r="K283" s="100">
        <f t="shared" si="50"/>
        <v>8003.4</v>
      </c>
      <c r="L283" s="13">
        <f>L284</f>
        <v>-100.6</v>
      </c>
      <c r="M283" s="101">
        <f t="shared" si="56"/>
        <v>7902.799999999999</v>
      </c>
    </row>
    <row r="284" spans="1:13" s="81" customFormat="1" ht="12.75">
      <c r="A284" s="12" t="s">
        <v>208</v>
      </c>
      <c r="B284" s="94">
        <v>801</v>
      </c>
      <c r="C284" s="8" t="s">
        <v>204</v>
      </c>
      <c r="D284" s="8" t="s">
        <v>204</v>
      </c>
      <c r="E284" s="94"/>
      <c r="F284" s="94"/>
      <c r="G284" s="71">
        <f>G285+G294</f>
        <v>8002.7</v>
      </c>
      <c r="H284" s="71">
        <f>H285+H294</f>
        <v>0</v>
      </c>
      <c r="I284" s="71">
        <f t="shared" si="49"/>
        <v>8002.7</v>
      </c>
      <c r="J284" s="71">
        <f>J285+J294+J307</f>
        <v>0.7</v>
      </c>
      <c r="K284" s="100">
        <f t="shared" si="50"/>
        <v>8003.4</v>
      </c>
      <c r="L284" s="13">
        <f>L285+L294+L307</f>
        <v>-100.6</v>
      </c>
      <c r="M284" s="101">
        <f t="shared" si="56"/>
        <v>7902.799999999999</v>
      </c>
    </row>
    <row r="285" spans="1:13" s="81" customFormat="1" ht="33">
      <c r="A285" s="63" t="str">
        <f ca="1">IF(ISERROR(MATCH(E285,Код_КЦСР,0)),"",INDIRECT(ADDRESS(MATCH(E285,Код_КЦСР,0)+1,2,,,"КЦСР")))</f>
        <v>Муниципальная программа «Развитие молодежной политики» на 2013-2018 годы</v>
      </c>
      <c r="B285" s="94">
        <v>801</v>
      </c>
      <c r="C285" s="8" t="s">
        <v>204</v>
      </c>
      <c r="D285" s="8" t="s">
        <v>204</v>
      </c>
      <c r="E285" s="94" t="s">
        <v>577</v>
      </c>
      <c r="F285" s="94"/>
      <c r="G285" s="71">
        <f>G286+G290</f>
        <v>7672.7</v>
      </c>
      <c r="H285" s="71">
        <f>H286+H290</f>
        <v>0</v>
      </c>
      <c r="I285" s="71">
        <f t="shared" si="49"/>
        <v>7672.7</v>
      </c>
      <c r="J285" s="71">
        <f>J286+J290</f>
        <v>0</v>
      </c>
      <c r="K285" s="100">
        <f t="shared" si="50"/>
        <v>7672.7</v>
      </c>
      <c r="L285" s="13">
        <f>L286+L290</f>
        <v>-100.6</v>
      </c>
      <c r="M285" s="101">
        <f t="shared" si="56"/>
        <v>7572.099999999999</v>
      </c>
    </row>
    <row r="286" spans="1:13" s="81" customFormat="1" ht="49.5">
      <c r="A286" s="63" t="str">
        <f ca="1">IF(ISERROR(MATCH(E286,Код_КЦСР,0)),"",INDIRECT(ADDRESS(MATCH(E286,Код_КЦСР,0)+1,2,,,"КЦСР")))</f>
        <v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</v>
      </c>
      <c r="B286" s="94">
        <v>801</v>
      </c>
      <c r="C286" s="8" t="s">
        <v>204</v>
      </c>
      <c r="D286" s="8" t="s">
        <v>204</v>
      </c>
      <c r="E286" s="94" t="s">
        <v>581</v>
      </c>
      <c r="F286" s="94"/>
      <c r="G286" s="71">
        <f aca="true" t="shared" si="57" ref="G286:L288">G287</f>
        <v>844.8</v>
      </c>
      <c r="H286" s="71">
        <f t="shared" si="57"/>
        <v>0</v>
      </c>
      <c r="I286" s="71">
        <f t="shared" si="49"/>
        <v>844.8</v>
      </c>
      <c r="J286" s="71">
        <f t="shared" si="57"/>
        <v>0</v>
      </c>
      <c r="K286" s="100">
        <f t="shared" si="50"/>
        <v>844.8</v>
      </c>
      <c r="L286" s="13">
        <f t="shared" si="57"/>
        <v>0</v>
      </c>
      <c r="M286" s="101">
        <f t="shared" si="56"/>
        <v>844.8</v>
      </c>
    </row>
    <row r="287" spans="1:13" s="81" customFormat="1" ht="33">
      <c r="A287" s="63" t="str">
        <f ca="1">IF(ISERROR(MATCH(F287,Код_КВР,0)),"",INDIRECT(ADDRESS(MATCH(F287,Код_КВР,0)+1,2,,,"КВР")))</f>
        <v>Предоставление субсидий бюджетным, автономным учреждениям и иным некоммерческим организациям</v>
      </c>
      <c r="B287" s="94">
        <v>801</v>
      </c>
      <c r="C287" s="8" t="s">
        <v>204</v>
      </c>
      <c r="D287" s="8" t="s">
        <v>204</v>
      </c>
      <c r="E287" s="94" t="s">
        <v>581</v>
      </c>
      <c r="F287" s="94">
        <v>600</v>
      </c>
      <c r="G287" s="71">
        <f t="shared" si="57"/>
        <v>844.8</v>
      </c>
      <c r="H287" s="71">
        <f t="shared" si="57"/>
        <v>0</v>
      </c>
      <c r="I287" s="71">
        <f t="shared" si="49"/>
        <v>844.8</v>
      </c>
      <c r="J287" s="71">
        <f t="shared" si="57"/>
        <v>0</v>
      </c>
      <c r="K287" s="100">
        <f t="shared" si="50"/>
        <v>844.8</v>
      </c>
      <c r="L287" s="13">
        <f t="shared" si="57"/>
        <v>0</v>
      </c>
      <c r="M287" s="101">
        <f t="shared" si="56"/>
        <v>844.8</v>
      </c>
    </row>
    <row r="288" spans="1:13" s="81" customFormat="1" ht="12.75">
      <c r="A288" s="63" t="str">
        <f ca="1">IF(ISERROR(MATCH(F288,Код_КВР,0)),"",INDIRECT(ADDRESS(MATCH(F288,Код_КВР,0)+1,2,,,"КВР")))</f>
        <v>Субсидии бюджетным учреждениям</v>
      </c>
      <c r="B288" s="94">
        <v>801</v>
      </c>
      <c r="C288" s="8" t="s">
        <v>204</v>
      </c>
      <c r="D288" s="8" t="s">
        <v>204</v>
      </c>
      <c r="E288" s="94" t="s">
        <v>581</v>
      </c>
      <c r="F288" s="94">
        <v>610</v>
      </c>
      <c r="G288" s="71">
        <f t="shared" si="57"/>
        <v>844.8</v>
      </c>
      <c r="H288" s="71">
        <f t="shared" si="57"/>
        <v>0</v>
      </c>
      <c r="I288" s="71">
        <f t="shared" si="49"/>
        <v>844.8</v>
      </c>
      <c r="J288" s="71">
        <f t="shared" si="57"/>
        <v>0</v>
      </c>
      <c r="K288" s="100">
        <f t="shared" si="50"/>
        <v>844.8</v>
      </c>
      <c r="L288" s="13">
        <f t="shared" si="57"/>
        <v>0</v>
      </c>
      <c r="M288" s="101">
        <f t="shared" si="56"/>
        <v>844.8</v>
      </c>
    </row>
    <row r="289" spans="1:13" s="81" customFormat="1" ht="49.5">
      <c r="A289" s="63" t="str">
        <f ca="1">IF(ISERROR(MATCH(F289,Код_КВР,0)),"",INDIRECT(ADDRESS(MATCH(F289,Код_КВР,0)+1,2,,,"КВР")))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89" s="94">
        <v>801</v>
      </c>
      <c r="C289" s="8" t="s">
        <v>204</v>
      </c>
      <c r="D289" s="8" t="s">
        <v>204</v>
      </c>
      <c r="E289" s="94" t="s">
        <v>581</v>
      </c>
      <c r="F289" s="94">
        <v>611</v>
      </c>
      <c r="G289" s="71">
        <v>844.8</v>
      </c>
      <c r="H289" s="71"/>
      <c r="I289" s="71">
        <f t="shared" si="49"/>
        <v>844.8</v>
      </c>
      <c r="J289" s="71"/>
      <c r="K289" s="100">
        <f t="shared" si="50"/>
        <v>844.8</v>
      </c>
      <c r="L289" s="13"/>
      <c r="M289" s="101">
        <f t="shared" si="56"/>
        <v>844.8</v>
      </c>
    </row>
    <row r="290" spans="1:13" s="81" customFormat="1" ht="66">
      <c r="A290" s="63" t="str">
        <f ca="1">IF(ISERROR(MATCH(E290,Код_КЦСР,0)),"",INDIRECT(ADDRESS(MATCH(E290,Код_КЦСР,0)+1,2,,,"КЦСР")))</f>
        <v>Организация и проведение мероприятий с детьми и молодежью, организация поддержки детских и молодежных общественных объединений в рамках текущей деятельности муниципального бюджетного учреждения «Череповецкий молодежный центр»</v>
      </c>
      <c r="B290" s="94">
        <v>801</v>
      </c>
      <c r="C290" s="8" t="s">
        <v>204</v>
      </c>
      <c r="D290" s="8" t="s">
        <v>204</v>
      </c>
      <c r="E290" s="94" t="s">
        <v>582</v>
      </c>
      <c r="F290" s="94"/>
      <c r="G290" s="71">
        <f aca="true" t="shared" si="58" ref="G290:L292">G291</f>
        <v>6827.9</v>
      </c>
      <c r="H290" s="71">
        <f t="shared" si="58"/>
        <v>0</v>
      </c>
      <c r="I290" s="71">
        <f t="shared" si="49"/>
        <v>6827.9</v>
      </c>
      <c r="J290" s="71">
        <f t="shared" si="58"/>
        <v>0</v>
      </c>
      <c r="K290" s="100">
        <f t="shared" si="50"/>
        <v>6827.9</v>
      </c>
      <c r="L290" s="13">
        <f t="shared" si="58"/>
        <v>-100.6</v>
      </c>
      <c r="M290" s="101">
        <f t="shared" si="56"/>
        <v>6727.299999999999</v>
      </c>
    </row>
    <row r="291" spans="1:13" s="81" customFormat="1" ht="33">
      <c r="A291" s="63" t="str">
        <f ca="1">IF(ISERROR(MATCH(F291,Код_КВР,0)),"",INDIRECT(ADDRESS(MATCH(F291,Код_КВР,0)+1,2,,,"КВР")))</f>
        <v>Предоставление субсидий бюджетным, автономным учреждениям и иным некоммерческим организациям</v>
      </c>
      <c r="B291" s="94">
        <v>801</v>
      </c>
      <c r="C291" s="8" t="s">
        <v>204</v>
      </c>
      <c r="D291" s="8" t="s">
        <v>204</v>
      </c>
      <c r="E291" s="94" t="s">
        <v>582</v>
      </c>
      <c r="F291" s="94">
        <v>600</v>
      </c>
      <c r="G291" s="71">
        <f t="shared" si="58"/>
        <v>6827.9</v>
      </c>
      <c r="H291" s="71">
        <f t="shared" si="58"/>
        <v>0</v>
      </c>
      <c r="I291" s="71">
        <f t="shared" si="49"/>
        <v>6827.9</v>
      </c>
      <c r="J291" s="71">
        <f t="shared" si="58"/>
        <v>0</v>
      </c>
      <c r="K291" s="100">
        <f t="shared" si="50"/>
        <v>6827.9</v>
      </c>
      <c r="L291" s="13">
        <f t="shared" si="58"/>
        <v>-100.6</v>
      </c>
      <c r="M291" s="101">
        <f t="shared" si="56"/>
        <v>6727.299999999999</v>
      </c>
    </row>
    <row r="292" spans="1:13" s="81" customFormat="1" ht="12.75">
      <c r="A292" s="63" t="str">
        <f ca="1">IF(ISERROR(MATCH(F292,Код_КВР,0)),"",INDIRECT(ADDRESS(MATCH(F292,Код_КВР,0)+1,2,,,"КВР")))</f>
        <v>Субсидии бюджетным учреждениям</v>
      </c>
      <c r="B292" s="94">
        <v>801</v>
      </c>
      <c r="C292" s="8" t="s">
        <v>204</v>
      </c>
      <c r="D292" s="8" t="s">
        <v>204</v>
      </c>
      <c r="E292" s="94" t="s">
        <v>582</v>
      </c>
      <c r="F292" s="94">
        <v>610</v>
      </c>
      <c r="G292" s="71">
        <f t="shared" si="58"/>
        <v>6827.9</v>
      </c>
      <c r="H292" s="71">
        <f t="shared" si="58"/>
        <v>0</v>
      </c>
      <c r="I292" s="71">
        <f t="shared" si="49"/>
        <v>6827.9</v>
      </c>
      <c r="J292" s="71">
        <f t="shared" si="58"/>
        <v>0</v>
      </c>
      <c r="K292" s="100">
        <f t="shared" si="50"/>
        <v>6827.9</v>
      </c>
      <c r="L292" s="13">
        <f t="shared" si="58"/>
        <v>-100.6</v>
      </c>
      <c r="M292" s="101">
        <f t="shared" si="56"/>
        <v>6727.299999999999</v>
      </c>
    </row>
    <row r="293" spans="1:13" s="81" customFormat="1" ht="49.5">
      <c r="A293" s="63" t="str">
        <f ca="1">IF(ISERROR(MATCH(F293,Код_КВР,0)),"",INDIRECT(ADDRESS(MATCH(F293,Код_КВР,0)+1,2,,,"КВР")))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93" s="94">
        <v>801</v>
      </c>
      <c r="C293" s="8" t="s">
        <v>204</v>
      </c>
      <c r="D293" s="8" t="s">
        <v>204</v>
      </c>
      <c r="E293" s="94" t="s">
        <v>582</v>
      </c>
      <c r="F293" s="94">
        <v>611</v>
      </c>
      <c r="G293" s="71">
        <f>5894.2+933.7</f>
        <v>6827.9</v>
      </c>
      <c r="H293" s="71"/>
      <c r="I293" s="71">
        <f t="shared" si="49"/>
        <v>6827.9</v>
      </c>
      <c r="J293" s="71"/>
      <c r="K293" s="100">
        <f t="shared" si="50"/>
        <v>6827.9</v>
      </c>
      <c r="L293" s="13">
        <v>-100.6</v>
      </c>
      <c r="M293" s="101">
        <f t="shared" si="56"/>
        <v>6727.299999999999</v>
      </c>
    </row>
    <row r="294" spans="1:13" ht="12.75">
      <c r="A294" s="63" t="str">
        <f ca="1">IF(ISERROR(MATCH(E294,Код_КЦСР,0)),"",INDIRECT(ADDRESS(MATCH(E294,Код_КЦСР,0)+1,2,,,"КЦСР")))</f>
        <v>Муниципальная программа «Здоровый город» на 2014-2022 годы</v>
      </c>
      <c r="B294" s="94">
        <v>801</v>
      </c>
      <c r="C294" s="8" t="s">
        <v>204</v>
      </c>
      <c r="D294" s="8" t="s">
        <v>204</v>
      </c>
      <c r="E294" s="94" t="s">
        <v>583</v>
      </c>
      <c r="F294" s="94"/>
      <c r="G294" s="71">
        <f>G295+G299+G303</f>
        <v>330</v>
      </c>
      <c r="H294" s="71">
        <f>H295+H299+H303</f>
        <v>0</v>
      </c>
      <c r="I294" s="71">
        <f t="shared" si="49"/>
        <v>330</v>
      </c>
      <c r="J294" s="71">
        <f>J295+J299+J303</f>
        <v>0</v>
      </c>
      <c r="K294" s="100">
        <f t="shared" si="50"/>
        <v>330</v>
      </c>
      <c r="L294" s="13">
        <f>L295+L299+L303</f>
        <v>0</v>
      </c>
      <c r="M294" s="101">
        <f t="shared" si="56"/>
        <v>330</v>
      </c>
    </row>
    <row r="295" spans="1:13" ht="12.75" hidden="1">
      <c r="A295" s="63" t="str">
        <f ca="1">IF(ISERROR(MATCH(E295,Код_КЦСР,0)),"",INDIRECT(ADDRESS(MATCH(E295,Код_КЦСР,0)+1,2,,,"КЦСР")))</f>
        <v>Организационно-методическое обеспечение Программы</v>
      </c>
      <c r="B295" s="94">
        <v>801</v>
      </c>
      <c r="C295" s="8" t="s">
        <v>204</v>
      </c>
      <c r="D295" s="8" t="s">
        <v>204</v>
      </c>
      <c r="E295" s="94" t="s">
        <v>585</v>
      </c>
      <c r="F295" s="94"/>
      <c r="G295" s="71">
        <f aca="true" t="shared" si="59" ref="G295:L297">G296</f>
        <v>0</v>
      </c>
      <c r="H295" s="71">
        <f t="shared" si="59"/>
        <v>0</v>
      </c>
      <c r="I295" s="71">
        <f t="shared" si="49"/>
        <v>0</v>
      </c>
      <c r="J295" s="71">
        <f t="shared" si="59"/>
        <v>0</v>
      </c>
      <c r="K295" s="100">
        <f t="shared" si="50"/>
        <v>0</v>
      </c>
      <c r="L295" s="13">
        <f t="shared" si="59"/>
        <v>0</v>
      </c>
      <c r="M295" s="101">
        <f t="shared" si="56"/>
        <v>0</v>
      </c>
    </row>
    <row r="296" spans="1:13" ht="33" hidden="1">
      <c r="A296" s="63" t="str">
        <f ca="1">IF(ISERROR(MATCH(F296,Код_КВР,0)),"",INDIRECT(ADDRESS(MATCH(F296,Код_КВР,0)+1,2,,,"КВР")))</f>
        <v>Предоставление субсидий бюджетным, автономным учреждениям и иным некоммерческим организациям</v>
      </c>
      <c r="B296" s="94">
        <v>801</v>
      </c>
      <c r="C296" s="8" t="s">
        <v>204</v>
      </c>
      <c r="D296" s="8" t="s">
        <v>204</v>
      </c>
      <c r="E296" s="94" t="s">
        <v>585</v>
      </c>
      <c r="F296" s="94">
        <v>600</v>
      </c>
      <c r="G296" s="71">
        <f t="shared" si="59"/>
        <v>0</v>
      </c>
      <c r="H296" s="71">
        <f t="shared" si="59"/>
        <v>0</v>
      </c>
      <c r="I296" s="71">
        <f t="shared" si="49"/>
        <v>0</v>
      </c>
      <c r="J296" s="71">
        <f t="shared" si="59"/>
        <v>0</v>
      </c>
      <c r="K296" s="100">
        <f t="shared" si="50"/>
        <v>0</v>
      </c>
      <c r="L296" s="13">
        <f t="shared" si="59"/>
        <v>0</v>
      </c>
      <c r="M296" s="101">
        <f t="shared" si="56"/>
        <v>0</v>
      </c>
    </row>
    <row r="297" spans="1:13" ht="12.75" hidden="1">
      <c r="A297" s="63" t="str">
        <f ca="1">IF(ISERROR(MATCH(F297,Код_КВР,0)),"",INDIRECT(ADDRESS(MATCH(F297,Код_КВР,0)+1,2,,,"КВР")))</f>
        <v>Субсидии бюджетным учреждениям</v>
      </c>
      <c r="B297" s="94">
        <v>801</v>
      </c>
      <c r="C297" s="8" t="s">
        <v>204</v>
      </c>
      <c r="D297" s="8" t="s">
        <v>204</v>
      </c>
      <c r="E297" s="94" t="s">
        <v>585</v>
      </c>
      <c r="F297" s="94">
        <v>610</v>
      </c>
      <c r="G297" s="71">
        <f t="shared" si="59"/>
        <v>0</v>
      </c>
      <c r="H297" s="71">
        <f t="shared" si="59"/>
        <v>0</v>
      </c>
      <c r="I297" s="71">
        <f aca="true" t="shared" si="60" ref="I297:I372">G297+H297</f>
        <v>0</v>
      </c>
      <c r="J297" s="71">
        <f t="shared" si="59"/>
        <v>0</v>
      </c>
      <c r="K297" s="100">
        <f aca="true" t="shared" si="61" ref="K297:K372">I297+J297</f>
        <v>0</v>
      </c>
      <c r="L297" s="13">
        <f t="shared" si="59"/>
        <v>0</v>
      </c>
      <c r="M297" s="101">
        <f t="shared" si="56"/>
        <v>0</v>
      </c>
    </row>
    <row r="298" spans="1:13" ht="12.75" hidden="1">
      <c r="A298" s="63" t="str">
        <f ca="1">IF(ISERROR(MATCH(F298,Код_КВР,0)),"",INDIRECT(ADDRESS(MATCH(F298,Код_КВР,0)+1,2,,,"КВР")))</f>
        <v>Субсидии бюджетным учреждениям на иные цели</v>
      </c>
      <c r="B298" s="94">
        <v>801</v>
      </c>
      <c r="C298" s="8" t="s">
        <v>204</v>
      </c>
      <c r="D298" s="8" t="s">
        <v>204</v>
      </c>
      <c r="E298" s="94" t="s">
        <v>585</v>
      </c>
      <c r="F298" s="94">
        <v>612</v>
      </c>
      <c r="G298" s="71"/>
      <c r="H298" s="71"/>
      <c r="I298" s="71">
        <f t="shared" si="60"/>
        <v>0</v>
      </c>
      <c r="J298" s="71"/>
      <c r="K298" s="100">
        <f t="shared" si="61"/>
        <v>0</v>
      </c>
      <c r="L298" s="13"/>
      <c r="M298" s="101">
        <f t="shared" si="56"/>
        <v>0</v>
      </c>
    </row>
    <row r="299" spans="1:13" ht="12.75">
      <c r="A299" s="63" t="str">
        <f ca="1">IF(ISERROR(MATCH(E299,Код_КЦСР,0)),"",INDIRECT(ADDRESS(MATCH(E299,Код_КЦСР,0)+1,2,,,"КЦСР")))</f>
        <v>Пропаганда здорового образа жизни</v>
      </c>
      <c r="B299" s="94">
        <v>801</v>
      </c>
      <c r="C299" s="8" t="s">
        <v>204</v>
      </c>
      <c r="D299" s="8" t="s">
        <v>204</v>
      </c>
      <c r="E299" s="94" t="s">
        <v>588</v>
      </c>
      <c r="F299" s="94"/>
      <c r="G299" s="71">
        <f aca="true" t="shared" si="62" ref="G299:L301">G300</f>
        <v>330</v>
      </c>
      <c r="H299" s="71">
        <f t="shared" si="62"/>
        <v>0</v>
      </c>
      <c r="I299" s="71">
        <f t="shared" si="60"/>
        <v>330</v>
      </c>
      <c r="J299" s="71">
        <f t="shared" si="62"/>
        <v>0</v>
      </c>
      <c r="K299" s="100">
        <f t="shared" si="61"/>
        <v>330</v>
      </c>
      <c r="L299" s="13">
        <f t="shared" si="62"/>
        <v>0</v>
      </c>
      <c r="M299" s="101">
        <f t="shared" si="56"/>
        <v>330</v>
      </c>
    </row>
    <row r="300" spans="1:13" ht="33">
      <c r="A300" s="63" t="str">
        <f ca="1">IF(ISERROR(MATCH(F300,Код_КВР,0)),"",INDIRECT(ADDRESS(MATCH(F300,Код_КВР,0)+1,2,,,"КВР")))</f>
        <v>Предоставление субсидий бюджетным, автономным учреждениям и иным некоммерческим организациям</v>
      </c>
      <c r="B300" s="94">
        <v>801</v>
      </c>
      <c r="C300" s="8" t="s">
        <v>204</v>
      </c>
      <c r="D300" s="8" t="s">
        <v>204</v>
      </c>
      <c r="E300" s="94" t="s">
        <v>588</v>
      </c>
      <c r="F300" s="94">
        <v>600</v>
      </c>
      <c r="G300" s="71">
        <f t="shared" si="62"/>
        <v>330</v>
      </c>
      <c r="H300" s="71">
        <f t="shared" si="62"/>
        <v>0</v>
      </c>
      <c r="I300" s="71">
        <f t="shared" si="60"/>
        <v>330</v>
      </c>
      <c r="J300" s="71">
        <f t="shared" si="62"/>
        <v>0</v>
      </c>
      <c r="K300" s="100">
        <f t="shared" si="61"/>
        <v>330</v>
      </c>
      <c r="L300" s="13">
        <f t="shared" si="62"/>
        <v>0</v>
      </c>
      <c r="M300" s="101">
        <f t="shared" si="56"/>
        <v>330</v>
      </c>
    </row>
    <row r="301" spans="1:13" ht="12.75">
      <c r="A301" s="63" t="str">
        <f ca="1">IF(ISERROR(MATCH(F301,Код_КВР,0)),"",INDIRECT(ADDRESS(MATCH(F301,Код_КВР,0)+1,2,,,"КВР")))</f>
        <v>Субсидии бюджетным учреждениям</v>
      </c>
      <c r="B301" s="94">
        <v>801</v>
      </c>
      <c r="C301" s="8" t="s">
        <v>204</v>
      </c>
      <c r="D301" s="8" t="s">
        <v>204</v>
      </c>
      <c r="E301" s="94" t="s">
        <v>588</v>
      </c>
      <c r="F301" s="94">
        <v>610</v>
      </c>
      <c r="G301" s="71">
        <f t="shared" si="62"/>
        <v>330</v>
      </c>
      <c r="H301" s="71">
        <f t="shared" si="62"/>
        <v>0</v>
      </c>
      <c r="I301" s="71">
        <f t="shared" si="60"/>
        <v>330</v>
      </c>
      <c r="J301" s="71">
        <f t="shared" si="62"/>
        <v>0</v>
      </c>
      <c r="K301" s="100">
        <f t="shared" si="61"/>
        <v>330</v>
      </c>
      <c r="L301" s="13">
        <f t="shared" si="62"/>
        <v>0</v>
      </c>
      <c r="M301" s="101">
        <f t="shared" si="56"/>
        <v>330</v>
      </c>
    </row>
    <row r="302" spans="1:13" ht="12.75">
      <c r="A302" s="63" t="str">
        <f ca="1">IF(ISERROR(MATCH(F302,Код_КВР,0)),"",INDIRECT(ADDRESS(MATCH(F302,Код_КВР,0)+1,2,,,"КВР")))</f>
        <v>Субсидии бюджетным учреждениям на иные цели</v>
      </c>
      <c r="B302" s="94">
        <v>801</v>
      </c>
      <c r="C302" s="8" t="s">
        <v>204</v>
      </c>
      <c r="D302" s="8" t="s">
        <v>204</v>
      </c>
      <c r="E302" s="94" t="s">
        <v>588</v>
      </c>
      <c r="F302" s="94">
        <v>612</v>
      </c>
      <c r="G302" s="71">
        <v>330</v>
      </c>
      <c r="H302" s="66"/>
      <c r="I302" s="71">
        <f t="shared" si="60"/>
        <v>330</v>
      </c>
      <c r="J302" s="66"/>
      <c r="K302" s="100">
        <f t="shared" si="61"/>
        <v>330</v>
      </c>
      <c r="L302" s="100"/>
      <c r="M302" s="101">
        <f t="shared" si="56"/>
        <v>330</v>
      </c>
    </row>
    <row r="303" spans="1:13" ht="12.75" hidden="1">
      <c r="A303" s="63" t="str">
        <f ca="1">IF(ISERROR(MATCH(E303,Код_КЦСР,0)),"",INDIRECT(ADDRESS(MATCH(E303,Код_КЦСР,0)+1,2,,,"КЦСР")))</f>
        <v>Адаптация горожан с ограниченными возможностями</v>
      </c>
      <c r="B303" s="94">
        <v>801</v>
      </c>
      <c r="C303" s="8" t="s">
        <v>204</v>
      </c>
      <c r="D303" s="8" t="s">
        <v>204</v>
      </c>
      <c r="E303" s="94" t="s">
        <v>590</v>
      </c>
      <c r="F303" s="94"/>
      <c r="G303" s="71">
        <f>G304</f>
        <v>0</v>
      </c>
      <c r="H303" s="66"/>
      <c r="I303" s="71">
        <f t="shared" si="60"/>
        <v>0</v>
      </c>
      <c r="J303" s="66"/>
      <c r="K303" s="100">
        <f t="shared" si="61"/>
        <v>0</v>
      </c>
      <c r="L303" s="100"/>
      <c r="M303" s="101">
        <f t="shared" si="56"/>
        <v>0</v>
      </c>
    </row>
    <row r="304" spans="1:13" ht="33" hidden="1">
      <c r="A304" s="63" t="str">
        <f ca="1">IF(ISERROR(MATCH(F304,Код_КВР,0)),"",INDIRECT(ADDRESS(MATCH(F304,Код_КВР,0)+1,2,,,"КВР")))</f>
        <v>Предоставление субсидий бюджетным, автономным учреждениям и иным некоммерческим организациям</v>
      </c>
      <c r="B304" s="94">
        <v>801</v>
      </c>
      <c r="C304" s="8" t="s">
        <v>204</v>
      </c>
      <c r="D304" s="8" t="s">
        <v>204</v>
      </c>
      <c r="E304" s="94" t="s">
        <v>590</v>
      </c>
      <c r="F304" s="94">
        <v>600</v>
      </c>
      <c r="G304" s="71">
        <f>G305</f>
        <v>0</v>
      </c>
      <c r="H304" s="66"/>
      <c r="I304" s="71">
        <f t="shared" si="60"/>
        <v>0</v>
      </c>
      <c r="J304" s="66"/>
      <c r="K304" s="100">
        <f t="shared" si="61"/>
        <v>0</v>
      </c>
      <c r="L304" s="100"/>
      <c r="M304" s="101">
        <f t="shared" si="56"/>
        <v>0</v>
      </c>
    </row>
    <row r="305" spans="1:13" ht="12.75" hidden="1">
      <c r="A305" s="63" t="str">
        <f ca="1">IF(ISERROR(MATCH(F305,Код_КВР,0)),"",INDIRECT(ADDRESS(MATCH(F305,Код_КВР,0)+1,2,,,"КВР")))</f>
        <v>Субсидии бюджетным учреждениям</v>
      </c>
      <c r="B305" s="94">
        <v>801</v>
      </c>
      <c r="C305" s="8" t="s">
        <v>204</v>
      </c>
      <c r="D305" s="8" t="s">
        <v>204</v>
      </c>
      <c r="E305" s="94" t="s">
        <v>590</v>
      </c>
      <c r="F305" s="94">
        <v>610</v>
      </c>
      <c r="G305" s="71">
        <f>G306</f>
        <v>0</v>
      </c>
      <c r="H305" s="66"/>
      <c r="I305" s="71">
        <f t="shared" si="60"/>
        <v>0</v>
      </c>
      <c r="J305" s="66"/>
      <c r="K305" s="100">
        <f t="shared" si="61"/>
        <v>0</v>
      </c>
      <c r="L305" s="100"/>
      <c r="M305" s="101">
        <f t="shared" si="56"/>
        <v>0</v>
      </c>
    </row>
    <row r="306" spans="1:13" ht="12.75" hidden="1">
      <c r="A306" s="63" t="str">
        <f ca="1">IF(ISERROR(MATCH(F306,Код_КВР,0)),"",INDIRECT(ADDRESS(MATCH(F306,Код_КВР,0)+1,2,,,"КВР")))</f>
        <v>Субсидии бюджетным учреждениям на иные цели</v>
      </c>
      <c r="B306" s="94">
        <v>801</v>
      </c>
      <c r="C306" s="8" t="s">
        <v>204</v>
      </c>
      <c r="D306" s="8" t="s">
        <v>204</v>
      </c>
      <c r="E306" s="94" t="s">
        <v>590</v>
      </c>
      <c r="F306" s="94">
        <v>612</v>
      </c>
      <c r="G306" s="71"/>
      <c r="H306" s="66"/>
      <c r="I306" s="71">
        <f t="shared" si="60"/>
        <v>0</v>
      </c>
      <c r="J306" s="66"/>
      <c r="K306" s="100">
        <f t="shared" si="61"/>
        <v>0</v>
      </c>
      <c r="L306" s="100"/>
      <c r="M306" s="101">
        <f t="shared" si="56"/>
        <v>0</v>
      </c>
    </row>
    <row r="307" spans="1:13" ht="33">
      <c r="A307" s="63" t="str">
        <f ca="1">IF(ISERROR(MATCH(E307,Код_КЦСР,0)),"",INDIRECT(ADDRESS(MATCH(E307,Код_КЦСР,0)+1,2,,,"КЦСР")))</f>
        <v>Непрограммные направления деятельности органов местного самоуправления</v>
      </c>
      <c r="B307" s="94">
        <v>801</v>
      </c>
      <c r="C307" s="8" t="s">
        <v>204</v>
      </c>
      <c r="D307" s="8" t="s">
        <v>204</v>
      </c>
      <c r="E307" s="94" t="s">
        <v>308</v>
      </c>
      <c r="F307" s="94"/>
      <c r="G307" s="71"/>
      <c r="H307" s="66"/>
      <c r="I307" s="71"/>
      <c r="J307" s="66">
        <f>J308</f>
        <v>0.7</v>
      </c>
      <c r="K307" s="100">
        <f t="shared" si="61"/>
        <v>0.7</v>
      </c>
      <c r="L307" s="100">
        <f>L308</f>
        <v>0</v>
      </c>
      <c r="M307" s="101">
        <f t="shared" si="56"/>
        <v>0.7</v>
      </c>
    </row>
    <row r="308" spans="1:13" ht="12.75">
      <c r="A308" s="63" t="str">
        <f ca="1">IF(ISERROR(MATCH(E308,Код_КЦСР,0)),"",INDIRECT(ADDRESS(MATCH(E308,Код_КЦСР,0)+1,2,,,"КЦСР")))</f>
        <v>Расходы, не включенные в муниципальные программы города Череповца</v>
      </c>
      <c r="B308" s="94">
        <v>801</v>
      </c>
      <c r="C308" s="8" t="s">
        <v>204</v>
      </c>
      <c r="D308" s="8" t="s">
        <v>204</v>
      </c>
      <c r="E308" s="94" t="s">
        <v>310</v>
      </c>
      <c r="F308" s="94"/>
      <c r="G308" s="71"/>
      <c r="H308" s="66"/>
      <c r="I308" s="71"/>
      <c r="J308" s="66">
        <f>J309</f>
        <v>0.7</v>
      </c>
      <c r="K308" s="100">
        <f t="shared" si="61"/>
        <v>0.7</v>
      </c>
      <c r="L308" s="100">
        <f>L309</f>
        <v>0</v>
      </c>
      <c r="M308" s="101">
        <f t="shared" si="56"/>
        <v>0.7</v>
      </c>
    </row>
    <row r="309" spans="1:13" ht="12.75">
      <c r="A309" s="63" t="str">
        <f ca="1">IF(ISERROR(MATCH(E309,Код_КЦСР,0)),"",INDIRECT(ADDRESS(MATCH(E309,Код_КЦСР,0)+1,2,,,"КЦСР")))</f>
        <v>Кредиторская задолженность, сложившаяся по итогам 2013 года</v>
      </c>
      <c r="B309" s="94">
        <v>801</v>
      </c>
      <c r="C309" s="8" t="s">
        <v>204</v>
      </c>
      <c r="D309" s="8" t="s">
        <v>204</v>
      </c>
      <c r="E309" s="94" t="s">
        <v>380</v>
      </c>
      <c r="F309" s="94"/>
      <c r="G309" s="71"/>
      <c r="H309" s="66"/>
      <c r="I309" s="71"/>
      <c r="J309" s="66">
        <f>J310</f>
        <v>0.7</v>
      </c>
      <c r="K309" s="100">
        <f t="shared" si="61"/>
        <v>0.7</v>
      </c>
      <c r="L309" s="100">
        <f>L310</f>
        <v>0</v>
      </c>
      <c r="M309" s="101">
        <f t="shared" si="56"/>
        <v>0.7</v>
      </c>
    </row>
    <row r="310" spans="1:13" ht="33">
      <c r="A310" s="63" t="str">
        <f ca="1">IF(ISERROR(MATCH(F310,Код_КВР,0)),"",INDIRECT(ADDRESS(MATCH(F310,Код_КВР,0)+1,2,,,"КВР")))</f>
        <v>Предоставление субсидий бюджетным, автономным учреждениям и иным некоммерческим организациям</v>
      </c>
      <c r="B310" s="94">
        <v>801</v>
      </c>
      <c r="C310" s="8" t="s">
        <v>204</v>
      </c>
      <c r="D310" s="8" t="s">
        <v>204</v>
      </c>
      <c r="E310" s="94" t="s">
        <v>380</v>
      </c>
      <c r="F310" s="94">
        <v>600</v>
      </c>
      <c r="G310" s="71"/>
      <c r="H310" s="66"/>
      <c r="I310" s="71"/>
      <c r="J310" s="66">
        <f>J311</f>
        <v>0.7</v>
      </c>
      <c r="K310" s="100">
        <f t="shared" si="61"/>
        <v>0.7</v>
      </c>
      <c r="L310" s="100">
        <f>L311</f>
        <v>0</v>
      </c>
      <c r="M310" s="101">
        <f t="shared" si="56"/>
        <v>0.7</v>
      </c>
    </row>
    <row r="311" spans="1:13" ht="12.75">
      <c r="A311" s="63" t="str">
        <f ca="1">IF(ISERROR(MATCH(F311,Код_КВР,0)),"",INDIRECT(ADDRESS(MATCH(F311,Код_КВР,0)+1,2,,,"КВР")))</f>
        <v>Субсидии бюджетным учреждениям</v>
      </c>
      <c r="B311" s="94">
        <v>801</v>
      </c>
      <c r="C311" s="8" t="s">
        <v>204</v>
      </c>
      <c r="D311" s="8" t="s">
        <v>204</v>
      </c>
      <c r="E311" s="94" t="s">
        <v>380</v>
      </c>
      <c r="F311" s="94">
        <v>610</v>
      </c>
      <c r="G311" s="71"/>
      <c r="H311" s="66"/>
      <c r="I311" s="71"/>
      <c r="J311" s="66">
        <f>J312</f>
        <v>0.7</v>
      </c>
      <c r="K311" s="100">
        <f t="shared" si="61"/>
        <v>0.7</v>
      </c>
      <c r="L311" s="100">
        <f>L312</f>
        <v>0</v>
      </c>
      <c r="M311" s="101">
        <f t="shared" si="56"/>
        <v>0.7</v>
      </c>
    </row>
    <row r="312" spans="1:13" ht="12.75">
      <c r="A312" s="63" t="str">
        <f ca="1">IF(ISERROR(MATCH(F312,Код_КВР,0)),"",INDIRECT(ADDRESS(MATCH(F312,Код_КВР,0)+1,2,,,"КВР")))</f>
        <v>Субсидии бюджетным учреждениям на иные цели</v>
      </c>
      <c r="B312" s="94">
        <v>801</v>
      </c>
      <c r="C312" s="8" t="s">
        <v>204</v>
      </c>
      <c r="D312" s="8" t="s">
        <v>204</v>
      </c>
      <c r="E312" s="94" t="s">
        <v>380</v>
      </c>
      <c r="F312" s="94">
        <v>612</v>
      </c>
      <c r="G312" s="71"/>
      <c r="H312" s="66"/>
      <c r="I312" s="71"/>
      <c r="J312" s="66">
        <v>0.7</v>
      </c>
      <c r="K312" s="100">
        <f t="shared" si="61"/>
        <v>0.7</v>
      </c>
      <c r="L312" s="100"/>
      <c r="M312" s="101">
        <f t="shared" si="56"/>
        <v>0.7</v>
      </c>
    </row>
    <row r="313" spans="1:13" ht="12.75">
      <c r="A313" s="63" t="str">
        <f ca="1">IF(ISERROR(MATCH(C313,Код_Раздел,0)),"",INDIRECT(ADDRESS(MATCH(C313,Код_Раздел,0)+1,2,,,"Раздел")))</f>
        <v>Социальная политика</v>
      </c>
      <c r="B313" s="94">
        <v>801</v>
      </c>
      <c r="C313" s="8" t="s">
        <v>197</v>
      </c>
      <c r="D313" s="8"/>
      <c r="E313" s="94"/>
      <c r="F313" s="94"/>
      <c r="G313" s="71">
        <f>G314+G320</f>
        <v>34846.8</v>
      </c>
      <c r="H313" s="71">
        <f>H314+H320</f>
        <v>0</v>
      </c>
      <c r="I313" s="71">
        <f t="shared" si="60"/>
        <v>34846.8</v>
      </c>
      <c r="J313" s="71">
        <f>J314+J320</f>
        <v>0</v>
      </c>
      <c r="K313" s="100">
        <f t="shared" si="61"/>
        <v>34846.8</v>
      </c>
      <c r="L313" s="13">
        <f>L314+L320</f>
        <v>0</v>
      </c>
      <c r="M313" s="101">
        <f t="shared" si="56"/>
        <v>34846.8</v>
      </c>
    </row>
    <row r="314" spans="1:13" ht="12.75">
      <c r="A314" s="12" t="s">
        <v>194</v>
      </c>
      <c r="B314" s="94">
        <v>801</v>
      </c>
      <c r="C314" s="8" t="s">
        <v>197</v>
      </c>
      <c r="D314" s="8" t="s">
        <v>222</v>
      </c>
      <c r="E314" s="94"/>
      <c r="F314" s="94"/>
      <c r="G314" s="71">
        <f aca="true" t="shared" si="63" ref="G314:L318">G315</f>
        <v>13440</v>
      </c>
      <c r="H314" s="71">
        <f t="shared" si="63"/>
        <v>0</v>
      </c>
      <c r="I314" s="71">
        <f t="shared" si="60"/>
        <v>13440</v>
      </c>
      <c r="J314" s="71">
        <f t="shared" si="63"/>
        <v>0</v>
      </c>
      <c r="K314" s="100">
        <f t="shared" si="61"/>
        <v>13440</v>
      </c>
      <c r="L314" s="13">
        <f t="shared" si="63"/>
        <v>0</v>
      </c>
      <c r="M314" s="101">
        <f t="shared" si="56"/>
        <v>13440</v>
      </c>
    </row>
    <row r="315" spans="1:13" ht="33">
      <c r="A315" s="63" t="str">
        <f ca="1">IF(ISERROR(MATCH(E315,Код_КЦСР,0)),"",INDIRECT(ADDRESS(MATCH(E315,Код_КЦСР,0)+1,2,,,"КЦСР")))</f>
        <v>Муниципальная программа «Совершенствование муниципального управления в городе Череповце» на 2014-2018 годы</v>
      </c>
      <c r="B315" s="94">
        <v>801</v>
      </c>
      <c r="C315" s="8" t="s">
        <v>197</v>
      </c>
      <c r="D315" s="8" t="s">
        <v>222</v>
      </c>
      <c r="E315" s="94" t="s">
        <v>127</v>
      </c>
      <c r="F315" s="94"/>
      <c r="G315" s="71">
        <f t="shared" si="63"/>
        <v>13440</v>
      </c>
      <c r="H315" s="71">
        <f t="shared" si="63"/>
        <v>0</v>
      </c>
      <c r="I315" s="71">
        <f t="shared" si="60"/>
        <v>13440</v>
      </c>
      <c r="J315" s="71">
        <f t="shared" si="63"/>
        <v>0</v>
      </c>
      <c r="K315" s="100">
        <f t="shared" si="61"/>
        <v>13440</v>
      </c>
      <c r="L315" s="13">
        <f t="shared" si="63"/>
        <v>0</v>
      </c>
      <c r="M315" s="101">
        <f t="shared" si="56"/>
        <v>13440</v>
      </c>
    </row>
    <row r="316" spans="1:13" ht="12.75">
      <c r="A316" s="63" t="str">
        <f ca="1">IF(ISERROR(MATCH(E316,Код_КЦСР,0)),"",INDIRECT(ADDRESS(MATCH(E316,Код_КЦСР,0)+1,2,,,"КЦСР")))</f>
        <v>Развитие муниципальной службы в мэрии города Череповца</v>
      </c>
      <c r="B316" s="94">
        <v>801</v>
      </c>
      <c r="C316" s="8" t="s">
        <v>197</v>
      </c>
      <c r="D316" s="8" t="s">
        <v>222</v>
      </c>
      <c r="E316" s="94" t="s">
        <v>134</v>
      </c>
      <c r="F316" s="94"/>
      <c r="G316" s="71">
        <f t="shared" si="63"/>
        <v>13440</v>
      </c>
      <c r="H316" s="71">
        <f t="shared" si="63"/>
        <v>0</v>
      </c>
      <c r="I316" s="71">
        <f t="shared" si="60"/>
        <v>13440</v>
      </c>
      <c r="J316" s="71">
        <f t="shared" si="63"/>
        <v>0</v>
      </c>
      <c r="K316" s="100">
        <f t="shared" si="61"/>
        <v>13440</v>
      </c>
      <c r="L316" s="13">
        <f t="shared" si="63"/>
        <v>0</v>
      </c>
      <c r="M316" s="101">
        <f t="shared" si="56"/>
        <v>13440</v>
      </c>
    </row>
    <row r="317" spans="1:13" ht="12.75">
      <c r="A317" s="63" t="str">
        <f ca="1">IF(ISERROR(MATCH(E317,Код_КЦСР,0)),"",INDIRECT(ADDRESS(MATCH(E317,Код_КЦСР,0)+1,2,,,"КЦСР")))</f>
        <v>Повышение престижа муниципальной службы в городе</v>
      </c>
      <c r="B317" s="94">
        <v>801</v>
      </c>
      <c r="C317" s="8" t="s">
        <v>197</v>
      </c>
      <c r="D317" s="8" t="s">
        <v>222</v>
      </c>
      <c r="E317" s="94" t="s">
        <v>137</v>
      </c>
      <c r="F317" s="94"/>
      <c r="G317" s="71">
        <f t="shared" si="63"/>
        <v>13440</v>
      </c>
      <c r="H317" s="71">
        <f t="shared" si="63"/>
        <v>0</v>
      </c>
      <c r="I317" s="71">
        <f t="shared" si="60"/>
        <v>13440</v>
      </c>
      <c r="J317" s="71">
        <f t="shared" si="63"/>
        <v>0</v>
      </c>
      <c r="K317" s="100">
        <f t="shared" si="61"/>
        <v>13440</v>
      </c>
      <c r="L317" s="13">
        <f t="shared" si="63"/>
        <v>0</v>
      </c>
      <c r="M317" s="101">
        <f t="shared" si="56"/>
        <v>13440</v>
      </c>
    </row>
    <row r="318" spans="1:13" ht="12.75">
      <c r="A318" s="63" t="str">
        <f ca="1">IF(ISERROR(MATCH(F318,Код_КВР,0)),"",INDIRECT(ADDRESS(MATCH(F318,Код_КВР,0)+1,2,,,"КВР")))</f>
        <v>Социальное обеспечение и иные выплаты населению</v>
      </c>
      <c r="B318" s="94">
        <v>801</v>
      </c>
      <c r="C318" s="8" t="s">
        <v>197</v>
      </c>
      <c r="D318" s="8" t="s">
        <v>222</v>
      </c>
      <c r="E318" s="94" t="s">
        <v>137</v>
      </c>
      <c r="F318" s="94">
        <v>300</v>
      </c>
      <c r="G318" s="71">
        <f t="shared" si="63"/>
        <v>13440</v>
      </c>
      <c r="H318" s="71">
        <f t="shared" si="63"/>
        <v>0</v>
      </c>
      <c r="I318" s="71">
        <f t="shared" si="60"/>
        <v>13440</v>
      </c>
      <c r="J318" s="71">
        <f t="shared" si="63"/>
        <v>0</v>
      </c>
      <c r="K318" s="100">
        <f t="shared" si="61"/>
        <v>13440</v>
      </c>
      <c r="L318" s="13">
        <f t="shared" si="63"/>
        <v>0</v>
      </c>
      <c r="M318" s="101">
        <f t="shared" si="56"/>
        <v>13440</v>
      </c>
    </row>
    <row r="319" spans="1:13" ht="12.75">
      <c r="A319" s="63" t="str">
        <f ca="1">IF(ISERROR(MATCH(F319,Код_КВР,0)),"",INDIRECT(ADDRESS(MATCH(F319,Код_КВР,0)+1,2,,,"КВР")))</f>
        <v>Иные выплаты населению</v>
      </c>
      <c r="B319" s="94">
        <v>801</v>
      </c>
      <c r="C319" s="8" t="s">
        <v>197</v>
      </c>
      <c r="D319" s="8" t="s">
        <v>222</v>
      </c>
      <c r="E319" s="94" t="s">
        <v>137</v>
      </c>
      <c r="F319" s="94">
        <v>360</v>
      </c>
      <c r="G319" s="71">
        <v>13440</v>
      </c>
      <c r="H319" s="66"/>
      <c r="I319" s="71">
        <f t="shared" si="60"/>
        <v>13440</v>
      </c>
      <c r="J319" s="66"/>
      <c r="K319" s="100">
        <f t="shared" si="61"/>
        <v>13440</v>
      </c>
      <c r="L319" s="100"/>
      <c r="M319" s="101">
        <f t="shared" si="56"/>
        <v>13440</v>
      </c>
    </row>
    <row r="320" spans="1:13" ht="12.75">
      <c r="A320" s="12" t="s">
        <v>188</v>
      </c>
      <c r="B320" s="94">
        <v>801</v>
      </c>
      <c r="C320" s="8" t="s">
        <v>197</v>
      </c>
      <c r="D320" s="8" t="s">
        <v>224</v>
      </c>
      <c r="E320" s="94"/>
      <c r="F320" s="94"/>
      <c r="G320" s="71">
        <f>G321+G340</f>
        <v>21406.8</v>
      </c>
      <c r="H320" s="71">
        <f>H321+H340</f>
        <v>0</v>
      </c>
      <c r="I320" s="71">
        <f t="shared" si="60"/>
        <v>21406.8</v>
      </c>
      <c r="J320" s="71">
        <f>J321+J340</f>
        <v>0</v>
      </c>
      <c r="K320" s="100">
        <f t="shared" si="61"/>
        <v>21406.8</v>
      </c>
      <c r="L320" s="13">
        <f>L321+L340</f>
        <v>0</v>
      </c>
      <c r="M320" s="101">
        <f t="shared" si="56"/>
        <v>21406.8</v>
      </c>
    </row>
    <row r="321" spans="1:13" ht="33">
      <c r="A321" s="63" t="str">
        <f ca="1">IF(ISERROR(MATCH(E321,Код_КЦСР,0)),"",INDIRECT(ADDRESS(MATCH(E321,Код_КЦСР,0)+1,2,,,"КЦСР")))</f>
        <v>Муниципальная программа «Обеспечение жильем отдельных категорий граждан» на 2014-2020 годы</v>
      </c>
      <c r="B321" s="94">
        <v>801</v>
      </c>
      <c r="C321" s="8" t="s">
        <v>197</v>
      </c>
      <c r="D321" s="8" t="s">
        <v>224</v>
      </c>
      <c r="E321" s="94" t="s">
        <v>24</v>
      </c>
      <c r="F321" s="94"/>
      <c r="G321" s="71">
        <f>G322+G326+G335</f>
        <v>21306.8</v>
      </c>
      <c r="H321" s="71">
        <f>H322+H326+H335</f>
        <v>0</v>
      </c>
      <c r="I321" s="71">
        <f t="shared" si="60"/>
        <v>21306.8</v>
      </c>
      <c r="J321" s="71">
        <f>J322+J326+J335</f>
        <v>0</v>
      </c>
      <c r="K321" s="100">
        <f t="shared" si="61"/>
        <v>21306.8</v>
      </c>
      <c r="L321" s="13">
        <f>L322+L326+L335</f>
        <v>0</v>
      </c>
      <c r="M321" s="101">
        <f t="shared" si="56"/>
        <v>21306.8</v>
      </c>
    </row>
    <row r="322" spans="1:13" ht="66">
      <c r="A322" s="63" t="str">
        <f ca="1">IF(ISERROR(MATCH(E322,Код_КЦСР,0)),"",INDIRECT(ADDRESS(MATCH(E322,Код_КЦСР,0)+1,2,,,"КЦСР")))</f>
        <v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v>
      </c>
      <c r="B322" s="94">
        <v>801</v>
      </c>
      <c r="C322" s="8" t="s">
        <v>197</v>
      </c>
      <c r="D322" s="8" t="s">
        <v>224</v>
      </c>
      <c r="E322" s="94" t="s">
        <v>450</v>
      </c>
      <c r="F322" s="94"/>
      <c r="G322" s="71">
        <f aca="true" t="shared" si="64" ref="G322:L324">G323</f>
        <v>9250.7</v>
      </c>
      <c r="H322" s="71">
        <f t="shared" si="64"/>
        <v>0</v>
      </c>
      <c r="I322" s="71">
        <f t="shared" si="60"/>
        <v>9250.7</v>
      </c>
      <c r="J322" s="71">
        <f t="shared" si="64"/>
        <v>0</v>
      </c>
      <c r="K322" s="100">
        <f t="shared" si="61"/>
        <v>9250.7</v>
      </c>
      <c r="L322" s="13">
        <f t="shared" si="64"/>
        <v>0</v>
      </c>
      <c r="M322" s="101">
        <f t="shared" si="56"/>
        <v>9250.7</v>
      </c>
    </row>
    <row r="323" spans="1:13" ht="12.75">
      <c r="A323" s="63" t="str">
        <f ca="1">IF(ISERROR(MATCH(F323,Код_КВР,0)),"",INDIRECT(ADDRESS(MATCH(F323,Код_КВР,0)+1,2,,,"КВР")))</f>
        <v>Социальное обеспечение и иные выплаты населению</v>
      </c>
      <c r="B323" s="94">
        <v>801</v>
      </c>
      <c r="C323" s="8" t="s">
        <v>197</v>
      </c>
      <c r="D323" s="8" t="s">
        <v>224</v>
      </c>
      <c r="E323" s="94" t="s">
        <v>450</v>
      </c>
      <c r="F323" s="94">
        <v>300</v>
      </c>
      <c r="G323" s="71">
        <f t="shared" si="64"/>
        <v>9250.7</v>
      </c>
      <c r="H323" s="71">
        <f t="shared" si="64"/>
        <v>0</v>
      </c>
      <c r="I323" s="71">
        <f t="shared" si="60"/>
        <v>9250.7</v>
      </c>
      <c r="J323" s="71">
        <f t="shared" si="64"/>
        <v>0</v>
      </c>
      <c r="K323" s="100">
        <f t="shared" si="61"/>
        <v>9250.7</v>
      </c>
      <c r="L323" s="13">
        <f t="shared" si="64"/>
        <v>0</v>
      </c>
      <c r="M323" s="101">
        <f t="shared" si="56"/>
        <v>9250.7</v>
      </c>
    </row>
    <row r="324" spans="1:13" ht="33">
      <c r="A324" s="63" t="str">
        <f ca="1">IF(ISERROR(MATCH(F324,Код_КВР,0)),"",INDIRECT(ADDRESS(MATCH(F324,Код_КВР,0)+1,2,,,"КВР")))</f>
        <v>Социальные выплаты гражданам, кроме публичных нормативных социальных выплат</v>
      </c>
      <c r="B324" s="94">
        <v>801</v>
      </c>
      <c r="C324" s="8" t="s">
        <v>197</v>
      </c>
      <c r="D324" s="8" t="s">
        <v>224</v>
      </c>
      <c r="E324" s="94" t="s">
        <v>450</v>
      </c>
      <c r="F324" s="94">
        <v>320</v>
      </c>
      <c r="G324" s="71">
        <f t="shared" si="64"/>
        <v>9250.7</v>
      </c>
      <c r="H324" s="71">
        <f t="shared" si="64"/>
        <v>0</v>
      </c>
      <c r="I324" s="71">
        <f t="shared" si="60"/>
        <v>9250.7</v>
      </c>
      <c r="J324" s="71">
        <f t="shared" si="64"/>
        <v>0</v>
      </c>
      <c r="K324" s="100">
        <f t="shared" si="61"/>
        <v>9250.7</v>
      </c>
      <c r="L324" s="13">
        <f t="shared" si="64"/>
        <v>0</v>
      </c>
      <c r="M324" s="101">
        <f t="shared" si="56"/>
        <v>9250.7</v>
      </c>
    </row>
    <row r="325" spans="1:13" ht="12.75">
      <c r="A325" s="63" t="str">
        <f ca="1">IF(ISERROR(MATCH(F325,Код_КВР,0)),"",INDIRECT(ADDRESS(MATCH(F325,Код_КВР,0)+1,2,,,"КВР")))</f>
        <v>Субсидии гражданам на приобретение жилья</v>
      </c>
      <c r="B325" s="94">
        <v>801</v>
      </c>
      <c r="C325" s="8" t="s">
        <v>197</v>
      </c>
      <c r="D325" s="8" t="s">
        <v>224</v>
      </c>
      <c r="E325" s="94" t="s">
        <v>450</v>
      </c>
      <c r="F325" s="94">
        <v>322</v>
      </c>
      <c r="G325" s="71">
        <v>9250.7</v>
      </c>
      <c r="H325" s="66"/>
      <c r="I325" s="71">
        <f t="shared" si="60"/>
        <v>9250.7</v>
      </c>
      <c r="J325" s="66"/>
      <c r="K325" s="100">
        <f t="shared" si="61"/>
        <v>9250.7</v>
      </c>
      <c r="L325" s="100"/>
      <c r="M325" s="101">
        <f t="shared" si="56"/>
        <v>9250.7</v>
      </c>
    </row>
    <row r="326" spans="1:13" ht="12.75">
      <c r="A326" s="63" t="str">
        <f ca="1">IF(ISERROR(MATCH(E326,Код_КЦСР,0)),"",INDIRECT(ADDRESS(MATCH(E326,Код_КЦСР,0)+1,2,,,"КЦСР")))</f>
        <v>Обеспечение жильем молодых семей</v>
      </c>
      <c r="B326" s="94">
        <v>801</v>
      </c>
      <c r="C326" s="8" t="s">
        <v>197</v>
      </c>
      <c r="D326" s="8" t="s">
        <v>224</v>
      </c>
      <c r="E326" s="94" t="s">
        <v>26</v>
      </c>
      <c r="F326" s="94"/>
      <c r="G326" s="71">
        <f>G327+G331</f>
        <v>2886.3</v>
      </c>
      <c r="H326" s="71">
        <f>H327+H331</f>
        <v>0</v>
      </c>
      <c r="I326" s="71">
        <f t="shared" si="60"/>
        <v>2886.3</v>
      </c>
      <c r="J326" s="71">
        <f>J327+J331</f>
        <v>0</v>
      </c>
      <c r="K326" s="100">
        <f t="shared" si="61"/>
        <v>2886.3</v>
      </c>
      <c r="L326" s="13">
        <f>L327+L331</f>
        <v>0</v>
      </c>
      <c r="M326" s="101">
        <f t="shared" si="56"/>
        <v>2886.3</v>
      </c>
    </row>
    <row r="327" spans="1:13" ht="33">
      <c r="A327" s="63" t="str">
        <f ca="1">IF(ISERROR(MATCH(E327,Код_КЦСР,0)),"",INDIRECT(ADDRESS(MATCH(E327,Код_КЦСР,0)+1,2,,,"КЦСР")))</f>
        <v>Предоставление социальных выплат на приобретение (строительство) жилья молодыми семьями</v>
      </c>
      <c r="B327" s="94">
        <v>801</v>
      </c>
      <c r="C327" s="8" t="s">
        <v>197</v>
      </c>
      <c r="D327" s="8" t="s">
        <v>224</v>
      </c>
      <c r="E327" s="94" t="s">
        <v>28</v>
      </c>
      <c r="F327" s="94"/>
      <c r="G327" s="71">
        <f aca="true" t="shared" si="65" ref="G327:L329">G328</f>
        <v>2886.3</v>
      </c>
      <c r="H327" s="71">
        <f t="shared" si="65"/>
        <v>0</v>
      </c>
      <c r="I327" s="71">
        <f t="shared" si="60"/>
        <v>2886.3</v>
      </c>
      <c r="J327" s="71">
        <f t="shared" si="65"/>
        <v>0</v>
      </c>
      <c r="K327" s="100">
        <f t="shared" si="61"/>
        <v>2886.3</v>
      </c>
      <c r="L327" s="13">
        <f t="shared" si="65"/>
        <v>0</v>
      </c>
      <c r="M327" s="101">
        <f t="shared" si="56"/>
        <v>2886.3</v>
      </c>
    </row>
    <row r="328" spans="1:13" ht="12.75">
      <c r="A328" s="63" t="str">
        <f ca="1">IF(ISERROR(MATCH(F328,Код_КВР,0)),"",INDIRECT(ADDRESS(MATCH(F328,Код_КВР,0)+1,2,,,"КВР")))</f>
        <v>Социальное обеспечение и иные выплаты населению</v>
      </c>
      <c r="B328" s="94">
        <v>801</v>
      </c>
      <c r="C328" s="8" t="s">
        <v>197</v>
      </c>
      <c r="D328" s="8" t="s">
        <v>224</v>
      </c>
      <c r="E328" s="94" t="s">
        <v>28</v>
      </c>
      <c r="F328" s="94">
        <v>300</v>
      </c>
      <c r="G328" s="71">
        <f t="shared" si="65"/>
        <v>2886.3</v>
      </c>
      <c r="H328" s="71">
        <f t="shared" si="65"/>
        <v>0</v>
      </c>
      <c r="I328" s="71">
        <f t="shared" si="60"/>
        <v>2886.3</v>
      </c>
      <c r="J328" s="71">
        <f t="shared" si="65"/>
        <v>0</v>
      </c>
      <c r="K328" s="100">
        <f t="shared" si="61"/>
        <v>2886.3</v>
      </c>
      <c r="L328" s="13">
        <f t="shared" si="65"/>
        <v>0</v>
      </c>
      <c r="M328" s="101">
        <f t="shared" si="56"/>
        <v>2886.3</v>
      </c>
    </row>
    <row r="329" spans="1:13" ht="33">
      <c r="A329" s="63" t="str">
        <f ca="1">IF(ISERROR(MATCH(F329,Код_КВР,0)),"",INDIRECT(ADDRESS(MATCH(F329,Код_КВР,0)+1,2,,,"КВР")))</f>
        <v>Социальные выплаты гражданам, кроме публичных нормативных социальных выплат</v>
      </c>
      <c r="B329" s="94">
        <v>801</v>
      </c>
      <c r="C329" s="8" t="s">
        <v>197</v>
      </c>
      <c r="D329" s="8" t="s">
        <v>224</v>
      </c>
      <c r="E329" s="94" t="s">
        <v>28</v>
      </c>
      <c r="F329" s="94">
        <v>320</v>
      </c>
      <c r="G329" s="71">
        <f t="shared" si="65"/>
        <v>2886.3</v>
      </c>
      <c r="H329" s="71">
        <f t="shared" si="65"/>
        <v>0</v>
      </c>
      <c r="I329" s="71">
        <f t="shared" si="60"/>
        <v>2886.3</v>
      </c>
      <c r="J329" s="71">
        <f t="shared" si="65"/>
        <v>0</v>
      </c>
      <c r="K329" s="100">
        <f t="shared" si="61"/>
        <v>2886.3</v>
      </c>
      <c r="L329" s="13">
        <f t="shared" si="65"/>
        <v>0</v>
      </c>
      <c r="M329" s="101">
        <f t="shared" si="56"/>
        <v>2886.3</v>
      </c>
    </row>
    <row r="330" spans="1:13" ht="12.75">
      <c r="A330" s="63" t="str">
        <f ca="1">IF(ISERROR(MATCH(F330,Код_КВР,0)),"",INDIRECT(ADDRESS(MATCH(F330,Код_КВР,0)+1,2,,,"КВР")))</f>
        <v>Субсидии гражданам на приобретение жилья</v>
      </c>
      <c r="B330" s="94">
        <v>801</v>
      </c>
      <c r="C330" s="8" t="s">
        <v>197</v>
      </c>
      <c r="D330" s="8" t="s">
        <v>224</v>
      </c>
      <c r="E330" s="94" t="s">
        <v>28</v>
      </c>
      <c r="F330" s="94">
        <v>322</v>
      </c>
      <c r="G330" s="71">
        <v>2886.3</v>
      </c>
      <c r="H330" s="66"/>
      <c r="I330" s="71">
        <f t="shared" si="60"/>
        <v>2886.3</v>
      </c>
      <c r="J330" s="66"/>
      <c r="K330" s="100">
        <f t="shared" si="61"/>
        <v>2886.3</v>
      </c>
      <c r="L330" s="100"/>
      <c r="M330" s="101">
        <f t="shared" si="56"/>
        <v>2886.3</v>
      </c>
    </row>
    <row r="331" spans="1:13" ht="115.5" hidden="1">
      <c r="A331" s="63" t="str">
        <f ca="1">IF(ISERROR(MATCH(E331,Код_КЦСР,0)),"",INDIRECT(ADDRESS(MATCH(E331,Код_КЦСР,0)+1,2,,,"КЦСР")))</f>
        <v>Предоставление социальных выплат молодым семьям – участникам подпрограммы «Обеспечение жильем молодых семей» федеральной целевой программы «Жилище» на 2011-2015 годы и государственной программы «Обеспечение населения Вологодской области доступным жильем и формирование комфортной среды проживания на 2014-2020 годы» подпрограммы «Обеспечение жильем отдельных категорий граждан» за счет субсидий из областного бюджета</v>
      </c>
      <c r="B331" s="94">
        <v>801</v>
      </c>
      <c r="C331" s="8" t="s">
        <v>197</v>
      </c>
      <c r="D331" s="8" t="s">
        <v>224</v>
      </c>
      <c r="E331" s="94" t="s">
        <v>428</v>
      </c>
      <c r="F331" s="94"/>
      <c r="G331" s="71">
        <f>G332</f>
        <v>0</v>
      </c>
      <c r="H331" s="66"/>
      <c r="I331" s="71">
        <f t="shared" si="60"/>
        <v>0</v>
      </c>
      <c r="J331" s="66"/>
      <c r="K331" s="100">
        <f t="shared" si="61"/>
        <v>0</v>
      </c>
      <c r="L331" s="100"/>
      <c r="M331" s="101">
        <f t="shared" si="56"/>
        <v>0</v>
      </c>
    </row>
    <row r="332" spans="1:13" ht="12.75" hidden="1">
      <c r="A332" s="63" t="str">
        <f ca="1">IF(ISERROR(MATCH(F332,Код_КВР,0)),"",INDIRECT(ADDRESS(MATCH(F332,Код_КВР,0)+1,2,,,"КВР")))</f>
        <v>Социальное обеспечение и иные выплаты населению</v>
      </c>
      <c r="B332" s="94">
        <v>801</v>
      </c>
      <c r="C332" s="8" t="s">
        <v>197</v>
      </c>
      <c r="D332" s="8" t="s">
        <v>224</v>
      </c>
      <c r="E332" s="94" t="s">
        <v>428</v>
      </c>
      <c r="F332" s="94">
        <v>300</v>
      </c>
      <c r="G332" s="71">
        <f>G333</f>
        <v>0</v>
      </c>
      <c r="H332" s="66"/>
      <c r="I332" s="71">
        <f t="shared" si="60"/>
        <v>0</v>
      </c>
      <c r="J332" s="66"/>
      <c r="K332" s="100">
        <f t="shared" si="61"/>
        <v>0</v>
      </c>
      <c r="L332" s="100"/>
      <c r="M332" s="101">
        <f t="shared" si="56"/>
        <v>0</v>
      </c>
    </row>
    <row r="333" spans="1:13" ht="33" hidden="1">
      <c r="A333" s="63" t="str">
        <f ca="1">IF(ISERROR(MATCH(F333,Код_КВР,0)),"",INDIRECT(ADDRESS(MATCH(F333,Код_КВР,0)+1,2,,,"КВР")))</f>
        <v>Социальные выплаты гражданам, кроме публичных нормативных социальных выплат</v>
      </c>
      <c r="B333" s="94">
        <v>801</v>
      </c>
      <c r="C333" s="8" t="s">
        <v>197</v>
      </c>
      <c r="D333" s="8" t="s">
        <v>224</v>
      </c>
      <c r="E333" s="94" t="s">
        <v>428</v>
      </c>
      <c r="F333" s="94">
        <v>320</v>
      </c>
      <c r="G333" s="71">
        <f>G334</f>
        <v>0</v>
      </c>
      <c r="H333" s="66"/>
      <c r="I333" s="71">
        <f t="shared" si="60"/>
        <v>0</v>
      </c>
      <c r="J333" s="66"/>
      <c r="K333" s="100">
        <f t="shared" si="61"/>
        <v>0</v>
      </c>
      <c r="L333" s="100"/>
      <c r="M333" s="101">
        <f t="shared" si="56"/>
        <v>0</v>
      </c>
    </row>
    <row r="334" spans="1:13" ht="12.75" hidden="1">
      <c r="A334" s="63" t="str">
        <f ca="1">IF(ISERROR(MATCH(F334,Код_КВР,0)),"",INDIRECT(ADDRESS(MATCH(F334,Код_КВР,0)+1,2,,,"КВР")))</f>
        <v>Субсидии гражданам на приобретение жилья</v>
      </c>
      <c r="B334" s="94">
        <v>801</v>
      </c>
      <c r="C334" s="8" t="s">
        <v>197</v>
      </c>
      <c r="D334" s="8" t="s">
        <v>224</v>
      </c>
      <c r="E334" s="94" t="s">
        <v>428</v>
      </c>
      <c r="F334" s="94">
        <v>322</v>
      </c>
      <c r="G334" s="71"/>
      <c r="H334" s="66"/>
      <c r="I334" s="71">
        <f t="shared" si="60"/>
        <v>0</v>
      </c>
      <c r="J334" s="66"/>
      <c r="K334" s="100">
        <f t="shared" si="61"/>
        <v>0</v>
      </c>
      <c r="L334" s="100"/>
      <c r="M334" s="101">
        <f t="shared" si="56"/>
        <v>0</v>
      </c>
    </row>
    <row r="335" spans="1:13" ht="33">
      <c r="A335" s="63" t="str">
        <f ca="1">IF(ISERROR(MATCH(E335,Код_КЦСР,0)),"",INDIRECT(ADDRESS(MATCH(E335,Код_КЦСР,0)+1,2,,,"КЦСР")))</f>
        <v>Оказание социальной помощи работникам бюджетных учреждений здравоохранения при приобретении жилья по ипотечному кредиту</v>
      </c>
      <c r="B335" s="94">
        <v>801</v>
      </c>
      <c r="C335" s="8" t="s">
        <v>197</v>
      </c>
      <c r="D335" s="8" t="s">
        <v>224</v>
      </c>
      <c r="E335" s="94" t="s">
        <v>30</v>
      </c>
      <c r="F335" s="94"/>
      <c r="G335" s="71">
        <f aca="true" t="shared" si="66" ref="G335:L338">G336</f>
        <v>9169.8</v>
      </c>
      <c r="H335" s="71">
        <f t="shared" si="66"/>
        <v>0</v>
      </c>
      <c r="I335" s="71">
        <f t="shared" si="60"/>
        <v>9169.8</v>
      </c>
      <c r="J335" s="71">
        <f t="shared" si="66"/>
        <v>0</v>
      </c>
      <c r="K335" s="100">
        <f t="shared" si="61"/>
        <v>9169.8</v>
      </c>
      <c r="L335" s="13">
        <f t="shared" si="66"/>
        <v>0</v>
      </c>
      <c r="M335" s="101">
        <f t="shared" si="56"/>
        <v>9169.8</v>
      </c>
    </row>
    <row r="336" spans="1:13" ht="33">
      <c r="A336" s="63" t="str">
        <f ca="1">IF(ISERROR(MATCH(E336,Код_КЦСР,0)),"",INDIRECT(ADDRESS(MATCH(E336,Код_КЦСР,0)+1,2,,,"КЦСР")))</f>
        <v>Предоставление единовременных и ежемесячных социальных выплат работникам бюджетных учреждений здравоохранения</v>
      </c>
      <c r="B336" s="94">
        <v>801</v>
      </c>
      <c r="C336" s="8" t="s">
        <v>197</v>
      </c>
      <c r="D336" s="8" t="s">
        <v>224</v>
      </c>
      <c r="E336" s="94" t="s">
        <v>32</v>
      </c>
      <c r="F336" s="94"/>
      <c r="G336" s="71">
        <f t="shared" si="66"/>
        <v>9169.8</v>
      </c>
      <c r="H336" s="71">
        <f t="shared" si="66"/>
        <v>0</v>
      </c>
      <c r="I336" s="71">
        <f t="shared" si="60"/>
        <v>9169.8</v>
      </c>
      <c r="J336" s="71">
        <f t="shared" si="66"/>
        <v>0</v>
      </c>
      <c r="K336" s="100">
        <f t="shared" si="61"/>
        <v>9169.8</v>
      </c>
      <c r="L336" s="13">
        <f t="shared" si="66"/>
        <v>0</v>
      </c>
      <c r="M336" s="101">
        <f t="shared" si="56"/>
        <v>9169.8</v>
      </c>
    </row>
    <row r="337" spans="1:13" ht="12.75">
      <c r="A337" s="63" t="str">
        <f ca="1">IF(ISERROR(MATCH(F337,Код_КВР,0)),"",INDIRECT(ADDRESS(MATCH(F337,Код_КВР,0)+1,2,,,"КВР")))</f>
        <v>Социальное обеспечение и иные выплаты населению</v>
      </c>
      <c r="B337" s="94">
        <v>801</v>
      </c>
      <c r="C337" s="8" t="s">
        <v>197</v>
      </c>
      <c r="D337" s="8" t="s">
        <v>224</v>
      </c>
      <c r="E337" s="94" t="s">
        <v>32</v>
      </c>
      <c r="F337" s="94">
        <v>300</v>
      </c>
      <c r="G337" s="71">
        <f t="shared" si="66"/>
        <v>9169.8</v>
      </c>
      <c r="H337" s="71">
        <f t="shared" si="66"/>
        <v>0</v>
      </c>
      <c r="I337" s="71">
        <f t="shared" si="60"/>
        <v>9169.8</v>
      </c>
      <c r="J337" s="71">
        <f t="shared" si="66"/>
        <v>0</v>
      </c>
      <c r="K337" s="100">
        <f t="shared" si="61"/>
        <v>9169.8</v>
      </c>
      <c r="L337" s="13">
        <f t="shared" si="66"/>
        <v>0</v>
      </c>
      <c r="M337" s="101">
        <f t="shared" si="56"/>
        <v>9169.8</v>
      </c>
    </row>
    <row r="338" spans="1:13" ht="33">
      <c r="A338" s="63" t="str">
        <f ca="1">IF(ISERROR(MATCH(F338,Код_КВР,0)),"",INDIRECT(ADDRESS(MATCH(F338,Код_КВР,0)+1,2,,,"КВР")))</f>
        <v>Социальные выплаты гражданам, кроме публичных нормативных социальных выплат</v>
      </c>
      <c r="B338" s="94">
        <v>801</v>
      </c>
      <c r="C338" s="8" t="s">
        <v>197</v>
      </c>
      <c r="D338" s="8" t="s">
        <v>224</v>
      </c>
      <c r="E338" s="94" t="s">
        <v>32</v>
      </c>
      <c r="F338" s="94">
        <v>320</v>
      </c>
      <c r="G338" s="71">
        <f t="shared" si="66"/>
        <v>9169.8</v>
      </c>
      <c r="H338" s="71">
        <f t="shared" si="66"/>
        <v>0</v>
      </c>
      <c r="I338" s="71">
        <f t="shared" si="60"/>
        <v>9169.8</v>
      </c>
      <c r="J338" s="71">
        <f t="shared" si="66"/>
        <v>0</v>
      </c>
      <c r="K338" s="100">
        <f t="shared" si="61"/>
        <v>9169.8</v>
      </c>
      <c r="L338" s="13">
        <f t="shared" si="66"/>
        <v>0</v>
      </c>
      <c r="M338" s="101">
        <f t="shared" si="56"/>
        <v>9169.8</v>
      </c>
    </row>
    <row r="339" spans="1:13" ht="33">
      <c r="A339" s="63" t="str">
        <f ca="1">IF(ISERROR(MATCH(F339,Код_КВР,0)),"",INDIRECT(ADDRESS(MATCH(F339,Код_КВР,0)+1,2,,,"КВР")))</f>
        <v>Пособия, компенсации и иные социальные выплаты гражданам, кроме публичных нормативных обязательств</v>
      </c>
      <c r="B339" s="94">
        <v>801</v>
      </c>
      <c r="C339" s="8" t="s">
        <v>197</v>
      </c>
      <c r="D339" s="8" t="s">
        <v>224</v>
      </c>
      <c r="E339" s="94" t="s">
        <v>32</v>
      </c>
      <c r="F339" s="94">
        <v>321</v>
      </c>
      <c r="G339" s="71">
        <v>9169.8</v>
      </c>
      <c r="H339" s="66"/>
      <c r="I339" s="71">
        <f t="shared" si="60"/>
        <v>9169.8</v>
      </c>
      <c r="J339" s="66"/>
      <c r="K339" s="100">
        <f t="shared" si="61"/>
        <v>9169.8</v>
      </c>
      <c r="L339" s="100"/>
      <c r="M339" s="101">
        <f t="shared" si="56"/>
        <v>9169.8</v>
      </c>
    </row>
    <row r="340" spans="1:13" ht="33">
      <c r="A340" s="63" t="str">
        <f ca="1">IF(ISERROR(MATCH(E340,Код_КЦСР,0)),"",INDIRECT(ADDRESS(MATCH(E340,Код_КЦСР,0)+1,2,,,"КЦСР")))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340" s="94">
        <v>801</v>
      </c>
      <c r="C340" s="8" t="s">
        <v>197</v>
      </c>
      <c r="D340" s="8" t="s">
        <v>224</v>
      </c>
      <c r="E340" s="94" t="s">
        <v>159</v>
      </c>
      <c r="F340" s="94"/>
      <c r="G340" s="71">
        <f aca="true" t="shared" si="67" ref="G340:L343">G341</f>
        <v>100</v>
      </c>
      <c r="H340" s="71">
        <f t="shared" si="67"/>
        <v>0</v>
      </c>
      <c r="I340" s="71">
        <f t="shared" si="60"/>
        <v>100</v>
      </c>
      <c r="J340" s="71">
        <f t="shared" si="67"/>
        <v>0</v>
      </c>
      <c r="K340" s="100">
        <f t="shared" si="61"/>
        <v>100</v>
      </c>
      <c r="L340" s="13">
        <f t="shared" si="67"/>
        <v>0</v>
      </c>
      <c r="M340" s="101">
        <f t="shared" si="56"/>
        <v>100</v>
      </c>
    </row>
    <row r="341" spans="1:13" ht="22.5" customHeight="1">
      <c r="A341" s="63" t="str">
        <f ca="1">IF(ISERROR(MATCH(E341,Код_КЦСР,0)),"",INDIRECT(ADDRESS(MATCH(E341,Код_КЦСР,0)+1,2,,,"КЦСР")))</f>
        <v>Профилактика преступлений и иных правонарушений в городе Череповце</v>
      </c>
      <c r="B341" s="94">
        <v>801</v>
      </c>
      <c r="C341" s="8" t="s">
        <v>197</v>
      </c>
      <c r="D341" s="8" t="s">
        <v>224</v>
      </c>
      <c r="E341" s="94" t="s">
        <v>161</v>
      </c>
      <c r="F341" s="94"/>
      <c r="G341" s="71">
        <f t="shared" si="67"/>
        <v>100</v>
      </c>
      <c r="H341" s="71">
        <f t="shared" si="67"/>
        <v>0</v>
      </c>
      <c r="I341" s="71">
        <f t="shared" si="60"/>
        <v>100</v>
      </c>
      <c r="J341" s="71">
        <f t="shared" si="67"/>
        <v>0</v>
      </c>
      <c r="K341" s="100">
        <f t="shared" si="61"/>
        <v>100</v>
      </c>
      <c r="L341" s="13">
        <f t="shared" si="67"/>
        <v>0</v>
      </c>
      <c r="M341" s="101">
        <f t="shared" si="56"/>
        <v>100</v>
      </c>
    </row>
    <row r="342" spans="1:13" ht="12.75">
      <c r="A342" s="63" t="str">
        <f ca="1">IF(ISERROR(MATCH(E342,Код_КЦСР,0)),"",INDIRECT(ADDRESS(MATCH(E342,Код_КЦСР,0)+1,2,,,"КЦСР")))</f>
        <v>Привлечение общественности к охране общественного порядка</v>
      </c>
      <c r="B342" s="94">
        <v>801</v>
      </c>
      <c r="C342" s="8" t="s">
        <v>197</v>
      </c>
      <c r="D342" s="8" t="s">
        <v>224</v>
      </c>
      <c r="E342" s="94" t="s">
        <v>163</v>
      </c>
      <c r="F342" s="94"/>
      <c r="G342" s="71">
        <f t="shared" si="67"/>
        <v>100</v>
      </c>
      <c r="H342" s="71">
        <f t="shared" si="67"/>
        <v>0</v>
      </c>
      <c r="I342" s="71">
        <f t="shared" si="60"/>
        <v>100</v>
      </c>
      <c r="J342" s="71">
        <f t="shared" si="67"/>
        <v>0</v>
      </c>
      <c r="K342" s="100">
        <f t="shared" si="61"/>
        <v>100</v>
      </c>
      <c r="L342" s="13">
        <f t="shared" si="67"/>
        <v>0</v>
      </c>
      <c r="M342" s="101">
        <f t="shared" si="56"/>
        <v>100</v>
      </c>
    </row>
    <row r="343" spans="1:13" ht="12.75">
      <c r="A343" s="63" t="str">
        <f ca="1">IF(ISERROR(MATCH(F343,Код_КВР,0)),"",INDIRECT(ADDRESS(MATCH(F343,Код_КВР,0)+1,2,,,"КВР")))</f>
        <v>Социальное обеспечение и иные выплаты населению</v>
      </c>
      <c r="B343" s="94">
        <v>801</v>
      </c>
      <c r="C343" s="8" t="s">
        <v>197</v>
      </c>
      <c r="D343" s="8" t="s">
        <v>224</v>
      </c>
      <c r="E343" s="94" t="s">
        <v>163</v>
      </c>
      <c r="F343" s="94">
        <v>300</v>
      </c>
      <c r="G343" s="71">
        <f t="shared" si="67"/>
        <v>100</v>
      </c>
      <c r="H343" s="71">
        <f t="shared" si="67"/>
        <v>0</v>
      </c>
      <c r="I343" s="71">
        <f t="shared" si="60"/>
        <v>100</v>
      </c>
      <c r="J343" s="71">
        <f t="shared" si="67"/>
        <v>0</v>
      </c>
      <c r="K343" s="100">
        <f t="shared" si="61"/>
        <v>100</v>
      </c>
      <c r="L343" s="13">
        <f t="shared" si="67"/>
        <v>0</v>
      </c>
      <c r="M343" s="101">
        <f t="shared" si="56"/>
        <v>100</v>
      </c>
    </row>
    <row r="344" spans="1:13" ht="12.75">
      <c r="A344" s="63" t="str">
        <f ca="1">IF(ISERROR(MATCH(F344,Код_КВР,0)),"",INDIRECT(ADDRESS(MATCH(F344,Код_КВР,0)+1,2,,,"КВР")))</f>
        <v>Иные выплаты населению</v>
      </c>
      <c r="B344" s="94">
        <v>801</v>
      </c>
      <c r="C344" s="8" t="s">
        <v>197</v>
      </c>
      <c r="D344" s="8" t="s">
        <v>224</v>
      </c>
      <c r="E344" s="94" t="s">
        <v>163</v>
      </c>
      <c r="F344" s="94">
        <v>360</v>
      </c>
      <c r="G344" s="71">
        <v>100</v>
      </c>
      <c r="H344" s="66"/>
      <c r="I344" s="71">
        <f t="shared" si="60"/>
        <v>100</v>
      </c>
      <c r="J344" s="66"/>
      <c r="K344" s="100">
        <f t="shared" si="61"/>
        <v>100</v>
      </c>
      <c r="L344" s="100"/>
      <c r="M344" s="101">
        <f t="shared" si="56"/>
        <v>100</v>
      </c>
    </row>
    <row r="345" spans="1:13" ht="12.75">
      <c r="A345" s="63" t="str">
        <f ca="1">IF(ISERROR(MATCH(C345,Код_Раздел,0)),"",INDIRECT(ADDRESS(MATCH(C345,Код_Раздел,0)+1,2,,,"Раздел")))</f>
        <v>Средства массовой информации</v>
      </c>
      <c r="B345" s="94">
        <v>801</v>
      </c>
      <c r="C345" s="8" t="s">
        <v>205</v>
      </c>
      <c r="D345" s="8"/>
      <c r="E345" s="94"/>
      <c r="F345" s="94"/>
      <c r="G345" s="71">
        <f>G346</f>
        <v>44285.899999999994</v>
      </c>
      <c r="H345" s="71">
        <f>H346</f>
        <v>0</v>
      </c>
      <c r="I345" s="71">
        <f t="shared" si="60"/>
        <v>44285.899999999994</v>
      </c>
      <c r="J345" s="71">
        <f>J346</f>
        <v>134</v>
      </c>
      <c r="K345" s="100">
        <f t="shared" si="61"/>
        <v>44419.899999999994</v>
      </c>
      <c r="L345" s="13">
        <f>L346</f>
        <v>-61.9</v>
      </c>
      <c r="M345" s="101">
        <f t="shared" si="56"/>
        <v>44357.99999999999</v>
      </c>
    </row>
    <row r="346" spans="1:13" ht="12.75">
      <c r="A346" s="12" t="s">
        <v>207</v>
      </c>
      <c r="B346" s="94">
        <v>801</v>
      </c>
      <c r="C346" s="8" t="s">
        <v>205</v>
      </c>
      <c r="D346" s="8" t="s">
        <v>223</v>
      </c>
      <c r="E346" s="94"/>
      <c r="F346" s="94"/>
      <c r="G346" s="71">
        <f>G353</f>
        <v>44285.899999999994</v>
      </c>
      <c r="H346" s="71">
        <f>H353</f>
        <v>0</v>
      </c>
      <c r="I346" s="71">
        <f t="shared" si="60"/>
        <v>44285.899999999994</v>
      </c>
      <c r="J346" s="71">
        <f>J347+J353</f>
        <v>134</v>
      </c>
      <c r="K346" s="100">
        <f t="shared" si="61"/>
        <v>44419.899999999994</v>
      </c>
      <c r="L346" s="13">
        <f>L347+L353</f>
        <v>-61.9</v>
      </c>
      <c r="M346" s="101">
        <f aca="true" t="shared" si="68" ref="M346:M409">K346+L346</f>
        <v>44357.99999999999</v>
      </c>
    </row>
    <row r="347" spans="1:13" ht="33">
      <c r="A347" s="63" t="str">
        <f ca="1">IF(ISERROR(MATCH(E347,Код_КЦСР,0)),"",INDIRECT(ADDRESS(MATCH(E347,Код_КЦСР,0)+1,2,,,"КЦСР")))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347" s="94">
        <v>801</v>
      </c>
      <c r="C347" s="8" t="s">
        <v>205</v>
      </c>
      <c r="D347" s="8" t="s">
        <v>223</v>
      </c>
      <c r="E347" s="94" t="s">
        <v>81</v>
      </c>
      <c r="F347" s="94"/>
      <c r="G347" s="71"/>
      <c r="H347" s="71"/>
      <c r="I347" s="71"/>
      <c r="J347" s="71">
        <f>J348</f>
        <v>7.5</v>
      </c>
      <c r="K347" s="100">
        <f t="shared" si="61"/>
        <v>7.5</v>
      </c>
      <c r="L347" s="13">
        <f>L348</f>
        <v>0</v>
      </c>
      <c r="M347" s="101">
        <f t="shared" si="68"/>
        <v>7.5</v>
      </c>
    </row>
    <row r="348" spans="1:13" ht="24.75" customHeight="1">
      <c r="A348" s="63" t="str">
        <f ca="1">IF(ISERROR(MATCH(E348,Код_КЦСР,0)),"",INDIRECT(ADDRESS(MATCH(E348,Код_КЦСР,0)+1,2,,,"КЦСР")))</f>
        <v>Обеспечение пожарной безопасности муниципальных учреждений города</v>
      </c>
      <c r="B348" s="94">
        <v>801</v>
      </c>
      <c r="C348" s="8" t="s">
        <v>205</v>
      </c>
      <c r="D348" s="8" t="s">
        <v>223</v>
      </c>
      <c r="E348" s="94" t="s">
        <v>83</v>
      </c>
      <c r="F348" s="94"/>
      <c r="G348" s="71"/>
      <c r="H348" s="71"/>
      <c r="I348" s="71"/>
      <c r="J348" s="71">
        <f>J349</f>
        <v>7.5</v>
      </c>
      <c r="K348" s="100">
        <f t="shared" si="61"/>
        <v>7.5</v>
      </c>
      <c r="L348" s="13">
        <f>L349</f>
        <v>0</v>
      </c>
      <c r="M348" s="101">
        <f t="shared" si="68"/>
        <v>7.5</v>
      </c>
    </row>
    <row r="349" spans="1:13" ht="49.5">
      <c r="A349" s="63" t="str">
        <f ca="1">IF(ISERROR(MATCH(E349,Код_КЦСР,0)),"",INDIRECT(ADDRESS(MATCH(E349,Код_КЦСР,0)+1,2,,,"КЦСР")))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349" s="94">
        <v>801</v>
      </c>
      <c r="C349" s="8" t="s">
        <v>205</v>
      </c>
      <c r="D349" s="8" t="s">
        <v>223</v>
      </c>
      <c r="E349" s="94" t="s">
        <v>85</v>
      </c>
      <c r="F349" s="94"/>
      <c r="G349" s="71"/>
      <c r="H349" s="71"/>
      <c r="I349" s="71"/>
      <c r="J349" s="71">
        <f>J350</f>
        <v>7.5</v>
      </c>
      <c r="K349" s="100">
        <f t="shared" si="61"/>
        <v>7.5</v>
      </c>
      <c r="L349" s="13">
        <f>L350</f>
        <v>0</v>
      </c>
      <c r="M349" s="101">
        <f t="shared" si="68"/>
        <v>7.5</v>
      </c>
    </row>
    <row r="350" spans="1:13" ht="12.75">
      <c r="A350" s="63" t="str">
        <f aca="true" t="shared" si="69" ref="A350:A352">IF(ISERROR(MATCH(F350,Код_КВР,0)),"",INDIRECT(ADDRESS(MATCH(F350,Код_КВР,0)+1,2,,,"КВР")))</f>
        <v>Закупка товаров, работ и услуг для муниципальных нужд</v>
      </c>
      <c r="B350" s="94">
        <v>801</v>
      </c>
      <c r="C350" s="8" t="s">
        <v>205</v>
      </c>
      <c r="D350" s="8" t="s">
        <v>223</v>
      </c>
      <c r="E350" s="94" t="s">
        <v>85</v>
      </c>
      <c r="F350" s="94">
        <v>200</v>
      </c>
      <c r="G350" s="71"/>
      <c r="H350" s="71"/>
      <c r="I350" s="71"/>
      <c r="J350" s="71">
        <f>J351</f>
        <v>7.5</v>
      </c>
      <c r="K350" s="100">
        <f t="shared" si="61"/>
        <v>7.5</v>
      </c>
      <c r="L350" s="13">
        <f>L351</f>
        <v>0</v>
      </c>
      <c r="M350" s="101">
        <f t="shared" si="68"/>
        <v>7.5</v>
      </c>
    </row>
    <row r="351" spans="1:13" ht="33">
      <c r="A351" s="63" t="str">
        <f ca="1" t="shared" si="69"/>
        <v>Иные закупки товаров, работ и услуг для обеспечения муниципальных нужд</v>
      </c>
      <c r="B351" s="94">
        <v>801</v>
      </c>
      <c r="C351" s="8" t="s">
        <v>205</v>
      </c>
      <c r="D351" s="8" t="s">
        <v>223</v>
      </c>
      <c r="E351" s="94" t="s">
        <v>85</v>
      </c>
      <c r="F351" s="94">
        <v>240</v>
      </c>
      <c r="G351" s="71"/>
      <c r="H351" s="71"/>
      <c r="I351" s="71"/>
      <c r="J351" s="71">
        <f>J352</f>
        <v>7.5</v>
      </c>
      <c r="K351" s="100">
        <f t="shared" si="61"/>
        <v>7.5</v>
      </c>
      <c r="L351" s="13">
        <f>L352</f>
        <v>0</v>
      </c>
      <c r="M351" s="101">
        <f t="shared" si="68"/>
        <v>7.5</v>
      </c>
    </row>
    <row r="352" spans="1:13" ht="33">
      <c r="A352" s="63" t="str">
        <f ca="1" t="shared" si="69"/>
        <v xml:space="preserve">Прочая закупка товаров, работ и услуг для обеспечения муниципальных нужд         </v>
      </c>
      <c r="B352" s="94">
        <v>801</v>
      </c>
      <c r="C352" s="8" t="s">
        <v>205</v>
      </c>
      <c r="D352" s="8" t="s">
        <v>223</v>
      </c>
      <c r="E352" s="94" t="s">
        <v>85</v>
      </c>
      <c r="F352" s="94">
        <v>244</v>
      </c>
      <c r="G352" s="71"/>
      <c r="H352" s="71"/>
      <c r="I352" s="71"/>
      <c r="J352" s="71">
        <v>7.5</v>
      </c>
      <c r="K352" s="100">
        <f t="shared" si="61"/>
        <v>7.5</v>
      </c>
      <c r="L352" s="13"/>
      <c r="M352" s="101">
        <f t="shared" si="68"/>
        <v>7.5</v>
      </c>
    </row>
    <row r="353" spans="1:13" ht="33">
      <c r="A353" s="63" t="str">
        <f ca="1">IF(ISERROR(MATCH(E353,Код_КЦСР,0)),"",INDIRECT(ADDRESS(MATCH(E353,Код_КЦСР,0)+1,2,,,"КЦСР")))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353" s="94">
        <v>801</v>
      </c>
      <c r="C353" s="8" t="s">
        <v>205</v>
      </c>
      <c r="D353" s="8" t="s">
        <v>223</v>
      </c>
      <c r="E353" s="94" t="s">
        <v>145</v>
      </c>
      <c r="F353" s="94"/>
      <c r="G353" s="71">
        <f>G354+G364</f>
        <v>44285.899999999994</v>
      </c>
      <c r="H353" s="71">
        <f>H354+H364</f>
        <v>0</v>
      </c>
      <c r="I353" s="71">
        <f t="shared" si="60"/>
        <v>44285.899999999994</v>
      </c>
      <c r="J353" s="71">
        <f>J354+J364</f>
        <v>126.5</v>
      </c>
      <c r="K353" s="100">
        <f t="shared" si="61"/>
        <v>44412.399999999994</v>
      </c>
      <c r="L353" s="13">
        <f>L354+L364</f>
        <v>-61.9</v>
      </c>
      <c r="M353" s="101">
        <f t="shared" si="68"/>
        <v>44350.49999999999</v>
      </c>
    </row>
    <row r="354" spans="1:13" ht="49.5">
      <c r="A354" s="63" t="str">
        <f ca="1">IF(ISERROR(MATCH(E354,Код_КЦСР,0)),"",INDIRECT(ADDRESS(MATCH(E354,Код_КЦСР,0)+1,2,,,"КЦСР")))</f>
        <v>Обеспечение информирования населения о деятельности органов местного самоуправления, органов мэрии Череповца и актуальных вопросах городской жизнедеятельности</v>
      </c>
      <c r="B354" s="94">
        <v>801</v>
      </c>
      <c r="C354" s="8" t="s">
        <v>205</v>
      </c>
      <c r="D354" s="8" t="s">
        <v>223</v>
      </c>
      <c r="E354" s="94" t="s">
        <v>155</v>
      </c>
      <c r="F354" s="94"/>
      <c r="G354" s="71">
        <f>G355+G357+G360</f>
        <v>23381.1</v>
      </c>
      <c r="H354" s="71">
        <f>H355+H357+H360</f>
        <v>0</v>
      </c>
      <c r="I354" s="71">
        <f t="shared" si="60"/>
        <v>23381.1</v>
      </c>
      <c r="J354" s="71">
        <f>J355+J357+J360</f>
        <v>126.5</v>
      </c>
      <c r="K354" s="100">
        <f t="shared" si="61"/>
        <v>23507.6</v>
      </c>
      <c r="L354" s="13">
        <f>L355+L357+L360</f>
        <v>-61.9</v>
      </c>
      <c r="M354" s="101">
        <f t="shared" si="68"/>
        <v>23445.699999999997</v>
      </c>
    </row>
    <row r="355" spans="1:13" ht="33">
      <c r="A355" s="63" t="str">
        <f aca="true" t="shared" si="70" ref="A355:A361">IF(ISERROR(MATCH(F355,Код_КВР,0)),"",INDIRECT(ADDRESS(MATCH(F355,Код_КВР,0)+1,2,,,"КВР")))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55" s="94">
        <v>801</v>
      </c>
      <c r="C355" s="8" t="s">
        <v>205</v>
      </c>
      <c r="D355" s="8" t="s">
        <v>223</v>
      </c>
      <c r="E355" s="94" t="s">
        <v>155</v>
      </c>
      <c r="F355" s="94">
        <v>100</v>
      </c>
      <c r="G355" s="71">
        <f>G356</f>
        <v>19202.6</v>
      </c>
      <c r="H355" s="71">
        <f>H356</f>
        <v>0</v>
      </c>
      <c r="I355" s="71">
        <f t="shared" si="60"/>
        <v>19202.6</v>
      </c>
      <c r="J355" s="71">
        <f>J356</f>
        <v>0</v>
      </c>
      <c r="K355" s="100">
        <f t="shared" si="61"/>
        <v>19202.6</v>
      </c>
      <c r="L355" s="13">
        <f>L356</f>
        <v>0</v>
      </c>
      <c r="M355" s="101">
        <f t="shared" si="68"/>
        <v>19202.6</v>
      </c>
    </row>
    <row r="356" spans="1:13" ht="12.75">
      <c r="A356" s="63" t="str">
        <f ca="1" t="shared" si="70"/>
        <v>Расходы на выплаты персоналу казенных учреждений</v>
      </c>
      <c r="B356" s="94">
        <v>801</v>
      </c>
      <c r="C356" s="8" t="s">
        <v>205</v>
      </c>
      <c r="D356" s="8" t="s">
        <v>223</v>
      </c>
      <c r="E356" s="94" t="s">
        <v>155</v>
      </c>
      <c r="F356" s="94">
        <v>110</v>
      </c>
      <c r="G356" s="71">
        <v>19202.6</v>
      </c>
      <c r="H356" s="71"/>
      <c r="I356" s="71">
        <f t="shared" si="60"/>
        <v>19202.6</v>
      </c>
      <c r="J356" s="71"/>
      <c r="K356" s="100">
        <f t="shared" si="61"/>
        <v>19202.6</v>
      </c>
      <c r="L356" s="13"/>
      <c r="M356" s="101">
        <f t="shared" si="68"/>
        <v>19202.6</v>
      </c>
    </row>
    <row r="357" spans="1:13" ht="12.75">
      <c r="A357" s="63" t="str">
        <f ca="1" t="shared" si="70"/>
        <v>Закупка товаров, работ и услуг для муниципальных нужд</v>
      </c>
      <c r="B357" s="94">
        <v>801</v>
      </c>
      <c r="C357" s="8" t="s">
        <v>205</v>
      </c>
      <c r="D357" s="8" t="s">
        <v>223</v>
      </c>
      <c r="E357" s="94" t="s">
        <v>155</v>
      </c>
      <c r="F357" s="94">
        <v>200</v>
      </c>
      <c r="G357" s="71">
        <f>G358</f>
        <v>4028.5</v>
      </c>
      <c r="H357" s="71">
        <f>H358</f>
        <v>0</v>
      </c>
      <c r="I357" s="71">
        <f t="shared" si="60"/>
        <v>4028.5</v>
      </c>
      <c r="J357" s="71">
        <f>J358</f>
        <v>124.5</v>
      </c>
      <c r="K357" s="100">
        <f t="shared" si="61"/>
        <v>4153</v>
      </c>
      <c r="L357" s="13">
        <f>L358</f>
        <v>-61.9</v>
      </c>
      <c r="M357" s="101">
        <f t="shared" si="68"/>
        <v>4091.1</v>
      </c>
    </row>
    <row r="358" spans="1:13" ht="33">
      <c r="A358" s="63" t="str">
        <f ca="1" t="shared" si="70"/>
        <v>Иные закупки товаров, работ и услуг для обеспечения муниципальных нужд</v>
      </c>
      <c r="B358" s="94">
        <v>801</v>
      </c>
      <c r="C358" s="8" t="s">
        <v>205</v>
      </c>
      <c r="D358" s="8" t="s">
        <v>223</v>
      </c>
      <c r="E358" s="94" t="s">
        <v>155</v>
      </c>
      <c r="F358" s="94">
        <v>240</v>
      </c>
      <c r="G358" s="71">
        <f>G359</f>
        <v>4028.5</v>
      </c>
      <c r="H358" s="66"/>
      <c r="I358" s="71">
        <f t="shared" si="60"/>
        <v>4028.5</v>
      </c>
      <c r="J358" s="66">
        <f>J359</f>
        <v>124.5</v>
      </c>
      <c r="K358" s="100">
        <f t="shared" si="61"/>
        <v>4153</v>
      </c>
      <c r="L358" s="100">
        <f>L359</f>
        <v>-61.9</v>
      </c>
      <c r="M358" s="101">
        <f t="shared" si="68"/>
        <v>4091.1</v>
      </c>
    </row>
    <row r="359" spans="1:13" ht="33">
      <c r="A359" s="63" t="str">
        <f ca="1" t="shared" si="70"/>
        <v xml:space="preserve">Прочая закупка товаров, работ и услуг для обеспечения муниципальных нужд         </v>
      </c>
      <c r="B359" s="94">
        <v>801</v>
      </c>
      <c r="C359" s="8" t="s">
        <v>205</v>
      </c>
      <c r="D359" s="8" t="s">
        <v>223</v>
      </c>
      <c r="E359" s="94" t="s">
        <v>155</v>
      </c>
      <c r="F359" s="94">
        <v>244</v>
      </c>
      <c r="G359" s="71">
        <v>4028.5</v>
      </c>
      <c r="H359" s="66"/>
      <c r="I359" s="71">
        <f t="shared" si="60"/>
        <v>4028.5</v>
      </c>
      <c r="J359" s="66">
        <f>134-7.5-2</f>
        <v>124.5</v>
      </c>
      <c r="K359" s="100">
        <f t="shared" si="61"/>
        <v>4153</v>
      </c>
      <c r="L359" s="100">
        <f>-3.9-58</f>
        <v>-61.9</v>
      </c>
      <c r="M359" s="101">
        <f t="shared" si="68"/>
        <v>4091.1</v>
      </c>
    </row>
    <row r="360" spans="1:13" ht="12.75">
      <c r="A360" s="63" t="str">
        <f ca="1" t="shared" si="70"/>
        <v>Иные бюджетные ассигнования</v>
      </c>
      <c r="B360" s="94">
        <v>801</v>
      </c>
      <c r="C360" s="8" t="s">
        <v>205</v>
      </c>
      <c r="D360" s="8" t="s">
        <v>223</v>
      </c>
      <c r="E360" s="94" t="s">
        <v>155</v>
      </c>
      <c r="F360" s="94">
        <v>800</v>
      </c>
      <c r="G360" s="71">
        <f>G361</f>
        <v>150</v>
      </c>
      <c r="H360" s="71">
        <f>H361</f>
        <v>0</v>
      </c>
      <c r="I360" s="71">
        <f t="shared" si="60"/>
        <v>150</v>
      </c>
      <c r="J360" s="71">
        <f>J361</f>
        <v>2</v>
      </c>
      <c r="K360" s="100">
        <f t="shared" si="61"/>
        <v>152</v>
      </c>
      <c r="L360" s="13">
        <f>L361</f>
        <v>0</v>
      </c>
      <c r="M360" s="101">
        <f t="shared" si="68"/>
        <v>152</v>
      </c>
    </row>
    <row r="361" spans="1:13" ht="12.75">
      <c r="A361" s="63" t="str">
        <f ca="1" t="shared" si="70"/>
        <v>Уплата налогов, сборов и иных платежей</v>
      </c>
      <c r="B361" s="94">
        <v>801</v>
      </c>
      <c r="C361" s="8" t="s">
        <v>205</v>
      </c>
      <c r="D361" s="8" t="s">
        <v>223</v>
      </c>
      <c r="E361" s="94" t="s">
        <v>155</v>
      </c>
      <c r="F361" s="94">
        <v>850</v>
      </c>
      <c r="G361" s="71">
        <f>SUM(G362:G363)</f>
        <v>150</v>
      </c>
      <c r="H361" s="71">
        <f>SUM(H362:H363)</f>
        <v>0</v>
      </c>
      <c r="I361" s="71">
        <f t="shared" si="60"/>
        <v>150</v>
      </c>
      <c r="J361" s="71">
        <f>SUM(J362:J363)</f>
        <v>2</v>
      </c>
      <c r="K361" s="100">
        <f t="shared" si="61"/>
        <v>152</v>
      </c>
      <c r="L361" s="13">
        <f>SUM(L362:L363)</f>
        <v>0</v>
      </c>
      <c r="M361" s="101">
        <f t="shared" si="68"/>
        <v>152</v>
      </c>
    </row>
    <row r="362" spans="1:13" ht="12.75">
      <c r="A362" s="63" t="str">
        <f ca="1">IF(ISERROR(MATCH(F362,Код_КВР,0)),"",INDIRECT(ADDRESS(MATCH(F362,Код_КВР,0)+1,2,,,"КВР")))</f>
        <v>Уплата налога на имущество организаций и земельного налога</v>
      </c>
      <c r="B362" s="94">
        <v>801</v>
      </c>
      <c r="C362" s="8" t="s">
        <v>205</v>
      </c>
      <c r="D362" s="8" t="s">
        <v>223</v>
      </c>
      <c r="E362" s="94" t="s">
        <v>155</v>
      </c>
      <c r="F362" s="94">
        <v>851</v>
      </c>
      <c r="G362" s="71">
        <v>142</v>
      </c>
      <c r="H362" s="66"/>
      <c r="I362" s="71">
        <f t="shared" si="60"/>
        <v>142</v>
      </c>
      <c r="J362" s="66"/>
      <c r="K362" s="100">
        <f t="shared" si="61"/>
        <v>142</v>
      </c>
      <c r="L362" s="100"/>
      <c r="M362" s="101">
        <f t="shared" si="68"/>
        <v>142</v>
      </c>
    </row>
    <row r="363" spans="1:13" ht="12.75">
      <c r="A363" s="63" t="str">
        <f ca="1">IF(ISERROR(MATCH(F363,Код_КВР,0)),"",INDIRECT(ADDRESS(MATCH(F363,Код_КВР,0)+1,2,,,"КВР")))</f>
        <v>Уплата прочих налогов, сборов и иных платежей</v>
      </c>
      <c r="B363" s="94">
        <v>801</v>
      </c>
      <c r="C363" s="8" t="s">
        <v>205</v>
      </c>
      <c r="D363" s="8" t="s">
        <v>223</v>
      </c>
      <c r="E363" s="94" t="s">
        <v>155</v>
      </c>
      <c r="F363" s="94">
        <v>852</v>
      </c>
      <c r="G363" s="71">
        <v>8</v>
      </c>
      <c r="H363" s="66"/>
      <c r="I363" s="71">
        <f t="shared" si="60"/>
        <v>8</v>
      </c>
      <c r="J363" s="66">
        <v>2</v>
      </c>
      <c r="K363" s="100">
        <f t="shared" si="61"/>
        <v>10</v>
      </c>
      <c r="L363" s="100"/>
      <c r="M363" s="101">
        <f t="shared" si="68"/>
        <v>10</v>
      </c>
    </row>
    <row r="364" spans="1:13" ht="49.5">
      <c r="A364" s="63" t="str">
        <f ca="1">IF(ISERROR(MATCH(E364,Код_КЦСР,0)),"",INDIRECT(ADDRESS(MATCH(E364,Код_КЦСР,0)+1,2,,,"КЦСР")))</f>
        <v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v>
      </c>
      <c r="B364" s="94">
        <v>801</v>
      </c>
      <c r="C364" s="8" t="s">
        <v>205</v>
      </c>
      <c r="D364" s="8" t="s">
        <v>223</v>
      </c>
      <c r="E364" s="94" t="s">
        <v>157</v>
      </c>
      <c r="F364" s="94"/>
      <c r="G364" s="71">
        <f aca="true" t="shared" si="71" ref="G364:L366">G365</f>
        <v>20904.8</v>
      </c>
      <c r="H364" s="71">
        <f t="shared" si="71"/>
        <v>0</v>
      </c>
      <c r="I364" s="71">
        <f t="shared" si="60"/>
        <v>20904.8</v>
      </c>
      <c r="J364" s="71">
        <f t="shared" si="71"/>
        <v>0</v>
      </c>
      <c r="K364" s="100">
        <f t="shared" si="61"/>
        <v>20904.8</v>
      </c>
      <c r="L364" s="13">
        <f t="shared" si="71"/>
        <v>0</v>
      </c>
      <c r="M364" s="101">
        <f t="shared" si="68"/>
        <v>20904.8</v>
      </c>
    </row>
    <row r="365" spans="1:13" ht="12.75">
      <c r="A365" s="63" t="str">
        <f ca="1">IF(ISERROR(MATCH(F365,Код_КВР,0)),"",INDIRECT(ADDRESS(MATCH(F365,Код_КВР,0)+1,2,,,"КВР")))</f>
        <v>Закупка товаров, работ и услуг для муниципальных нужд</v>
      </c>
      <c r="B365" s="94">
        <v>801</v>
      </c>
      <c r="C365" s="8" t="s">
        <v>205</v>
      </c>
      <c r="D365" s="8" t="s">
        <v>223</v>
      </c>
      <c r="E365" s="94" t="s">
        <v>157</v>
      </c>
      <c r="F365" s="94">
        <v>200</v>
      </c>
      <c r="G365" s="71">
        <f t="shared" si="71"/>
        <v>20904.8</v>
      </c>
      <c r="H365" s="71">
        <f t="shared" si="71"/>
        <v>0</v>
      </c>
      <c r="I365" s="71">
        <f t="shared" si="60"/>
        <v>20904.8</v>
      </c>
      <c r="J365" s="71">
        <f t="shared" si="71"/>
        <v>0</v>
      </c>
      <c r="K365" s="100">
        <f t="shared" si="61"/>
        <v>20904.8</v>
      </c>
      <c r="L365" s="13">
        <f t="shared" si="71"/>
        <v>0</v>
      </c>
      <c r="M365" s="101">
        <f t="shared" si="68"/>
        <v>20904.8</v>
      </c>
    </row>
    <row r="366" spans="1:13" ht="33">
      <c r="A366" s="63" t="str">
        <f ca="1">IF(ISERROR(MATCH(F366,Код_КВР,0)),"",INDIRECT(ADDRESS(MATCH(F366,Код_КВР,0)+1,2,,,"КВР")))</f>
        <v>Иные закупки товаров, работ и услуг для обеспечения муниципальных нужд</v>
      </c>
      <c r="B366" s="94">
        <v>801</v>
      </c>
      <c r="C366" s="8" t="s">
        <v>205</v>
      </c>
      <c r="D366" s="8" t="s">
        <v>223</v>
      </c>
      <c r="E366" s="94" t="s">
        <v>157</v>
      </c>
      <c r="F366" s="94">
        <v>240</v>
      </c>
      <c r="G366" s="71">
        <f t="shared" si="71"/>
        <v>20904.8</v>
      </c>
      <c r="H366" s="71">
        <f t="shared" si="71"/>
        <v>0</v>
      </c>
      <c r="I366" s="71">
        <f t="shared" si="60"/>
        <v>20904.8</v>
      </c>
      <c r="J366" s="71">
        <f t="shared" si="71"/>
        <v>0</v>
      </c>
      <c r="K366" s="100">
        <f t="shared" si="61"/>
        <v>20904.8</v>
      </c>
      <c r="L366" s="13">
        <f t="shared" si="71"/>
        <v>0</v>
      </c>
      <c r="M366" s="101">
        <f t="shared" si="68"/>
        <v>20904.8</v>
      </c>
    </row>
    <row r="367" spans="1:13" ht="33">
      <c r="A367" s="63" t="str">
        <f ca="1">IF(ISERROR(MATCH(F367,Код_КВР,0)),"",INDIRECT(ADDRESS(MATCH(F367,Код_КВР,0)+1,2,,,"КВР")))</f>
        <v xml:space="preserve">Прочая закупка товаров, работ и услуг для обеспечения муниципальных нужд         </v>
      </c>
      <c r="B367" s="94">
        <v>801</v>
      </c>
      <c r="C367" s="8" t="s">
        <v>205</v>
      </c>
      <c r="D367" s="8" t="s">
        <v>223</v>
      </c>
      <c r="E367" s="94" t="s">
        <v>157</v>
      </c>
      <c r="F367" s="94">
        <v>244</v>
      </c>
      <c r="G367" s="71">
        <v>20904.8</v>
      </c>
      <c r="H367" s="66"/>
      <c r="I367" s="71">
        <f t="shared" si="60"/>
        <v>20904.8</v>
      </c>
      <c r="J367" s="66"/>
      <c r="K367" s="100">
        <f t="shared" si="61"/>
        <v>20904.8</v>
      </c>
      <c r="L367" s="100"/>
      <c r="M367" s="101">
        <f t="shared" si="68"/>
        <v>20904.8</v>
      </c>
    </row>
    <row r="368" spans="1:13" ht="12.75">
      <c r="A368" s="63" t="str">
        <f ca="1">IF(ISERROR(MATCH(B368,Код_ППП,0)),"",INDIRECT(ADDRESS(MATCH(B368,Код_ППП,0)+1,2,,,"ППП")))</f>
        <v>ЧЕРЕПОВЕЦКАЯ ГОРОДСКАЯ ДУМА</v>
      </c>
      <c r="B368" s="94">
        <v>802</v>
      </c>
      <c r="C368" s="8"/>
      <c r="D368" s="8"/>
      <c r="E368" s="94"/>
      <c r="F368" s="94"/>
      <c r="G368" s="71">
        <f aca="true" t="shared" si="72" ref="G368:H372">G369</f>
        <v>28887.4</v>
      </c>
      <c r="H368" s="71">
        <f t="shared" si="72"/>
        <v>0</v>
      </c>
      <c r="I368" s="71">
        <f t="shared" si="60"/>
        <v>28887.4</v>
      </c>
      <c r="J368" s="71">
        <f>J369</f>
        <v>-8530.4</v>
      </c>
      <c r="K368" s="100">
        <f t="shared" si="61"/>
        <v>20357</v>
      </c>
      <c r="L368" s="13">
        <f>L369</f>
        <v>0</v>
      </c>
      <c r="M368" s="101">
        <f t="shared" si="68"/>
        <v>20357</v>
      </c>
    </row>
    <row r="369" spans="1:13" ht="12.75">
      <c r="A369" s="63" t="str">
        <f ca="1">IF(ISERROR(MATCH(C369,Код_Раздел,0)),"",INDIRECT(ADDRESS(MATCH(C369,Код_Раздел,0)+1,2,,,"Раздел")))</f>
        <v>Общегосударственные  вопросы</v>
      </c>
      <c r="B369" s="94">
        <v>802</v>
      </c>
      <c r="C369" s="8" t="s">
        <v>222</v>
      </c>
      <c r="D369" s="8"/>
      <c r="E369" s="94"/>
      <c r="F369" s="94"/>
      <c r="G369" s="71">
        <f t="shared" si="72"/>
        <v>28887.4</v>
      </c>
      <c r="H369" s="71">
        <f t="shared" si="72"/>
        <v>0</v>
      </c>
      <c r="I369" s="71">
        <f t="shared" si="60"/>
        <v>28887.4</v>
      </c>
      <c r="J369" s="71">
        <f>J370</f>
        <v>-8530.4</v>
      </c>
      <c r="K369" s="100">
        <f t="shared" si="61"/>
        <v>20357</v>
      </c>
      <c r="L369" s="13">
        <f>L370</f>
        <v>0</v>
      </c>
      <c r="M369" s="101">
        <f t="shared" si="68"/>
        <v>20357</v>
      </c>
    </row>
    <row r="370" spans="1:13" ht="49.5">
      <c r="A370" s="12" t="s">
        <v>177</v>
      </c>
      <c r="B370" s="94">
        <v>802</v>
      </c>
      <c r="C370" s="8" t="s">
        <v>222</v>
      </c>
      <c r="D370" s="8" t="s">
        <v>224</v>
      </c>
      <c r="E370" s="94"/>
      <c r="F370" s="94"/>
      <c r="G370" s="71">
        <f t="shared" si="72"/>
        <v>28887.4</v>
      </c>
      <c r="H370" s="71">
        <f t="shared" si="72"/>
        <v>0</v>
      </c>
      <c r="I370" s="71">
        <f t="shared" si="60"/>
        <v>28887.4</v>
      </c>
      <c r="J370" s="71">
        <f>J371</f>
        <v>-8530.4</v>
      </c>
      <c r="K370" s="100">
        <f t="shared" si="61"/>
        <v>20357</v>
      </c>
      <c r="L370" s="13">
        <f>L371</f>
        <v>0</v>
      </c>
      <c r="M370" s="101">
        <f t="shared" si="68"/>
        <v>20357</v>
      </c>
    </row>
    <row r="371" spans="1:13" ht="33">
      <c r="A371" s="63" t="str">
        <f ca="1">IF(ISERROR(MATCH(E371,Код_КЦСР,0)),"",INDIRECT(ADDRESS(MATCH(E371,Код_КЦСР,0)+1,2,,,"КЦСР")))</f>
        <v>Непрограммные направления деятельности органов местного самоуправления</v>
      </c>
      <c r="B371" s="94">
        <v>802</v>
      </c>
      <c r="C371" s="8" t="s">
        <v>222</v>
      </c>
      <c r="D371" s="8" t="s">
        <v>224</v>
      </c>
      <c r="E371" s="94" t="s">
        <v>308</v>
      </c>
      <c r="F371" s="94"/>
      <c r="G371" s="71">
        <f t="shared" si="72"/>
        <v>28887.4</v>
      </c>
      <c r="H371" s="71">
        <f t="shared" si="72"/>
        <v>0</v>
      </c>
      <c r="I371" s="71">
        <f t="shared" si="60"/>
        <v>28887.4</v>
      </c>
      <c r="J371" s="71">
        <f>J372</f>
        <v>-8530.4</v>
      </c>
      <c r="K371" s="100">
        <f t="shared" si="61"/>
        <v>20357</v>
      </c>
      <c r="L371" s="13">
        <f>L372</f>
        <v>0</v>
      </c>
      <c r="M371" s="101">
        <f t="shared" si="68"/>
        <v>20357</v>
      </c>
    </row>
    <row r="372" spans="1:13" ht="12.75">
      <c r="A372" s="63" t="str">
        <f ca="1">IF(ISERROR(MATCH(E372,Код_КЦСР,0)),"",INDIRECT(ADDRESS(MATCH(E372,Код_КЦСР,0)+1,2,,,"КЦСР")))</f>
        <v>Расходы, не включенные в муниципальные программы города Череповца</v>
      </c>
      <c r="B372" s="94">
        <v>802</v>
      </c>
      <c r="C372" s="8" t="s">
        <v>222</v>
      </c>
      <c r="D372" s="8" t="s">
        <v>224</v>
      </c>
      <c r="E372" s="94" t="s">
        <v>310</v>
      </c>
      <c r="F372" s="94"/>
      <c r="G372" s="71">
        <f t="shared" si="72"/>
        <v>28887.4</v>
      </c>
      <c r="H372" s="71">
        <f t="shared" si="72"/>
        <v>0</v>
      </c>
      <c r="I372" s="71">
        <f t="shared" si="60"/>
        <v>28887.4</v>
      </c>
      <c r="J372" s="71">
        <f>J373</f>
        <v>-8530.4</v>
      </c>
      <c r="K372" s="100">
        <f t="shared" si="61"/>
        <v>20357</v>
      </c>
      <c r="L372" s="13">
        <f>L373</f>
        <v>0</v>
      </c>
      <c r="M372" s="101">
        <f t="shared" si="68"/>
        <v>20357</v>
      </c>
    </row>
    <row r="373" spans="1:13" ht="33">
      <c r="A373" s="63" t="str">
        <f ca="1">IF(ISERROR(MATCH(E373,Код_КЦСР,0)),"",INDIRECT(ADDRESS(MATCH(E373,Код_КЦСР,0)+1,2,,,"КЦСР")))</f>
        <v>Руководство и управление в сфере установленных функций органов местного самоуправления</v>
      </c>
      <c r="B373" s="94">
        <v>802</v>
      </c>
      <c r="C373" s="8" t="s">
        <v>222</v>
      </c>
      <c r="D373" s="8" t="s">
        <v>224</v>
      </c>
      <c r="E373" s="94" t="s">
        <v>312</v>
      </c>
      <c r="F373" s="94"/>
      <c r="G373" s="71">
        <f>G374+G384+G387</f>
        <v>28887.4</v>
      </c>
      <c r="H373" s="71">
        <f>H374+H384+H387</f>
        <v>0</v>
      </c>
      <c r="I373" s="71">
        <f aca="true" t="shared" si="73" ref="I373:I443">G373+H373</f>
        <v>28887.4</v>
      </c>
      <c r="J373" s="71">
        <f>J374+J384+J387</f>
        <v>-8530.4</v>
      </c>
      <c r="K373" s="100">
        <f aca="true" t="shared" si="74" ref="K373:K437">I373+J373</f>
        <v>20357</v>
      </c>
      <c r="L373" s="13">
        <f>L374+L384+L387</f>
        <v>0</v>
      </c>
      <c r="M373" s="101">
        <f t="shared" si="68"/>
        <v>20357</v>
      </c>
    </row>
    <row r="374" spans="1:13" ht="12.75">
      <c r="A374" s="63" t="str">
        <f ca="1">IF(ISERROR(MATCH(E374,Код_КЦСР,0)),"",INDIRECT(ADDRESS(MATCH(E374,Код_КЦСР,0)+1,2,,,"КЦСР")))</f>
        <v>Центральный аппарат</v>
      </c>
      <c r="B374" s="94">
        <v>802</v>
      </c>
      <c r="C374" s="8" t="s">
        <v>222</v>
      </c>
      <c r="D374" s="8" t="s">
        <v>224</v>
      </c>
      <c r="E374" s="94" t="s">
        <v>315</v>
      </c>
      <c r="F374" s="94"/>
      <c r="G374" s="71">
        <f>G375+G377+G380</f>
        <v>22979.500000000004</v>
      </c>
      <c r="H374" s="71">
        <f>H375+H377+H380</f>
        <v>0</v>
      </c>
      <c r="I374" s="71">
        <f t="shared" si="73"/>
        <v>22979.500000000004</v>
      </c>
      <c r="J374" s="71">
        <f>J375+J377+J380</f>
        <v>-8530.4</v>
      </c>
      <c r="K374" s="100">
        <f t="shared" si="74"/>
        <v>14449.100000000004</v>
      </c>
      <c r="L374" s="13">
        <f>L375+L377+L380</f>
        <v>0</v>
      </c>
      <c r="M374" s="101">
        <f t="shared" si="68"/>
        <v>14449.100000000004</v>
      </c>
    </row>
    <row r="375" spans="1:13" ht="33">
      <c r="A375" s="63" t="str">
        <f aca="true" t="shared" si="75" ref="A375:A381">IF(ISERROR(MATCH(F375,Код_КВР,0)),"",INDIRECT(ADDRESS(MATCH(F375,Код_КВР,0)+1,2,,,"КВР")))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75" s="94">
        <v>802</v>
      </c>
      <c r="C375" s="8" t="s">
        <v>222</v>
      </c>
      <c r="D375" s="8" t="s">
        <v>224</v>
      </c>
      <c r="E375" s="94" t="s">
        <v>315</v>
      </c>
      <c r="F375" s="94">
        <v>100</v>
      </c>
      <c r="G375" s="71">
        <f>G376</f>
        <v>21566.300000000003</v>
      </c>
      <c r="H375" s="71">
        <f>H376</f>
        <v>0</v>
      </c>
      <c r="I375" s="71">
        <f t="shared" si="73"/>
        <v>21566.300000000003</v>
      </c>
      <c r="J375" s="71">
        <f>J376</f>
        <v>-8140.3</v>
      </c>
      <c r="K375" s="100">
        <f t="shared" si="74"/>
        <v>13426.000000000004</v>
      </c>
      <c r="L375" s="13">
        <f>L376</f>
        <v>0</v>
      </c>
      <c r="M375" s="101">
        <f t="shared" si="68"/>
        <v>13426.000000000004</v>
      </c>
    </row>
    <row r="376" spans="1:13" ht="12.75">
      <c r="A376" s="63" t="str">
        <f ca="1" t="shared" si="75"/>
        <v>Расходы на выплаты персоналу муниципальных органов</v>
      </c>
      <c r="B376" s="94">
        <v>802</v>
      </c>
      <c r="C376" s="8" t="s">
        <v>222</v>
      </c>
      <c r="D376" s="8" t="s">
        <v>224</v>
      </c>
      <c r="E376" s="94" t="s">
        <v>315</v>
      </c>
      <c r="F376" s="94">
        <v>120</v>
      </c>
      <c r="G376" s="71">
        <f>21202.4+363.9</f>
        <v>21566.300000000003</v>
      </c>
      <c r="H376" s="66"/>
      <c r="I376" s="71">
        <f t="shared" si="73"/>
        <v>21566.300000000003</v>
      </c>
      <c r="J376" s="66">
        <v>-8140.3</v>
      </c>
      <c r="K376" s="100">
        <f t="shared" si="74"/>
        <v>13426.000000000004</v>
      </c>
      <c r="L376" s="100"/>
      <c r="M376" s="101">
        <f t="shared" si="68"/>
        <v>13426.000000000004</v>
      </c>
    </row>
    <row r="377" spans="1:13" ht="12.75">
      <c r="A377" s="63" t="str">
        <f ca="1" t="shared" si="75"/>
        <v>Закупка товаров, работ и услуг для муниципальных нужд</v>
      </c>
      <c r="B377" s="94">
        <v>802</v>
      </c>
      <c r="C377" s="8" t="s">
        <v>222</v>
      </c>
      <c r="D377" s="8" t="s">
        <v>224</v>
      </c>
      <c r="E377" s="94" t="s">
        <v>315</v>
      </c>
      <c r="F377" s="94">
        <v>200</v>
      </c>
      <c r="G377" s="71">
        <f>G378</f>
        <v>1410.8</v>
      </c>
      <c r="H377" s="71">
        <f>H378</f>
        <v>0</v>
      </c>
      <c r="I377" s="71">
        <f t="shared" si="73"/>
        <v>1410.8</v>
      </c>
      <c r="J377" s="71">
        <f>J378</f>
        <v>-390.1</v>
      </c>
      <c r="K377" s="100">
        <f t="shared" si="74"/>
        <v>1020.6999999999999</v>
      </c>
      <c r="L377" s="13">
        <f>L378</f>
        <v>0</v>
      </c>
      <c r="M377" s="101">
        <f t="shared" si="68"/>
        <v>1020.6999999999999</v>
      </c>
    </row>
    <row r="378" spans="1:13" ht="33">
      <c r="A378" s="63" t="str">
        <f ca="1" t="shared" si="75"/>
        <v>Иные закупки товаров, работ и услуг для обеспечения муниципальных нужд</v>
      </c>
      <c r="B378" s="94">
        <v>802</v>
      </c>
      <c r="C378" s="8" t="s">
        <v>222</v>
      </c>
      <c r="D378" s="8" t="s">
        <v>224</v>
      </c>
      <c r="E378" s="94" t="s">
        <v>315</v>
      </c>
      <c r="F378" s="94">
        <v>240</v>
      </c>
      <c r="G378" s="71">
        <f>G379</f>
        <v>1410.8</v>
      </c>
      <c r="H378" s="66"/>
      <c r="I378" s="71">
        <f t="shared" si="73"/>
        <v>1410.8</v>
      </c>
      <c r="J378" s="66">
        <f>J379</f>
        <v>-390.1</v>
      </c>
      <c r="K378" s="100">
        <f t="shared" si="74"/>
        <v>1020.6999999999999</v>
      </c>
      <c r="L378" s="100">
        <f>L379</f>
        <v>0</v>
      </c>
      <c r="M378" s="101">
        <f t="shared" si="68"/>
        <v>1020.6999999999999</v>
      </c>
    </row>
    <row r="379" spans="1:13" ht="33">
      <c r="A379" s="63" t="str">
        <f ca="1" t="shared" si="75"/>
        <v xml:space="preserve">Прочая закупка товаров, работ и услуг для обеспечения муниципальных нужд         </v>
      </c>
      <c r="B379" s="94">
        <v>802</v>
      </c>
      <c r="C379" s="8" t="s">
        <v>222</v>
      </c>
      <c r="D379" s="8" t="s">
        <v>224</v>
      </c>
      <c r="E379" s="94" t="s">
        <v>315</v>
      </c>
      <c r="F379" s="94">
        <v>244</v>
      </c>
      <c r="G379" s="71">
        <v>1410.8</v>
      </c>
      <c r="H379" s="66"/>
      <c r="I379" s="71">
        <f t="shared" si="73"/>
        <v>1410.8</v>
      </c>
      <c r="J379" s="66">
        <v>-390.1</v>
      </c>
      <c r="K379" s="100">
        <f t="shared" si="74"/>
        <v>1020.6999999999999</v>
      </c>
      <c r="L379" s="100"/>
      <c r="M379" s="101">
        <f t="shared" si="68"/>
        <v>1020.6999999999999</v>
      </c>
    </row>
    <row r="380" spans="1:13" ht="12.75">
      <c r="A380" s="63" t="str">
        <f ca="1" t="shared" si="75"/>
        <v>Иные бюджетные ассигнования</v>
      </c>
      <c r="B380" s="94">
        <v>802</v>
      </c>
      <c r="C380" s="8" t="s">
        <v>222</v>
      </c>
      <c r="D380" s="8" t="s">
        <v>224</v>
      </c>
      <c r="E380" s="94" t="s">
        <v>315</v>
      </c>
      <c r="F380" s="94">
        <v>800</v>
      </c>
      <c r="G380" s="71">
        <f>G381</f>
        <v>2.4</v>
      </c>
      <c r="H380" s="71">
        <f>H381</f>
        <v>0</v>
      </c>
      <c r="I380" s="71">
        <f t="shared" si="73"/>
        <v>2.4</v>
      </c>
      <c r="J380" s="71">
        <f>J381</f>
        <v>0</v>
      </c>
      <c r="K380" s="100">
        <f t="shared" si="74"/>
        <v>2.4</v>
      </c>
      <c r="L380" s="13">
        <f>L381</f>
        <v>0</v>
      </c>
      <c r="M380" s="101">
        <f t="shared" si="68"/>
        <v>2.4</v>
      </c>
    </row>
    <row r="381" spans="1:13" ht="12.75">
      <c r="A381" s="63" t="str">
        <f ca="1" t="shared" si="75"/>
        <v>Уплата налогов, сборов и иных платежей</v>
      </c>
      <c r="B381" s="94">
        <v>802</v>
      </c>
      <c r="C381" s="8" t="s">
        <v>222</v>
      </c>
      <c r="D381" s="8" t="s">
        <v>224</v>
      </c>
      <c r="E381" s="94" t="s">
        <v>315</v>
      </c>
      <c r="F381" s="94">
        <v>850</v>
      </c>
      <c r="G381" s="71">
        <f>G383</f>
        <v>2.4</v>
      </c>
      <c r="H381" s="71">
        <f>H383</f>
        <v>0</v>
      </c>
      <c r="I381" s="71">
        <f t="shared" si="73"/>
        <v>2.4</v>
      </c>
      <c r="J381" s="71">
        <f>J382+J383</f>
        <v>0</v>
      </c>
      <c r="K381" s="100">
        <f t="shared" si="74"/>
        <v>2.4</v>
      </c>
      <c r="L381" s="13">
        <f>L382+L383</f>
        <v>0</v>
      </c>
      <c r="M381" s="101">
        <f t="shared" si="68"/>
        <v>2.4</v>
      </c>
    </row>
    <row r="382" spans="1:13" ht="12.75">
      <c r="A382" s="63" t="str">
        <f ca="1">IF(ISERROR(MATCH(F382,Код_КВР,0)),"",INDIRECT(ADDRESS(MATCH(F382,Код_КВР,0)+1,2,,,"КВР")))</f>
        <v>Уплата налога на имущество организаций и земельного налога</v>
      </c>
      <c r="B382" s="94">
        <v>802</v>
      </c>
      <c r="C382" s="8" t="s">
        <v>222</v>
      </c>
      <c r="D382" s="8" t="s">
        <v>224</v>
      </c>
      <c r="E382" s="94" t="s">
        <v>315</v>
      </c>
      <c r="F382" s="94">
        <v>851</v>
      </c>
      <c r="G382" s="71"/>
      <c r="H382" s="71"/>
      <c r="I382" s="71"/>
      <c r="J382" s="71">
        <v>2.4</v>
      </c>
      <c r="K382" s="100">
        <f t="shared" si="74"/>
        <v>2.4</v>
      </c>
      <c r="L382" s="13"/>
      <c r="M382" s="101">
        <f t="shared" si="68"/>
        <v>2.4</v>
      </c>
    </row>
    <row r="383" spans="1:13" ht="12.75" hidden="1">
      <c r="A383" s="63" t="str">
        <f ca="1">IF(ISERROR(MATCH(F383,Код_КВР,0)),"",INDIRECT(ADDRESS(MATCH(F383,Код_КВР,0)+1,2,,,"КВР")))</f>
        <v>Уплата прочих налогов, сборов и иных платежей</v>
      </c>
      <c r="B383" s="94">
        <v>802</v>
      </c>
      <c r="C383" s="8" t="s">
        <v>222</v>
      </c>
      <c r="D383" s="8" t="s">
        <v>224</v>
      </c>
      <c r="E383" s="94" t="s">
        <v>315</v>
      </c>
      <c r="F383" s="94">
        <v>852</v>
      </c>
      <c r="G383" s="71">
        <v>2.4</v>
      </c>
      <c r="H383" s="66"/>
      <c r="I383" s="71">
        <f t="shared" si="73"/>
        <v>2.4</v>
      </c>
      <c r="J383" s="66">
        <v>-2.4</v>
      </c>
      <c r="K383" s="100">
        <f t="shared" si="74"/>
        <v>0</v>
      </c>
      <c r="L383" s="100"/>
      <c r="M383" s="101">
        <f t="shared" si="68"/>
        <v>0</v>
      </c>
    </row>
    <row r="384" spans="1:13" ht="21.95" customHeight="1">
      <c r="A384" s="63" t="str">
        <f ca="1">IF(ISERROR(MATCH(E384,Код_КЦСР,0)),"",INDIRECT(ADDRESS(MATCH(E384,Код_КЦСР,0)+1,2,,,"КЦСР")))</f>
        <v>Председатель представительного органа муниципального образования</v>
      </c>
      <c r="B384" s="94">
        <v>802</v>
      </c>
      <c r="C384" s="8" t="s">
        <v>222</v>
      </c>
      <c r="D384" s="8" t="s">
        <v>224</v>
      </c>
      <c r="E384" s="94" t="s">
        <v>316</v>
      </c>
      <c r="F384" s="94"/>
      <c r="G384" s="71">
        <f>G385</f>
        <v>2201.1</v>
      </c>
      <c r="H384" s="71">
        <f>H385</f>
        <v>0</v>
      </c>
      <c r="I384" s="71">
        <f t="shared" si="73"/>
        <v>2201.1</v>
      </c>
      <c r="J384" s="71">
        <f>J385</f>
        <v>0</v>
      </c>
      <c r="K384" s="100">
        <f t="shared" si="74"/>
        <v>2201.1</v>
      </c>
      <c r="L384" s="13">
        <f>L385</f>
        <v>0</v>
      </c>
      <c r="M384" s="101">
        <f t="shared" si="68"/>
        <v>2201.1</v>
      </c>
    </row>
    <row r="385" spans="1:13" ht="33">
      <c r="A385" s="63" t="str">
        <f ca="1">IF(ISERROR(MATCH(F385,Код_КВР,0)),"",INDIRECT(ADDRESS(MATCH(F385,Код_КВР,0)+1,2,,,"КВР")))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85" s="94">
        <v>802</v>
      </c>
      <c r="C385" s="8" t="s">
        <v>222</v>
      </c>
      <c r="D385" s="8" t="s">
        <v>224</v>
      </c>
      <c r="E385" s="94" t="s">
        <v>316</v>
      </c>
      <c r="F385" s="94">
        <v>100</v>
      </c>
      <c r="G385" s="71">
        <f>G386</f>
        <v>2201.1</v>
      </c>
      <c r="H385" s="71">
        <f>H386</f>
        <v>0</v>
      </c>
      <c r="I385" s="71">
        <f t="shared" si="73"/>
        <v>2201.1</v>
      </c>
      <c r="J385" s="71">
        <f>J386</f>
        <v>0</v>
      </c>
      <c r="K385" s="100">
        <f t="shared" si="74"/>
        <v>2201.1</v>
      </c>
      <c r="L385" s="13">
        <f>L386</f>
        <v>0</v>
      </c>
      <c r="M385" s="101">
        <f t="shared" si="68"/>
        <v>2201.1</v>
      </c>
    </row>
    <row r="386" spans="1:13" ht="12.75">
      <c r="A386" s="63" t="str">
        <f ca="1">IF(ISERROR(MATCH(F386,Код_КВР,0)),"",INDIRECT(ADDRESS(MATCH(F386,Код_КВР,0)+1,2,,,"КВР")))</f>
        <v>Расходы на выплаты персоналу муниципальных органов</v>
      </c>
      <c r="B386" s="94">
        <v>802</v>
      </c>
      <c r="C386" s="8" t="s">
        <v>222</v>
      </c>
      <c r="D386" s="8" t="s">
        <v>224</v>
      </c>
      <c r="E386" s="94" t="s">
        <v>316</v>
      </c>
      <c r="F386" s="94">
        <v>120</v>
      </c>
      <c r="G386" s="71">
        <v>2201.1</v>
      </c>
      <c r="H386" s="66"/>
      <c r="I386" s="71">
        <f t="shared" si="73"/>
        <v>2201.1</v>
      </c>
      <c r="J386" s="66"/>
      <c r="K386" s="100">
        <f t="shared" si="74"/>
        <v>2201.1</v>
      </c>
      <c r="L386" s="100"/>
      <c r="M386" s="101">
        <f t="shared" si="68"/>
        <v>2201.1</v>
      </c>
    </row>
    <row r="387" spans="1:13" ht="12.75">
      <c r="A387" s="63" t="str">
        <f ca="1">IF(ISERROR(MATCH(E387,Код_КЦСР,0)),"",INDIRECT(ADDRESS(MATCH(E387,Код_КЦСР,0)+1,2,,,"КЦСР")))</f>
        <v>Депутаты представительного органа муниципального образования</v>
      </c>
      <c r="B387" s="94">
        <v>802</v>
      </c>
      <c r="C387" s="8" t="s">
        <v>222</v>
      </c>
      <c r="D387" s="8" t="s">
        <v>224</v>
      </c>
      <c r="E387" s="94" t="s">
        <v>317</v>
      </c>
      <c r="F387" s="94"/>
      <c r="G387" s="71">
        <f>G388</f>
        <v>3706.8</v>
      </c>
      <c r="H387" s="71">
        <f>H388</f>
        <v>0</v>
      </c>
      <c r="I387" s="71">
        <f t="shared" si="73"/>
        <v>3706.8</v>
      </c>
      <c r="J387" s="71">
        <f>J388</f>
        <v>0</v>
      </c>
      <c r="K387" s="100">
        <f t="shared" si="74"/>
        <v>3706.8</v>
      </c>
      <c r="L387" s="13">
        <f>L388</f>
        <v>0</v>
      </c>
      <c r="M387" s="101">
        <f t="shared" si="68"/>
        <v>3706.8</v>
      </c>
    </row>
    <row r="388" spans="1:13" ht="33">
      <c r="A388" s="63" t="str">
        <f ca="1">IF(ISERROR(MATCH(F388,Код_КВР,0)),"",INDIRECT(ADDRESS(MATCH(F388,Код_КВР,0)+1,2,,,"КВР")))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88" s="94">
        <v>802</v>
      </c>
      <c r="C388" s="8" t="s">
        <v>222</v>
      </c>
      <c r="D388" s="8" t="s">
        <v>224</v>
      </c>
      <c r="E388" s="94" t="s">
        <v>317</v>
      </c>
      <c r="F388" s="94">
        <v>100</v>
      </c>
      <c r="G388" s="71">
        <f>G389</f>
        <v>3706.8</v>
      </c>
      <c r="H388" s="71">
        <f>H389</f>
        <v>0</v>
      </c>
      <c r="I388" s="71">
        <f t="shared" si="73"/>
        <v>3706.8</v>
      </c>
      <c r="J388" s="71">
        <f>J389</f>
        <v>0</v>
      </c>
      <c r="K388" s="100">
        <f t="shared" si="74"/>
        <v>3706.8</v>
      </c>
      <c r="L388" s="13">
        <f>L389</f>
        <v>0</v>
      </c>
      <c r="M388" s="101">
        <f t="shared" si="68"/>
        <v>3706.8</v>
      </c>
    </row>
    <row r="389" spans="1:13" ht="12.75">
      <c r="A389" s="63" t="str">
        <f ca="1">IF(ISERROR(MATCH(F389,Код_КВР,0)),"",INDIRECT(ADDRESS(MATCH(F389,Код_КВР,0)+1,2,,,"КВР")))</f>
        <v>Расходы на выплаты персоналу муниципальных органов</v>
      </c>
      <c r="B389" s="94">
        <v>802</v>
      </c>
      <c r="C389" s="8" t="s">
        <v>222</v>
      </c>
      <c r="D389" s="8" t="s">
        <v>224</v>
      </c>
      <c r="E389" s="94" t="s">
        <v>317</v>
      </c>
      <c r="F389" s="94">
        <v>120</v>
      </c>
      <c r="G389" s="71">
        <v>3706.8</v>
      </c>
      <c r="H389" s="66"/>
      <c r="I389" s="71">
        <f t="shared" si="73"/>
        <v>3706.8</v>
      </c>
      <c r="J389" s="66"/>
      <c r="K389" s="100">
        <f t="shared" si="74"/>
        <v>3706.8</v>
      </c>
      <c r="L389" s="100"/>
      <c r="M389" s="101">
        <f t="shared" si="68"/>
        <v>3706.8</v>
      </c>
    </row>
    <row r="390" spans="1:13" ht="33">
      <c r="A390" s="63" t="str">
        <f ca="1">IF(ISERROR(MATCH(B390,Код_ППП,0)),"",INDIRECT(ADDRESS(MATCH(B390,Код_ППП,0)+1,2,,,"ППП")))</f>
        <v>ДЕПАРТАМЕНТ ЖИЛИЩНО-КОММУНАЛЬНОГО ХОЗЯЙСТВА МЭРИИ ГОРОДА</v>
      </c>
      <c r="B390" s="94">
        <v>803</v>
      </c>
      <c r="C390" s="8"/>
      <c r="D390" s="8"/>
      <c r="E390" s="94"/>
      <c r="F390" s="94"/>
      <c r="G390" s="71">
        <f>G391+G399+G444+G489+G495+G503</f>
        <v>785341.7</v>
      </c>
      <c r="H390" s="71">
        <f>H391+H399+H444+H489+H495+H503</f>
        <v>67187.9</v>
      </c>
      <c r="I390" s="71">
        <f t="shared" si="73"/>
        <v>852529.6</v>
      </c>
      <c r="J390" s="71">
        <f>J391+J399+J444+J489+J495+J503</f>
        <v>-898.9000000000001</v>
      </c>
      <c r="K390" s="100">
        <f t="shared" si="74"/>
        <v>851630.7</v>
      </c>
      <c r="L390" s="13">
        <f>L391+L399+L444+L489+L495+L503</f>
        <v>-6594.8</v>
      </c>
      <c r="M390" s="101">
        <f t="shared" si="68"/>
        <v>845035.8999999999</v>
      </c>
    </row>
    <row r="391" spans="1:13" ht="12.75">
      <c r="A391" s="63" t="str">
        <f ca="1">IF(ISERROR(MATCH(C391,Код_Раздел,0)),"",INDIRECT(ADDRESS(MATCH(C391,Код_Раздел,0)+1,2,,,"Раздел")))</f>
        <v>Общегосударственные  вопросы</v>
      </c>
      <c r="B391" s="94">
        <v>803</v>
      </c>
      <c r="C391" s="8" t="s">
        <v>222</v>
      </c>
      <c r="D391" s="8"/>
      <c r="E391" s="94"/>
      <c r="F391" s="94"/>
      <c r="G391" s="71">
        <f aca="true" t="shared" si="76" ref="G391:L397">G392</f>
        <v>160</v>
      </c>
      <c r="H391" s="71">
        <f t="shared" si="76"/>
        <v>0</v>
      </c>
      <c r="I391" s="71">
        <f t="shared" si="73"/>
        <v>160</v>
      </c>
      <c r="J391" s="71">
        <f t="shared" si="76"/>
        <v>0</v>
      </c>
      <c r="K391" s="100">
        <f t="shared" si="74"/>
        <v>160</v>
      </c>
      <c r="L391" s="13">
        <f t="shared" si="76"/>
        <v>0</v>
      </c>
      <c r="M391" s="101">
        <f t="shared" si="68"/>
        <v>160</v>
      </c>
    </row>
    <row r="392" spans="1:13" ht="12.75">
      <c r="A392" s="12" t="s">
        <v>246</v>
      </c>
      <c r="B392" s="94">
        <v>803</v>
      </c>
      <c r="C392" s="8" t="s">
        <v>222</v>
      </c>
      <c r="D392" s="8" t="s">
        <v>199</v>
      </c>
      <c r="E392" s="94"/>
      <c r="F392" s="94"/>
      <c r="G392" s="71">
        <f t="shared" si="76"/>
        <v>160</v>
      </c>
      <c r="H392" s="71">
        <f t="shared" si="76"/>
        <v>0</v>
      </c>
      <c r="I392" s="71">
        <f t="shared" si="73"/>
        <v>160</v>
      </c>
      <c r="J392" s="71">
        <f t="shared" si="76"/>
        <v>0</v>
      </c>
      <c r="K392" s="100">
        <f t="shared" si="74"/>
        <v>160</v>
      </c>
      <c r="L392" s="13">
        <f t="shared" si="76"/>
        <v>0</v>
      </c>
      <c r="M392" s="101">
        <f t="shared" si="68"/>
        <v>160</v>
      </c>
    </row>
    <row r="393" spans="1:13" ht="33">
      <c r="A393" s="63" t="str">
        <f ca="1">IF(ISERROR(MATCH(E393,Код_КЦСР,0)),"",INDIRECT(ADDRESS(MATCH(E393,Код_КЦСР,0)+1,2,,,"КЦСР")))</f>
        <v>Муниципальная программа «Развитие жилищно-коммунального хозяйства города Череповца» на 2014-2018 годы</v>
      </c>
      <c r="B393" s="94">
        <v>803</v>
      </c>
      <c r="C393" s="8" t="s">
        <v>222</v>
      </c>
      <c r="D393" s="8" t="s">
        <v>199</v>
      </c>
      <c r="E393" s="94" t="s">
        <v>47</v>
      </c>
      <c r="F393" s="94"/>
      <c r="G393" s="71">
        <f t="shared" si="76"/>
        <v>160</v>
      </c>
      <c r="H393" s="71">
        <f t="shared" si="76"/>
        <v>0</v>
      </c>
      <c r="I393" s="71">
        <f t="shared" si="73"/>
        <v>160</v>
      </c>
      <c r="J393" s="71">
        <f t="shared" si="76"/>
        <v>0</v>
      </c>
      <c r="K393" s="100">
        <f t="shared" si="74"/>
        <v>160</v>
      </c>
      <c r="L393" s="13">
        <f t="shared" si="76"/>
        <v>0</v>
      </c>
      <c r="M393" s="101">
        <f t="shared" si="68"/>
        <v>160</v>
      </c>
    </row>
    <row r="394" spans="1:13" ht="12.75">
      <c r="A394" s="63" t="str">
        <f ca="1">IF(ISERROR(MATCH(E394,Код_КЦСР,0)),"",INDIRECT(ADDRESS(MATCH(E394,Код_КЦСР,0)+1,2,,,"КЦСР")))</f>
        <v>Развитие благоустройства города</v>
      </c>
      <c r="B394" s="94">
        <v>803</v>
      </c>
      <c r="C394" s="8" t="s">
        <v>222</v>
      </c>
      <c r="D394" s="8" t="s">
        <v>199</v>
      </c>
      <c r="E394" s="94" t="s">
        <v>48</v>
      </c>
      <c r="F394" s="94"/>
      <c r="G394" s="71">
        <f t="shared" si="76"/>
        <v>160</v>
      </c>
      <c r="H394" s="71">
        <f t="shared" si="76"/>
        <v>0</v>
      </c>
      <c r="I394" s="71">
        <f t="shared" si="73"/>
        <v>160</v>
      </c>
      <c r="J394" s="71">
        <f t="shared" si="76"/>
        <v>0</v>
      </c>
      <c r="K394" s="100">
        <f t="shared" si="74"/>
        <v>160</v>
      </c>
      <c r="L394" s="13">
        <f t="shared" si="76"/>
        <v>0</v>
      </c>
      <c r="M394" s="101">
        <f t="shared" si="68"/>
        <v>160</v>
      </c>
    </row>
    <row r="395" spans="1:13" ht="33">
      <c r="A395" s="63" t="str">
        <f ca="1">IF(ISERROR(MATCH(E395,Код_КЦСР,0)),"",INDIRECT(ADDRESS(MATCH(E395,Код_КЦСР,0)+1,2,,,"КЦСР")))</f>
        <v>Мероприятия по решению общегосударственных вопросов и вопросов в области национальной политики</v>
      </c>
      <c r="B395" s="94">
        <v>803</v>
      </c>
      <c r="C395" s="8" t="s">
        <v>222</v>
      </c>
      <c r="D395" s="8" t="s">
        <v>199</v>
      </c>
      <c r="E395" s="94" t="s">
        <v>54</v>
      </c>
      <c r="F395" s="94"/>
      <c r="G395" s="71">
        <f t="shared" si="76"/>
        <v>160</v>
      </c>
      <c r="H395" s="71">
        <f t="shared" si="76"/>
        <v>0</v>
      </c>
      <c r="I395" s="71">
        <f t="shared" si="73"/>
        <v>160</v>
      </c>
      <c r="J395" s="71">
        <f t="shared" si="76"/>
        <v>0</v>
      </c>
      <c r="K395" s="100">
        <f t="shared" si="74"/>
        <v>160</v>
      </c>
      <c r="L395" s="13">
        <f t="shared" si="76"/>
        <v>0</v>
      </c>
      <c r="M395" s="101">
        <f t="shared" si="68"/>
        <v>160</v>
      </c>
    </row>
    <row r="396" spans="1:13" ht="12.75">
      <c r="A396" s="63" t="str">
        <f ca="1">IF(ISERROR(MATCH(F396,Код_КВР,0)),"",INDIRECT(ADDRESS(MATCH(F396,Код_КВР,0)+1,2,,,"КВР")))</f>
        <v>Закупка товаров, работ и услуг для муниципальных нужд</v>
      </c>
      <c r="B396" s="94">
        <v>803</v>
      </c>
      <c r="C396" s="8" t="s">
        <v>222</v>
      </c>
      <c r="D396" s="8" t="s">
        <v>199</v>
      </c>
      <c r="E396" s="94" t="s">
        <v>54</v>
      </c>
      <c r="F396" s="94">
        <v>200</v>
      </c>
      <c r="G396" s="71">
        <f t="shared" si="76"/>
        <v>160</v>
      </c>
      <c r="H396" s="71">
        <f t="shared" si="76"/>
        <v>0</v>
      </c>
      <c r="I396" s="71">
        <f t="shared" si="73"/>
        <v>160</v>
      </c>
      <c r="J396" s="71">
        <f t="shared" si="76"/>
        <v>0</v>
      </c>
      <c r="K396" s="100">
        <f t="shared" si="74"/>
        <v>160</v>
      </c>
      <c r="L396" s="13">
        <f t="shared" si="76"/>
        <v>0</v>
      </c>
      <c r="M396" s="101">
        <f t="shared" si="68"/>
        <v>160</v>
      </c>
    </row>
    <row r="397" spans="1:13" ht="33">
      <c r="A397" s="63" t="str">
        <f ca="1">IF(ISERROR(MATCH(F397,Код_КВР,0)),"",INDIRECT(ADDRESS(MATCH(F397,Код_КВР,0)+1,2,,,"КВР")))</f>
        <v>Иные закупки товаров, работ и услуг для обеспечения муниципальных нужд</v>
      </c>
      <c r="B397" s="94">
        <v>803</v>
      </c>
      <c r="C397" s="8" t="s">
        <v>222</v>
      </c>
      <c r="D397" s="8" t="s">
        <v>199</v>
      </c>
      <c r="E397" s="94" t="s">
        <v>54</v>
      </c>
      <c r="F397" s="94">
        <v>240</v>
      </c>
      <c r="G397" s="71">
        <f t="shared" si="76"/>
        <v>160</v>
      </c>
      <c r="H397" s="71">
        <f t="shared" si="76"/>
        <v>0</v>
      </c>
      <c r="I397" s="71">
        <f t="shared" si="73"/>
        <v>160</v>
      </c>
      <c r="J397" s="71">
        <f t="shared" si="76"/>
        <v>0</v>
      </c>
      <c r="K397" s="100">
        <f t="shared" si="74"/>
        <v>160</v>
      </c>
      <c r="L397" s="13">
        <f t="shared" si="76"/>
        <v>0</v>
      </c>
      <c r="M397" s="101">
        <f t="shared" si="68"/>
        <v>160</v>
      </c>
    </row>
    <row r="398" spans="1:13" ht="33">
      <c r="A398" s="63" t="str">
        <f ca="1">IF(ISERROR(MATCH(F398,Код_КВР,0)),"",INDIRECT(ADDRESS(MATCH(F398,Код_КВР,0)+1,2,,,"КВР")))</f>
        <v xml:space="preserve">Прочая закупка товаров, работ и услуг для обеспечения муниципальных нужд         </v>
      </c>
      <c r="B398" s="94">
        <v>803</v>
      </c>
      <c r="C398" s="8" t="s">
        <v>222</v>
      </c>
      <c r="D398" s="8" t="s">
        <v>199</v>
      </c>
      <c r="E398" s="94" t="s">
        <v>54</v>
      </c>
      <c r="F398" s="94">
        <v>244</v>
      </c>
      <c r="G398" s="71">
        <v>160</v>
      </c>
      <c r="H398" s="66"/>
      <c r="I398" s="71">
        <f t="shared" si="73"/>
        <v>160</v>
      </c>
      <c r="J398" s="66"/>
      <c r="K398" s="100">
        <f t="shared" si="74"/>
        <v>160</v>
      </c>
      <c r="L398" s="100"/>
      <c r="M398" s="101">
        <f t="shared" si="68"/>
        <v>160</v>
      </c>
    </row>
    <row r="399" spans="1:13" ht="12.75">
      <c r="A399" s="63" t="str">
        <f ca="1">IF(ISERROR(MATCH(C399,Код_Раздел,0)),"",INDIRECT(ADDRESS(MATCH(C399,Код_Раздел,0)+1,2,,,"Раздел")))</f>
        <v>Национальная экономика</v>
      </c>
      <c r="B399" s="94">
        <v>803</v>
      </c>
      <c r="C399" s="8" t="s">
        <v>225</v>
      </c>
      <c r="D399" s="8"/>
      <c r="E399" s="94"/>
      <c r="F399" s="94"/>
      <c r="G399" s="71">
        <f>G406+G428</f>
        <v>615132.7</v>
      </c>
      <c r="H399" s="71">
        <f>H406+H428+H400</f>
        <v>67187.9</v>
      </c>
      <c r="I399" s="71">
        <f>G399+H399</f>
        <v>682320.6</v>
      </c>
      <c r="J399" s="71">
        <f>J406+J428+J400</f>
        <v>0</v>
      </c>
      <c r="K399" s="100">
        <f t="shared" si="74"/>
        <v>682320.6</v>
      </c>
      <c r="L399" s="13">
        <f>L406+L428+L400</f>
        <v>-3913.1000000000004</v>
      </c>
      <c r="M399" s="101">
        <f t="shared" si="68"/>
        <v>678407.5</v>
      </c>
    </row>
    <row r="400" spans="1:13" ht="12.75">
      <c r="A400" s="85" t="s">
        <v>370</v>
      </c>
      <c r="B400" s="94">
        <v>803</v>
      </c>
      <c r="C400" s="8" t="s">
        <v>225</v>
      </c>
      <c r="D400" s="8" t="s">
        <v>231</v>
      </c>
      <c r="E400" s="94"/>
      <c r="F400" s="94"/>
      <c r="G400" s="71"/>
      <c r="H400" s="71">
        <f>H401</f>
        <v>15804.3</v>
      </c>
      <c r="I400" s="71">
        <f t="shared" si="73"/>
        <v>15804.3</v>
      </c>
      <c r="J400" s="71">
        <f>J401</f>
        <v>0</v>
      </c>
      <c r="K400" s="100">
        <f t="shared" si="74"/>
        <v>15804.3</v>
      </c>
      <c r="L400" s="13">
        <f>L401</f>
        <v>0</v>
      </c>
      <c r="M400" s="101">
        <f t="shared" si="68"/>
        <v>15804.3</v>
      </c>
    </row>
    <row r="401" spans="1:13" ht="33">
      <c r="A401" s="63" t="str">
        <f ca="1">IF(ISERROR(MATCH(E401,Код_КЦСР,0)),"",INDIRECT(ADDRESS(MATCH(E401,Код_КЦСР,0)+1,2,,,"КЦСР")))</f>
        <v>Муниципальная программа «Развитие земельно-имущественного комплекса  города Череповца» на 2014-2018 годы</v>
      </c>
      <c r="B401" s="94">
        <v>803</v>
      </c>
      <c r="C401" s="8" t="s">
        <v>225</v>
      </c>
      <c r="D401" s="8" t="s">
        <v>231</v>
      </c>
      <c r="E401" s="94" t="s">
        <v>62</v>
      </c>
      <c r="F401" s="94"/>
      <c r="G401" s="71"/>
      <c r="H401" s="71">
        <f>H402</f>
        <v>15804.3</v>
      </c>
      <c r="I401" s="71">
        <f t="shared" si="73"/>
        <v>15804.3</v>
      </c>
      <c r="J401" s="71">
        <f>J402</f>
        <v>0</v>
      </c>
      <c r="K401" s="100">
        <f t="shared" si="74"/>
        <v>15804.3</v>
      </c>
      <c r="L401" s="13">
        <f>L402</f>
        <v>0</v>
      </c>
      <c r="M401" s="101">
        <f t="shared" si="68"/>
        <v>15804.3</v>
      </c>
    </row>
    <row r="402" spans="1:13" ht="33">
      <c r="A402" s="63" t="str">
        <f ca="1">IF(ISERROR(MATCH(E402,Код_КЦСР,0)),"",INDIRECT(ADDRESS(MATCH(E402,Код_КЦСР,0)+1,2,,,"КЦСР")))</f>
        <v>Формирование и обеспечение сохранности муниципального земельно-имущественного комплекса</v>
      </c>
      <c r="B402" s="94">
        <v>803</v>
      </c>
      <c r="C402" s="8" t="s">
        <v>225</v>
      </c>
      <c r="D402" s="8" t="s">
        <v>231</v>
      </c>
      <c r="E402" s="94" t="s">
        <v>64</v>
      </c>
      <c r="F402" s="94"/>
      <c r="G402" s="71"/>
      <c r="H402" s="71">
        <f>H403</f>
        <v>15804.3</v>
      </c>
      <c r="I402" s="71">
        <f t="shared" si="73"/>
        <v>15804.3</v>
      </c>
      <c r="J402" s="71">
        <f>J403</f>
        <v>0</v>
      </c>
      <c r="K402" s="100">
        <f t="shared" si="74"/>
        <v>15804.3</v>
      </c>
      <c r="L402" s="13">
        <f>L403</f>
        <v>0</v>
      </c>
      <c r="M402" s="101">
        <f t="shared" si="68"/>
        <v>15804.3</v>
      </c>
    </row>
    <row r="403" spans="1:13" ht="12.75">
      <c r="A403" s="63" t="str">
        <f ca="1">IF(ISERROR(MATCH(F403,Код_КВР,0)),"",INDIRECT(ADDRESS(MATCH(F403,Код_КВР,0)+1,2,,,"КВР")))</f>
        <v>Закупка товаров, работ и услуг для муниципальных нужд</v>
      </c>
      <c r="B403" s="94">
        <v>803</v>
      </c>
      <c r="C403" s="8" t="s">
        <v>225</v>
      </c>
      <c r="D403" s="8" t="s">
        <v>231</v>
      </c>
      <c r="E403" s="94" t="s">
        <v>64</v>
      </c>
      <c r="F403" s="94">
        <v>200</v>
      </c>
      <c r="G403" s="71"/>
      <c r="H403" s="71">
        <f>H404</f>
        <v>15804.3</v>
      </c>
      <c r="I403" s="71">
        <f t="shared" si="73"/>
        <v>15804.3</v>
      </c>
      <c r="J403" s="71">
        <f>J404</f>
        <v>0</v>
      </c>
      <c r="K403" s="100">
        <f t="shared" si="74"/>
        <v>15804.3</v>
      </c>
      <c r="L403" s="13">
        <f>L404</f>
        <v>0</v>
      </c>
      <c r="M403" s="101">
        <f t="shared" si="68"/>
        <v>15804.3</v>
      </c>
    </row>
    <row r="404" spans="1:13" ht="33">
      <c r="A404" s="63" t="str">
        <f ca="1">IF(ISERROR(MATCH(F404,Код_КВР,0)),"",INDIRECT(ADDRESS(MATCH(F404,Код_КВР,0)+1,2,,,"КВР")))</f>
        <v>Иные закупки товаров, работ и услуг для обеспечения муниципальных нужд</v>
      </c>
      <c r="B404" s="94">
        <v>803</v>
      </c>
      <c r="C404" s="8" t="s">
        <v>225</v>
      </c>
      <c r="D404" s="8" t="s">
        <v>231</v>
      </c>
      <c r="E404" s="94" t="s">
        <v>64</v>
      </c>
      <c r="F404" s="94">
        <v>240</v>
      </c>
      <c r="G404" s="71"/>
      <c r="H404" s="71">
        <f>H405</f>
        <v>15804.3</v>
      </c>
      <c r="I404" s="71">
        <f t="shared" si="73"/>
        <v>15804.3</v>
      </c>
      <c r="J404" s="71">
        <f>J405</f>
        <v>0</v>
      </c>
      <c r="K404" s="100">
        <f t="shared" si="74"/>
        <v>15804.3</v>
      </c>
      <c r="L404" s="13">
        <f>L405</f>
        <v>0</v>
      </c>
      <c r="M404" s="101">
        <f t="shared" si="68"/>
        <v>15804.3</v>
      </c>
    </row>
    <row r="405" spans="1:13" ht="33">
      <c r="A405" s="63" t="str">
        <f ca="1">IF(ISERROR(MATCH(F405,Код_КВР,0)),"",INDIRECT(ADDRESS(MATCH(F405,Код_КВР,0)+1,2,,,"КВР")))</f>
        <v xml:space="preserve">Прочая закупка товаров, работ и услуг для обеспечения муниципальных нужд         </v>
      </c>
      <c r="B405" s="94">
        <v>803</v>
      </c>
      <c r="C405" s="8" t="s">
        <v>225</v>
      </c>
      <c r="D405" s="8" t="s">
        <v>231</v>
      </c>
      <c r="E405" s="94" t="s">
        <v>64</v>
      </c>
      <c r="F405" s="94">
        <v>244</v>
      </c>
      <c r="G405" s="71"/>
      <c r="H405" s="71">
        <v>15804.3</v>
      </c>
      <c r="I405" s="71">
        <f t="shared" si="73"/>
        <v>15804.3</v>
      </c>
      <c r="J405" s="71"/>
      <c r="K405" s="100">
        <f t="shared" si="74"/>
        <v>15804.3</v>
      </c>
      <c r="L405" s="13"/>
      <c r="M405" s="101">
        <f t="shared" si="68"/>
        <v>15804.3</v>
      </c>
    </row>
    <row r="406" spans="1:13" ht="12.75">
      <c r="A406" s="85" t="s">
        <v>189</v>
      </c>
      <c r="B406" s="94">
        <v>803</v>
      </c>
      <c r="C406" s="8" t="s">
        <v>225</v>
      </c>
      <c r="D406" s="8" t="s">
        <v>228</v>
      </c>
      <c r="E406" s="94"/>
      <c r="F406" s="94"/>
      <c r="G406" s="71">
        <f>G407+G423</f>
        <v>615002.7</v>
      </c>
      <c r="H406" s="71">
        <f>H407+H423</f>
        <v>51383.6</v>
      </c>
      <c r="I406" s="71">
        <f t="shared" si="73"/>
        <v>666386.2999999999</v>
      </c>
      <c r="J406" s="71">
        <f>J407+J423</f>
        <v>0</v>
      </c>
      <c r="K406" s="100">
        <f t="shared" si="74"/>
        <v>666386.2999999999</v>
      </c>
      <c r="L406" s="13">
        <f>L407+L423</f>
        <v>-3913.1000000000004</v>
      </c>
      <c r="M406" s="101">
        <f t="shared" si="68"/>
        <v>662473.2</v>
      </c>
    </row>
    <row r="407" spans="1:13" ht="33">
      <c r="A407" s="63" t="str">
        <f ca="1">IF(ISERROR(MATCH(E407,Код_КЦСР,0)),"",INDIRECT(ADDRESS(MATCH(E407,Код_КЦСР,0)+1,2,,,"КЦСР")))</f>
        <v>Муниципальная программа «Развитие жилищно-коммунального хозяйства города Череповца» на 2014-2018 годы</v>
      </c>
      <c r="B407" s="94">
        <v>803</v>
      </c>
      <c r="C407" s="8" t="s">
        <v>225</v>
      </c>
      <c r="D407" s="8" t="s">
        <v>228</v>
      </c>
      <c r="E407" s="94" t="s">
        <v>47</v>
      </c>
      <c r="F407" s="94"/>
      <c r="G407" s="71">
        <f>G408</f>
        <v>580002.7</v>
      </c>
      <c r="H407" s="71">
        <f>H408</f>
        <v>51383.6</v>
      </c>
      <c r="I407" s="71">
        <f t="shared" si="73"/>
        <v>631386.2999999999</v>
      </c>
      <c r="J407" s="71">
        <f>J408</f>
        <v>0</v>
      </c>
      <c r="K407" s="100">
        <f t="shared" si="74"/>
        <v>631386.2999999999</v>
      </c>
      <c r="L407" s="13">
        <f>L408</f>
        <v>-3913.1000000000004</v>
      </c>
      <c r="M407" s="101">
        <f t="shared" si="68"/>
        <v>627473.2</v>
      </c>
    </row>
    <row r="408" spans="1:13" ht="12.75">
      <c r="A408" s="63" t="str">
        <f ca="1">IF(ISERROR(MATCH(E408,Код_КЦСР,0)),"",INDIRECT(ADDRESS(MATCH(E408,Код_КЦСР,0)+1,2,,,"КЦСР")))</f>
        <v>Развитие благоустройства города</v>
      </c>
      <c r="B408" s="94">
        <v>803</v>
      </c>
      <c r="C408" s="8" t="s">
        <v>225</v>
      </c>
      <c r="D408" s="8" t="s">
        <v>228</v>
      </c>
      <c r="E408" s="94" t="s">
        <v>48</v>
      </c>
      <c r="F408" s="94"/>
      <c r="G408" s="71">
        <f>G409+G419</f>
        <v>580002.7</v>
      </c>
      <c r="H408" s="71">
        <f>H409+H419</f>
        <v>51383.6</v>
      </c>
      <c r="I408" s="71">
        <f t="shared" si="73"/>
        <v>631386.2999999999</v>
      </c>
      <c r="J408" s="71">
        <f>J409+J419</f>
        <v>0</v>
      </c>
      <c r="K408" s="100">
        <f t="shared" si="74"/>
        <v>631386.2999999999</v>
      </c>
      <c r="L408" s="13">
        <f>L409+L419</f>
        <v>-3913.1000000000004</v>
      </c>
      <c r="M408" s="101">
        <f t="shared" si="68"/>
        <v>627473.2</v>
      </c>
    </row>
    <row r="409" spans="1:13" ht="12.75">
      <c r="A409" s="63" t="str">
        <f ca="1">IF(ISERROR(MATCH(E409,Код_КЦСР,0)),"",INDIRECT(ADDRESS(MATCH(E409,Код_КЦСР,0)+1,2,,,"КЦСР")))</f>
        <v>Мероприятия по содержанию и ремонту улично-дорожной  сети города</v>
      </c>
      <c r="B409" s="94">
        <v>803</v>
      </c>
      <c r="C409" s="8" t="s">
        <v>225</v>
      </c>
      <c r="D409" s="8" t="s">
        <v>228</v>
      </c>
      <c r="E409" s="94" t="s">
        <v>52</v>
      </c>
      <c r="F409" s="94"/>
      <c r="G409" s="71">
        <f>G410+G412+G416</f>
        <v>352239.7</v>
      </c>
      <c r="H409" s="71">
        <f>H410+H412+H416</f>
        <v>51383.6</v>
      </c>
      <c r="I409" s="71">
        <f t="shared" si="73"/>
        <v>403623.3</v>
      </c>
      <c r="J409" s="71">
        <f>J410+J412+J416</f>
        <v>0</v>
      </c>
      <c r="K409" s="100">
        <f t="shared" si="74"/>
        <v>403623.3</v>
      </c>
      <c r="L409" s="13">
        <f>L410+L412+L416</f>
        <v>-3913.1000000000004</v>
      </c>
      <c r="M409" s="101">
        <f t="shared" si="68"/>
        <v>399710.2</v>
      </c>
    </row>
    <row r="410" spans="1:13" ht="33">
      <c r="A410" s="63" t="str">
        <f aca="true" t="shared" si="77" ref="A410:A418">IF(ISERROR(MATCH(F410,Код_КВР,0)),"",INDIRECT(ADDRESS(MATCH(F410,Код_КВР,0)+1,2,,,"КВР")))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10" s="94">
        <v>803</v>
      </c>
      <c r="C410" s="8" t="s">
        <v>225</v>
      </c>
      <c r="D410" s="8" t="s">
        <v>228</v>
      </c>
      <c r="E410" s="94" t="s">
        <v>52</v>
      </c>
      <c r="F410" s="94">
        <v>100</v>
      </c>
      <c r="G410" s="71">
        <f>G411</f>
        <v>10425.9</v>
      </c>
      <c r="H410" s="71">
        <f>H411</f>
        <v>0</v>
      </c>
      <c r="I410" s="71">
        <f t="shared" si="73"/>
        <v>10425.9</v>
      </c>
      <c r="J410" s="71">
        <f>J411</f>
        <v>0</v>
      </c>
      <c r="K410" s="100">
        <f t="shared" si="74"/>
        <v>10425.9</v>
      </c>
      <c r="L410" s="13">
        <f>L411</f>
        <v>0</v>
      </c>
      <c r="M410" s="101">
        <f aca="true" t="shared" si="78" ref="M410:M473">K410+L410</f>
        <v>10425.9</v>
      </c>
    </row>
    <row r="411" spans="1:13" ht="12.75">
      <c r="A411" s="63" t="str">
        <f ca="1" t="shared" si="77"/>
        <v>Расходы на выплаты персоналу казенных учреждений</v>
      </c>
      <c r="B411" s="94">
        <v>803</v>
      </c>
      <c r="C411" s="8" t="s">
        <v>225</v>
      </c>
      <c r="D411" s="8" t="s">
        <v>228</v>
      </c>
      <c r="E411" s="94" t="s">
        <v>52</v>
      </c>
      <c r="F411" s="94">
        <v>110</v>
      </c>
      <c r="G411" s="71">
        <v>10425.9</v>
      </c>
      <c r="H411" s="66"/>
      <c r="I411" s="71">
        <f t="shared" si="73"/>
        <v>10425.9</v>
      </c>
      <c r="J411" s="66"/>
      <c r="K411" s="100">
        <f t="shared" si="74"/>
        <v>10425.9</v>
      </c>
      <c r="L411" s="100"/>
      <c r="M411" s="101">
        <f t="shared" si="78"/>
        <v>10425.9</v>
      </c>
    </row>
    <row r="412" spans="1:13" ht="12.75">
      <c r="A412" s="63" t="str">
        <f ca="1" t="shared" si="77"/>
        <v>Закупка товаров, работ и услуг для муниципальных нужд</v>
      </c>
      <c r="B412" s="94">
        <v>803</v>
      </c>
      <c r="C412" s="8" t="s">
        <v>225</v>
      </c>
      <c r="D412" s="8" t="s">
        <v>228</v>
      </c>
      <c r="E412" s="94" t="s">
        <v>52</v>
      </c>
      <c r="F412" s="94">
        <v>200</v>
      </c>
      <c r="G412" s="71">
        <f>G413</f>
        <v>341812.2</v>
      </c>
      <c r="H412" s="71">
        <f>H413</f>
        <v>51383.6</v>
      </c>
      <c r="I412" s="71">
        <f t="shared" si="73"/>
        <v>393195.8</v>
      </c>
      <c r="J412" s="71">
        <f>J413</f>
        <v>0</v>
      </c>
      <c r="K412" s="100">
        <f t="shared" si="74"/>
        <v>393195.8</v>
      </c>
      <c r="L412" s="13">
        <f>L413</f>
        <v>-3913.1000000000004</v>
      </c>
      <c r="M412" s="101">
        <f t="shared" si="78"/>
        <v>389282.7</v>
      </c>
    </row>
    <row r="413" spans="1:13" ht="33">
      <c r="A413" s="63" t="str">
        <f ca="1" t="shared" si="77"/>
        <v>Иные закупки товаров, работ и услуг для обеспечения муниципальных нужд</v>
      </c>
      <c r="B413" s="94">
        <v>803</v>
      </c>
      <c r="C413" s="8" t="s">
        <v>225</v>
      </c>
      <c r="D413" s="8" t="s">
        <v>228</v>
      </c>
      <c r="E413" s="94" t="s">
        <v>52</v>
      </c>
      <c r="F413" s="94">
        <v>240</v>
      </c>
      <c r="G413" s="71">
        <f>SUM(G414:G415)</f>
        <v>341812.2</v>
      </c>
      <c r="H413" s="71">
        <f>SUM(H414:H415)</f>
        <v>51383.6</v>
      </c>
      <c r="I413" s="71">
        <f t="shared" si="73"/>
        <v>393195.8</v>
      </c>
      <c r="J413" s="71">
        <f>SUM(J414:J415)</f>
        <v>0</v>
      </c>
      <c r="K413" s="100">
        <f t="shared" si="74"/>
        <v>393195.8</v>
      </c>
      <c r="L413" s="13">
        <f>SUM(L414:L415)</f>
        <v>-3913.1000000000004</v>
      </c>
      <c r="M413" s="101">
        <f t="shared" si="78"/>
        <v>389282.7</v>
      </c>
    </row>
    <row r="414" spans="1:13" ht="33" hidden="1">
      <c r="A414" s="63" t="str">
        <f ca="1" t="shared" si="77"/>
        <v>Закупка товаров, работ, услуг в сфере информационно-коммуникационных технологий</v>
      </c>
      <c r="B414" s="94">
        <v>803</v>
      </c>
      <c r="C414" s="8" t="s">
        <v>225</v>
      </c>
      <c r="D414" s="8" t="s">
        <v>228</v>
      </c>
      <c r="E414" s="94" t="s">
        <v>52</v>
      </c>
      <c r="F414" s="94">
        <v>242</v>
      </c>
      <c r="G414" s="71">
        <v>665.5</v>
      </c>
      <c r="H414" s="66"/>
      <c r="I414" s="71">
        <f t="shared" si="73"/>
        <v>665.5</v>
      </c>
      <c r="J414" s="66">
        <v>-665.5</v>
      </c>
      <c r="K414" s="100">
        <f t="shared" si="74"/>
        <v>0</v>
      </c>
      <c r="L414" s="100"/>
      <c r="M414" s="101">
        <f t="shared" si="78"/>
        <v>0</v>
      </c>
    </row>
    <row r="415" spans="1:13" ht="33">
      <c r="A415" s="63" t="str">
        <f ca="1" t="shared" si="77"/>
        <v xml:space="preserve">Прочая закупка товаров, работ и услуг для обеспечения муниципальных нужд         </v>
      </c>
      <c r="B415" s="94">
        <v>803</v>
      </c>
      <c r="C415" s="8" t="s">
        <v>225</v>
      </c>
      <c r="D415" s="8" t="s">
        <v>228</v>
      </c>
      <c r="E415" s="94" t="s">
        <v>52</v>
      </c>
      <c r="F415" s="94">
        <v>244</v>
      </c>
      <c r="G415" s="71">
        <f>315819.7+25327</f>
        <v>341146.7</v>
      </c>
      <c r="H415" s="66">
        <v>51383.6</v>
      </c>
      <c r="I415" s="71">
        <f t="shared" si="73"/>
        <v>392530.3</v>
      </c>
      <c r="J415" s="66">
        <v>665.5</v>
      </c>
      <c r="K415" s="100">
        <f t="shared" si="74"/>
        <v>393195.8</v>
      </c>
      <c r="L415" s="100">
        <f>10000-13913.1</f>
        <v>-3913.1000000000004</v>
      </c>
      <c r="M415" s="101">
        <f t="shared" si="78"/>
        <v>389282.7</v>
      </c>
    </row>
    <row r="416" spans="1:13" ht="12.75">
      <c r="A416" s="63" t="str">
        <f ca="1" t="shared" si="77"/>
        <v>Иные бюджетные ассигнования</v>
      </c>
      <c r="B416" s="94">
        <v>803</v>
      </c>
      <c r="C416" s="8" t="s">
        <v>225</v>
      </c>
      <c r="D416" s="8" t="s">
        <v>228</v>
      </c>
      <c r="E416" s="94" t="s">
        <v>52</v>
      </c>
      <c r="F416" s="94">
        <v>800</v>
      </c>
      <c r="G416" s="71">
        <f>G417</f>
        <v>1.6</v>
      </c>
      <c r="H416" s="71">
        <f>H417</f>
        <v>0</v>
      </c>
      <c r="I416" s="71">
        <f t="shared" si="73"/>
        <v>1.6</v>
      </c>
      <c r="J416" s="71">
        <f>J417</f>
        <v>0</v>
      </c>
      <c r="K416" s="100">
        <f t="shared" si="74"/>
        <v>1.6</v>
      </c>
      <c r="L416" s="13">
        <f>L417</f>
        <v>0</v>
      </c>
      <c r="M416" s="101">
        <f t="shared" si="78"/>
        <v>1.6</v>
      </c>
    </row>
    <row r="417" spans="1:13" ht="12.75">
      <c r="A417" s="63" t="str">
        <f ca="1" t="shared" si="77"/>
        <v>Уплата налогов, сборов и иных платежей</v>
      </c>
      <c r="B417" s="94">
        <v>803</v>
      </c>
      <c r="C417" s="8" t="s">
        <v>225</v>
      </c>
      <c r="D417" s="8" t="s">
        <v>228</v>
      </c>
      <c r="E417" s="94" t="s">
        <v>52</v>
      </c>
      <c r="F417" s="94">
        <v>850</v>
      </c>
      <c r="G417" s="71">
        <f>G418</f>
        <v>1.6</v>
      </c>
      <c r="H417" s="71">
        <f>H418</f>
        <v>0</v>
      </c>
      <c r="I417" s="71">
        <f t="shared" si="73"/>
        <v>1.6</v>
      </c>
      <c r="J417" s="71">
        <f>J418</f>
        <v>0</v>
      </c>
      <c r="K417" s="100">
        <f t="shared" si="74"/>
        <v>1.6</v>
      </c>
      <c r="L417" s="13">
        <f>L418</f>
        <v>0</v>
      </c>
      <c r="M417" s="101">
        <f t="shared" si="78"/>
        <v>1.6</v>
      </c>
    </row>
    <row r="418" spans="1:13" ht="12.75">
      <c r="A418" s="63" t="str">
        <f ca="1" t="shared" si="77"/>
        <v>Уплата прочих налогов, сборов и иных платежей</v>
      </c>
      <c r="B418" s="94">
        <v>803</v>
      </c>
      <c r="C418" s="8" t="s">
        <v>225</v>
      </c>
      <c r="D418" s="8" t="s">
        <v>228</v>
      </c>
      <c r="E418" s="94" t="s">
        <v>52</v>
      </c>
      <c r="F418" s="94">
        <v>852</v>
      </c>
      <c r="G418" s="71">
        <v>1.6</v>
      </c>
      <c r="H418" s="66"/>
      <c r="I418" s="71">
        <f t="shared" si="73"/>
        <v>1.6</v>
      </c>
      <c r="J418" s="66"/>
      <c r="K418" s="100">
        <f t="shared" si="74"/>
        <v>1.6</v>
      </c>
      <c r="L418" s="100"/>
      <c r="M418" s="101">
        <f t="shared" si="78"/>
        <v>1.6</v>
      </c>
    </row>
    <row r="419" spans="1:13" ht="49.5">
      <c r="A419" s="63" t="str">
        <f ca="1">IF(ISERROR(MATCH(E419,Код_КЦСР,0)),"",INDIRECT(ADDRESS(MATCH(E419,Код_КЦСР,0)+1,2,,,"КЦСР")))</f>
        <v>Осуществление дорожной деятельности в отношении автомобильных дорог общего пользования местного значения за счет субсидий из областного бюджета</v>
      </c>
      <c r="B419" s="94">
        <v>803</v>
      </c>
      <c r="C419" s="8" t="s">
        <v>225</v>
      </c>
      <c r="D419" s="8" t="s">
        <v>228</v>
      </c>
      <c r="E419" s="94" t="s">
        <v>440</v>
      </c>
      <c r="F419" s="94"/>
      <c r="G419" s="71">
        <f aca="true" t="shared" si="79" ref="G419:L421">G420</f>
        <v>227763</v>
      </c>
      <c r="H419" s="71">
        <f t="shared" si="79"/>
        <v>0</v>
      </c>
      <c r="I419" s="71">
        <f t="shared" si="73"/>
        <v>227763</v>
      </c>
      <c r="J419" s="71">
        <f t="shared" si="79"/>
        <v>0</v>
      </c>
      <c r="K419" s="100">
        <f t="shared" si="74"/>
        <v>227763</v>
      </c>
      <c r="L419" s="13">
        <f t="shared" si="79"/>
        <v>0</v>
      </c>
      <c r="M419" s="101">
        <f t="shared" si="78"/>
        <v>227763</v>
      </c>
    </row>
    <row r="420" spans="1:13" ht="12.75">
      <c r="A420" s="63" t="str">
        <f ca="1">IF(ISERROR(MATCH(F420,Код_КВР,0)),"",INDIRECT(ADDRESS(MATCH(F420,Код_КВР,0)+1,2,,,"КВР")))</f>
        <v>Закупка товаров, работ и услуг для муниципальных нужд</v>
      </c>
      <c r="B420" s="94">
        <v>803</v>
      </c>
      <c r="C420" s="8" t="s">
        <v>225</v>
      </c>
      <c r="D420" s="8" t="s">
        <v>228</v>
      </c>
      <c r="E420" s="94" t="s">
        <v>440</v>
      </c>
      <c r="F420" s="94">
        <v>200</v>
      </c>
      <c r="G420" s="71">
        <f t="shared" si="79"/>
        <v>227763</v>
      </c>
      <c r="H420" s="71">
        <f t="shared" si="79"/>
        <v>0</v>
      </c>
      <c r="I420" s="71">
        <f t="shared" si="73"/>
        <v>227763</v>
      </c>
      <c r="J420" s="71">
        <f t="shared" si="79"/>
        <v>0</v>
      </c>
      <c r="K420" s="100">
        <f t="shared" si="74"/>
        <v>227763</v>
      </c>
      <c r="L420" s="13">
        <f t="shared" si="79"/>
        <v>0</v>
      </c>
      <c r="M420" s="101">
        <f t="shared" si="78"/>
        <v>227763</v>
      </c>
    </row>
    <row r="421" spans="1:13" ht="33">
      <c r="A421" s="63" t="str">
        <f ca="1">IF(ISERROR(MATCH(F421,Код_КВР,0)),"",INDIRECT(ADDRESS(MATCH(F421,Код_КВР,0)+1,2,,,"КВР")))</f>
        <v>Иные закупки товаров, работ и услуг для обеспечения муниципальных нужд</v>
      </c>
      <c r="B421" s="94">
        <v>803</v>
      </c>
      <c r="C421" s="8" t="s">
        <v>225</v>
      </c>
      <c r="D421" s="8" t="s">
        <v>228</v>
      </c>
      <c r="E421" s="94" t="s">
        <v>440</v>
      </c>
      <c r="F421" s="94">
        <v>240</v>
      </c>
      <c r="G421" s="71">
        <f t="shared" si="79"/>
        <v>227763</v>
      </c>
      <c r="H421" s="71">
        <f t="shared" si="79"/>
        <v>0</v>
      </c>
      <c r="I421" s="71">
        <f t="shared" si="73"/>
        <v>227763</v>
      </c>
      <c r="J421" s="71">
        <f t="shared" si="79"/>
        <v>0</v>
      </c>
      <c r="K421" s="100">
        <f t="shared" si="74"/>
        <v>227763</v>
      </c>
      <c r="L421" s="13">
        <f t="shared" si="79"/>
        <v>0</v>
      </c>
      <c r="M421" s="101">
        <f t="shared" si="78"/>
        <v>227763</v>
      </c>
    </row>
    <row r="422" spans="1:13" ht="33">
      <c r="A422" s="63" t="str">
        <f ca="1">IF(ISERROR(MATCH(F422,Код_КВР,0)),"",INDIRECT(ADDRESS(MATCH(F422,Код_КВР,0)+1,2,,,"КВР")))</f>
        <v xml:space="preserve">Прочая закупка товаров, работ и услуг для обеспечения муниципальных нужд         </v>
      </c>
      <c r="B422" s="94">
        <v>803</v>
      </c>
      <c r="C422" s="8" t="s">
        <v>225</v>
      </c>
      <c r="D422" s="8" t="s">
        <v>228</v>
      </c>
      <c r="E422" s="94" t="s">
        <v>440</v>
      </c>
      <c r="F422" s="94">
        <v>244</v>
      </c>
      <c r="G422" s="71">
        <v>227763</v>
      </c>
      <c r="H422" s="66"/>
      <c r="I422" s="71">
        <f t="shared" si="73"/>
        <v>227763</v>
      </c>
      <c r="J422" s="66"/>
      <c r="K422" s="100">
        <f t="shared" si="74"/>
        <v>227763</v>
      </c>
      <c r="L422" s="100"/>
      <c r="M422" s="101">
        <f t="shared" si="78"/>
        <v>227763</v>
      </c>
    </row>
    <row r="423" spans="1:13" ht="33">
      <c r="A423" s="63" t="str">
        <f ca="1">IF(ISERROR(MATCH(E423,Код_КЦСР,0)),"",INDIRECT(ADDRESS(MATCH(E423,Код_КЦСР,0)+1,2,,,"КЦСР")))</f>
        <v>Непрограммные направления деятельности органов местного самоуправления</v>
      </c>
      <c r="B423" s="94">
        <v>803</v>
      </c>
      <c r="C423" s="8" t="s">
        <v>225</v>
      </c>
      <c r="D423" s="8" t="s">
        <v>228</v>
      </c>
      <c r="E423" s="94" t="s">
        <v>308</v>
      </c>
      <c r="F423" s="94"/>
      <c r="G423" s="71">
        <f aca="true" t="shared" si="80" ref="G423:L426">G424</f>
        <v>35000</v>
      </c>
      <c r="H423" s="71">
        <f t="shared" si="80"/>
        <v>0</v>
      </c>
      <c r="I423" s="71">
        <f t="shared" si="73"/>
        <v>35000</v>
      </c>
      <c r="J423" s="71">
        <f t="shared" si="80"/>
        <v>0</v>
      </c>
      <c r="K423" s="100">
        <f t="shared" si="74"/>
        <v>35000</v>
      </c>
      <c r="L423" s="13">
        <f t="shared" si="80"/>
        <v>0</v>
      </c>
      <c r="M423" s="101">
        <f t="shared" si="78"/>
        <v>35000</v>
      </c>
    </row>
    <row r="424" spans="1:13" ht="12.75">
      <c r="A424" s="63" t="str">
        <f ca="1">IF(ISERROR(MATCH(E424,Код_КЦСР,0)),"",INDIRECT(ADDRESS(MATCH(E424,Код_КЦСР,0)+1,2,,,"КЦСР")))</f>
        <v>Расходы, не включенные в муниципальные программы города Череповца</v>
      </c>
      <c r="B424" s="94">
        <v>803</v>
      </c>
      <c r="C424" s="8" t="s">
        <v>225</v>
      </c>
      <c r="D424" s="8" t="s">
        <v>228</v>
      </c>
      <c r="E424" s="94" t="s">
        <v>310</v>
      </c>
      <c r="F424" s="94"/>
      <c r="G424" s="71">
        <f t="shared" si="80"/>
        <v>35000</v>
      </c>
      <c r="H424" s="71">
        <f t="shared" si="80"/>
        <v>0</v>
      </c>
      <c r="I424" s="71">
        <f t="shared" si="73"/>
        <v>35000</v>
      </c>
      <c r="J424" s="71">
        <f t="shared" si="80"/>
        <v>0</v>
      </c>
      <c r="K424" s="100">
        <f t="shared" si="74"/>
        <v>35000</v>
      </c>
      <c r="L424" s="13">
        <f t="shared" si="80"/>
        <v>0</v>
      </c>
      <c r="M424" s="101">
        <f t="shared" si="78"/>
        <v>35000</v>
      </c>
    </row>
    <row r="425" spans="1:13" ht="42.75" customHeight="1">
      <c r="A425" s="63" t="str">
        <f ca="1">IF(ISERROR(MATCH(E425,Код_КЦСР,0)),"",INDIRECT(ADDRESS(MATCH(E425,Код_КЦСР,0)+1,2,,,"КЦСР")))</f>
        <v>Возмещение затрат по организации работ, связанных с уборкой улично-дорожной сети предприятиями жилищно-коммунального хозяйства города</v>
      </c>
      <c r="B425" s="94">
        <v>803</v>
      </c>
      <c r="C425" s="8" t="s">
        <v>225</v>
      </c>
      <c r="D425" s="8" t="s">
        <v>228</v>
      </c>
      <c r="E425" s="94" t="s">
        <v>453</v>
      </c>
      <c r="F425" s="94"/>
      <c r="G425" s="71">
        <f t="shared" si="80"/>
        <v>35000</v>
      </c>
      <c r="H425" s="71">
        <f t="shared" si="80"/>
        <v>0</v>
      </c>
      <c r="I425" s="71">
        <f t="shared" si="73"/>
        <v>35000</v>
      </c>
      <c r="J425" s="71">
        <f t="shared" si="80"/>
        <v>0</v>
      </c>
      <c r="K425" s="100">
        <f t="shared" si="74"/>
        <v>35000</v>
      </c>
      <c r="L425" s="13">
        <f t="shared" si="80"/>
        <v>0</v>
      </c>
      <c r="M425" s="101">
        <f t="shared" si="78"/>
        <v>35000</v>
      </c>
    </row>
    <row r="426" spans="1:13" ht="21" customHeight="1">
      <c r="A426" s="63" t="str">
        <f ca="1">IF(ISERROR(MATCH(F426,Код_КВР,0)),"",INDIRECT(ADDRESS(MATCH(F426,Код_КВР,0)+1,2,,,"КВР")))</f>
        <v>Иные бюджетные ассигнования</v>
      </c>
      <c r="B426" s="94">
        <v>803</v>
      </c>
      <c r="C426" s="8" t="s">
        <v>225</v>
      </c>
      <c r="D426" s="8" t="s">
        <v>228</v>
      </c>
      <c r="E426" s="94" t="s">
        <v>453</v>
      </c>
      <c r="F426" s="94">
        <v>800</v>
      </c>
      <c r="G426" s="71">
        <f t="shared" si="80"/>
        <v>35000</v>
      </c>
      <c r="H426" s="71">
        <f t="shared" si="80"/>
        <v>0</v>
      </c>
      <c r="I426" s="71">
        <f t="shared" si="73"/>
        <v>35000</v>
      </c>
      <c r="J426" s="71">
        <f t="shared" si="80"/>
        <v>0</v>
      </c>
      <c r="K426" s="100">
        <f t="shared" si="74"/>
        <v>35000</v>
      </c>
      <c r="L426" s="13">
        <f t="shared" si="80"/>
        <v>0</v>
      </c>
      <c r="M426" s="101">
        <f t="shared" si="78"/>
        <v>35000</v>
      </c>
    </row>
    <row r="427" spans="1:13" ht="33">
      <c r="A427" s="63" t="str">
        <f ca="1">IF(ISERROR(MATCH(F427,Код_КВР,0)),"",INDIRECT(ADDRESS(MATCH(F427,Код_КВР,0)+1,2,,,"КВР")))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27" s="94">
        <v>803</v>
      </c>
      <c r="C427" s="8" t="s">
        <v>225</v>
      </c>
      <c r="D427" s="8" t="s">
        <v>228</v>
      </c>
      <c r="E427" s="94" t="s">
        <v>453</v>
      </c>
      <c r="F427" s="94">
        <v>810</v>
      </c>
      <c r="G427" s="71">
        <v>35000</v>
      </c>
      <c r="H427" s="66"/>
      <c r="I427" s="71">
        <f t="shared" si="73"/>
        <v>35000</v>
      </c>
      <c r="J427" s="66"/>
      <c r="K427" s="100">
        <f t="shared" si="74"/>
        <v>35000</v>
      </c>
      <c r="L427" s="100"/>
      <c r="M427" s="101">
        <f t="shared" si="78"/>
        <v>35000</v>
      </c>
    </row>
    <row r="428" spans="1:13" ht="12.75">
      <c r="A428" s="12" t="s">
        <v>232</v>
      </c>
      <c r="B428" s="94">
        <v>803</v>
      </c>
      <c r="C428" s="8" t="s">
        <v>225</v>
      </c>
      <c r="D428" s="8" t="s">
        <v>205</v>
      </c>
      <c r="E428" s="94"/>
      <c r="F428" s="94"/>
      <c r="G428" s="71">
        <f>G429+G438</f>
        <v>130</v>
      </c>
      <c r="H428" s="71">
        <f>H429+H438</f>
        <v>0</v>
      </c>
      <c r="I428" s="71">
        <f t="shared" si="73"/>
        <v>130</v>
      </c>
      <c r="J428" s="71">
        <f>J429+J438</f>
        <v>0</v>
      </c>
      <c r="K428" s="100">
        <f t="shared" si="74"/>
        <v>130</v>
      </c>
      <c r="L428" s="13">
        <f>L429+L438</f>
        <v>0</v>
      </c>
      <c r="M428" s="101">
        <f t="shared" si="78"/>
        <v>130</v>
      </c>
    </row>
    <row r="429" spans="1:13" ht="33">
      <c r="A429" s="63" t="str">
        <f ca="1">IF(ISERROR(MATCH(E429,Код_КЦСР,0)),"",INDIRECT(ADDRESS(MATCH(E429,Код_КЦСР,0)+1,2,,,"КЦСР")))</f>
        <v>Муниципальная программа «Развитие внутреннего и въездного туризма в г. Череповце» на 2014-2022 годы</v>
      </c>
      <c r="B429" s="94">
        <v>803</v>
      </c>
      <c r="C429" s="8" t="s">
        <v>225</v>
      </c>
      <c r="D429" s="8" t="s">
        <v>205</v>
      </c>
      <c r="E429" s="94" t="s">
        <v>1</v>
      </c>
      <c r="F429" s="94"/>
      <c r="G429" s="71">
        <f>G430+G434</f>
        <v>50</v>
      </c>
      <c r="H429" s="71">
        <f>H430+H434</f>
        <v>0</v>
      </c>
      <c r="I429" s="71">
        <f t="shared" si="73"/>
        <v>50</v>
      </c>
      <c r="J429" s="71">
        <f>J430+J434</f>
        <v>0</v>
      </c>
      <c r="K429" s="100">
        <f t="shared" si="74"/>
        <v>50</v>
      </c>
      <c r="L429" s="13">
        <f>L430+L434</f>
        <v>0</v>
      </c>
      <c r="M429" s="101">
        <f t="shared" si="78"/>
        <v>50</v>
      </c>
    </row>
    <row r="430" spans="1:13" ht="33">
      <c r="A430" s="63" t="str">
        <f ca="1">IF(ISERROR(MATCH(E430,Код_КЦСР,0)),"",INDIRECT(ADDRESS(MATCH(E430,Код_КЦСР,0)+1,2,,,"КЦСР")))</f>
        <v>Продвижение городского туристского продукта на российском и международном рынках</v>
      </c>
      <c r="B430" s="94">
        <v>803</v>
      </c>
      <c r="C430" s="8" t="s">
        <v>225</v>
      </c>
      <c r="D430" s="8" t="s">
        <v>205</v>
      </c>
      <c r="E430" s="94" t="s">
        <v>2</v>
      </c>
      <c r="F430" s="94"/>
      <c r="G430" s="71">
        <f aca="true" t="shared" si="81" ref="G430:L432">G431</f>
        <v>22</v>
      </c>
      <c r="H430" s="71">
        <f t="shared" si="81"/>
        <v>0</v>
      </c>
      <c r="I430" s="71">
        <f t="shared" si="73"/>
        <v>22</v>
      </c>
      <c r="J430" s="71">
        <f t="shared" si="81"/>
        <v>0</v>
      </c>
      <c r="K430" s="100">
        <f t="shared" si="74"/>
        <v>22</v>
      </c>
      <c r="L430" s="13">
        <f t="shared" si="81"/>
        <v>0</v>
      </c>
      <c r="M430" s="101">
        <f t="shared" si="78"/>
        <v>22</v>
      </c>
    </row>
    <row r="431" spans="1:13" ht="12.75">
      <c r="A431" s="63" t="str">
        <f ca="1">IF(ISERROR(MATCH(F431,Код_КВР,0)),"",INDIRECT(ADDRESS(MATCH(F431,Код_КВР,0)+1,2,,,"КВР")))</f>
        <v>Закупка товаров, работ и услуг для муниципальных нужд</v>
      </c>
      <c r="B431" s="94">
        <v>803</v>
      </c>
      <c r="C431" s="8" t="s">
        <v>225</v>
      </c>
      <c r="D431" s="8" t="s">
        <v>205</v>
      </c>
      <c r="E431" s="94" t="s">
        <v>2</v>
      </c>
      <c r="F431" s="94">
        <v>200</v>
      </c>
      <c r="G431" s="71">
        <f t="shared" si="81"/>
        <v>22</v>
      </c>
      <c r="H431" s="71">
        <f t="shared" si="81"/>
        <v>0</v>
      </c>
      <c r="I431" s="71">
        <f t="shared" si="73"/>
        <v>22</v>
      </c>
      <c r="J431" s="71">
        <f t="shared" si="81"/>
        <v>0</v>
      </c>
      <c r="K431" s="100">
        <f t="shared" si="74"/>
        <v>22</v>
      </c>
      <c r="L431" s="13">
        <f t="shared" si="81"/>
        <v>0</v>
      </c>
      <c r="M431" s="101">
        <f t="shared" si="78"/>
        <v>22</v>
      </c>
    </row>
    <row r="432" spans="1:13" ht="33">
      <c r="A432" s="63" t="str">
        <f ca="1">IF(ISERROR(MATCH(F432,Код_КВР,0)),"",INDIRECT(ADDRESS(MATCH(F432,Код_КВР,0)+1,2,,,"КВР")))</f>
        <v>Иные закупки товаров, работ и услуг для обеспечения муниципальных нужд</v>
      </c>
      <c r="B432" s="94">
        <v>803</v>
      </c>
      <c r="C432" s="8" t="s">
        <v>225</v>
      </c>
      <c r="D432" s="8" t="s">
        <v>205</v>
      </c>
      <c r="E432" s="94" t="s">
        <v>2</v>
      </c>
      <c r="F432" s="94">
        <v>240</v>
      </c>
      <c r="G432" s="71">
        <f t="shared" si="81"/>
        <v>22</v>
      </c>
      <c r="H432" s="71">
        <f t="shared" si="81"/>
        <v>0</v>
      </c>
      <c r="I432" s="71">
        <f t="shared" si="73"/>
        <v>22</v>
      </c>
      <c r="J432" s="71">
        <f t="shared" si="81"/>
        <v>0</v>
      </c>
      <c r="K432" s="100">
        <f t="shared" si="74"/>
        <v>22</v>
      </c>
      <c r="L432" s="13">
        <f t="shared" si="81"/>
        <v>0</v>
      </c>
      <c r="M432" s="101">
        <f t="shared" si="78"/>
        <v>22</v>
      </c>
    </row>
    <row r="433" spans="1:13" ht="33">
      <c r="A433" s="63" t="str">
        <f ca="1">IF(ISERROR(MATCH(F433,Код_КВР,0)),"",INDIRECT(ADDRESS(MATCH(F433,Код_КВР,0)+1,2,,,"КВР")))</f>
        <v xml:space="preserve">Прочая закупка товаров, работ и услуг для обеспечения муниципальных нужд         </v>
      </c>
      <c r="B433" s="94">
        <v>803</v>
      </c>
      <c r="C433" s="8" t="s">
        <v>225</v>
      </c>
      <c r="D433" s="8" t="s">
        <v>205</v>
      </c>
      <c r="E433" s="94" t="s">
        <v>2</v>
      </c>
      <c r="F433" s="94">
        <v>244</v>
      </c>
      <c r="G433" s="71">
        <v>22</v>
      </c>
      <c r="H433" s="66"/>
      <c r="I433" s="71">
        <f t="shared" si="73"/>
        <v>22</v>
      </c>
      <c r="J433" s="66"/>
      <c r="K433" s="100">
        <f t="shared" si="74"/>
        <v>22</v>
      </c>
      <c r="L433" s="100"/>
      <c r="M433" s="101">
        <f t="shared" si="78"/>
        <v>22</v>
      </c>
    </row>
    <row r="434" spans="1:13" ht="12.75">
      <c r="A434" s="63" t="str">
        <f ca="1">IF(ISERROR(MATCH(E434,Код_КЦСР,0)),"",INDIRECT(ADDRESS(MATCH(E434,Код_КЦСР,0)+1,2,,,"КЦСР")))</f>
        <v>Развитие туристской, инженерной и транспортной инфраструктур</v>
      </c>
      <c r="B434" s="94">
        <v>803</v>
      </c>
      <c r="C434" s="8" t="s">
        <v>225</v>
      </c>
      <c r="D434" s="8" t="s">
        <v>205</v>
      </c>
      <c r="E434" s="94" t="s">
        <v>4</v>
      </c>
      <c r="F434" s="94"/>
      <c r="G434" s="71">
        <f>G435</f>
        <v>28</v>
      </c>
      <c r="H434" s="66"/>
      <c r="I434" s="71">
        <f t="shared" si="73"/>
        <v>28</v>
      </c>
      <c r="J434" s="66"/>
      <c r="K434" s="100">
        <f t="shared" si="74"/>
        <v>28</v>
      </c>
      <c r="L434" s="100"/>
      <c r="M434" s="101">
        <f t="shared" si="78"/>
        <v>28</v>
      </c>
    </row>
    <row r="435" spans="1:13" ht="12.75">
      <c r="A435" s="63" t="str">
        <f ca="1">IF(ISERROR(MATCH(F435,Код_КВР,0)),"",INDIRECT(ADDRESS(MATCH(F435,Код_КВР,0)+1,2,,,"КВР")))</f>
        <v>Закупка товаров, работ и услуг для муниципальных нужд</v>
      </c>
      <c r="B435" s="94">
        <v>803</v>
      </c>
      <c r="C435" s="8" t="s">
        <v>225</v>
      </c>
      <c r="D435" s="8" t="s">
        <v>205</v>
      </c>
      <c r="E435" s="94" t="s">
        <v>4</v>
      </c>
      <c r="F435" s="94">
        <v>200</v>
      </c>
      <c r="G435" s="71">
        <f>G436</f>
        <v>28</v>
      </c>
      <c r="H435" s="71">
        <f>H436</f>
        <v>0</v>
      </c>
      <c r="I435" s="71">
        <f t="shared" si="73"/>
        <v>28</v>
      </c>
      <c r="J435" s="71">
        <f>J436</f>
        <v>0</v>
      </c>
      <c r="K435" s="100">
        <f t="shared" si="74"/>
        <v>28</v>
      </c>
      <c r="L435" s="13">
        <f>L436</f>
        <v>0</v>
      </c>
      <c r="M435" s="101">
        <f t="shared" si="78"/>
        <v>28</v>
      </c>
    </row>
    <row r="436" spans="1:13" ht="33">
      <c r="A436" s="63" t="str">
        <f ca="1">IF(ISERROR(MATCH(F436,Код_КВР,0)),"",INDIRECT(ADDRESS(MATCH(F436,Код_КВР,0)+1,2,,,"КВР")))</f>
        <v>Иные закупки товаров, работ и услуг для обеспечения муниципальных нужд</v>
      </c>
      <c r="B436" s="94">
        <v>803</v>
      </c>
      <c r="C436" s="8" t="s">
        <v>225</v>
      </c>
      <c r="D436" s="8" t="s">
        <v>205</v>
      </c>
      <c r="E436" s="94" t="s">
        <v>4</v>
      </c>
      <c r="F436" s="94">
        <v>240</v>
      </c>
      <c r="G436" s="71">
        <f>G437</f>
        <v>28</v>
      </c>
      <c r="H436" s="66"/>
      <c r="I436" s="71">
        <f t="shared" si="73"/>
        <v>28</v>
      </c>
      <c r="J436" s="66"/>
      <c r="K436" s="100">
        <f t="shared" si="74"/>
        <v>28</v>
      </c>
      <c r="L436" s="100"/>
      <c r="M436" s="101">
        <f t="shared" si="78"/>
        <v>28</v>
      </c>
    </row>
    <row r="437" spans="1:13" ht="33">
      <c r="A437" s="63" t="str">
        <f ca="1">IF(ISERROR(MATCH(F437,Код_КВР,0)),"",INDIRECT(ADDRESS(MATCH(F437,Код_КВР,0)+1,2,,,"КВР")))</f>
        <v xml:space="preserve">Прочая закупка товаров, работ и услуг для обеспечения муниципальных нужд         </v>
      </c>
      <c r="B437" s="94">
        <v>803</v>
      </c>
      <c r="C437" s="8" t="s">
        <v>225</v>
      </c>
      <c r="D437" s="8" t="s">
        <v>205</v>
      </c>
      <c r="E437" s="94" t="s">
        <v>4</v>
      </c>
      <c r="F437" s="94">
        <v>244</v>
      </c>
      <c r="G437" s="71">
        <v>28</v>
      </c>
      <c r="H437" s="66"/>
      <c r="I437" s="71">
        <f t="shared" si="73"/>
        <v>28</v>
      </c>
      <c r="J437" s="66"/>
      <c r="K437" s="100">
        <f t="shared" si="74"/>
        <v>28</v>
      </c>
      <c r="L437" s="100"/>
      <c r="M437" s="101">
        <f t="shared" si="78"/>
        <v>28</v>
      </c>
    </row>
    <row r="438" spans="1:13" ht="33">
      <c r="A438" s="63" t="str">
        <f ca="1">IF(ISERROR(MATCH(E438,Код_КЦСР,0)),"",INDIRECT(ADDRESS(MATCH(E438,Код_КЦСР,0)+1,2,,,"КЦСР")))</f>
        <v>Муниципальная программа «Развитие жилищно-коммунального хозяйства города Череповца» на 2014-2018 годы</v>
      </c>
      <c r="B438" s="94">
        <v>803</v>
      </c>
      <c r="C438" s="8" t="s">
        <v>225</v>
      </c>
      <c r="D438" s="8" t="s">
        <v>205</v>
      </c>
      <c r="E438" s="94" t="s">
        <v>47</v>
      </c>
      <c r="F438" s="94"/>
      <c r="G438" s="71">
        <f aca="true" t="shared" si="82" ref="G438:L442">G439</f>
        <v>80</v>
      </c>
      <c r="H438" s="71">
        <f t="shared" si="82"/>
        <v>0</v>
      </c>
      <c r="I438" s="71">
        <f t="shared" si="73"/>
        <v>80</v>
      </c>
      <c r="J438" s="71">
        <f t="shared" si="82"/>
        <v>0</v>
      </c>
      <c r="K438" s="100">
        <f aca="true" t="shared" si="83" ref="K438:K501">I438+J438</f>
        <v>80</v>
      </c>
      <c r="L438" s="13">
        <f t="shared" si="82"/>
        <v>0</v>
      </c>
      <c r="M438" s="101">
        <f t="shared" si="78"/>
        <v>80</v>
      </c>
    </row>
    <row r="439" spans="1:13" ht="12.75">
      <c r="A439" s="63" t="str">
        <f ca="1">IF(ISERROR(MATCH(E439,Код_КЦСР,0)),"",INDIRECT(ADDRESS(MATCH(E439,Код_КЦСР,0)+1,2,,,"КЦСР")))</f>
        <v>Развитие благоустройства города</v>
      </c>
      <c r="B439" s="94">
        <v>803</v>
      </c>
      <c r="C439" s="8" t="s">
        <v>225</v>
      </c>
      <c r="D439" s="8" t="s">
        <v>205</v>
      </c>
      <c r="E439" s="94" t="s">
        <v>48</v>
      </c>
      <c r="F439" s="94"/>
      <c r="G439" s="71">
        <f t="shared" si="82"/>
        <v>80</v>
      </c>
      <c r="H439" s="71">
        <f t="shared" si="82"/>
        <v>0</v>
      </c>
      <c r="I439" s="71">
        <f t="shared" si="73"/>
        <v>80</v>
      </c>
      <c r="J439" s="71">
        <f t="shared" si="82"/>
        <v>0</v>
      </c>
      <c r="K439" s="100">
        <f t="shared" si="83"/>
        <v>80</v>
      </c>
      <c r="L439" s="13">
        <f t="shared" si="82"/>
        <v>0</v>
      </c>
      <c r="M439" s="101">
        <f t="shared" si="78"/>
        <v>80</v>
      </c>
    </row>
    <row r="440" spans="1:13" ht="33">
      <c r="A440" s="63" t="str">
        <f ca="1">IF(ISERROR(MATCH(E440,Код_КЦСР,0)),"",INDIRECT(ADDRESS(MATCH(E440,Код_КЦСР,0)+1,2,,,"КЦСР")))</f>
        <v>Мероприятия по решению общегосударственных вопросов и вопросов в области национальной политики</v>
      </c>
      <c r="B440" s="94">
        <v>803</v>
      </c>
      <c r="C440" s="8" t="s">
        <v>225</v>
      </c>
      <c r="D440" s="8" t="s">
        <v>205</v>
      </c>
      <c r="E440" s="94" t="s">
        <v>54</v>
      </c>
      <c r="F440" s="94"/>
      <c r="G440" s="71">
        <f t="shared" si="82"/>
        <v>80</v>
      </c>
      <c r="H440" s="71">
        <f t="shared" si="82"/>
        <v>0</v>
      </c>
      <c r="I440" s="71">
        <f t="shared" si="73"/>
        <v>80</v>
      </c>
      <c r="J440" s="71">
        <f t="shared" si="82"/>
        <v>0</v>
      </c>
      <c r="K440" s="100">
        <f t="shared" si="83"/>
        <v>80</v>
      </c>
      <c r="L440" s="13">
        <f t="shared" si="82"/>
        <v>0</v>
      </c>
      <c r="M440" s="101">
        <f t="shared" si="78"/>
        <v>80</v>
      </c>
    </row>
    <row r="441" spans="1:13" ht="12.75">
      <c r="A441" s="63" t="str">
        <f ca="1">IF(ISERROR(MATCH(F441,Код_КВР,0)),"",INDIRECT(ADDRESS(MATCH(F441,Код_КВР,0)+1,2,,,"КВР")))</f>
        <v>Закупка товаров, работ и услуг для муниципальных нужд</v>
      </c>
      <c r="B441" s="94">
        <v>803</v>
      </c>
      <c r="C441" s="8" t="s">
        <v>225</v>
      </c>
      <c r="D441" s="8" t="s">
        <v>205</v>
      </c>
      <c r="E441" s="94" t="s">
        <v>54</v>
      </c>
      <c r="F441" s="94">
        <v>200</v>
      </c>
      <c r="G441" s="71">
        <f t="shared" si="82"/>
        <v>80</v>
      </c>
      <c r="H441" s="71">
        <f t="shared" si="82"/>
        <v>0</v>
      </c>
      <c r="I441" s="71">
        <f t="shared" si="73"/>
        <v>80</v>
      </c>
      <c r="J441" s="71">
        <f t="shared" si="82"/>
        <v>0</v>
      </c>
      <c r="K441" s="100">
        <f t="shared" si="83"/>
        <v>80</v>
      </c>
      <c r="L441" s="13">
        <f t="shared" si="82"/>
        <v>0</v>
      </c>
      <c r="M441" s="101">
        <f t="shared" si="78"/>
        <v>80</v>
      </c>
    </row>
    <row r="442" spans="1:13" ht="33">
      <c r="A442" s="63" t="str">
        <f ca="1">IF(ISERROR(MATCH(F442,Код_КВР,0)),"",INDIRECT(ADDRESS(MATCH(F442,Код_КВР,0)+1,2,,,"КВР")))</f>
        <v>Иные закупки товаров, работ и услуг для обеспечения муниципальных нужд</v>
      </c>
      <c r="B442" s="94">
        <v>803</v>
      </c>
      <c r="C442" s="8" t="s">
        <v>225</v>
      </c>
      <c r="D442" s="8" t="s">
        <v>205</v>
      </c>
      <c r="E442" s="94" t="s">
        <v>54</v>
      </c>
      <c r="F442" s="94">
        <v>240</v>
      </c>
      <c r="G442" s="71">
        <f t="shared" si="82"/>
        <v>80</v>
      </c>
      <c r="H442" s="71">
        <f t="shared" si="82"/>
        <v>0</v>
      </c>
      <c r="I442" s="71">
        <f t="shared" si="73"/>
        <v>80</v>
      </c>
      <c r="J442" s="71">
        <f t="shared" si="82"/>
        <v>0</v>
      </c>
      <c r="K442" s="100">
        <f t="shared" si="83"/>
        <v>80</v>
      </c>
      <c r="L442" s="13">
        <f t="shared" si="82"/>
        <v>0</v>
      </c>
      <c r="M442" s="101">
        <f t="shared" si="78"/>
        <v>80</v>
      </c>
    </row>
    <row r="443" spans="1:13" ht="33">
      <c r="A443" s="63" t="str">
        <f ca="1">IF(ISERROR(MATCH(F443,Код_КВР,0)),"",INDIRECT(ADDRESS(MATCH(F443,Код_КВР,0)+1,2,,,"КВР")))</f>
        <v xml:space="preserve">Прочая закупка товаров, работ и услуг для обеспечения муниципальных нужд         </v>
      </c>
      <c r="B443" s="94">
        <v>803</v>
      </c>
      <c r="C443" s="8" t="s">
        <v>225</v>
      </c>
      <c r="D443" s="8" t="s">
        <v>205</v>
      </c>
      <c r="E443" s="94" t="s">
        <v>54</v>
      </c>
      <c r="F443" s="94">
        <v>244</v>
      </c>
      <c r="G443" s="71">
        <v>80</v>
      </c>
      <c r="H443" s="66"/>
      <c r="I443" s="71">
        <f t="shared" si="73"/>
        <v>80</v>
      </c>
      <c r="J443" s="66"/>
      <c r="K443" s="100">
        <f t="shared" si="83"/>
        <v>80</v>
      </c>
      <c r="L443" s="100"/>
      <c r="M443" s="101">
        <f t="shared" si="78"/>
        <v>80</v>
      </c>
    </row>
    <row r="444" spans="1:13" ht="12.75">
      <c r="A444" s="63" t="str">
        <f ca="1">IF(ISERROR(MATCH(C444,Код_Раздел,0)),"",INDIRECT(ADDRESS(MATCH(C444,Код_Раздел,0)+1,2,,,"Раздел")))</f>
        <v>Жилищно-коммунальное хозяйство</v>
      </c>
      <c r="B444" s="94">
        <v>803</v>
      </c>
      <c r="C444" s="8" t="s">
        <v>230</v>
      </c>
      <c r="D444" s="8"/>
      <c r="E444" s="94"/>
      <c r="F444" s="94"/>
      <c r="G444" s="71">
        <f>G445+G462+G476</f>
        <v>167820.5</v>
      </c>
      <c r="H444" s="71">
        <f>H445+H462+H476</f>
        <v>0</v>
      </c>
      <c r="I444" s="71">
        <f aca="true" t="shared" si="84" ref="I444:I507">G444+H444</f>
        <v>167820.5</v>
      </c>
      <c r="J444" s="71">
        <f>J445+J462+J476</f>
        <v>-898.9000000000001</v>
      </c>
      <c r="K444" s="100">
        <f t="shared" si="83"/>
        <v>166921.6</v>
      </c>
      <c r="L444" s="13">
        <f>L445+L462+L476</f>
        <v>-2681.7</v>
      </c>
      <c r="M444" s="101">
        <f t="shared" si="78"/>
        <v>164239.9</v>
      </c>
    </row>
    <row r="445" spans="1:13" ht="12.75">
      <c r="A445" s="12" t="s">
        <v>235</v>
      </c>
      <c r="B445" s="94">
        <v>803</v>
      </c>
      <c r="C445" s="8" t="s">
        <v>230</v>
      </c>
      <c r="D445" s="8" t="s">
        <v>222</v>
      </c>
      <c r="E445" s="94"/>
      <c r="F445" s="94"/>
      <c r="G445" s="71">
        <f>G446+G452</f>
        <v>9180.8</v>
      </c>
      <c r="H445" s="71">
        <f>H446+H452</f>
        <v>0</v>
      </c>
      <c r="I445" s="71">
        <f t="shared" si="84"/>
        <v>9180.8</v>
      </c>
      <c r="J445" s="71">
        <f>J446+J452</f>
        <v>0</v>
      </c>
      <c r="K445" s="100">
        <f t="shared" si="83"/>
        <v>9180.8</v>
      </c>
      <c r="L445" s="13">
        <f>L446+L452</f>
        <v>-508.5</v>
      </c>
      <c r="M445" s="101">
        <f t="shared" si="78"/>
        <v>8672.3</v>
      </c>
    </row>
    <row r="446" spans="1:13" ht="49.5">
      <c r="A446" s="63" t="str">
        <f ca="1">IF(ISERROR(MATCH(E446,Код_КЦСР,0)),"",INDIRECT(ADDRESS(MATCH(E446,Код_КЦСР,0)+1,2,,,"КЦСР")))</f>
        <v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</v>
      </c>
      <c r="B446" s="94">
        <v>803</v>
      </c>
      <c r="C446" s="8" t="s">
        <v>230</v>
      </c>
      <c r="D446" s="8" t="s">
        <v>222</v>
      </c>
      <c r="E446" s="94" t="s">
        <v>34</v>
      </c>
      <c r="F446" s="94"/>
      <c r="G446" s="71">
        <f aca="true" t="shared" si="85" ref="G446:L450">G447</f>
        <v>1500</v>
      </c>
      <c r="H446" s="71">
        <f t="shared" si="85"/>
        <v>0</v>
      </c>
      <c r="I446" s="71">
        <f t="shared" si="84"/>
        <v>1500</v>
      </c>
      <c r="J446" s="71">
        <f t="shared" si="85"/>
        <v>0</v>
      </c>
      <c r="K446" s="100">
        <f t="shared" si="83"/>
        <v>1500</v>
      </c>
      <c r="L446" s="13">
        <f t="shared" si="85"/>
        <v>-270.4</v>
      </c>
      <c r="M446" s="101">
        <f t="shared" si="78"/>
        <v>1229.6</v>
      </c>
    </row>
    <row r="447" spans="1:13" ht="33">
      <c r="A447" s="63" t="str">
        <f ca="1">IF(ISERROR(MATCH(E447,Код_КЦСР,0)),"",INDIRECT(ADDRESS(MATCH(E447,Код_КЦСР,0)+1,2,,,"КЦСР")))</f>
        <v>Энергосбережение и повышение энергетической эффективности в жилищном фонде</v>
      </c>
      <c r="B447" s="94">
        <v>803</v>
      </c>
      <c r="C447" s="8" t="s">
        <v>230</v>
      </c>
      <c r="D447" s="8" t="s">
        <v>222</v>
      </c>
      <c r="E447" s="94" t="s">
        <v>35</v>
      </c>
      <c r="F447" s="94"/>
      <c r="G447" s="71">
        <f t="shared" si="85"/>
        <v>1500</v>
      </c>
      <c r="H447" s="71">
        <f t="shared" si="85"/>
        <v>0</v>
      </c>
      <c r="I447" s="71">
        <f t="shared" si="84"/>
        <v>1500</v>
      </c>
      <c r="J447" s="71">
        <f t="shared" si="85"/>
        <v>0</v>
      </c>
      <c r="K447" s="100">
        <f t="shared" si="83"/>
        <v>1500</v>
      </c>
      <c r="L447" s="13">
        <f t="shared" si="85"/>
        <v>-270.4</v>
      </c>
      <c r="M447" s="101">
        <f t="shared" si="78"/>
        <v>1229.6</v>
      </c>
    </row>
    <row r="448" spans="1:13" ht="33">
      <c r="A448" s="63" t="str">
        <f ca="1">IF(ISERROR(MATCH(E448,Код_КЦСР,0)),"",INDIRECT(ADDRESS(MATCH(E448,Код_КЦСР,0)+1,2,,,"КЦСР")))</f>
        <v>Оснащение индивидуальными приборами учета коммунальных ресурсов жилых помещений, относящихся к муниципальному жилому фонду</v>
      </c>
      <c r="B448" s="94">
        <v>803</v>
      </c>
      <c r="C448" s="8" t="s">
        <v>230</v>
      </c>
      <c r="D448" s="8" t="s">
        <v>222</v>
      </c>
      <c r="E448" s="94" t="s">
        <v>37</v>
      </c>
      <c r="F448" s="94"/>
      <c r="G448" s="71">
        <f t="shared" si="85"/>
        <v>1500</v>
      </c>
      <c r="H448" s="71">
        <f t="shared" si="85"/>
        <v>0</v>
      </c>
      <c r="I448" s="71">
        <f t="shared" si="84"/>
        <v>1500</v>
      </c>
      <c r="J448" s="71">
        <f t="shared" si="85"/>
        <v>0</v>
      </c>
      <c r="K448" s="100">
        <f t="shared" si="83"/>
        <v>1500</v>
      </c>
      <c r="L448" s="13">
        <f t="shared" si="85"/>
        <v>-270.4</v>
      </c>
      <c r="M448" s="101">
        <f t="shared" si="78"/>
        <v>1229.6</v>
      </c>
    </row>
    <row r="449" spans="1:13" ht="12.75">
      <c r="A449" s="63" t="str">
        <f ca="1">IF(ISERROR(MATCH(F449,Код_КВР,0)),"",INDIRECT(ADDRESS(MATCH(F449,Код_КВР,0)+1,2,,,"КВР")))</f>
        <v>Закупка товаров, работ и услуг для муниципальных нужд</v>
      </c>
      <c r="B449" s="94">
        <v>803</v>
      </c>
      <c r="C449" s="8" t="s">
        <v>230</v>
      </c>
      <c r="D449" s="8" t="s">
        <v>222</v>
      </c>
      <c r="E449" s="94" t="s">
        <v>37</v>
      </c>
      <c r="F449" s="94">
        <v>200</v>
      </c>
      <c r="G449" s="71">
        <f t="shared" si="85"/>
        <v>1500</v>
      </c>
      <c r="H449" s="71">
        <f t="shared" si="85"/>
        <v>0</v>
      </c>
      <c r="I449" s="71">
        <f t="shared" si="84"/>
        <v>1500</v>
      </c>
      <c r="J449" s="71">
        <f t="shared" si="85"/>
        <v>0</v>
      </c>
      <c r="K449" s="100">
        <f t="shared" si="83"/>
        <v>1500</v>
      </c>
      <c r="L449" s="13">
        <f t="shared" si="85"/>
        <v>-270.4</v>
      </c>
      <c r="M449" s="101">
        <f t="shared" si="78"/>
        <v>1229.6</v>
      </c>
    </row>
    <row r="450" spans="1:13" ht="33">
      <c r="A450" s="63" t="str">
        <f ca="1">IF(ISERROR(MATCH(F450,Код_КВР,0)),"",INDIRECT(ADDRESS(MATCH(F450,Код_КВР,0)+1,2,,,"КВР")))</f>
        <v>Иные закупки товаров, работ и услуг для обеспечения муниципальных нужд</v>
      </c>
      <c r="B450" s="94">
        <v>803</v>
      </c>
      <c r="C450" s="8" t="s">
        <v>230</v>
      </c>
      <c r="D450" s="8" t="s">
        <v>222</v>
      </c>
      <c r="E450" s="94" t="s">
        <v>37</v>
      </c>
      <c r="F450" s="94">
        <v>240</v>
      </c>
      <c r="G450" s="71">
        <f t="shared" si="85"/>
        <v>1500</v>
      </c>
      <c r="H450" s="71">
        <f t="shared" si="85"/>
        <v>0</v>
      </c>
      <c r="I450" s="71">
        <f t="shared" si="84"/>
        <v>1500</v>
      </c>
      <c r="J450" s="71">
        <f t="shared" si="85"/>
        <v>0</v>
      </c>
      <c r="K450" s="100">
        <f t="shared" si="83"/>
        <v>1500</v>
      </c>
      <c r="L450" s="13">
        <f t="shared" si="85"/>
        <v>-270.4</v>
      </c>
      <c r="M450" s="101">
        <f t="shared" si="78"/>
        <v>1229.6</v>
      </c>
    </row>
    <row r="451" spans="1:13" ht="33">
      <c r="A451" s="63" t="str">
        <f ca="1">IF(ISERROR(MATCH(F451,Код_КВР,0)),"",INDIRECT(ADDRESS(MATCH(F451,Код_КВР,0)+1,2,,,"КВР")))</f>
        <v xml:space="preserve">Прочая закупка товаров, работ и услуг для обеспечения муниципальных нужд         </v>
      </c>
      <c r="B451" s="94">
        <v>803</v>
      </c>
      <c r="C451" s="8" t="s">
        <v>230</v>
      </c>
      <c r="D451" s="8" t="s">
        <v>222</v>
      </c>
      <c r="E451" s="94" t="s">
        <v>37</v>
      </c>
      <c r="F451" s="94">
        <v>244</v>
      </c>
      <c r="G451" s="71">
        <v>1500</v>
      </c>
      <c r="H451" s="66"/>
      <c r="I451" s="71">
        <f t="shared" si="84"/>
        <v>1500</v>
      </c>
      <c r="J451" s="66"/>
      <c r="K451" s="100">
        <f t="shared" si="83"/>
        <v>1500</v>
      </c>
      <c r="L451" s="100">
        <v>-270.4</v>
      </c>
      <c r="M451" s="101">
        <f t="shared" si="78"/>
        <v>1229.6</v>
      </c>
    </row>
    <row r="452" spans="1:13" ht="33">
      <c r="A452" s="63" t="str">
        <f ca="1">IF(ISERROR(MATCH(E452,Код_КЦСР,0)),"",INDIRECT(ADDRESS(MATCH(E452,Код_КЦСР,0)+1,2,,,"КЦСР")))</f>
        <v>Муниципальная программа «Развитие жилищно-коммунального хозяйства города Череповца» на 2014-2018 годы</v>
      </c>
      <c r="B452" s="94">
        <v>803</v>
      </c>
      <c r="C452" s="8" t="s">
        <v>230</v>
      </c>
      <c r="D452" s="8" t="s">
        <v>222</v>
      </c>
      <c r="E452" s="94" t="s">
        <v>47</v>
      </c>
      <c r="F452" s="94"/>
      <c r="G452" s="71">
        <f>G453</f>
        <v>7680.8</v>
      </c>
      <c r="H452" s="71">
        <f>H453</f>
        <v>0</v>
      </c>
      <c r="I452" s="71">
        <f t="shared" si="84"/>
        <v>7680.8</v>
      </c>
      <c r="J452" s="71">
        <f>J453</f>
        <v>0</v>
      </c>
      <c r="K452" s="100">
        <f t="shared" si="83"/>
        <v>7680.8</v>
      </c>
      <c r="L452" s="13">
        <f>L453</f>
        <v>-238.1</v>
      </c>
      <c r="M452" s="101">
        <f t="shared" si="78"/>
        <v>7442.7</v>
      </c>
    </row>
    <row r="453" spans="1:13" ht="12.75">
      <c r="A453" s="63" t="str">
        <f ca="1">IF(ISERROR(MATCH(E453,Код_КЦСР,0)),"",INDIRECT(ADDRESS(MATCH(E453,Код_КЦСР,0)+1,2,,,"КЦСР")))</f>
        <v>Содержание и ремонт жилищного фонда</v>
      </c>
      <c r="B453" s="94">
        <v>803</v>
      </c>
      <c r="C453" s="8" t="s">
        <v>230</v>
      </c>
      <c r="D453" s="8" t="s">
        <v>222</v>
      </c>
      <c r="E453" s="94" t="s">
        <v>56</v>
      </c>
      <c r="F453" s="94"/>
      <c r="G453" s="71">
        <f>G454+G458</f>
        <v>7680.8</v>
      </c>
      <c r="H453" s="71">
        <f>H454+H458</f>
        <v>0</v>
      </c>
      <c r="I453" s="71">
        <f t="shared" si="84"/>
        <v>7680.8</v>
      </c>
      <c r="J453" s="71">
        <f>J454+J458</f>
        <v>0</v>
      </c>
      <c r="K453" s="100">
        <f t="shared" si="83"/>
        <v>7680.8</v>
      </c>
      <c r="L453" s="13">
        <f>L454+L458</f>
        <v>-238.1</v>
      </c>
      <c r="M453" s="101">
        <f t="shared" si="78"/>
        <v>7442.7</v>
      </c>
    </row>
    <row r="454" spans="1:13" ht="12.75">
      <c r="A454" s="63" t="str">
        <f ca="1">IF(ISERROR(MATCH(E454,Код_КЦСР,0)),"",INDIRECT(ADDRESS(MATCH(E454,Код_КЦСР,0)+1,2,,,"КЦСР")))</f>
        <v>Капитальный ремонт жилищного фонда</v>
      </c>
      <c r="B454" s="94">
        <v>803</v>
      </c>
      <c r="C454" s="8" t="s">
        <v>230</v>
      </c>
      <c r="D454" s="8" t="s">
        <v>222</v>
      </c>
      <c r="E454" s="94" t="s">
        <v>58</v>
      </c>
      <c r="F454" s="94"/>
      <c r="G454" s="71">
        <f aca="true" t="shared" si="86" ref="G454:L456">G455</f>
        <v>2288.3</v>
      </c>
      <c r="H454" s="71">
        <f t="shared" si="86"/>
        <v>0</v>
      </c>
      <c r="I454" s="71">
        <f t="shared" si="84"/>
        <v>2288.3</v>
      </c>
      <c r="J454" s="71">
        <f t="shared" si="86"/>
        <v>0</v>
      </c>
      <c r="K454" s="100">
        <f t="shared" si="83"/>
        <v>2288.3</v>
      </c>
      <c r="L454" s="13">
        <f t="shared" si="86"/>
        <v>0</v>
      </c>
      <c r="M454" s="101">
        <f t="shared" si="78"/>
        <v>2288.3</v>
      </c>
    </row>
    <row r="455" spans="1:13" ht="12.75">
      <c r="A455" s="63" t="str">
        <f ca="1">IF(ISERROR(MATCH(F455,Код_КВР,0)),"",INDIRECT(ADDRESS(MATCH(F455,Код_КВР,0)+1,2,,,"КВР")))</f>
        <v>Закупка товаров, работ и услуг для муниципальных нужд</v>
      </c>
      <c r="B455" s="94">
        <v>803</v>
      </c>
      <c r="C455" s="8" t="s">
        <v>230</v>
      </c>
      <c r="D455" s="8" t="s">
        <v>222</v>
      </c>
      <c r="E455" s="94" t="s">
        <v>58</v>
      </c>
      <c r="F455" s="94">
        <v>200</v>
      </c>
      <c r="G455" s="71">
        <f t="shared" si="86"/>
        <v>2288.3</v>
      </c>
      <c r="H455" s="71">
        <f t="shared" si="86"/>
        <v>0</v>
      </c>
      <c r="I455" s="71">
        <f t="shared" si="84"/>
        <v>2288.3</v>
      </c>
      <c r="J455" s="71">
        <f t="shared" si="86"/>
        <v>0</v>
      </c>
      <c r="K455" s="100">
        <f t="shared" si="83"/>
        <v>2288.3</v>
      </c>
      <c r="L455" s="13">
        <f t="shared" si="86"/>
        <v>0</v>
      </c>
      <c r="M455" s="101">
        <f t="shared" si="78"/>
        <v>2288.3</v>
      </c>
    </row>
    <row r="456" spans="1:13" ht="33">
      <c r="A456" s="63" t="str">
        <f ca="1">IF(ISERROR(MATCH(F456,Код_КВР,0)),"",INDIRECT(ADDRESS(MATCH(F456,Код_КВР,0)+1,2,,,"КВР")))</f>
        <v>Иные закупки товаров, работ и услуг для обеспечения муниципальных нужд</v>
      </c>
      <c r="B456" s="94">
        <v>803</v>
      </c>
      <c r="C456" s="8" t="s">
        <v>230</v>
      </c>
      <c r="D456" s="8" t="s">
        <v>222</v>
      </c>
      <c r="E456" s="94" t="s">
        <v>58</v>
      </c>
      <c r="F456" s="94">
        <v>240</v>
      </c>
      <c r="G456" s="71">
        <f t="shared" si="86"/>
        <v>2288.3</v>
      </c>
      <c r="H456" s="71">
        <f t="shared" si="86"/>
        <v>0</v>
      </c>
      <c r="I456" s="71">
        <f t="shared" si="84"/>
        <v>2288.3</v>
      </c>
      <c r="J456" s="71">
        <f t="shared" si="86"/>
        <v>0</v>
      </c>
      <c r="K456" s="100">
        <f t="shared" si="83"/>
        <v>2288.3</v>
      </c>
      <c r="L456" s="13">
        <f t="shared" si="86"/>
        <v>0</v>
      </c>
      <c r="M456" s="101">
        <f t="shared" si="78"/>
        <v>2288.3</v>
      </c>
    </row>
    <row r="457" spans="1:13" ht="33">
      <c r="A457" s="63" t="str">
        <f ca="1">IF(ISERROR(MATCH(F457,Код_КВР,0)),"",INDIRECT(ADDRESS(MATCH(F457,Код_КВР,0)+1,2,,,"КВР")))</f>
        <v xml:space="preserve">Прочая закупка товаров, работ и услуг для обеспечения муниципальных нужд         </v>
      </c>
      <c r="B457" s="94">
        <v>803</v>
      </c>
      <c r="C457" s="8" t="s">
        <v>230</v>
      </c>
      <c r="D457" s="8" t="s">
        <v>222</v>
      </c>
      <c r="E457" s="94" t="s">
        <v>58</v>
      </c>
      <c r="F457" s="94">
        <v>244</v>
      </c>
      <c r="G457" s="71">
        <v>2288.3</v>
      </c>
      <c r="H457" s="66"/>
      <c r="I457" s="71">
        <f t="shared" si="84"/>
        <v>2288.3</v>
      </c>
      <c r="J457" s="66"/>
      <c r="K457" s="100">
        <f t="shared" si="83"/>
        <v>2288.3</v>
      </c>
      <c r="L457" s="100"/>
      <c r="M457" s="101">
        <f t="shared" si="78"/>
        <v>2288.3</v>
      </c>
    </row>
    <row r="458" spans="1:13" ht="33">
      <c r="A458" s="63" t="str">
        <f ca="1">IF(ISERROR(MATCH(E458,Код_КЦСР,0)),"",INDIRECT(ADDRESS(MATCH(E458,Код_КЦСР,0)+1,2,,,"КЦСР")))</f>
        <v>Содержание и ремонт временно незаселенных жилых помещений муниципального жилищного фонда</v>
      </c>
      <c r="B458" s="94">
        <v>803</v>
      </c>
      <c r="C458" s="8" t="s">
        <v>230</v>
      </c>
      <c r="D458" s="8" t="s">
        <v>222</v>
      </c>
      <c r="E458" s="94" t="s">
        <v>60</v>
      </c>
      <c r="F458" s="94"/>
      <c r="G458" s="71">
        <f aca="true" t="shared" si="87" ref="G458:L460">G459</f>
        <v>5392.5</v>
      </c>
      <c r="H458" s="71">
        <f t="shared" si="87"/>
        <v>0</v>
      </c>
      <c r="I458" s="71">
        <f t="shared" si="84"/>
        <v>5392.5</v>
      </c>
      <c r="J458" s="71">
        <f t="shared" si="87"/>
        <v>0</v>
      </c>
      <c r="K458" s="100">
        <f t="shared" si="83"/>
        <v>5392.5</v>
      </c>
      <c r="L458" s="13">
        <f t="shared" si="87"/>
        <v>-238.1</v>
      </c>
      <c r="M458" s="101">
        <f t="shared" si="78"/>
        <v>5154.4</v>
      </c>
    </row>
    <row r="459" spans="1:13" ht="12.75">
      <c r="A459" s="63" t="str">
        <f ca="1">IF(ISERROR(MATCH(F459,Код_КВР,0)),"",INDIRECT(ADDRESS(MATCH(F459,Код_КВР,0)+1,2,,,"КВР")))</f>
        <v>Закупка товаров, работ и услуг для муниципальных нужд</v>
      </c>
      <c r="B459" s="94">
        <v>803</v>
      </c>
      <c r="C459" s="8" t="s">
        <v>230</v>
      </c>
      <c r="D459" s="8" t="s">
        <v>222</v>
      </c>
      <c r="E459" s="94" t="s">
        <v>60</v>
      </c>
      <c r="F459" s="94">
        <v>200</v>
      </c>
      <c r="G459" s="71">
        <f t="shared" si="87"/>
        <v>5392.5</v>
      </c>
      <c r="H459" s="71">
        <f t="shared" si="87"/>
        <v>0</v>
      </c>
      <c r="I459" s="71">
        <f t="shared" si="84"/>
        <v>5392.5</v>
      </c>
      <c r="J459" s="71">
        <f t="shared" si="87"/>
        <v>0</v>
      </c>
      <c r="K459" s="100">
        <f t="shared" si="83"/>
        <v>5392.5</v>
      </c>
      <c r="L459" s="13">
        <f t="shared" si="87"/>
        <v>-238.1</v>
      </c>
      <c r="M459" s="101">
        <f t="shared" si="78"/>
        <v>5154.4</v>
      </c>
    </row>
    <row r="460" spans="1:13" ht="33">
      <c r="A460" s="63" t="str">
        <f ca="1">IF(ISERROR(MATCH(F460,Код_КВР,0)),"",INDIRECT(ADDRESS(MATCH(F460,Код_КВР,0)+1,2,,,"КВР")))</f>
        <v>Иные закупки товаров, работ и услуг для обеспечения муниципальных нужд</v>
      </c>
      <c r="B460" s="94">
        <v>803</v>
      </c>
      <c r="C460" s="8" t="s">
        <v>230</v>
      </c>
      <c r="D460" s="8" t="s">
        <v>222</v>
      </c>
      <c r="E460" s="94" t="s">
        <v>60</v>
      </c>
      <c r="F460" s="94">
        <v>240</v>
      </c>
      <c r="G460" s="71">
        <f t="shared" si="87"/>
        <v>5392.5</v>
      </c>
      <c r="H460" s="71">
        <f t="shared" si="87"/>
        <v>0</v>
      </c>
      <c r="I460" s="71">
        <f t="shared" si="84"/>
        <v>5392.5</v>
      </c>
      <c r="J460" s="71">
        <f t="shared" si="87"/>
        <v>0</v>
      </c>
      <c r="K460" s="100">
        <f t="shared" si="83"/>
        <v>5392.5</v>
      </c>
      <c r="L460" s="13">
        <f t="shared" si="87"/>
        <v>-238.1</v>
      </c>
      <c r="M460" s="101">
        <f t="shared" si="78"/>
        <v>5154.4</v>
      </c>
    </row>
    <row r="461" spans="1:13" ht="33">
      <c r="A461" s="63" t="str">
        <f ca="1">IF(ISERROR(MATCH(F461,Код_КВР,0)),"",INDIRECT(ADDRESS(MATCH(F461,Код_КВР,0)+1,2,,,"КВР")))</f>
        <v xml:space="preserve">Прочая закупка товаров, работ и услуг для обеспечения муниципальных нужд         </v>
      </c>
      <c r="B461" s="94">
        <v>803</v>
      </c>
      <c r="C461" s="8" t="s">
        <v>230</v>
      </c>
      <c r="D461" s="8" t="s">
        <v>222</v>
      </c>
      <c r="E461" s="94" t="s">
        <v>60</v>
      </c>
      <c r="F461" s="94">
        <v>244</v>
      </c>
      <c r="G461" s="71">
        <v>5392.5</v>
      </c>
      <c r="H461" s="66"/>
      <c r="I461" s="71">
        <f t="shared" si="84"/>
        <v>5392.5</v>
      </c>
      <c r="J461" s="66"/>
      <c r="K461" s="100">
        <f t="shared" si="83"/>
        <v>5392.5</v>
      </c>
      <c r="L461" s="100">
        <v>-238.1</v>
      </c>
      <c r="M461" s="101">
        <f t="shared" si="78"/>
        <v>5154.4</v>
      </c>
    </row>
    <row r="462" spans="1:13" ht="12.75">
      <c r="A462" s="63" t="s">
        <v>261</v>
      </c>
      <c r="B462" s="94">
        <v>803</v>
      </c>
      <c r="C462" s="8" t="s">
        <v>230</v>
      </c>
      <c r="D462" s="8" t="s">
        <v>224</v>
      </c>
      <c r="E462" s="94"/>
      <c r="F462" s="94"/>
      <c r="G462" s="71">
        <f>G463+G471</f>
        <v>136710.40000000002</v>
      </c>
      <c r="H462" s="71">
        <f>H463+H471</f>
        <v>0</v>
      </c>
      <c r="I462" s="71">
        <f t="shared" si="84"/>
        <v>136710.40000000002</v>
      </c>
      <c r="J462" s="71">
        <f>J463+J471</f>
        <v>-898.9000000000001</v>
      </c>
      <c r="K462" s="100">
        <f t="shared" si="83"/>
        <v>135811.50000000003</v>
      </c>
      <c r="L462" s="13">
        <f>L463+L471</f>
        <v>-2173.2</v>
      </c>
      <c r="M462" s="101">
        <f t="shared" si="78"/>
        <v>133638.30000000002</v>
      </c>
    </row>
    <row r="463" spans="1:13" ht="33">
      <c r="A463" s="63" t="str">
        <f ca="1">IF(ISERROR(MATCH(E463,Код_КЦСР,0)),"",INDIRECT(ADDRESS(MATCH(E463,Код_КЦСР,0)+1,2,,,"КЦСР")))</f>
        <v>Муниципальная программа «Развитие жилищно-коммунального хозяйства города Череповца» на 2014-2018 годы</v>
      </c>
      <c r="B463" s="94">
        <v>803</v>
      </c>
      <c r="C463" s="8" t="s">
        <v>230</v>
      </c>
      <c r="D463" s="8" t="s">
        <v>224</v>
      </c>
      <c r="E463" s="94" t="s">
        <v>47</v>
      </c>
      <c r="F463" s="94"/>
      <c r="G463" s="71">
        <f>G464</f>
        <v>136626.2</v>
      </c>
      <c r="H463" s="71">
        <f>H464</f>
        <v>0</v>
      </c>
      <c r="I463" s="71">
        <f t="shared" si="84"/>
        <v>136626.2</v>
      </c>
      <c r="J463" s="71">
        <f>J464</f>
        <v>-898.9000000000001</v>
      </c>
      <c r="K463" s="100">
        <f t="shared" si="83"/>
        <v>135727.30000000002</v>
      </c>
      <c r="L463" s="13">
        <f>L464</f>
        <v>-2173.2</v>
      </c>
      <c r="M463" s="101">
        <f t="shared" si="78"/>
        <v>133554.1</v>
      </c>
    </row>
    <row r="464" spans="1:13" ht="12.75">
      <c r="A464" s="63" t="str">
        <f ca="1">IF(ISERROR(MATCH(E464,Код_КЦСР,0)),"",INDIRECT(ADDRESS(MATCH(E464,Код_КЦСР,0)+1,2,,,"КЦСР")))</f>
        <v>Развитие благоустройства города</v>
      </c>
      <c r="B464" s="94">
        <v>803</v>
      </c>
      <c r="C464" s="8" t="s">
        <v>230</v>
      </c>
      <c r="D464" s="8" t="s">
        <v>224</v>
      </c>
      <c r="E464" s="94" t="s">
        <v>48</v>
      </c>
      <c r="F464" s="94"/>
      <c r="G464" s="71">
        <f>G465</f>
        <v>136626.2</v>
      </c>
      <c r="H464" s="71">
        <f>H465</f>
        <v>0</v>
      </c>
      <c r="I464" s="71">
        <f t="shared" si="84"/>
        <v>136626.2</v>
      </c>
      <c r="J464" s="71">
        <f>J465</f>
        <v>-898.9000000000001</v>
      </c>
      <c r="K464" s="100">
        <f t="shared" si="83"/>
        <v>135727.30000000002</v>
      </c>
      <c r="L464" s="13">
        <f>L465</f>
        <v>-2173.2</v>
      </c>
      <c r="M464" s="101">
        <f t="shared" si="78"/>
        <v>133554.1</v>
      </c>
    </row>
    <row r="465" spans="1:13" ht="33">
      <c r="A465" s="63" t="str">
        <f ca="1">IF(ISERROR(MATCH(E465,Код_КЦСР,0)),"",INDIRECT(ADDRESS(MATCH(E465,Код_КЦСР,0)+1,2,,,"КЦСР")))</f>
        <v>Мероприятия по благоустройству и повышению внешней привлекательности города</v>
      </c>
      <c r="B465" s="94">
        <v>803</v>
      </c>
      <c r="C465" s="8" t="s">
        <v>230</v>
      </c>
      <c r="D465" s="8" t="s">
        <v>224</v>
      </c>
      <c r="E465" s="94" t="s">
        <v>50</v>
      </c>
      <c r="F465" s="94"/>
      <c r="G465" s="71">
        <f>G466+G469</f>
        <v>136626.2</v>
      </c>
      <c r="H465" s="71">
        <f>H466+H469</f>
        <v>0</v>
      </c>
      <c r="I465" s="71">
        <f t="shared" si="84"/>
        <v>136626.2</v>
      </c>
      <c r="J465" s="71">
        <f>J466+J469</f>
        <v>-898.9000000000001</v>
      </c>
      <c r="K465" s="100">
        <f t="shared" si="83"/>
        <v>135727.30000000002</v>
      </c>
      <c r="L465" s="13">
        <f>L466+L469</f>
        <v>-2173.2</v>
      </c>
      <c r="M465" s="101">
        <f t="shared" si="78"/>
        <v>133554.1</v>
      </c>
    </row>
    <row r="466" spans="1:13" ht="12.75">
      <c r="A466" s="63" t="str">
        <f ca="1">IF(ISERROR(MATCH(F466,Код_КВР,0)),"",INDIRECT(ADDRESS(MATCH(F466,Код_КВР,0)+1,2,,,"КВР")))</f>
        <v>Закупка товаров, работ и услуг для муниципальных нужд</v>
      </c>
      <c r="B466" s="94">
        <v>803</v>
      </c>
      <c r="C466" s="8" t="s">
        <v>230</v>
      </c>
      <c r="D466" s="8" t="s">
        <v>224</v>
      </c>
      <c r="E466" s="94" t="s">
        <v>50</v>
      </c>
      <c r="F466" s="94">
        <v>200</v>
      </c>
      <c r="G466" s="71">
        <f>G467</f>
        <v>104444.7</v>
      </c>
      <c r="H466" s="71">
        <f>H467</f>
        <v>0</v>
      </c>
      <c r="I466" s="71">
        <f t="shared" si="84"/>
        <v>104444.7</v>
      </c>
      <c r="J466" s="71">
        <f>J467</f>
        <v>286.2</v>
      </c>
      <c r="K466" s="100">
        <f t="shared" si="83"/>
        <v>104730.9</v>
      </c>
      <c r="L466" s="13">
        <f>L467</f>
        <v>-2173.2</v>
      </c>
      <c r="M466" s="101">
        <f t="shared" si="78"/>
        <v>102557.7</v>
      </c>
    </row>
    <row r="467" spans="1:13" ht="33">
      <c r="A467" s="63" t="str">
        <f ca="1">IF(ISERROR(MATCH(F467,Код_КВР,0)),"",INDIRECT(ADDRESS(MATCH(F467,Код_КВР,0)+1,2,,,"КВР")))</f>
        <v>Иные закупки товаров, работ и услуг для обеспечения муниципальных нужд</v>
      </c>
      <c r="B467" s="94">
        <v>803</v>
      </c>
      <c r="C467" s="8" t="s">
        <v>230</v>
      </c>
      <c r="D467" s="8" t="s">
        <v>224</v>
      </c>
      <c r="E467" s="94" t="s">
        <v>50</v>
      </c>
      <c r="F467" s="94">
        <v>240</v>
      </c>
      <c r="G467" s="71">
        <f>G468</f>
        <v>104444.7</v>
      </c>
      <c r="H467" s="71">
        <f>H468</f>
        <v>0</v>
      </c>
      <c r="I467" s="71">
        <f t="shared" si="84"/>
        <v>104444.7</v>
      </c>
      <c r="J467" s="71">
        <f>J468</f>
        <v>286.2</v>
      </c>
      <c r="K467" s="100">
        <f t="shared" si="83"/>
        <v>104730.9</v>
      </c>
      <c r="L467" s="13">
        <f>L468</f>
        <v>-2173.2</v>
      </c>
      <c r="M467" s="101">
        <f t="shared" si="78"/>
        <v>102557.7</v>
      </c>
    </row>
    <row r="468" spans="1:13" ht="33">
      <c r="A468" s="63" t="str">
        <f ca="1">IF(ISERROR(MATCH(F468,Код_КВР,0)),"",INDIRECT(ADDRESS(MATCH(F468,Код_КВР,0)+1,2,,,"КВР")))</f>
        <v xml:space="preserve">Прочая закупка товаров, работ и услуг для обеспечения муниципальных нужд         </v>
      </c>
      <c r="B468" s="94">
        <v>803</v>
      </c>
      <c r="C468" s="8" t="s">
        <v>230</v>
      </c>
      <c r="D468" s="8" t="s">
        <v>224</v>
      </c>
      <c r="E468" s="94" t="s">
        <v>50</v>
      </c>
      <c r="F468" s="94">
        <v>244</v>
      </c>
      <c r="G468" s="71">
        <v>104444.7</v>
      </c>
      <c r="H468" s="66"/>
      <c r="I468" s="71">
        <f t="shared" si="84"/>
        <v>104444.7</v>
      </c>
      <c r="J468" s="66">
        <v>286.2</v>
      </c>
      <c r="K468" s="100">
        <f t="shared" si="83"/>
        <v>104730.9</v>
      </c>
      <c r="L468" s="100">
        <f>1005-29.9-97.4-2592.7-458.2</f>
        <v>-2173.2</v>
      </c>
      <c r="M468" s="101">
        <f t="shared" si="78"/>
        <v>102557.7</v>
      </c>
    </row>
    <row r="469" spans="1:13" ht="12.75">
      <c r="A469" s="63" t="str">
        <f ca="1">IF(ISERROR(MATCH(F469,Код_КВР,0)),"",INDIRECT(ADDRESS(MATCH(F469,Код_КВР,0)+1,2,,,"КВР")))</f>
        <v>Иные бюджетные ассигнования</v>
      </c>
      <c r="B469" s="94">
        <v>803</v>
      </c>
      <c r="C469" s="8" t="s">
        <v>230</v>
      </c>
      <c r="D469" s="8" t="s">
        <v>224</v>
      </c>
      <c r="E469" s="94" t="s">
        <v>50</v>
      </c>
      <c r="F469" s="94">
        <v>800</v>
      </c>
      <c r="G469" s="71">
        <f>G470</f>
        <v>32181.5</v>
      </c>
      <c r="H469" s="71">
        <f>H470</f>
        <v>0</v>
      </c>
      <c r="I469" s="71">
        <f t="shared" si="84"/>
        <v>32181.5</v>
      </c>
      <c r="J469" s="71">
        <f>J470</f>
        <v>-1185.1000000000001</v>
      </c>
      <c r="K469" s="100">
        <f t="shared" si="83"/>
        <v>30996.4</v>
      </c>
      <c r="L469" s="13">
        <f>L470</f>
        <v>0</v>
      </c>
      <c r="M469" s="101">
        <f t="shared" si="78"/>
        <v>30996.4</v>
      </c>
    </row>
    <row r="470" spans="1:13" ht="33">
      <c r="A470" s="63" t="str">
        <f ca="1">IF(ISERROR(MATCH(F470,Код_КВР,0)),"",INDIRECT(ADDRESS(MATCH(F470,Код_КВР,0)+1,2,,,"КВР")))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70" s="94">
        <v>803</v>
      </c>
      <c r="C470" s="8" t="s">
        <v>230</v>
      </c>
      <c r="D470" s="8" t="s">
        <v>224</v>
      </c>
      <c r="E470" s="94" t="s">
        <v>50</v>
      </c>
      <c r="F470" s="94">
        <v>810</v>
      </c>
      <c r="G470" s="71">
        <v>32181.5</v>
      </c>
      <c r="H470" s="66"/>
      <c r="I470" s="71">
        <f t="shared" si="84"/>
        <v>32181.5</v>
      </c>
      <c r="J470" s="66">
        <f>-1411.7+226.6</f>
        <v>-1185.1000000000001</v>
      </c>
      <c r="K470" s="100">
        <f t="shared" si="83"/>
        <v>30996.4</v>
      </c>
      <c r="L470" s="100"/>
      <c r="M470" s="101">
        <f t="shared" si="78"/>
        <v>30996.4</v>
      </c>
    </row>
    <row r="471" spans="1:13" ht="33">
      <c r="A471" s="63" t="str">
        <f ca="1">IF(ISERROR(MATCH(E471,Код_КЦСР,0)),"",INDIRECT(ADDRESS(MATCH(E471,Код_КЦСР,0)+1,2,,,"КЦСР")))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471" s="94">
        <v>803</v>
      </c>
      <c r="C471" s="8" t="s">
        <v>230</v>
      </c>
      <c r="D471" s="8" t="s">
        <v>224</v>
      </c>
      <c r="E471" s="94" t="s">
        <v>145</v>
      </c>
      <c r="F471" s="94"/>
      <c r="G471" s="71">
        <f aca="true" t="shared" si="88" ref="G471:L474">G472</f>
        <v>84.2</v>
      </c>
      <c r="H471" s="71">
        <f t="shared" si="88"/>
        <v>0</v>
      </c>
      <c r="I471" s="71">
        <f t="shared" si="84"/>
        <v>84.2</v>
      </c>
      <c r="J471" s="71">
        <f t="shared" si="88"/>
        <v>0</v>
      </c>
      <c r="K471" s="100">
        <f t="shared" si="83"/>
        <v>84.2</v>
      </c>
      <c r="L471" s="13">
        <f t="shared" si="88"/>
        <v>0</v>
      </c>
      <c r="M471" s="101">
        <f t="shared" si="78"/>
        <v>84.2</v>
      </c>
    </row>
    <row r="472" spans="1:13" ht="33">
      <c r="A472" s="63" t="str">
        <f ca="1">IF(ISERROR(MATCH(E472,Код_КЦСР,0)),"",INDIRECT(ADDRESS(MATCH(E472,Код_КЦСР,0)+1,2,,,"КЦСР")))</f>
        <v>Проведение мероприятий по формированию благоприятного имиджа города</v>
      </c>
      <c r="B472" s="94">
        <v>803</v>
      </c>
      <c r="C472" s="8" t="s">
        <v>230</v>
      </c>
      <c r="D472" s="8" t="s">
        <v>224</v>
      </c>
      <c r="E472" s="94" t="s">
        <v>149</v>
      </c>
      <c r="F472" s="94"/>
      <c r="G472" s="71">
        <f t="shared" si="88"/>
        <v>84.2</v>
      </c>
      <c r="H472" s="71">
        <f t="shared" si="88"/>
        <v>0</v>
      </c>
      <c r="I472" s="71">
        <f t="shared" si="84"/>
        <v>84.2</v>
      </c>
      <c r="J472" s="71">
        <f t="shared" si="88"/>
        <v>0</v>
      </c>
      <c r="K472" s="100">
        <f t="shared" si="83"/>
        <v>84.2</v>
      </c>
      <c r="L472" s="13">
        <f t="shared" si="88"/>
        <v>0</v>
      </c>
      <c r="M472" s="101">
        <f t="shared" si="78"/>
        <v>84.2</v>
      </c>
    </row>
    <row r="473" spans="1:13" ht="12.75">
      <c r="A473" s="63" t="str">
        <f ca="1">IF(ISERROR(MATCH(F473,Код_КВР,0)),"",INDIRECT(ADDRESS(MATCH(F473,Код_КВР,0)+1,2,,,"КВР")))</f>
        <v>Закупка товаров, работ и услуг для муниципальных нужд</v>
      </c>
      <c r="B473" s="94">
        <v>803</v>
      </c>
      <c r="C473" s="8" t="s">
        <v>230</v>
      </c>
      <c r="D473" s="8" t="s">
        <v>224</v>
      </c>
      <c r="E473" s="94" t="s">
        <v>149</v>
      </c>
      <c r="F473" s="94">
        <v>200</v>
      </c>
      <c r="G473" s="71">
        <f t="shared" si="88"/>
        <v>84.2</v>
      </c>
      <c r="H473" s="71">
        <f t="shared" si="88"/>
        <v>0</v>
      </c>
      <c r="I473" s="71">
        <f t="shared" si="84"/>
        <v>84.2</v>
      </c>
      <c r="J473" s="71">
        <f t="shared" si="88"/>
        <v>0</v>
      </c>
      <c r="K473" s="100">
        <f t="shared" si="83"/>
        <v>84.2</v>
      </c>
      <c r="L473" s="13">
        <f t="shared" si="88"/>
        <v>0</v>
      </c>
      <c r="M473" s="101">
        <f t="shared" si="78"/>
        <v>84.2</v>
      </c>
    </row>
    <row r="474" spans="1:13" ht="33">
      <c r="A474" s="63" t="str">
        <f ca="1">IF(ISERROR(MATCH(F474,Код_КВР,0)),"",INDIRECT(ADDRESS(MATCH(F474,Код_КВР,0)+1,2,,,"КВР")))</f>
        <v>Иные закупки товаров, работ и услуг для обеспечения муниципальных нужд</v>
      </c>
      <c r="B474" s="94">
        <v>803</v>
      </c>
      <c r="C474" s="8" t="s">
        <v>230</v>
      </c>
      <c r="D474" s="8" t="s">
        <v>224</v>
      </c>
      <c r="E474" s="94" t="s">
        <v>149</v>
      </c>
      <c r="F474" s="94">
        <v>240</v>
      </c>
      <c r="G474" s="71">
        <f t="shared" si="88"/>
        <v>84.2</v>
      </c>
      <c r="H474" s="71">
        <f t="shared" si="88"/>
        <v>0</v>
      </c>
      <c r="I474" s="71">
        <f t="shared" si="84"/>
        <v>84.2</v>
      </c>
      <c r="J474" s="71">
        <f t="shared" si="88"/>
        <v>0</v>
      </c>
      <c r="K474" s="100">
        <f t="shared" si="83"/>
        <v>84.2</v>
      </c>
      <c r="L474" s="13">
        <f t="shared" si="88"/>
        <v>0</v>
      </c>
      <c r="M474" s="101">
        <f aca="true" t="shared" si="89" ref="M474:M537">K474+L474</f>
        <v>84.2</v>
      </c>
    </row>
    <row r="475" spans="1:13" ht="33">
      <c r="A475" s="63" t="str">
        <f ca="1">IF(ISERROR(MATCH(F475,Код_КВР,0)),"",INDIRECT(ADDRESS(MATCH(F475,Код_КВР,0)+1,2,,,"КВР")))</f>
        <v xml:space="preserve">Прочая закупка товаров, работ и услуг для обеспечения муниципальных нужд         </v>
      </c>
      <c r="B475" s="94">
        <v>803</v>
      </c>
      <c r="C475" s="8" t="s">
        <v>230</v>
      </c>
      <c r="D475" s="8" t="s">
        <v>224</v>
      </c>
      <c r="E475" s="94" t="s">
        <v>149</v>
      </c>
      <c r="F475" s="94">
        <v>244</v>
      </c>
      <c r="G475" s="71">
        <v>84.2</v>
      </c>
      <c r="H475" s="66"/>
      <c r="I475" s="71">
        <f t="shared" si="84"/>
        <v>84.2</v>
      </c>
      <c r="J475" s="66"/>
      <c r="K475" s="100">
        <f t="shared" si="83"/>
        <v>84.2</v>
      </c>
      <c r="L475" s="100"/>
      <c r="M475" s="101">
        <f t="shared" si="89"/>
        <v>84.2</v>
      </c>
    </row>
    <row r="476" spans="1:13" ht="12.75">
      <c r="A476" s="12" t="s">
        <v>173</v>
      </c>
      <c r="B476" s="94">
        <v>803</v>
      </c>
      <c r="C476" s="8" t="s">
        <v>230</v>
      </c>
      <c r="D476" s="8" t="s">
        <v>230</v>
      </c>
      <c r="E476" s="94"/>
      <c r="F476" s="94"/>
      <c r="G476" s="71">
        <f aca="true" t="shared" si="90" ref="G476:L478">G477</f>
        <v>21929.300000000003</v>
      </c>
      <c r="H476" s="71">
        <f t="shared" si="90"/>
        <v>0</v>
      </c>
      <c r="I476" s="71">
        <f t="shared" si="84"/>
        <v>21929.300000000003</v>
      </c>
      <c r="J476" s="71">
        <f t="shared" si="90"/>
        <v>0</v>
      </c>
      <c r="K476" s="100">
        <f t="shared" si="83"/>
        <v>21929.300000000003</v>
      </c>
      <c r="L476" s="13">
        <f t="shared" si="90"/>
        <v>0</v>
      </c>
      <c r="M476" s="101">
        <f t="shared" si="89"/>
        <v>21929.300000000003</v>
      </c>
    </row>
    <row r="477" spans="1:13" ht="33">
      <c r="A477" s="63" t="str">
        <f ca="1">IF(ISERROR(MATCH(E477,Код_КЦСР,0)),"",INDIRECT(ADDRESS(MATCH(E477,Код_КЦСР,0)+1,2,,,"КЦСР")))</f>
        <v>Непрограммные направления деятельности органов местного самоуправления</v>
      </c>
      <c r="B477" s="94">
        <v>803</v>
      </c>
      <c r="C477" s="8" t="s">
        <v>230</v>
      </c>
      <c r="D477" s="8" t="s">
        <v>230</v>
      </c>
      <c r="E477" s="94" t="s">
        <v>308</v>
      </c>
      <c r="F477" s="94"/>
      <c r="G477" s="71">
        <f t="shared" si="90"/>
        <v>21929.300000000003</v>
      </c>
      <c r="H477" s="71">
        <f t="shared" si="90"/>
        <v>0</v>
      </c>
      <c r="I477" s="71">
        <f t="shared" si="84"/>
        <v>21929.300000000003</v>
      </c>
      <c r="J477" s="71">
        <f t="shared" si="90"/>
        <v>0</v>
      </c>
      <c r="K477" s="100">
        <f t="shared" si="83"/>
        <v>21929.300000000003</v>
      </c>
      <c r="L477" s="13">
        <f t="shared" si="90"/>
        <v>0</v>
      </c>
      <c r="M477" s="101">
        <f t="shared" si="89"/>
        <v>21929.300000000003</v>
      </c>
    </row>
    <row r="478" spans="1:13" ht="12.75">
      <c r="A478" s="63" t="str">
        <f ca="1">IF(ISERROR(MATCH(E478,Код_КЦСР,0)),"",INDIRECT(ADDRESS(MATCH(E478,Код_КЦСР,0)+1,2,,,"КЦСР")))</f>
        <v>Расходы, не включенные в муниципальные программы города Череповца</v>
      </c>
      <c r="B478" s="94">
        <v>803</v>
      </c>
      <c r="C478" s="8" t="s">
        <v>230</v>
      </c>
      <c r="D478" s="8" t="s">
        <v>230</v>
      </c>
      <c r="E478" s="94" t="s">
        <v>310</v>
      </c>
      <c r="F478" s="94"/>
      <c r="G478" s="71">
        <f t="shared" si="90"/>
        <v>21929.300000000003</v>
      </c>
      <c r="H478" s="71">
        <f t="shared" si="90"/>
        <v>0</v>
      </c>
      <c r="I478" s="71">
        <f t="shared" si="84"/>
        <v>21929.300000000003</v>
      </c>
      <c r="J478" s="71">
        <f t="shared" si="90"/>
        <v>0</v>
      </c>
      <c r="K478" s="100">
        <f t="shared" si="83"/>
        <v>21929.300000000003</v>
      </c>
      <c r="L478" s="13">
        <f t="shared" si="90"/>
        <v>0</v>
      </c>
      <c r="M478" s="101">
        <f t="shared" si="89"/>
        <v>21929.300000000003</v>
      </c>
    </row>
    <row r="479" spans="1:13" ht="33">
      <c r="A479" s="63" t="str">
        <f ca="1">IF(ISERROR(MATCH(E479,Код_КЦСР,0)),"",INDIRECT(ADDRESS(MATCH(E479,Код_КЦСР,0)+1,2,,,"КЦСР")))</f>
        <v>Руководство и управление в сфере установленных функций органов местного самоуправления</v>
      </c>
      <c r="B479" s="94">
        <v>803</v>
      </c>
      <c r="C479" s="8" t="s">
        <v>230</v>
      </c>
      <c r="D479" s="8" t="s">
        <v>230</v>
      </c>
      <c r="E479" s="94" t="s">
        <v>312</v>
      </c>
      <c r="F479" s="94"/>
      <c r="G479" s="71">
        <f>G481+G483+G486</f>
        <v>21929.300000000003</v>
      </c>
      <c r="H479" s="71">
        <f>H481+H483+H486</f>
        <v>0</v>
      </c>
      <c r="I479" s="71">
        <f t="shared" si="84"/>
        <v>21929.300000000003</v>
      </c>
      <c r="J479" s="71">
        <f>J481+J483+J486</f>
        <v>0</v>
      </c>
      <c r="K479" s="100">
        <f t="shared" si="83"/>
        <v>21929.300000000003</v>
      </c>
      <c r="L479" s="13">
        <f>L481+L483+L486</f>
        <v>0</v>
      </c>
      <c r="M479" s="101">
        <f t="shared" si="89"/>
        <v>21929.300000000003</v>
      </c>
    </row>
    <row r="480" spans="1:13" ht="12.75">
      <c r="A480" s="63" t="str">
        <f ca="1">IF(ISERROR(MATCH(E480,Код_КЦСР,0)),"",INDIRECT(ADDRESS(MATCH(E480,Код_КЦСР,0)+1,2,,,"КЦСР")))</f>
        <v>Центральный аппарат</v>
      </c>
      <c r="B480" s="94">
        <v>803</v>
      </c>
      <c r="C480" s="8" t="s">
        <v>230</v>
      </c>
      <c r="D480" s="8" t="s">
        <v>230</v>
      </c>
      <c r="E480" s="94" t="s">
        <v>315</v>
      </c>
      <c r="F480" s="94"/>
      <c r="G480" s="71">
        <f>G481+G483+G486</f>
        <v>21929.300000000003</v>
      </c>
      <c r="H480" s="71">
        <f>H481+H483+H486</f>
        <v>0</v>
      </c>
      <c r="I480" s="71">
        <f t="shared" si="84"/>
        <v>21929.300000000003</v>
      </c>
      <c r="J480" s="71">
        <f>J481+J483+J486</f>
        <v>0</v>
      </c>
      <c r="K480" s="100">
        <f t="shared" si="83"/>
        <v>21929.300000000003</v>
      </c>
      <c r="L480" s="13">
        <f>L481+L483+L486</f>
        <v>0</v>
      </c>
      <c r="M480" s="101">
        <f t="shared" si="89"/>
        <v>21929.300000000003</v>
      </c>
    </row>
    <row r="481" spans="1:13" ht="33">
      <c r="A481" s="63" t="str">
        <f aca="true" t="shared" si="91" ref="A481:A487">IF(ISERROR(MATCH(F481,Код_КВР,0)),"",INDIRECT(ADDRESS(MATCH(F481,Код_КВР,0)+1,2,,,"КВР")))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81" s="94">
        <v>803</v>
      </c>
      <c r="C481" s="8" t="s">
        <v>230</v>
      </c>
      <c r="D481" s="8" t="s">
        <v>230</v>
      </c>
      <c r="E481" s="94" t="s">
        <v>315</v>
      </c>
      <c r="F481" s="94">
        <v>100</v>
      </c>
      <c r="G481" s="71">
        <f>G482</f>
        <v>21894.9</v>
      </c>
      <c r="H481" s="71">
        <f>H482</f>
        <v>0</v>
      </c>
      <c r="I481" s="71">
        <f t="shared" si="84"/>
        <v>21894.9</v>
      </c>
      <c r="J481" s="71">
        <f>J482</f>
        <v>0</v>
      </c>
      <c r="K481" s="100">
        <f t="shared" si="83"/>
        <v>21894.9</v>
      </c>
      <c r="L481" s="13">
        <f>L482</f>
        <v>0</v>
      </c>
      <c r="M481" s="101">
        <f t="shared" si="89"/>
        <v>21894.9</v>
      </c>
    </row>
    <row r="482" spans="1:13" ht="12.75">
      <c r="A482" s="63" t="str">
        <f ca="1" t="shared" si="91"/>
        <v>Расходы на выплаты персоналу муниципальных органов</v>
      </c>
      <c r="B482" s="94">
        <v>803</v>
      </c>
      <c r="C482" s="8" t="s">
        <v>230</v>
      </c>
      <c r="D482" s="8" t="s">
        <v>230</v>
      </c>
      <c r="E482" s="94" t="s">
        <v>315</v>
      </c>
      <c r="F482" s="94">
        <v>120</v>
      </c>
      <c r="G482" s="71">
        <v>21894.9</v>
      </c>
      <c r="H482" s="71"/>
      <c r="I482" s="71">
        <f t="shared" si="84"/>
        <v>21894.9</v>
      </c>
      <c r="J482" s="71"/>
      <c r="K482" s="100">
        <f t="shared" si="83"/>
        <v>21894.9</v>
      </c>
      <c r="L482" s="13"/>
      <c r="M482" s="101">
        <f t="shared" si="89"/>
        <v>21894.9</v>
      </c>
    </row>
    <row r="483" spans="1:13" ht="12.75">
      <c r="A483" s="63" t="str">
        <f ca="1" t="shared" si="91"/>
        <v>Закупка товаров, работ и услуг для муниципальных нужд</v>
      </c>
      <c r="B483" s="94">
        <v>803</v>
      </c>
      <c r="C483" s="8" t="s">
        <v>230</v>
      </c>
      <c r="D483" s="8" t="s">
        <v>230</v>
      </c>
      <c r="E483" s="94" t="s">
        <v>315</v>
      </c>
      <c r="F483" s="94">
        <v>200</v>
      </c>
      <c r="G483" s="71">
        <f>G484</f>
        <v>31.4</v>
      </c>
      <c r="H483" s="71">
        <f>H484</f>
        <v>0</v>
      </c>
      <c r="I483" s="71">
        <f t="shared" si="84"/>
        <v>31.4</v>
      </c>
      <c r="J483" s="71">
        <f>J484</f>
        <v>0</v>
      </c>
      <c r="K483" s="100">
        <f t="shared" si="83"/>
        <v>31.4</v>
      </c>
      <c r="L483" s="13">
        <f>L484</f>
        <v>0</v>
      </c>
      <c r="M483" s="101">
        <f t="shared" si="89"/>
        <v>31.4</v>
      </c>
    </row>
    <row r="484" spans="1:13" ht="33">
      <c r="A484" s="63" t="str">
        <f ca="1" t="shared" si="91"/>
        <v>Иные закупки товаров, работ и услуг для обеспечения муниципальных нужд</v>
      </c>
      <c r="B484" s="94">
        <v>803</v>
      </c>
      <c r="C484" s="8" t="s">
        <v>230</v>
      </c>
      <c r="D484" s="8" t="s">
        <v>230</v>
      </c>
      <c r="E484" s="94" t="s">
        <v>315</v>
      </c>
      <c r="F484" s="94">
        <v>240</v>
      </c>
      <c r="G484" s="71">
        <f>G485</f>
        <v>31.4</v>
      </c>
      <c r="H484" s="71">
        <f>H485</f>
        <v>0</v>
      </c>
      <c r="I484" s="71">
        <f t="shared" si="84"/>
        <v>31.4</v>
      </c>
      <c r="J484" s="71">
        <f>J485</f>
        <v>0</v>
      </c>
      <c r="K484" s="100">
        <f t="shared" si="83"/>
        <v>31.4</v>
      </c>
      <c r="L484" s="13">
        <f>L485</f>
        <v>0</v>
      </c>
      <c r="M484" s="101">
        <f t="shared" si="89"/>
        <v>31.4</v>
      </c>
    </row>
    <row r="485" spans="1:13" ht="33">
      <c r="A485" s="63" t="str">
        <f ca="1" t="shared" si="91"/>
        <v xml:space="preserve">Прочая закупка товаров, работ и услуг для обеспечения муниципальных нужд         </v>
      </c>
      <c r="B485" s="94">
        <v>803</v>
      </c>
      <c r="C485" s="8" t="s">
        <v>230</v>
      </c>
      <c r="D485" s="8" t="s">
        <v>230</v>
      </c>
      <c r="E485" s="94" t="s">
        <v>315</v>
      </c>
      <c r="F485" s="94">
        <v>244</v>
      </c>
      <c r="G485" s="71">
        <v>31.4</v>
      </c>
      <c r="H485" s="66"/>
      <c r="I485" s="71">
        <f t="shared" si="84"/>
        <v>31.4</v>
      </c>
      <c r="J485" s="66"/>
      <c r="K485" s="100">
        <f t="shared" si="83"/>
        <v>31.4</v>
      </c>
      <c r="L485" s="100"/>
      <c r="M485" s="101">
        <f t="shared" si="89"/>
        <v>31.4</v>
      </c>
    </row>
    <row r="486" spans="1:13" ht="12.75">
      <c r="A486" s="63" t="str">
        <f ca="1" t="shared" si="91"/>
        <v>Иные бюджетные ассигнования</v>
      </c>
      <c r="B486" s="94">
        <v>803</v>
      </c>
      <c r="C486" s="8" t="s">
        <v>230</v>
      </c>
      <c r="D486" s="8" t="s">
        <v>230</v>
      </c>
      <c r="E486" s="94" t="s">
        <v>315</v>
      </c>
      <c r="F486" s="94">
        <v>800</v>
      </c>
      <c r="G486" s="71">
        <f>G487</f>
        <v>3</v>
      </c>
      <c r="H486" s="71">
        <f>H487</f>
        <v>0</v>
      </c>
      <c r="I486" s="71">
        <f t="shared" si="84"/>
        <v>3</v>
      </c>
      <c r="J486" s="71">
        <f>J487</f>
        <v>0</v>
      </c>
      <c r="K486" s="100">
        <f t="shared" si="83"/>
        <v>3</v>
      </c>
      <c r="L486" s="13">
        <f>L487</f>
        <v>0</v>
      </c>
      <c r="M486" s="101">
        <f t="shared" si="89"/>
        <v>3</v>
      </c>
    </row>
    <row r="487" spans="1:13" ht="12.75">
      <c r="A487" s="63" t="str">
        <f ca="1" t="shared" si="91"/>
        <v>Уплата налогов, сборов и иных платежей</v>
      </c>
      <c r="B487" s="94">
        <v>803</v>
      </c>
      <c r="C487" s="8" t="s">
        <v>230</v>
      </c>
      <c r="D487" s="8" t="s">
        <v>230</v>
      </c>
      <c r="E487" s="94" t="s">
        <v>315</v>
      </c>
      <c r="F487" s="94">
        <v>850</v>
      </c>
      <c r="G487" s="71">
        <f>G488</f>
        <v>3</v>
      </c>
      <c r="H487" s="71">
        <f>H488</f>
        <v>0</v>
      </c>
      <c r="I487" s="71">
        <f t="shared" si="84"/>
        <v>3</v>
      </c>
      <c r="J487" s="71">
        <f>J488</f>
        <v>0</v>
      </c>
      <c r="K487" s="100">
        <f t="shared" si="83"/>
        <v>3</v>
      </c>
      <c r="L487" s="13">
        <f>L488</f>
        <v>0</v>
      </c>
      <c r="M487" s="101">
        <f t="shared" si="89"/>
        <v>3</v>
      </c>
    </row>
    <row r="488" spans="1:13" ht="12.75">
      <c r="A488" s="63" t="str">
        <f ca="1">IF(ISERROR(MATCH(F488,Код_КВР,0)),"",INDIRECT(ADDRESS(MATCH(F488,Код_КВР,0)+1,2,,,"КВР")))</f>
        <v>Уплата прочих налогов, сборов и иных платежей</v>
      </c>
      <c r="B488" s="94">
        <v>803</v>
      </c>
      <c r="C488" s="8" t="s">
        <v>230</v>
      </c>
      <c r="D488" s="8" t="s">
        <v>230</v>
      </c>
      <c r="E488" s="94" t="s">
        <v>315</v>
      </c>
      <c r="F488" s="94">
        <v>852</v>
      </c>
      <c r="G488" s="71">
        <v>3</v>
      </c>
      <c r="H488" s="66"/>
      <c r="I488" s="71">
        <f t="shared" si="84"/>
        <v>3</v>
      </c>
      <c r="J488" s="66"/>
      <c r="K488" s="100">
        <f t="shared" si="83"/>
        <v>3</v>
      </c>
      <c r="L488" s="100"/>
      <c r="M488" s="101">
        <f t="shared" si="89"/>
        <v>3</v>
      </c>
    </row>
    <row r="489" spans="1:13" ht="12.75">
      <c r="A489" s="63" t="str">
        <f ca="1">IF(ISERROR(MATCH(C489,Код_Раздел,0)),"",INDIRECT(ADDRESS(MATCH(C489,Код_Раздел,0)+1,2,,,"Раздел")))</f>
        <v>Охрана окружающей среды</v>
      </c>
      <c r="B489" s="94">
        <v>803</v>
      </c>
      <c r="C489" s="8" t="s">
        <v>226</v>
      </c>
      <c r="D489" s="8"/>
      <c r="E489" s="94"/>
      <c r="F489" s="94"/>
      <c r="G489" s="71">
        <f aca="true" t="shared" si="92" ref="G489:L493">G490</f>
        <v>200</v>
      </c>
      <c r="H489" s="71">
        <f t="shared" si="92"/>
        <v>0</v>
      </c>
      <c r="I489" s="71">
        <f t="shared" si="84"/>
        <v>200</v>
      </c>
      <c r="J489" s="71">
        <f t="shared" si="92"/>
        <v>0</v>
      </c>
      <c r="K489" s="100">
        <f t="shared" si="83"/>
        <v>200</v>
      </c>
      <c r="L489" s="13">
        <f t="shared" si="92"/>
        <v>0</v>
      </c>
      <c r="M489" s="101">
        <f t="shared" si="89"/>
        <v>200</v>
      </c>
    </row>
    <row r="490" spans="1:13" ht="12.75">
      <c r="A490" s="12" t="s">
        <v>264</v>
      </c>
      <c r="B490" s="94">
        <v>803</v>
      </c>
      <c r="C490" s="8" t="s">
        <v>226</v>
      </c>
      <c r="D490" s="8" t="s">
        <v>230</v>
      </c>
      <c r="E490" s="94"/>
      <c r="F490" s="94"/>
      <c r="G490" s="71">
        <f t="shared" si="92"/>
        <v>200</v>
      </c>
      <c r="H490" s="71">
        <f t="shared" si="92"/>
        <v>0</v>
      </c>
      <c r="I490" s="71">
        <f t="shared" si="84"/>
        <v>200</v>
      </c>
      <c r="J490" s="71">
        <f t="shared" si="92"/>
        <v>0</v>
      </c>
      <c r="K490" s="100">
        <f t="shared" si="83"/>
        <v>200</v>
      </c>
      <c r="L490" s="13">
        <f t="shared" si="92"/>
        <v>0</v>
      </c>
      <c r="M490" s="101">
        <f t="shared" si="89"/>
        <v>200</v>
      </c>
    </row>
    <row r="491" spans="1:13" ht="33">
      <c r="A491" s="63" t="str">
        <f ca="1">IF(ISERROR(MATCH(E491,Код_КЦСР,0)),"",INDIRECT(ADDRESS(MATCH(E491,Код_КЦСР,0)+1,2,,,"КЦСР")))</f>
        <v>Муниципальная программа «Охрана окружающей среды» на 2013-2022 годы</v>
      </c>
      <c r="B491" s="94">
        <v>803</v>
      </c>
      <c r="C491" s="8" t="s">
        <v>226</v>
      </c>
      <c r="D491" s="8" t="s">
        <v>230</v>
      </c>
      <c r="E491" s="94" t="s">
        <v>551</v>
      </c>
      <c r="F491" s="94"/>
      <c r="G491" s="71">
        <f t="shared" si="92"/>
        <v>200</v>
      </c>
      <c r="H491" s="71">
        <f t="shared" si="92"/>
        <v>0</v>
      </c>
      <c r="I491" s="71">
        <f t="shared" si="84"/>
        <v>200</v>
      </c>
      <c r="J491" s="71">
        <f t="shared" si="92"/>
        <v>0</v>
      </c>
      <c r="K491" s="100">
        <f t="shared" si="83"/>
        <v>200</v>
      </c>
      <c r="L491" s="13">
        <f t="shared" si="92"/>
        <v>0</v>
      </c>
      <c r="M491" s="101">
        <f t="shared" si="89"/>
        <v>200</v>
      </c>
    </row>
    <row r="492" spans="1:13" ht="116.25" customHeight="1">
      <c r="A492" s="63" t="str">
        <f ca="1">IF(ISERROR(MATCH(E492,Код_КЦСР,0)),"",INDIRECT(ADDRESS(MATCH(E492,Код_КЦСР,0)+1,2,,,"КЦСР")))</f>
        <v>Осуществление сбора, транспортирования и утилизации ртутьсодержащих отходов от физических лиц (кроме потребителей ртутьсодержащих ламп, являющихся собственниками, нанимателями, пользователями помещений 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услуги и (или) выполнения работ по содержанию и ремонту общего имущества в таких домах)</v>
      </c>
      <c r="B492" s="94">
        <v>803</v>
      </c>
      <c r="C492" s="8" t="s">
        <v>226</v>
      </c>
      <c r="D492" s="8" t="s">
        <v>230</v>
      </c>
      <c r="E492" s="94" t="s">
        <v>558</v>
      </c>
      <c r="F492" s="94"/>
      <c r="G492" s="71">
        <f t="shared" si="92"/>
        <v>200</v>
      </c>
      <c r="H492" s="71">
        <f t="shared" si="92"/>
        <v>0</v>
      </c>
      <c r="I492" s="71">
        <f t="shared" si="84"/>
        <v>200</v>
      </c>
      <c r="J492" s="71">
        <f t="shared" si="92"/>
        <v>0</v>
      </c>
      <c r="K492" s="100">
        <f t="shared" si="83"/>
        <v>200</v>
      </c>
      <c r="L492" s="13">
        <f t="shared" si="92"/>
        <v>0</v>
      </c>
      <c r="M492" s="101">
        <f t="shared" si="89"/>
        <v>200</v>
      </c>
    </row>
    <row r="493" spans="1:13" ht="12.75">
      <c r="A493" s="63" t="str">
        <f ca="1">IF(ISERROR(MATCH(F493,Код_КВР,0)),"",INDIRECT(ADDRESS(MATCH(F493,Код_КВР,0)+1,2,,,"КВР")))</f>
        <v>Иные бюджетные ассигнования</v>
      </c>
      <c r="B493" s="94">
        <v>803</v>
      </c>
      <c r="C493" s="8" t="s">
        <v>226</v>
      </c>
      <c r="D493" s="8" t="s">
        <v>230</v>
      </c>
      <c r="E493" s="94" t="s">
        <v>558</v>
      </c>
      <c r="F493" s="94">
        <v>800</v>
      </c>
      <c r="G493" s="71">
        <f t="shared" si="92"/>
        <v>200</v>
      </c>
      <c r="H493" s="71">
        <f t="shared" si="92"/>
        <v>0</v>
      </c>
      <c r="I493" s="71">
        <f t="shared" si="84"/>
        <v>200</v>
      </c>
      <c r="J493" s="71">
        <f t="shared" si="92"/>
        <v>0</v>
      </c>
      <c r="K493" s="100">
        <f t="shared" si="83"/>
        <v>200</v>
      </c>
      <c r="L493" s="13">
        <f t="shared" si="92"/>
        <v>0</v>
      </c>
      <c r="M493" s="101">
        <f t="shared" si="89"/>
        <v>200</v>
      </c>
    </row>
    <row r="494" spans="1:13" ht="33">
      <c r="A494" s="63" t="str">
        <f ca="1">IF(ISERROR(MATCH(F494,Код_КВР,0)),"",INDIRECT(ADDRESS(MATCH(F494,Код_КВР,0)+1,2,,,"КВР")))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94" s="94">
        <v>803</v>
      </c>
      <c r="C494" s="8" t="s">
        <v>226</v>
      </c>
      <c r="D494" s="8" t="s">
        <v>230</v>
      </c>
      <c r="E494" s="94" t="s">
        <v>558</v>
      </c>
      <c r="F494" s="94">
        <v>810</v>
      </c>
      <c r="G494" s="71">
        <v>200</v>
      </c>
      <c r="H494" s="66"/>
      <c r="I494" s="71">
        <f t="shared" si="84"/>
        <v>200</v>
      </c>
      <c r="J494" s="66"/>
      <c r="K494" s="100">
        <f t="shared" si="83"/>
        <v>200</v>
      </c>
      <c r="L494" s="100"/>
      <c r="M494" s="101">
        <f t="shared" si="89"/>
        <v>200</v>
      </c>
    </row>
    <row r="495" spans="1:13" ht="12.75">
      <c r="A495" s="63" t="str">
        <f ca="1">IF(ISERROR(MATCH(C495,Код_Раздел,0)),"",INDIRECT(ADDRESS(MATCH(C495,Код_Раздел,0)+1,2,,,"Раздел")))</f>
        <v>Здравоохранение</v>
      </c>
      <c r="B495" s="94">
        <v>803</v>
      </c>
      <c r="C495" s="8" t="s">
        <v>228</v>
      </c>
      <c r="D495" s="8"/>
      <c r="E495" s="94"/>
      <c r="F495" s="94"/>
      <c r="G495" s="71">
        <f aca="true" t="shared" si="93" ref="G495:L501">G496</f>
        <v>1957.5</v>
      </c>
      <c r="H495" s="71">
        <f t="shared" si="93"/>
        <v>0</v>
      </c>
      <c r="I495" s="71">
        <f t="shared" si="84"/>
        <v>1957.5</v>
      </c>
      <c r="J495" s="71">
        <f t="shared" si="93"/>
        <v>0</v>
      </c>
      <c r="K495" s="100">
        <f t="shared" si="83"/>
        <v>1957.5</v>
      </c>
      <c r="L495" s="13">
        <f t="shared" si="93"/>
        <v>0</v>
      </c>
      <c r="M495" s="101">
        <f t="shared" si="89"/>
        <v>1957.5</v>
      </c>
    </row>
    <row r="496" spans="1:13" ht="12.75">
      <c r="A496" s="85" t="s">
        <v>274</v>
      </c>
      <c r="B496" s="94">
        <v>803</v>
      </c>
      <c r="C496" s="8" t="s">
        <v>228</v>
      </c>
      <c r="D496" s="8" t="s">
        <v>204</v>
      </c>
      <c r="E496" s="94"/>
      <c r="F496" s="94"/>
      <c r="G496" s="71">
        <f t="shared" si="93"/>
        <v>1957.5</v>
      </c>
      <c r="H496" s="71">
        <f t="shared" si="93"/>
        <v>0</v>
      </c>
      <c r="I496" s="71">
        <f t="shared" si="84"/>
        <v>1957.5</v>
      </c>
      <c r="J496" s="71">
        <f t="shared" si="93"/>
        <v>0</v>
      </c>
      <c r="K496" s="100">
        <f t="shared" si="83"/>
        <v>1957.5</v>
      </c>
      <c r="L496" s="13">
        <f t="shared" si="93"/>
        <v>0</v>
      </c>
      <c r="M496" s="101">
        <f t="shared" si="89"/>
        <v>1957.5</v>
      </c>
    </row>
    <row r="497" spans="1:13" ht="33">
      <c r="A497" s="63" t="str">
        <f ca="1">IF(ISERROR(MATCH(E497,Код_КЦСР,0)),"",INDIRECT(ADDRESS(MATCH(E497,Код_КЦСР,0)+1,2,,,"КЦСР")))</f>
        <v>Муниципальная программа «Развитие жилищно-коммунального хозяйства города Череповца» на 2014-2018 годы</v>
      </c>
      <c r="B497" s="94">
        <v>803</v>
      </c>
      <c r="C497" s="8" t="s">
        <v>228</v>
      </c>
      <c r="D497" s="8" t="s">
        <v>204</v>
      </c>
      <c r="E497" s="94" t="s">
        <v>47</v>
      </c>
      <c r="F497" s="94"/>
      <c r="G497" s="71">
        <f t="shared" si="93"/>
        <v>1957.5</v>
      </c>
      <c r="H497" s="71">
        <f t="shared" si="93"/>
        <v>0</v>
      </c>
      <c r="I497" s="71">
        <f t="shared" si="84"/>
        <v>1957.5</v>
      </c>
      <c r="J497" s="71">
        <f t="shared" si="93"/>
        <v>0</v>
      </c>
      <c r="K497" s="100">
        <f t="shared" si="83"/>
        <v>1957.5</v>
      </c>
      <c r="L497" s="13">
        <f t="shared" si="93"/>
        <v>0</v>
      </c>
      <c r="M497" s="101">
        <f t="shared" si="89"/>
        <v>1957.5</v>
      </c>
    </row>
    <row r="498" spans="1:13" ht="12.75">
      <c r="A498" s="63" t="str">
        <f ca="1">IF(ISERROR(MATCH(E498,Код_КЦСР,0)),"",INDIRECT(ADDRESS(MATCH(E498,Код_КЦСР,0)+1,2,,,"КЦСР")))</f>
        <v>Развитие благоустройства города</v>
      </c>
      <c r="B498" s="94">
        <v>803</v>
      </c>
      <c r="C498" s="8" t="s">
        <v>228</v>
      </c>
      <c r="D498" s="8" t="s">
        <v>204</v>
      </c>
      <c r="E498" s="94" t="s">
        <v>48</v>
      </c>
      <c r="F498" s="94"/>
      <c r="G498" s="71">
        <f t="shared" si="93"/>
        <v>1957.5</v>
      </c>
      <c r="H498" s="71">
        <f t="shared" si="93"/>
        <v>0</v>
      </c>
      <c r="I498" s="71">
        <f t="shared" si="84"/>
        <v>1957.5</v>
      </c>
      <c r="J498" s="71">
        <f t="shared" si="93"/>
        <v>0</v>
      </c>
      <c r="K498" s="100">
        <f t="shared" si="83"/>
        <v>1957.5</v>
      </c>
      <c r="L498" s="13">
        <f t="shared" si="93"/>
        <v>0</v>
      </c>
      <c r="M498" s="101">
        <f t="shared" si="89"/>
        <v>1957.5</v>
      </c>
    </row>
    <row r="499" spans="1:13" ht="99">
      <c r="A499" s="63" t="str">
        <f ca="1">IF(ISERROR(MATCH(E499,Код_КЦСР,0)),"",INDIRECT(ADDRESS(MATCH(E499,Код_КЦСР,0)+1,2,,,"КЦСР")))</f>
        <v>Субвенции на 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v>
      </c>
      <c r="B499" s="94">
        <v>803</v>
      </c>
      <c r="C499" s="8" t="s">
        <v>228</v>
      </c>
      <c r="D499" s="8" t="s">
        <v>204</v>
      </c>
      <c r="E499" s="94" t="s">
        <v>425</v>
      </c>
      <c r="F499" s="94"/>
      <c r="G499" s="71">
        <f t="shared" si="93"/>
        <v>1957.5</v>
      </c>
      <c r="H499" s="71">
        <f t="shared" si="93"/>
        <v>0</v>
      </c>
      <c r="I499" s="71">
        <f t="shared" si="84"/>
        <v>1957.5</v>
      </c>
      <c r="J499" s="71">
        <f t="shared" si="93"/>
        <v>0</v>
      </c>
      <c r="K499" s="100">
        <f t="shared" si="83"/>
        <v>1957.5</v>
      </c>
      <c r="L499" s="13">
        <f t="shared" si="93"/>
        <v>0</v>
      </c>
      <c r="M499" s="101">
        <f t="shared" si="89"/>
        <v>1957.5</v>
      </c>
    </row>
    <row r="500" spans="1:13" ht="12.75">
      <c r="A500" s="63" t="str">
        <f ca="1">IF(ISERROR(MATCH(F500,Код_КВР,0)),"",INDIRECT(ADDRESS(MATCH(F500,Код_КВР,0)+1,2,,,"КВР")))</f>
        <v>Закупка товаров, работ и услуг для муниципальных нужд</v>
      </c>
      <c r="B500" s="94">
        <v>803</v>
      </c>
      <c r="C500" s="8" t="s">
        <v>228</v>
      </c>
      <c r="D500" s="8" t="s">
        <v>204</v>
      </c>
      <c r="E500" s="94" t="s">
        <v>425</v>
      </c>
      <c r="F500" s="94">
        <v>200</v>
      </c>
      <c r="G500" s="71">
        <f t="shared" si="93"/>
        <v>1957.5</v>
      </c>
      <c r="H500" s="71">
        <f t="shared" si="93"/>
        <v>0</v>
      </c>
      <c r="I500" s="71">
        <f t="shared" si="84"/>
        <v>1957.5</v>
      </c>
      <c r="J500" s="71">
        <f t="shared" si="93"/>
        <v>0</v>
      </c>
      <c r="K500" s="100">
        <f t="shared" si="83"/>
        <v>1957.5</v>
      </c>
      <c r="L500" s="13">
        <f t="shared" si="93"/>
        <v>0</v>
      </c>
      <c r="M500" s="101">
        <f t="shared" si="89"/>
        <v>1957.5</v>
      </c>
    </row>
    <row r="501" spans="1:13" ht="33">
      <c r="A501" s="63" t="str">
        <f ca="1">IF(ISERROR(MATCH(F501,Код_КВР,0)),"",INDIRECT(ADDRESS(MATCH(F501,Код_КВР,0)+1,2,,,"КВР")))</f>
        <v>Иные закупки товаров, работ и услуг для обеспечения муниципальных нужд</v>
      </c>
      <c r="B501" s="94">
        <v>803</v>
      </c>
      <c r="C501" s="8" t="s">
        <v>228</v>
      </c>
      <c r="D501" s="8" t="s">
        <v>204</v>
      </c>
      <c r="E501" s="94" t="s">
        <v>425</v>
      </c>
      <c r="F501" s="94">
        <v>240</v>
      </c>
      <c r="G501" s="71">
        <f t="shared" si="93"/>
        <v>1957.5</v>
      </c>
      <c r="H501" s="71">
        <f t="shared" si="93"/>
        <v>0</v>
      </c>
      <c r="I501" s="71">
        <f t="shared" si="84"/>
        <v>1957.5</v>
      </c>
      <c r="J501" s="71">
        <f t="shared" si="93"/>
        <v>0</v>
      </c>
      <c r="K501" s="100">
        <f t="shared" si="83"/>
        <v>1957.5</v>
      </c>
      <c r="L501" s="13">
        <f t="shared" si="93"/>
        <v>0</v>
      </c>
      <c r="M501" s="101">
        <f t="shared" si="89"/>
        <v>1957.5</v>
      </c>
    </row>
    <row r="502" spans="1:13" ht="33">
      <c r="A502" s="63" t="str">
        <f ca="1">IF(ISERROR(MATCH(F502,Код_КВР,0)),"",INDIRECT(ADDRESS(MATCH(F502,Код_КВР,0)+1,2,,,"КВР")))</f>
        <v xml:space="preserve">Прочая закупка товаров, работ и услуг для обеспечения муниципальных нужд         </v>
      </c>
      <c r="B502" s="94">
        <v>803</v>
      </c>
      <c r="C502" s="8" t="s">
        <v>228</v>
      </c>
      <c r="D502" s="8" t="s">
        <v>204</v>
      </c>
      <c r="E502" s="94" t="s">
        <v>425</v>
      </c>
      <c r="F502" s="94">
        <v>244</v>
      </c>
      <c r="G502" s="71">
        <v>1957.5</v>
      </c>
      <c r="H502" s="66"/>
      <c r="I502" s="71">
        <f t="shared" si="84"/>
        <v>1957.5</v>
      </c>
      <c r="J502" s="66"/>
      <c r="K502" s="100">
        <f aca="true" t="shared" si="94" ref="K502:K573">I502+J502</f>
        <v>1957.5</v>
      </c>
      <c r="L502" s="100"/>
      <c r="M502" s="101">
        <f t="shared" si="89"/>
        <v>1957.5</v>
      </c>
    </row>
    <row r="503" spans="1:13" ht="12.75">
      <c r="A503" s="63" t="str">
        <f ca="1">IF(ISERROR(MATCH(C503,Код_Раздел,0)),"",INDIRECT(ADDRESS(MATCH(C503,Код_Раздел,0)+1,2,,,"Раздел")))</f>
        <v>Социальная политика</v>
      </c>
      <c r="B503" s="94">
        <v>803</v>
      </c>
      <c r="C503" s="8" t="s">
        <v>197</v>
      </c>
      <c r="D503" s="8"/>
      <c r="E503" s="94"/>
      <c r="F503" s="94"/>
      <c r="G503" s="71">
        <f aca="true" t="shared" si="95" ref="G503:L508">G504</f>
        <v>71</v>
      </c>
      <c r="H503" s="71">
        <f t="shared" si="95"/>
        <v>0</v>
      </c>
      <c r="I503" s="71">
        <f t="shared" si="84"/>
        <v>71</v>
      </c>
      <c r="J503" s="71">
        <f t="shared" si="95"/>
        <v>0</v>
      </c>
      <c r="K503" s="100">
        <f t="shared" si="94"/>
        <v>71</v>
      </c>
      <c r="L503" s="13">
        <f t="shared" si="95"/>
        <v>0</v>
      </c>
      <c r="M503" s="101">
        <f t="shared" si="89"/>
        <v>71</v>
      </c>
    </row>
    <row r="504" spans="1:13" ht="12.75">
      <c r="A504" s="12" t="s">
        <v>188</v>
      </c>
      <c r="B504" s="94">
        <v>803</v>
      </c>
      <c r="C504" s="8" t="s">
        <v>197</v>
      </c>
      <c r="D504" s="8" t="s">
        <v>224</v>
      </c>
      <c r="E504" s="94"/>
      <c r="F504" s="94"/>
      <c r="G504" s="71">
        <f t="shared" si="95"/>
        <v>71</v>
      </c>
      <c r="H504" s="71">
        <f t="shared" si="95"/>
        <v>0</v>
      </c>
      <c r="I504" s="71">
        <f t="shared" si="84"/>
        <v>71</v>
      </c>
      <c r="J504" s="71">
        <f t="shared" si="95"/>
        <v>0</v>
      </c>
      <c r="K504" s="100">
        <f t="shared" si="94"/>
        <v>71</v>
      </c>
      <c r="L504" s="13">
        <f t="shared" si="95"/>
        <v>0</v>
      </c>
      <c r="M504" s="101">
        <f t="shared" si="89"/>
        <v>71</v>
      </c>
    </row>
    <row r="505" spans="1:13" ht="33">
      <c r="A505" s="63" t="str">
        <f ca="1">IF(ISERROR(MATCH(E505,Код_КЦСР,0)),"",INDIRECT(ADDRESS(MATCH(E505,Код_КЦСР,0)+1,2,,,"КЦСР")))</f>
        <v>Муниципальная программа «Социальная поддержка граждан» на 2014-2018 годы</v>
      </c>
      <c r="B505" s="94">
        <v>803</v>
      </c>
      <c r="C505" s="8" t="s">
        <v>197</v>
      </c>
      <c r="D505" s="8" t="s">
        <v>224</v>
      </c>
      <c r="E505" s="94" t="s">
        <v>6</v>
      </c>
      <c r="F505" s="94"/>
      <c r="G505" s="71">
        <f t="shared" si="95"/>
        <v>71</v>
      </c>
      <c r="H505" s="71">
        <f t="shared" si="95"/>
        <v>0</v>
      </c>
      <c r="I505" s="71">
        <f t="shared" si="84"/>
        <v>71</v>
      </c>
      <c r="J505" s="71">
        <f t="shared" si="95"/>
        <v>0</v>
      </c>
      <c r="K505" s="100">
        <f t="shared" si="94"/>
        <v>71</v>
      </c>
      <c r="L505" s="13">
        <f t="shared" si="95"/>
        <v>0</v>
      </c>
      <c r="M505" s="101">
        <f t="shared" si="89"/>
        <v>71</v>
      </c>
    </row>
    <row r="506" spans="1:13" ht="12.75">
      <c r="A506" s="63" t="str">
        <f ca="1">IF(ISERROR(MATCH(E506,Код_КЦСР,0)),"",INDIRECT(ADDRESS(MATCH(E506,Код_КЦСР,0)+1,2,,,"КЦСР")))</f>
        <v>Оплата услуг бани по льготным помывкам</v>
      </c>
      <c r="B506" s="94">
        <v>803</v>
      </c>
      <c r="C506" s="8" t="s">
        <v>197</v>
      </c>
      <c r="D506" s="8" t="s">
        <v>224</v>
      </c>
      <c r="E506" s="94" t="s">
        <v>22</v>
      </c>
      <c r="F506" s="94"/>
      <c r="G506" s="71">
        <f t="shared" si="95"/>
        <v>71</v>
      </c>
      <c r="H506" s="71">
        <f t="shared" si="95"/>
        <v>0</v>
      </c>
      <c r="I506" s="71">
        <f t="shared" si="84"/>
        <v>71</v>
      </c>
      <c r="J506" s="71">
        <f t="shared" si="95"/>
        <v>0</v>
      </c>
      <c r="K506" s="100">
        <f t="shared" si="94"/>
        <v>71</v>
      </c>
      <c r="L506" s="13">
        <f t="shared" si="95"/>
        <v>0</v>
      </c>
      <c r="M506" s="101">
        <f t="shared" si="89"/>
        <v>71</v>
      </c>
    </row>
    <row r="507" spans="1:13" ht="12.75">
      <c r="A507" s="63" t="str">
        <f ca="1">IF(ISERROR(MATCH(F507,Код_КВР,0)),"",INDIRECT(ADDRESS(MATCH(F507,Код_КВР,0)+1,2,,,"КВР")))</f>
        <v>Социальное обеспечение и иные выплаты населению</v>
      </c>
      <c r="B507" s="94">
        <v>803</v>
      </c>
      <c r="C507" s="8" t="s">
        <v>197</v>
      </c>
      <c r="D507" s="8" t="s">
        <v>224</v>
      </c>
      <c r="E507" s="94" t="s">
        <v>22</v>
      </c>
      <c r="F507" s="94">
        <v>300</v>
      </c>
      <c r="G507" s="71">
        <f t="shared" si="95"/>
        <v>71</v>
      </c>
      <c r="H507" s="71">
        <f t="shared" si="95"/>
        <v>0</v>
      </c>
      <c r="I507" s="71">
        <f t="shared" si="84"/>
        <v>71</v>
      </c>
      <c r="J507" s="71">
        <f t="shared" si="95"/>
        <v>0</v>
      </c>
      <c r="K507" s="100">
        <f t="shared" si="94"/>
        <v>71</v>
      </c>
      <c r="L507" s="13">
        <f t="shared" si="95"/>
        <v>0</v>
      </c>
      <c r="M507" s="101">
        <f t="shared" si="89"/>
        <v>71</v>
      </c>
    </row>
    <row r="508" spans="1:13" ht="33">
      <c r="A508" s="63" t="str">
        <f ca="1">IF(ISERROR(MATCH(F508,Код_КВР,0)),"",INDIRECT(ADDRESS(MATCH(F508,Код_КВР,0)+1,2,,,"КВР")))</f>
        <v>Социальные выплаты гражданам, кроме публичных нормативных социальных выплат</v>
      </c>
      <c r="B508" s="94">
        <v>803</v>
      </c>
      <c r="C508" s="8" t="s">
        <v>197</v>
      </c>
      <c r="D508" s="8" t="s">
        <v>224</v>
      </c>
      <c r="E508" s="94" t="s">
        <v>22</v>
      </c>
      <c r="F508" s="94">
        <v>320</v>
      </c>
      <c r="G508" s="71">
        <f t="shared" si="95"/>
        <v>71</v>
      </c>
      <c r="H508" s="71">
        <f t="shared" si="95"/>
        <v>0</v>
      </c>
      <c r="I508" s="71">
        <f aca="true" t="shared" si="96" ref="I508:I579">G508+H508</f>
        <v>71</v>
      </c>
      <c r="J508" s="71">
        <f t="shared" si="95"/>
        <v>0</v>
      </c>
      <c r="K508" s="100">
        <f t="shared" si="94"/>
        <v>71</v>
      </c>
      <c r="L508" s="13">
        <f t="shared" si="95"/>
        <v>0</v>
      </c>
      <c r="M508" s="101">
        <f t="shared" si="89"/>
        <v>71</v>
      </c>
    </row>
    <row r="509" spans="1:13" ht="33">
      <c r="A509" s="63" t="str">
        <f ca="1">IF(ISERROR(MATCH(F509,Код_КВР,0)),"",INDIRECT(ADDRESS(MATCH(F509,Код_КВР,0)+1,2,,,"КВР")))</f>
        <v>Приобретение товаров, работ, услуг в пользу граждан в целях их социального обеспечения</v>
      </c>
      <c r="B509" s="94">
        <v>803</v>
      </c>
      <c r="C509" s="8" t="s">
        <v>197</v>
      </c>
      <c r="D509" s="8" t="s">
        <v>224</v>
      </c>
      <c r="E509" s="94" t="s">
        <v>22</v>
      </c>
      <c r="F509" s="94">
        <v>323</v>
      </c>
      <c r="G509" s="71">
        <v>71</v>
      </c>
      <c r="H509" s="66"/>
      <c r="I509" s="71">
        <f t="shared" si="96"/>
        <v>71</v>
      </c>
      <c r="J509" s="66"/>
      <c r="K509" s="100">
        <f t="shared" si="94"/>
        <v>71</v>
      </c>
      <c r="L509" s="100"/>
      <c r="M509" s="101">
        <f t="shared" si="89"/>
        <v>71</v>
      </c>
    </row>
    <row r="510" spans="1:13" ht="33">
      <c r="A510" s="63" t="str">
        <f ca="1">IF(ISERROR(MATCH(B510,Код_ППП,0)),"",INDIRECT(ADDRESS(MATCH(B510,Код_ППП,0)+1,2,,,"ППП")))</f>
        <v>УПРАВЛЕНИЕ АРХИТЕКТУРЫ И ГРАДОСТРОИТЕЛЬСТВА МЭРИИ ГОРОДА</v>
      </c>
      <c r="B510" s="94">
        <v>804</v>
      </c>
      <c r="C510" s="8"/>
      <c r="D510" s="8"/>
      <c r="E510" s="94"/>
      <c r="F510" s="94"/>
      <c r="G510" s="71">
        <f>G511</f>
        <v>39887.8</v>
      </c>
      <c r="H510" s="71">
        <f>H511</f>
        <v>0</v>
      </c>
      <c r="I510" s="71">
        <f t="shared" si="96"/>
        <v>39887.8</v>
      </c>
      <c r="J510" s="71">
        <f>J511</f>
        <v>0</v>
      </c>
      <c r="K510" s="100">
        <f t="shared" si="94"/>
        <v>39887.8</v>
      </c>
      <c r="L510" s="13">
        <f>L511</f>
        <v>-4085.5</v>
      </c>
      <c r="M510" s="101">
        <f t="shared" si="89"/>
        <v>35802.3</v>
      </c>
    </row>
    <row r="511" spans="1:13" ht="12.75">
      <c r="A511" s="63" t="str">
        <f ca="1">IF(ISERROR(MATCH(C511,Код_Раздел,0)),"",INDIRECT(ADDRESS(MATCH(C511,Код_Раздел,0)+1,2,,,"Раздел")))</f>
        <v>Национальная экономика</v>
      </c>
      <c r="B511" s="94">
        <v>804</v>
      </c>
      <c r="C511" s="8" t="s">
        <v>225</v>
      </c>
      <c r="D511" s="8"/>
      <c r="E511" s="94"/>
      <c r="F511" s="94"/>
      <c r="G511" s="71">
        <f>G512</f>
        <v>39887.8</v>
      </c>
      <c r="H511" s="71">
        <f>H512</f>
        <v>0</v>
      </c>
      <c r="I511" s="71">
        <f t="shared" si="96"/>
        <v>39887.8</v>
      </c>
      <c r="J511" s="71">
        <f>J512</f>
        <v>0</v>
      </c>
      <c r="K511" s="100">
        <f t="shared" si="94"/>
        <v>39887.8</v>
      </c>
      <c r="L511" s="13">
        <f>L512</f>
        <v>-4085.5</v>
      </c>
      <c r="M511" s="101">
        <f t="shared" si="89"/>
        <v>35802.3</v>
      </c>
    </row>
    <row r="512" spans="1:13" ht="12.75">
      <c r="A512" s="12" t="s">
        <v>232</v>
      </c>
      <c r="B512" s="94">
        <v>804</v>
      </c>
      <c r="C512" s="8" t="s">
        <v>225</v>
      </c>
      <c r="D512" s="8" t="s">
        <v>205</v>
      </c>
      <c r="E512" s="94"/>
      <c r="F512" s="94"/>
      <c r="G512" s="71">
        <f>G513+G522</f>
        <v>39887.8</v>
      </c>
      <c r="H512" s="71">
        <f>H513+H522</f>
        <v>0</v>
      </c>
      <c r="I512" s="71">
        <f t="shared" si="96"/>
        <v>39887.8</v>
      </c>
      <c r="J512" s="71">
        <f>J513+J522</f>
        <v>0</v>
      </c>
      <c r="K512" s="100">
        <f t="shared" si="94"/>
        <v>39887.8</v>
      </c>
      <c r="L512" s="13">
        <f>L513+L522</f>
        <v>-4085.5</v>
      </c>
      <c r="M512" s="101">
        <f t="shared" si="89"/>
        <v>35802.3</v>
      </c>
    </row>
    <row r="513" spans="1:13" ht="33">
      <c r="A513" s="63" t="str">
        <f ca="1">IF(ISERROR(MATCH(E513,Код_КЦСР,0)),"",INDIRECT(ADDRESS(MATCH(E513,Код_КЦСР,0)+1,2,,,"КЦСР")))</f>
        <v>Муниципальная программа «Реализация градостроительной политики города Череповца» на 2014-2022 годы</v>
      </c>
      <c r="B513" s="94">
        <v>804</v>
      </c>
      <c r="C513" s="8" t="s">
        <v>225</v>
      </c>
      <c r="D513" s="8" t="s">
        <v>205</v>
      </c>
      <c r="E513" s="94" t="s">
        <v>43</v>
      </c>
      <c r="F513" s="94"/>
      <c r="G513" s="71">
        <f>G514+G518</f>
        <v>8645.8</v>
      </c>
      <c r="H513" s="71">
        <f>H514+H518</f>
        <v>0</v>
      </c>
      <c r="I513" s="71">
        <f t="shared" si="96"/>
        <v>8645.8</v>
      </c>
      <c r="J513" s="71">
        <f>J514+J518</f>
        <v>0</v>
      </c>
      <c r="K513" s="100">
        <f t="shared" si="94"/>
        <v>8645.8</v>
      </c>
      <c r="L513" s="13">
        <f>L514+L518</f>
        <v>-4085.5</v>
      </c>
      <c r="M513" s="101">
        <f t="shared" si="89"/>
        <v>4560.299999999999</v>
      </c>
    </row>
    <row r="514" spans="1:13" ht="33">
      <c r="A514" s="63" t="str">
        <f ca="1">IF(ISERROR(MATCH(E514,Код_КЦСР,0)),"",INDIRECT(ADDRESS(MATCH(E514,Код_КЦСР,0)+1,2,,,"КЦСР")))</f>
        <v>Обеспечение подготовки градостроительной документации и нормативно-правовых актов</v>
      </c>
      <c r="B514" s="94">
        <v>804</v>
      </c>
      <c r="C514" s="8" t="s">
        <v>225</v>
      </c>
      <c r="D514" s="8" t="s">
        <v>205</v>
      </c>
      <c r="E514" s="94" t="s">
        <v>44</v>
      </c>
      <c r="F514" s="94"/>
      <c r="G514" s="71">
        <f aca="true" t="shared" si="97" ref="G514:L516">G515</f>
        <v>7401</v>
      </c>
      <c r="H514" s="71">
        <f t="shared" si="97"/>
        <v>0</v>
      </c>
      <c r="I514" s="71">
        <f t="shared" si="96"/>
        <v>7401</v>
      </c>
      <c r="J514" s="71">
        <f t="shared" si="97"/>
        <v>0</v>
      </c>
      <c r="K514" s="100">
        <f t="shared" si="94"/>
        <v>7401</v>
      </c>
      <c r="L514" s="13">
        <f t="shared" si="97"/>
        <v>-4085.5</v>
      </c>
      <c r="M514" s="101">
        <f t="shared" si="89"/>
        <v>3315.5</v>
      </c>
    </row>
    <row r="515" spans="1:13" ht="12.75">
      <c r="A515" s="63" t="str">
        <f ca="1">IF(ISERROR(MATCH(F515,Код_КВР,0)),"",INDIRECT(ADDRESS(MATCH(F515,Код_КВР,0)+1,2,,,"КВР")))</f>
        <v>Закупка товаров, работ и услуг для муниципальных нужд</v>
      </c>
      <c r="B515" s="94">
        <v>804</v>
      </c>
      <c r="C515" s="8" t="s">
        <v>225</v>
      </c>
      <c r="D515" s="8" t="s">
        <v>205</v>
      </c>
      <c r="E515" s="94" t="s">
        <v>44</v>
      </c>
      <c r="F515" s="94">
        <v>200</v>
      </c>
      <c r="G515" s="71">
        <f t="shared" si="97"/>
        <v>7401</v>
      </c>
      <c r="H515" s="71">
        <f t="shared" si="97"/>
        <v>0</v>
      </c>
      <c r="I515" s="71">
        <f t="shared" si="96"/>
        <v>7401</v>
      </c>
      <c r="J515" s="71">
        <f t="shared" si="97"/>
        <v>0</v>
      </c>
      <c r="K515" s="100">
        <f t="shared" si="94"/>
        <v>7401</v>
      </c>
      <c r="L515" s="13">
        <f t="shared" si="97"/>
        <v>-4085.5</v>
      </c>
      <c r="M515" s="101">
        <f t="shared" si="89"/>
        <v>3315.5</v>
      </c>
    </row>
    <row r="516" spans="1:13" ht="33">
      <c r="A516" s="63" t="str">
        <f ca="1">IF(ISERROR(MATCH(F516,Код_КВР,0)),"",INDIRECT(ADDRESS(MATCH(F516,Код_КВР,0)+1,2,,,"КВР")))</f>
        <v>Иные закупки товаров, работ и услуг для обеспечения муниципальных нужд</v>
      </c>
      <c r="B516" s="94">
        <v>804</v>
      </c>
      <c r="C516" s="8" t="s">
        <v>225</v>
      </c>
      <c r="D516" s="8" t="s">
        <v>205</v>
      </c>
      <c r="E516" s="94" t="s">
        <v>44</v>
      </c>
      <c r="F516" s="94">
        <v>240</v>
      </c>
      <c r="G516" s="71">
        <f t="shared" si="97"/>
        <v>7401</v>
      </c>
      <c r="H516" s="71">
        <f t="shared" si="97"/>
        <v>0</v>
      </c>
      <c r="I516" s="71">
        <f t="shared" si="96"/>
        <v>7401</v>
      </c>
      <c r="J516" s="71">
        <f t="shared" si="97"/>
        <v>0</v>
      </c>
      <c r="K516" s="100">
        <f t="shared" si="94"/>
        <v>7401</v>
      </c>
      <c r="L516" s="13">
        <f t="shared" si="97"/>
        <v>-4085.5</v>
      </c>
      <c r="M516" s="101">
        <f t="shared" si="89"/>
        <v>3315.5</v>
      </c>
    </row>
    <row r="517" spans="1:13" ht="33">
      <c r="A517" s="63" t="str">
        <f ca="1">IF(ISERROR(MATCH(F517,Код_КВР,0)),"",INDIRECT(ADDRESS(MATCH(F517,Код_КВР,0)+1,2,,,"КВР")))</f>
        <v xml:space="preserve">Прочая закупка товаров, работ и услуг для обеспечения муниципальных нужд         </v>
      </c>
      <c r="B517" s="94">
        <v>804</v>
      </c>
      <c r="C517" s="8" t="s">
        <v>225</v>
      </c>
      <c r="D517" s="8" t="s">
        <v>205</v>
      </c>
      <c r="E517" s="94" t="s">
        <v>44</v>
      </c>
      <c r="F517" s="94">
        <v>244</v>
      </c>
      <c r="G517" s="71">
        <v>7401</v>
      </c>
      <c r="H517" s="66"/>
      <c r="I517" s="71">
        <f t="shared" si="96"/>
        <v>7401</v>
      </c>
      <c r="J517" s="66"/>
      <c r="K517" s="100">
        <f t="shared" si="94"/>
        <v>7401</v>
      </c>
      <c r="L517" s="100">
        <f>-4000-85.5</f>
        <v>-4085.5</v>
      </c>
      <c r="M517" s="101">
        <f t="shared" si="89"/>
        <v>3315.5</v>
      </c>
    </row>
    <row r="518" spans="1:13" ht="12.75">
      <c r="A518" s="63" t="str">
        <f ca="1">IF(ISERROR(MATCH(E518,Код_КЦСР,0)),"",INDIRECT(ADDRESS(MATCH(E518,Код_КЦСР,0)+1,2,,,"КЦСР")))</f>
        <v>Создание условий для формирования комфортной городской среды</v>
      </c>
      <c r="B518" s="94">
        <v>804</v>
      </c>
      <c r="C518" s="8" t="s">
        <v>225</v>
      </c>
      <c r="D518" s="8" t="s">
        <v>205</v>
      </c>
      <c r="E518" s="94" t="s">
        <v>46</v>
      </c>
      <c r="F518" s="94"/>
      <c r="G518" s="71">
        <f aca="true" t="shared" si="98" ref="G518:L520">G519</f>
        <v>1244.8</v>
      </c>
      <c r="H518" s="71">
        <f t="shared" si="98"/>
        <v>0</v>
      </c>
      <c r="I518" s="71">
        <f t="shared" si="96"/>
        <v>1244.8</v>
      </c>
      <c r="J518" s="71">
        <f t="shared" si="98"/>
        <v>0</v>
      </c>
      <c r="K518" s="100">
        <f t="shared" si="94"/>
        <v>1244.8</v>
      </c>
      <c r="L518" s="13">
        <f t="shared" si="98"/>
        <v>0</v>
      </c>
      <c r="M518" s="101">
        <f t="shared" si="89"/>
        <v>1244.8</v>
      </c>
    </row>
    <row r="519" spans="1:13" ht="12.75">
      <c r="A519" s="63" t="str">
        <f ca="1">IF(ISERROR(MATCH(F519,Код_КВР,0)),"",INDIRECT(ADDRESS(MATCH(F519,Код_КВР,0)+1,2,,,"КВР")))</f>
        <v>Закупка товаров, работ и услуг для муниципальных нужд</v>
      </c>
      <c r="B519" s="94">
        <v>804</v>
      </c>
      <c r="C519" s="8" t="s">
        <v>225</v>
      </c>
      <c r="D519" s="8" t="s">
        <v>205</v>
      </c>
      <c r="E519" s="94" t="s">
        <v>46</v>
      </c>
      <c r="F519" s="94">
        <v>200</v>
      </c>
      <c r="G519" s="71">
        <f t="shared" si="98"/>
        <v>1244.8</v>
      </c>
      <c r="H519" s="71">
        <f t="shared" si="98"/>
        <v>0</v>
      </c>
      <c r="I519" s="71">
        <f t="shared" si="96"/>
        <v>1244.8</v>
      </c>
      <c r="J519" s="71">
        <f t="shared" si="98"/>
        <v>0</v>
      </c>
      <c r="K519" s="100">
        <f t="shared" si="94"/>
        <v>1244.8</v>
      </c>
      <c r="L519" s="13">
        <f t="shared" si="98"/>
        <v>0</v>
      </c>
      <c r="M519" s="101">
        <f t="shared" si="89"/>
        <v>1244.8</v>
      </c>
    </row>
    <row r="520" spans="1:13" ht="33">
      <c r="A520" s="63" t="str">
        <f ca="1">IF(ISERROR(MATCH(F520,Код_КВР,0)),"",INDIRECT(ADDRESS(MATCH(F520,Код_КВР,0)+1,2,,,"КВР")))</f>
        <v>Иные закупки товаров, работ и услуг для обеспечения муниципальных нужд</v>
      </c>
      <c r="B520" s="94">
        <v>804</v>
      </c>
      <c r="C520" s="8" t="s">
        <v>225</v>
      </c>
      <c r="D520" s="8" t="s">
        <v>205</v>
      </c>
      <c r="E520" s="94" t="s">
        <v>46</v>
      </c>
      <c r="F520" s="94">
        <v>240</v>
      </c>
      <c r="G520" s="71">
        <f t="shared" si="98"/>
        <v>1244.8</v>
      </c>
      <c r="H520" s="71">
        <f t="shared" si="98"/>
        <v>0</v>
      </c>
      <c r="I520" s="71">
        <f t="shared" si="96"/>
        <v>1244.8</v>
      </c>
      <c r="J520" s="71">
        <f t="shared" si="98"/>
        <v>0</v>
      </c>
      <c r="K520" s="100">
        <f t="shared" si="94"/>
        <v>1244.8</v>
      </c>
      <c r="L520" s="13">
        <f t="shared" si="98"/>
        <v>0</v>
      </c>
      <c r="M520" s="101">
        <f t="shared" si="89"/>
        <v>1244.8</v>
      </c>
    </row>
    <row r="521" spans="1:13" ht="33">
      <c r="A521" s="63" t="str">
        <f ca="1">IF(ISERROR(MATCH(F521,Код_КВР,0)),"",INDIRECT(ADDRESS(MATCH(F521,Код_КВР,0)+1,2,,,"КВР")))</f>
        <v xml:space="preserve">Прочая закупка товаров, работ и услуг для обеспечения муниципальных нужд         </v>
      </c>
      <c r="B521" s="94">
        <v>804</v>
      </c>
      <c r="C521" s="8" t="s">
        <v>225</v>
      </c>
      <c r="D521" s="8" t="s">
        <v>205</v>
      </c>
      <c r="E521" s="94" t="s">
        <v>46</v>
      </c>
      <c r="F521" s="94">
        <v>244</v>
      </c>
      <c r="G521" s="71">
        <v>1244.8</v>
      </c>
      <c r="H521" s="66"/>
      <c r="I521" s="71">
        <f t="shared" si="96"/>
        <v>1244.8</v>
      </c>
      <c r="J521" s="66"/>
      <c r="K521" s="100">
        <f t="shared" si="94"/>
        <v>1244.8</v>
      </c>
      <c r="L521" s="100"/>
      <c r="M521" s="101">
        <f t="shared" si="89"/>
        <v>1244.8</v>
      </c>
    </row>
    <row r="522" spans="1:13" ht="33">
      <c r="A522" s="63" t="str">
        <f ca="1">IF(ISERROR(MATCH(E522,Код_КЦСР,0)),"",INDIRECT(ADDRESS(MATCH(E522,Код_КЦСР,0)+1,2,,,"КЦСР")))</f>
        <v>Непрограммные направления деятельности органов местного самоуправления</v>
      </c>
      <c r="B522" s="94">
        <v>804</v>
      </c>
      <c r="C522" s="8" t="s">
        <v>225</v>
      </c>
      <c r="D522" s="8" t="s">
        <v>205</v>
      </c>
      <c r="E522" s="94" t="s">
        <v>308</v>
      </c>
      <c r="F522" s="94"/>
      <c r="G522" s="71">
        <f aca="true" t="shared" si="99" ref="G522:L524">G523</f>
        <v>31242</v>
      </c>
      <c r="H522" s="71">
        <f t="shared" si="99"/>
        <v>0</v>
      </c>
      <c r="I522" s="71">
        <f t="shared" si="96"/>
        <v>31242</v>
      </c>
      <c r="J522" s="71">
        <f t="shared" si="99"/>
        <v>0</v>
      </c>
      <c r="K522" s="100">
        <f t="shared" si="94"/>
        <v>31242</v>
      </c>
      <c r="L522" s="13">
        <f t="shared" si="99"/>
        <v>0</v>
      </c>
      <c r="M522" s="101">
        <f t="shared" si="89"/>
        <v>31242</v>
      </c>
    </row>
    <row r="523" spans="1:13" ht="12.75">
      <c r="A523" s="63" t="str">
        <f ca="1">IF(ISERROR(MATCH(E523,Код_КЦСР,0)),"",INDIRECT(ADDRESS(MATCH(E523,Код_КЦСР,0)+1,2,,,"КЦСР")))</f>
        <v>Расходы, не включенные в муниципальные программы города Череповца</v>
      </c>
      <c r="B523" s="94">
        <v>804</v>
      </c>
      <c r="C523" s="8" t="s">
        <v>225</v>
      </c>
      <c r="D523" s="8" t="s">
        <v>205</v>
      </c>
      <c r="E523" s="94" t="s">
        <v>310</v>
      </c>
      <c r="F523" s="94"/>
      <c r="G523" s="71">
        <f t="shared" si="99"/>
        <v>31242</v>
      </c>
      <c r="H523" s="71">
        <f t="shared" si="99"/>
        <v>0</v>
      </c>
      <c r="I523" s="71">
        <f t="shared" si="96"/>
        <v>31242</v>
      </c>
      <c r="J523" s="71">
        <f t="shared" si="99"/>
        <v>0</v>
      </c>
      <c r="K523" s="100">
        <f t="shared" si="94"/>
        <v>31242</v>
      </c>
      <c r="L523" s="13">
        <f t="shared" si="99"/>
        <v>0</v>
      </c>
      <c r="M523" s="101">
        <f t="shared" si="89"/>
        <v>31242</v>
      </c>
    </row>
    <row r="524" spans="1:13" ht="33">
      <c r="A524" s="63" t="str">
        <f ca="1">IF(ISERROR(MATCH(E524,Код_КЦСР,0)),"",INDIRECT(ADDRESS(MATCH(E524,Код_КЦСР,0)+1,2,,,"КЦСР")))</f>
        <v>Руководство и управление в сфере установленных функций органов местного самоуправления</v>
      </c>
      <c r="B524" s="94">
        <v>804</v>
      </c>
      <c r="C524" s="8" t="s">
        <v>225</v>
      </c>
      <c r="D524" s="8" t="s">
        <v>205</v>
      </c>
      <c r="E524" s="94" t="s">
        <v>312</v>
      </c>
      <c r="F524" s="94"/>
      <c r="G524" s="71">
        <f t="shared" si="99"/>
        <v>31242</v>
      </c>
      <c r="H524" s="71">
        <f t="shared" si="99"/>
        <v>0</v>
      </c>
      <c r="I524" s="71">
        <f t="shared" si="96"/>
        <v>31242</v>
      </c>
      <c r="J524" s="71">
        <f t="shared" si="99"/>
        <v>0</v>
      </c>
      <c r="K524" s="100">
        <f t="shared" si="94"/>
        <v>31242</v>
      </c>
      <c r="L524" s="13">
        <f t="shared" si="99"/>
        <v>0</v>
      </c>
      <c r="M524" s="101">
        <f t="shared" si="89"/>
        <v>31242</v>
      </c>
    </row>
    <row r="525" spans="1:13" ht="12.75">
      <c r="A525" s="63" t="str">
        <f ca="1">IF(ISERROR(MATCH(E525,Код_КЦСР,0)),"",INDIRECT(ADDRESS(MATCH(E525,Код_КЦСР,0)+1,2,,,"КЦСР")))</f>
        <v>Центральный аппарат</v>
      </c>
      <c r="B525" s="94">
        <v>804</v>
      </c>
      <c r="C525" s="8" t="s">
        <v>225</v>
      </c>
      <c r="D525" s="8" t="s">
        <v>205</v>
      </c>
      <c r="E525" s="94" t="s">
        <v>315</v>
      </c>
      <c r="F525" s="94"/>
      <c r="G525" s="71">
        <f>G526+G528+G531</f>
        <v>31242</v>
      </c>
      <c r="H525" s="71">
        <f>H526+H528+H531</f>
        <v>0</v>
      </c>
      <c r="I525" s="71">
        <f t="shared" si="96"/>
        <v>31242</v>
      </c>
      <c r="J525" s="71">
        <f>J526+J528+J531</f>
        <v>0</v>
      </c>
      <c r="K525" s="100">
        <f t="shared" si="94"/>
        <v>31242</v>
      </c>
      <c r="L525" s="13">
        <f>L526+L528+L531</f>
        <v>0</v>
      </c>
      <c r="M525" s="101">
        <f t="shared" si="89"/>
        <v>31242</v>
      </c>
    </row>
    <row r="526" spans="1:13" ht="33">
      <c r="A526" s="63" t="str">
        <f aca="true" t="shared" si="100" ref="A526:A532">IF(ISERROR(MATCH(F526,Код_КВР,0)),"",INDIRECT(ADDRESS(MATCH(F526,Код_КВР,0)+1,2,,,"КВР")))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526" s="94">
        <v>804</v>
      </c>
      <c r="C526" s="8" t="s">
        <v>225</v>
      </c>
      <c r="D526" s="8" t="s">
        <v>205</v>
      </c>
      <c r="E526" s="94" t="s">
        <v>315</v>
      </c>
      <c r="F526" s="94">
        <v>100</v>
      </c>
      <c r="G526" s="71">
        <f>G527</f>
        <v>31220</v>
      </c>
      <c r="H526" s="71">
        <f>H527</f>
        <v>0</v>
      </c>
      <c r="I526" s="71">
        <f t="shared" si="96"/>
        <v>31220</v>
      </c>
      <c r="J526" s="71">
        <f>J527</f>
        <v>0</v>
      </c>
      <c r="K526" s="100">
        <f t="shared" si="94"/>
        <v>31220</v>
      </c>
      <c r="L526" s="13">
        <f>L527</f>
        <v>0</v>
      </c>
      <c r="M526" s="101">
        <f t="shared" si="89"/>
        <v>31220</v>
      </c>
    </row>
    <row r="527" spans="1:13" ht="12.75">
      <c r="A527" s="63" t="str">
        <f ca="1" t="shared" si="100"/>
        <v>Расходы на выплаты персоналу муниципальных органов</v>
      </c>
      <c r="B527" s="94">
        <v>804</v>
      </c>
      <c r="C527" s="8" t="s">
        <v>225</v>
      </c>
      <c r="D527" s="8" t="s">
        <v>205</v>
      </c>
      <c r="E527" s="94" t="s">
        <v>315</v>
      </c>
      <c r="F527" s="94">
        <v>120</v>
      </c>
      <c r="G527" s="71">
        <v>31220</v>
      </c>
      <c r="H527" s="66"/>
      <c r="I527" s="71">
        <f t="shared" si="96"/>
        <v>31220</v>
      </c>
      <c r="J527" s="66"/>
      <c r="K527" s="100">
        <f t="shared" si="94"/>
        <v>31220</v>
      </c>
      <c r="L527" s="100"/>
      <c r="M527" s="101">
        <f t="shared" si="89"/>
        <v>31220</v>
      </c>
    </row>
    <row r="528" spans="1:13" ht="12.75">
      <c r="A528" s="63" t="str">
        <f ca="1" t="shared" si="100"/>
        <v>Закупка товаров, работ и услуг для муниципальных нужд</v>
      </c>
      <c r="B528" s="94">
        <v>804</v>
      </c>
      <c r="C528" s="8" t="s">
        <v>225</v>
      </c>
      <c r="D528" s="8" t="s">
        <v>205</v>
      </c>
      <c r="E528" s="94" t="s">
        <v>315</v>
      </c>
      <c r="F528" s="94">
        <v>200</v>
      </c>
      <c r="G528" s="71">
        <f>G529</f>
        <v>20</v>
      </c>
      <c r="H528" s="71">
        <f>H529</f>
        <v>0</v>
      </c>
      <c r="I528" s="71">
        <f t="shared" si="96"/>
        <v>20</v>
      </c>
      <c r="J528" s="71">
        <f>J529</f>
        <v>0</v>
      </c>
      <c r="K528" s="100">
        <f t="shared" si="94"/>
        <v>20</v>
      </c>
      <c r="L528" s="13">
        <f>L529</f>
        <v>0</v>
      </c>
      <c r="M528" s="101">
        <f t="shared" si="89"/>
        <v>20</v>
      </c>
    </row>
    <row r="529" spans="1:13" ht="33">
      <c r="A529" s="63" t="str">
        <f ca="1" t="shared" si="100"/>
        <v>Иные закупки товаров, работ и услуг для обеспечения муниципальных нужд</v>
      </c>
      <c r="B529" s="94">
        <v>804</v>
      </c>
      <c r="C529" s="8" t="s">
        <v>225</v>
      </c>
      <c r="D529" s="8" t="s">
        <v>205</v>
      </c>
      <c r="E529" s="94" t="s">
        <v>315</v>
      </c>
      <c r="F529" s="94">
        <v>240</v>
      </c>
      <c r="G529" s="71">
        <f>G530</f>
        <v>20</v>
      </c>
      <c r="H529" s="71">
        <f>H530</f>
        <v>0</v>
      </c>
      <c r="I529" s="71">
        <f t="shared" si="96"/>
        <v>20</v>
      </c>
      <c r="J529" s="71">
        <f>J530</f>
        <v>0</v>
      </c>
      <c r="K529" s="100">
        <f t="shared" si="94"/>
        <v>20</v>
      </c>
      <c r="L529" s="13">
        <f>L530</f>
        <v>0</v>
      </c>
      <c r="M529" s="101">
        <f t="shared" si="89"/>
        <v>20</v>
      </c>
    </row>
    <row r="530" spans="1:13" ht="33">
      <c r="A530" s="63" t="str">
        <f ca="1" t="shared" si="100"/>
        <v xml:space="preserve">Прочая закупка товаров, работ и услуг для обеспечения муниципальных нужд         </v>
      </c>
      <c r="B530" s="94">
        <v>804</v>
      </c>
      <c r="C530" s="8" t="s">
        <v>225</v>
      </c>
      <c r="D530" s="8" t="s">
        <v>205</v>
      </c>
      <c r="E530" s="94" t="s">
        <v>315</v>
      </c>
      <c r="F530" s="94">
        <v>244</v>
      </c>
      <c r="G530" s="71">
        <v>20</v>
      </c>
      <c r="H530" s="66"/>
      <c r="I530" s="71">
        <f t="shared" si="96"/>
        <v>20</v>
      </c>
      <c r="J530" s="66"/>
      <c r="K530" s="100">
        <f t="shared" si="94"/>
        <v>20</v>
      </c>
      <c r="L530" s="100"/>
      <c r="M530" s="101">
        <f t="shared" si="89"/>
        <v>20</v>
      </c>
    </row>
    <row r="531" spans="1:13" ht="12.75">
      <c r="A531" s="63" t="str">
        <f ca="1" t="shared" si="100"/>
        <v>Иные бюджетные ассигнования</v>
      </c>
      <c r="B531" s="94">
        <v>804</v>
      </c>
      <c r="C531" s="8" t="s">
        <v>225</v>
      </c>
      <c r="D531" s="8" t="s">
        <v>205</v>
      </c>
      <c r="E531" s="94" t="s">
        <v>315</v>
      </c>
      <c r="F531" s="94">
        <v>800</v>
      </c>
      <c r="G531" s="71">
        <f>G532</f>
        <v>2</v>
      </c>
      <c r="H531" s="71">
        <f>H532</f>
        <v>0</v>
      </c>
      <c r="I531" s="71">
        <f t="shared" si="96"/>
        <v>2</v>
      </c>
      <c r="J531" s="71">
        <f>J532</f>
        <v>0</v>
      </c>
      <c r="K531" s="100">
        <f t="shared" si="94"/>
        <v>2</v>
      </c>
      <c r="L531" s="13">
        <f>L532</f>
        <v>0</v>
      </c>
      <c r="M531" s="101">
        <f t="shared" si="89"/>
        <v>2</v>
      </c>
    </row>
    <row r="532" spans="1:13" ht="12.75">
      <c r="A532" s="63" t="str">
        <f ca="1" t="shared" si="100"/>
        <v>Уплата налогов, сборов и иных платежей</v>
      </c>
      <c r="B532" s="94">
        <v>804</v>
      </c>
      <c r="C532" s="8" t="s">
        <v>225</v>
      </c>
      <c r="D532" s="8" t="s">
        <v>205</v>
      </c>
      <c r="E532" s="94" t="s">
        <v>315</v>
      </c>
      <c r="F532" s="94">
        <v>850</v>
      </c>
      <c r="G532" s="71">
        <f>G533</f>
        <v>2</v>
      </c>
      <c r="H532" s="71">
        <f>H533</f>
        <v>0</v>
      </c>
      <c r="I532" s="71">
        <f t="shared" si="96"/>
        <v>2</v>
      </c>
      <c r="J532" s="71">
        <f>J533</f>
        <v>0</v>
      </c>
      <c r="K532" s="100">
        <f t="shared" si="94"/>
        <v>2</v>
      </c>
      <c r="L532" s="13">
        <f>L533</f>
        <v>0</v>
      </c>
      <c r="M532" s="101">
        <f t="shared" si="89"/>
        <v>2</v>
      </c>
    </row>
    <row r="533" spans="1:13" ht="12.75">
      <c r="A533" s="63" t="str">
        <f ca="1">IF(ISERROR(MATCH(F533,Код_КВР,0)),"",INDIRECT(ADDRESS(MATCH(F533,Код_КВР,0)+1,2,,,"КВР")))</f>
        <v>Уплата прочих налогов, сборов и иных платежей</v>
      </c>
      <c r="B533" s="94">
        <v>804</v>
      </c>
      <c r="C533" s="8" t="s">
        <v>225</v>
      </c>
      <c r="D533" s="8" t="s">
        <v>205</v>
      </c>
      <c r="E533" s="94" t="s">
        <v>315</v>
      </c>
      <c r="F533" s="94">
        <v>852</v>
      </c>
      <c r="G533" s="71">
        <v>2</v>
      </c>
      <c r="H533" s="66"/>
      <c r="I533" s="71">
        <f t="shared" si="96"/>
        <v>2</v>
      </c>
      <c r="J533" s="66"/>
      <c r="K533" s="100">
        <f t="shared" si="94"/>
        <v>2</v>
      </c>
      <c r="L533" s="100"/>
      <c r="M533" s="101">
        <f t="shared" si="89"/>
        <v>2</v>
      </c>
    </row>
    <row r="534" spans="1:13" ht="12.75">
      <c r="A534" s="63" t="str">
        <f ca="1">IF(ISERROR(MATCH(B534,Код_ППП,0)),"",INDIRECT(ADDRESS(MATCH(B534,Код_ППП,0)+1,2,,,"ППП")))</f>
        <v>УПРАВЛЕНИЕ ОБРАЗОВАНИЯ МЭРИИ ГОРОДА</v>
      </c>
      <c r="B534" s="94">
        <v>805</v>
      </c>
      <c r="C534" s="8"/>
      <c r="D534" s="8"/>
      <c r="E534" s="94"/>
      <c r="F534" s="94"/>
      <c r="G534" s="71">
        <f>G535+G747</f>
        <v>3169541.4</v>
      </c>
      <c r="H534" s="71">
        <f>H535+H747</f>
        <v>0</v>
      </c>
      <c r="I534" s="71">
        <f t="shared" si="96"/>
        <v>3169541.4</v>
      </c>
      <c r="J534" s="71">
        <f>J535+J747</f>
        <v>37566</v>
      </c>
      <c r="K534" s="100">
        <f t="shared" si="94"/>
        <v>3207107.4</v>
      </c>
      <c r="L534" s="13">
        <f>L535+L747</f>
        <v>-505</v>
      </c>
      <c r="M534" s="101">
        <f t="shared" si="89"/>
        <v>3206602.4</v>
      </c>
    </row>
    <row r="535" spans="1:13" ht="12.75">
      <c r="A535" s="63" t="str">
        <f ca="1">IF(ISERROR(MATCH(C535,Код_Раздел,0)),"",INDIRECT(ADDRESS(MATCH(C535,Код_Раздел,0)+1,2,,,"Раздел")))</f>
        <v>Образование</v>
      </c>
      <c r="B535" s="94">
        <v>805</v>
      </c>
      <c r="C535" s="8" t="s">
        <v>204</v>
      </c>
      <c r="D535" s="8"/>
      <c r="E535" s="94"/>
      <c r="F535" s="94"/>
      <c r="G535" s="71">
        <f>G536+G570+G625+G637</f>
        <v>3015136.3</v>
      </c>
      <c r="H535" s="71">
        <f>H536+H570+H625+H637</f>
        <v>0</v>
      </c>
      <c r="I535" s="71">
        <f t="shared" si="96"/>
        <v>3015136.3</v>
      </c>
      <c r="J535" s="71">
        <f>J536+J570+J625+J637</f>
        <v>37566</v>
      </c>
      <c r="K535" s="100">
        <f t="shared" si="94"/>
        <v>3052702.3</v>
      </c>
      <c r="L535" s="13">
        <f>L536+L570+L625+L637</f>
        <v>-505</v>
      </c>
      <c r="M535" s="101">
        <f t="shared" si="89"/>
        <v>3052197.3</v>
      </c>
    </row>
    <row r="536" spans="1:13" ht="12.75">
      <c r="A536" s="12" t="s">
        <v>267</v>
      </c>
      <c r="B536" s="94">
        <v>805</v>
      </c>
      <c r="C536" s="8" t="s">
        <v>204</v>
      </c>
      <c r="D536" s="8" t="s">
        <v>222</v>
      </c>
      <c r="E536" s="94"/>
      <c r="F536" s="94"/>
      <c r="G536" s="71">
        <f>G537</f>
        <v>1310375.8</v>
      </c>
      <c r="H536" s="71">
        <f>H537</f>
        <v>0</v>
      </c>
      <c r="I536" s="71">
        <f t="shared" si="96"/>
        <v>1310375.8</v>
      </c>
      <c r="J536" s="71">
        <f>J537+J562</f>
        <v>44229.299999999996</v>
      </c>
      <c r="K536" s="100">
        <f>I536+J536</f>
        <v>1354605.1</v>
      </c>
      <c r="L536" s="13">
        <f>L537+L562</f>
        <v>-167.8</v>
      </c>
      <c r="M536" s="101">
        <f t="shared" si="89"/>
        <v>1354437.3</v>
      </c>
    </row>
    <row r="537" spans="1:13" ht="12.75">
      <c r="A537" s="63" t="str">
        <f ca="1">IF(ISERROR(MATCH(E537,Код_КЦСР,0)),"",INDIRECT(ADDRESS(MATCH(E537,Код_КЦСР,0)+1,2,,,"КЦСР")))</f>
        <v>Муниципальная программа «Развитие образования» на 2013-2022 годы</v>
      </c>
      <c r="B537" s="94">
        <v>805</v>
      </c>
      <c r="C537" s="8" t="s">
        <v>204</v>
      </c>
      <c r="D537" s="8" t="s">
        <v>222</v>
      </c>
      <c r="E537" s="94" t="s">
        <v>280</v>
      </c>
      <c r="F537" s="94"/>
      <c r="G537" s="71">
        <f>G538+G551</f>
        <v>1310375.8</v>
      </c>
      <c r="H537" s="71">
        <f>H538+H551</f>
        <v>0</v>
      </c>
      <c r="I537" s="71">
        <f t="shared" si="96"/>
        <v>1310375.8</v>
      </c>
      <c r="J537" s="71">
        <f>J538+J551</f>
        <v>0</v>
      </c>
      <c r="K537" s="100">
        <f t="shared" si="94"/>
        <v>1310375.8</v>
      </c>
      <c r="L537" s="13">
        <f>L538+L551</f>
        <v>-167.8</v>
      </c>
      <c r="M537" s="101">
        <f t="shared" si="89"/>
        <v>1310208</v>
      </c>
    </row>
    <row r="538" spans="1:13" ht="12.75">
      <c r="A538" s="63" t="str">
        <f ca="1">IF(ISERROR(MATCH(E538,Код_КЦСР,0)),"",INDIRECT(ADDRESS(MATCH(E538,Код_КЦСР,0)+1,2,,,"КЦСР")))</f>
        <v>Дошкольное образование</v>
      </c>
      <c r="B538" s="94">
        <v>805</v>
      </c>
      <c r="C538" s="8" t="s">
        <v>204</v>
      </c>
      <c r="D538" s="8" t="s">
        <v>222</v>
      </c>
      <c r="E538" s="94" t="s">
        <v>287</v>
      </c>
      <c r="F538" s="94"/>
      <c r="G538" s="71">
        <f>G539+G545</f>
        <v>1304089.6</v>
      </c>
      <c r="H538" s="71">
        <f>H539+H545</f>
        <v>0</v>
      </c>
      <c r="I538" s="71">
        <f t="shared" si="96"/>
        <v>1304089.6</v>
      </c>
      <c r="J538" s="71">
        <f>J539+J545</f>
        <v>0</v>
      </c>
      <c r="K538" s="100">
        <f t="shared" si="94"/>
        <v>1304089.6</v>
      </c>
      <c r="L538" s="13">
        <f>L539+L545</f>
        <v>-167.8</v>
      </c>
      <c r="M538" s="101">
        <f aca="true" t="shared" si="101" ref="M538:M601">K538+L538</f>
        <v>1303921.8</v>
      </c>
    </row>
    <row r="539" spans="1:13" ht="51.75" customHeight="1">
      <c r="A539" s="63" t="str">
        <f ca="1">IF(ISERROR(MATCH(E539,Код_КЦСР,0)),"",INDIRECT(ADDRESS(MATCH(E539,Код_КЦСР,0)+1,2,,,"КЦСР")))</f>
        <v>Создание условий для осуществления присмотра и ухода за детьми в муниципальных дошкольных образовательных учреждениях, реализующих основную образовательную программу дошкольного образования</v>
      </c>
      <c r="B539" s="94">
        <v>805</v>
      </c>
      <c r="C539" s="8" t="s">
        <v>204</v>
      </c>
      <c r="D539" s="8" t="s">
        <v>222</v>
      </c>
      <c r="E539" s="94" t="s">
        <v>288</v>
      </c>
      <c r="F539" s="94"/>
      <c r="G539" s="71">
        <f>G540</f>
        <v>242839.90000000002</v>
      </c>
      <c r="H539" s="71">
        <f>H540</f>
        <v>0</v>
      </c>
      <c r="I539" s="71">
        <f t="shared" si="96"/>
        <v>242839.90000000002</v>
      </c>
      <c r="J539" s="71">
        <f>J540</f>
        <v>0</v>
      </c>
      <c r="K539" s="100">
        <f t="shared" si="94"/>
        <v>242839.90000000002</v>
      </c>
      <c r="L539" s="13">
        <f>L540</f>
        <v>-167.8</v>
      </c>
      <c r="M539" s="101">
        <f t="shared" si="101"/>
        <v>242672.10000000003</v>
      </c>
    </row>
    <row r="540" spans="1:13" ht="33">
      <c r="A540" s="63" t="str">
        <f ca="1">IF(ISERROR(MATCH(F540,Код_КВР,0)),"",INDIRECT(ADDRESS(MATCH(F540,Код_КВР,0)+1,2,,,"КВР")))</f>
        <v>Предоставление субсидий бюджетным, автономным учреждениям и иным некоммерческим организациям</v>
      </c>
      <c r="B540" s="94">
        <v>805</v>
      </c>
      <c r="C540" s="8" t="s">
        <v>204</v>
      </c>
      <c r="D540" s="8" t="s">
        <v>222</v>
      </c>
      <c r="E540" s="94" t="s">
        <v>288</v>
      </c>
      <c r="F540" s="94">
        <v>600</v>
      </c>
      <c r="G540" s="71">
        <f>G541+G543</f>
        <v>242839.90000000002</v>
      </c>
      <c r="H540" s="71">
        <f>H541+H543</f>
        <v>0</v>
      </c>
      <c r="I540" s="71">
        <f t="shared" si="96"/>
        <v>242839.90000000002</v>
      </c>
      <c r="J540" s="71">
        <f>J541+J543</f>
        <v>0</v>
      </c>
      <c r="K540" s="100">
        <f t="shared" si="94"/>
        <v>242839.90000000002</v>
      </c>
      <c r="L540" s="13">
        <f>L541+L543</f>
        <v>-167.8</v>
      </c>
      <c r="M540" s="101">
        <f t="shared" si="101"/>
        <v>242672.10000000003</v>
      </c>
    </row>
    <row r="541" spans="1:13" ht="12.75">
      <c r="A541" s="63" t="str">
        <f ca="1">IF(ISERROR(MATCH(F541,Код_КВР,0)),"",INDIRECT(ADDRESS(MATCH(F541,Код_КВР,0)+1,2,,,"КВР")))</f>
        <v>Субсидии бюджетным учреждениям</v>
      </c>
      <c r="B541" s="94">
        <v>805</v>
      </c>
      <c r="C541" s="8" t="s">
        <v>204</v>
      </c>
      <c r="D541" s="8" t="s">
        <v>222</v>
      </c>
      <c r="E541" s="94" t="s">
        <v>288</v>
      </c>
      <c r="F541" s="94">
        <v>610</v>
      </c>
      <c r="G541" s="71">
        <f>G542</f>
        <v>221390.7</v>
      </c>
      <c r="H541" s="71">
        <f>H542</f>
        <v>0</v>
      </c>
      <c r="I541" s="71">
        <f t="shared" si="96"/>
        <v>221390.7</v>
      </c>
      <c r="J541" s="71">
        <f>J542</f>
        <v>0</v>
      </c>
      <c r="K541" s="100">
        <f t="shared" si="94"/>
        <v>221390.7</v>
      </c>
      <c r="L541" s="13">
        <f>L542</f>
        <v>0</v>
      </c>
      <c r="M541" s="101">
        <f t="shared" si="101"/>
        <v>221390.7</v>
      </c>
    </row>
    <row r="542" spans="1:13" ht="49.5">
      <c r="A542" s="63" t="str">
        <f ca="1">IF(ISERROR(MATCH(F542,Код_КВР,0)),"",INDIRECT(ADDRESS(MATCH(F542,Код_КВР,0)+1,2,,,"КВР")))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42" s="94">
        <v>805</v>
      </c>
      <c r="C542" s="8" t="s">
        <v>204</v>
      </c>
      <c r="D542" s="8" t="s">
        <v>222</v>
      </c>
      <c r="E542" s="94" t="s">
        <v>288</v>
      </c>
      <c r="F542" s="94">
        <v>611</v>
      </c>
      <c r="G542" s="71">
        <v>221390.7</v>
      </c>
      <c r="H542" s="66"/>
      <c r="I542" s="71">
        <f t="shared" si="96"/>
        <v>221390.7</v>
      </c>
      <c r="J542" s="66"/>
      <c r="K542" s="100">
        <f t="shared" si="94"/>
        <v>221390.7</v>
      </c>
      <c r="L542" s="100"/>
      <c r="M542" s="101">
        <f t="shared" si="101"/>
        <v>221390.7</v>
      </c>
    </row>
    <row r="543" spans="1:13" ht="12.75">
      <c r="A543" s="63" t="str">
        <f ca="1">IF(ISERROR(MATCH(F543,Код_КВР,0)),"",INDIRECT(ADDRESS(MATCH(F543,Код_КВР,0)+1,2,,,"КВР")))</f>
        <v>Субсидии автономным учреждениям</v>
      </c>
      <c r="B543" s="94">
        <v>805</v>
      </c>
      <c r="C543" s="8" t="s">
        <v>204</v>
      </c>
      <c r="D543" s="8" t="s">
        <v>222</v>
      </c>
      <c r="E543" s="94" t="s">
        <v>288</v>
      </c>
      <c r="F543" s="94">
        <v>620</v>
      </c>
      <c r="G543" s="71">
        <f>G544</f>
        <v>21449.2</v>
      </c>
      <c r="H543" s="71">
        <f>H544</f>
        <v>0</v>
      </c>
      <c r="I543" s="71">
        <f t="shared" si="96"/>
        <v>21449.2</v>
      </c>
      <c r="J543" s="71">
        <f>J544</f>
        <v>0</v>
      </c>
      <c r="K543" s="100">
        <f t="shared" si="94"/>
        <v>21449.2</v>
      </c>
      <c r="L543" s="13">
        <f>L544</f>
        <v>-167.8</v>
      </c>
      <c r="M543" s="101">
        <f t="shared" si="101"/>
        <v>21281.4</v>
      </c>
    </row>
    <row r="544" spans="1:13" ht="49.5">
      <c r="A544" s="63" t="str">
        <f ca="1">IF(ISERROR(MATCH(F544,Код_КВР,0)),"",INDIRECT(ADDRESS(MATCH(F544,Код_КВР,0)+1,2,,,"КВР")))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44" s="94">
        <v>805</v>
      </c>
      <c r="C544" s="8" t="s">
        <v>204</v>
      </c>
      <c r="D544" s="8" t="s">
        <v>222</v>
      </c>
      <c r="E544" s="94" t="s">
        <v>288</v>
      </c>
      <c r="F544" s="94">
        <v>621</v>
      </c>
      <c r="G544" s="71">
        <v>21449.2</v>
      </c>
      <c r="H544" s="66"/>
      <c r="I544" s="71">
        <f t="shared" si="96"/>
        <v>21449.2</v>
      </c>
      <c r="J544" s="66"/>
      <c r="K544" s="100">
        <f t="shared" si="94"/>
        <v>21449.2</v>
      </c>
      <c r="L544" s="100">
        <v>-167.8</v>
      </c>
      <c r="M544" s="101">
        <f t="shared" si="101"/>
        <v>21281.4</v>
      </c>
    </row>
    <row r="545" spans="1:13" ht="49.5">
      <c r="A545" s="63" t="str">
        <f ca="1">IF(ISERROR(MATCH(E545,Код_КЦСР,0)),"",INDIRECT(ADDRESS(MATCH(E545,Код_КЦСР,0)+1,2,,,"КЦСР")))</f>
        <v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v>
      </c>
      <c r="B545" s="94">
        <v>805</v>
      </c>
      <c r="C545" s="8" t="s">
        <v>204</v>
      </c>
      <c r="D545" s="8" t="s">
        <v>222</v>
      </c>
      <c r="E545" s="94" t="s">
        <v>436</v>
      </c>
      <c r="F545" s="94"/>
      <c r="G545" s="71">
        <f>G546</f>
        <v>1061249.7</v>
      </c>
      <c r="H545" s="71">
        <f>H546</f>
        <v>0</v>
      </c>
      <c r="I545" s="71">
        <f t="shared" si="96"/>
        <v>1061249.7</v>
      </c>
      <c r="J545" s="71">
        <f>J546</f>
        <v>0</v>
      </c>
      <c r="K545" s="100">
        <f t="shared" si="94"/>
        <v>1061249.7</v>
      </c>
      <c r="L545" s="13">
        <f>L546</f>
        <v>0</v>
      </c>
      <c r="M545" s="101">
        <f t="shared" si="101"/>
        <v>1061249.7</v>
      </c>
    </row>
    <row r="546" spans="1:13" ht="33">
      <c r="A546" s="63" t="str">
        <f ca="1">IF(ISERROR(MATCH(F546,Код_КВР,0)),"",INDIRECT(ADDRESS(MATCH(F546,Код_КВР,0)+1,2,,,"КВР")))</f>
        <v>Предоставление субсидий бюджетным, автономным учреждениям и иным некоммерческим организациям</v>
      </c>
      <c r="B546" s="94">
        <v>805</v>
      </c>
      <c r="C546" s="8" t="s">
        <v>204</v>
      </c>
      <c r="D546" s="8" t="s">
        <v>222</v>
      </c>
      <c r="E546" s="94" t="s">
        <v>436</v>
      </c>
      <c r="F546" s="94">
        <v>600</v>
      </c>
      <c r="G546" s="71">
        <f>G547+G549</f>
        <v>1061249.7</v>
      </c>
      <c r="H546" s="71">
        <f>H547+H549</f>
        <v>0</v>
      </c>
      <c r="I546" s="71">
        <f t="shared" si="96"/>
        <v>1061249.7</v>
      </c>
      <c r="J546" s="71">
        <f>J547+J549</f>
        <v>0</v>
      </c>
      <c r="K546" s="100">
        <f t="shared" si="94"/>
        <v>1061249.7</v>
      </c>
      <c r="L546" s="13">
        <f>L547+L549</f>
        <v>0</v>
      </c>
      <c r="M546" s="101">
        <f t="shared" si="101"/>
        <v>1061249.7</v>
      </c>
    </row>
    <row r="547" spans="1:13" ht="12.75">
      <c r="A547" s="63" t="str">
        <f ca="1">IF(ISERROR(MATCH(F547,Код_КВР,0)),"",INDIRECT(ADDRESS(MATCH(F547,Код_КВР,0)+1,2,,,"КВР")))</f>
        <v>Субсидии бюджетным учреждениям</v>
      </c>
      <c r="B547" s="94">
        <v>805</v>
      </c>
      <c r="C547" s="8" t="s">
        <v>204</v>
      </c>
      <c r="D547" s="8" t="s">
        <v>222</v>
      </c>
      <c r="E547" s="94" t="s">
        <v>436</v>
      </c>
      <c r="F547" s="94">
        <v>610</v>
      </c>
      <c r="G547" s="71">
        <f>G548</f>
        <v>997794.8</v>
      </c>
      <c r="H547" s="71">
        <f>H548</f>
        <v>0</v>
      </c>
      <c r="I547" s="71">
        <f t="shared" si="96"/>
        <v>997794.8</v>
      </c>
      <c r="J547" s="71">
        <f>J548</f>
        <v>0</v>
      </c>
      <c r="K547" s="100">
        <f t="shared" si="94"/>
        <v>997794.8</v>
      </c>
      <c r="L547" s="13">
        <f>L548</f>
        <v>0</v>
      </c>
      <c r="M547" s="101">
        <f t="shared" si="101"/>
        <v>997794.8</v>
      </c>
    </row>
    <row r="548" spans="1:13" ht="49.5">
      <c r="A548" s="63" t="str">
        <f ca="1">IF(ISERROR(MATCH(F548,Код_КВР,0)),"",INDIRECT(ADDRESS(MATCH(F548,Код_КВР,0)+1,2,,,"КВР")))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48" s="94">
        <v>805</v>
      </c>
      <c r="C548" s="8" t="s">
        <v>204</v>
      </c>
      <c r="D548" s="8" t="s">
        <v>222</v>
      </c>
      <c r="E548" s="94" t="s">
        <v>436</v>
      </c>
      <c r="F548" s="94">
        <v>611</v>
      </c>
      <c r="G548" s="71">
        <v>997794.8</v>
      </c>
      <c r="H548" s="66"/>
      <c r="I548" s="71">
        <f t="shared" si="96"/>
        <v>997794.8</v>
      </c>
      <c r="J548" s="66"/>
      <c r="K548" s="100">
        <f t="shared" si="94"/>
        <v>997794.8</v>
      </c>
      <c r="L548" s="100"/>
      <c r="M548" s="101">
        <f t="shared" si="101"/>
        <v>997794.8</v>
      </c>
    </row>
    <row r="549" spans="1:13" ht="12.75">
      <c r="A549" s="63" t="str">
        <f ca="1">IF(ISERROR(MATCH(F549,Код_КВР,0)),"",INDIRECT(ADDRESS(MATCH(F549,Код_КВР,0)+1,2,,,"КВР")))</f>
        <v>Субсидии автономным учреждениям</v>
      </c>
      <c r="B549" s="94">
        <v>805</v>
      </c>
      <c r="C549" s="8" t="s">
        <v>204</v>
      </c>
      <c r="D549" s="8" t="s">
        <v>222</v>
      </c>
      <c r="E549" s="94" t="s">
        <v>436</v>
      </c>
      <c r="F549" s="94">
        <v>620</v>
      </c>
      <c r="G549" s="71">
        <f>G550</f>
        <v>63454.9</v>
      </c>
      <c r="H549" s="71">
        <f>H550</f>
        <v>0</v>
      </c>
      <c r="I549" s="71">
        <f t="shared" si="96"/>
        <v>63454.9</v>
      </c>
      <c r="J549" s="71">
        <f>J550</f>
        <v>0</v>
      </c>
      <c r="K549" s="100">
        <f t="shared" si="94"/>
        <v>63454.9</v>
      </c>
      <c r="L549" s="13">
        <f>L550</f>
        <v>0</v>
      </c>
      <c r="M549" s="101">
        <f t="shared" si="101"/>
        <v>63454.9</v>
      </c>
    </row>
    <row r="550" spans="1:13" ht="49.5">
      <c r="A550" s="63" t="str">
        <f ca="1">IF(ISERROR(MATCH(F550,Код_КВР,0)),"",INDIRECT(ADDRESS(MATCH(F550,Код_КВР,0)+1,2,,,"КВР")))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50" s="94">
        <v>805</v>
      </c>
      <c r="C550" s="8" t="s">
        <v>204</v>
      </c>
      <c r="D550" s="8" t="s">
        <v>222</v>
      </c>
      <c r="E550" s="94" t="s">
        <v>436</v>
      </c>
      <c r="F550" s="94">
        <v>621</v>
      </c>
      <c r="G550" s="71">
        <v>63454.9</v>
      </c>
      <c r="H550" s="66"/>
      <c r="I550" s="71">
        <f t="shared" si="96"/>
        <v>63454.9</v>
      </c>
      <c r="J550" s="66"/>
      <c r="K550" s="100">
        <f t="shared" si="94"/>
        <v>63454.9</v>
      </c>
      <c r="L550" s="100"/>
      <c r="M550" s="101">
        <f t="shared" si="101"/>
        <v>63454.9</v>
      </c>
    </row>
    <row r="551" spans="1:13" ht="12.75">
      <c r="A551" s="63" t="str">
        <f ca="1">IF(ISERROR(MATCH(E551,Код_КЦСР,0)),"",INDIRECT(ADDRESS(MATCH(E551,Код_КЦСР,0)+1,2,,,"КЦСР")))</f>
        <v>Кадровое обеспечение муниципальной системы образования</v>
      </c>
      <c r="B551" s="94">
        <v>805</v>
      </c>
      <c r="C551" s="8" t="s">
        <v>204</v>
      </c>
      <c r="D551" s="8" t="s">
        <v>222</v>
      </c>
      <c r="E551" s="94" t="s">
        <v>300</v>
      </c>
      <c r="F551" s="94"/>
      <c r="G551" s="71">
        <f>G552+G557</f>
        <v>6286.2</v>
      </c>
      <c r="H551" s="71">
        <f>H552+H557</f>
        <v>0</v>
      </c>
      <c r="I551" s="71">
        <f t="shared" si="96"/>
        <v>6286.2</v>
      </c>
      <c r="J551" s="71">
        <f>J552+J557</f>
        <v>0</v>
      </c>
      <c r="K551" s="100">
        <f t="shared" si="94"/>
        <v>6286.2</v>
      </c>
      <c r="L551" s="13">
        <f>L552+L557</f>
        <v>0</v>
      </c>
      <c r="M551" s="101">
        <f t="shared" si="101"/>
        <v>6286.2</v>
      </c>
    </row>
    <row r="552" spans="1:13" ht="33">
      <c r="A552" s="63" t="str">
        <f ca="1">IF(ISERROR(MATCH(E552,Код_КЦСР,0)),"",INDIRECT(ADDRESS(MATCH(E552,Код_КЦСР,0)+1,2,,,"КЦСР")))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552" s="94">
        <v>805</v>
      </c>
      <c r="C552" s="8" t="s">
        <v>204</v>
      </c>
      <c r="D552" s="8" t="s">
        <v>222</v>
      </c>
      <c r="E552" s="94" t="s">
        <v>302</v>
      </c>
      <c r="F552" s="94"/>
      <c r="G552" s="71">
        <f aca="true" t="shared" si="102" ref="G552:L555">G553</f>
        <v>130.2</v>
      </c>
      <c r="H552" s="71">
        <f t="shared" si="102"/>
        <v>0</v>
      </c>
      <c r="I552" s="71">
        <f t="shared" si="96"/>
        <v>130.2</v>
      </c>
      <c r="J552" s="71">
        <f t="shared" si="102"/>
        <v>0</v>
      </c>
      <c r="K552" s="100">
        <f t="shared" si="94"/>
        <v>130.2</v>
      </c>
      <c r="L552" s="13">
        <f t="shared" si="102"/>
        <v>0</v>
      </c>
      <c r="M552" s="101">
        <f t="shared" si="101"/>
        <v>130.2</v>
      </c>
    </row>
    <row r="553" spans="1:13" ht="51.75" customHeight="1">
      <c r="A553" s="63" t="str">
        <f ca="1">IF(ISERROR(MATCH(E553,Код_КЦСР,0)),"",INDIRECT(ADDRESS(MATCH(E553,Код_КЦСР,0)+1,2,,,"КЦСР")))</f>
        <v>Городские премии имени И.А. Милютина в области образования в соответствии с постановлением Череповецкой городской Думы от 23.09.2003 № 120</v>
      </c>
      <c r="B553" s="94">
        <v>805</v>
      </c>
      <c r="C553" s="8" t="s">
        <v>204</v>
      </c>
      <c r="D553" s="8" t="s">
        <v>222</v>
      </c>
      <c r="E553" s="94" t="s">
        <v>304</v>
      </c>
      <c r="F553" s="94"/>
      <c r="G553" s="71">
        <f t="shared" si="102"/>
        <v>130.2</v>
      </c>
      <c r="H553" s="71">
        <f t="shared" si="102"/>
        <v>0</v>
      </c>
      <c r="I553" s="71">
        <f t="shared" si="96"/>
        <v>130.2</v>
      </c>
      <c r="J553" s="71">
        <f t="shared" si="102"/>
        <v>0</v>
      </c>
      <c r="K553" s="100">
        <f t="shared" si="94"/>
        <v>130.2</v>
      </c>
      <c r="L553" s="13">
        <f t="shared" si="102"/>
        <v>0</v>
      </c>
      <c r="M553" s="101">
        <f t="shared" si="101"/>
        <v>130.2</v>
      </c>
    </row>
    <row r="554" spans="1:13" ht="12.75">
      <c r="A554" s="63" t="str">
        <f ca="1">IF(ISERROR(MATCH(F554,Код_КВР,0)),"",INDIRECT(ADDRESS(MATCH(F554,Код_КВР,0)+1,2,,,"КВР")))</f>
        <v>Социальное обеспечение и иные выплаты населению</v>
      </c>
      <c r="B554" s="94">
        <v>805</v>
      </c>
      <c r="C554" s="8" t="s">
        <v>204</v>
      </c>
      <c r="D554" s="8" t="s">
        <v>222</v>
      </c>
      <c r="E554" s="94" t="s">
        <v>304</v>
      </c>
      <c r="F554" s="94">
        <v>300</v>
      </c>
      <c r="G554" s="71">
        <f t="shared" si="102"/>
        <v>130.2</v>
      </c>
      <c r="H554" s="71">
        <f t="shared" si="102"/>
        <v>0</v>
      </c>
      <c r="I554" s="71">
        <f t="shared" si="96"/>
        <v>130.2</v>
      </c>
      <c r="J554" s="71">
        <f t="shared" si="102"/>
        <v>0</v>
      </c>
      <c r="K554" s="100">
        <f t="shared" si="94"/>
        <v>130.2</v>
      </c>
      <c r="L554" s="13">
        <f t="shared" si="102"/>
        <v>0</v>
      </c>
      <c r="M554" s="101">
        <f t="shared" si="101"/>
        <v>130.2</v>
      </c>
    </row>
    <row r="555" spans="1:13" ht="12.75">
      <c r="A555" s="63" t="str">
        <f ca="1">IF(ISERROR(MATCH(F555,Код_КВР,0)),"",INDIRECT(ADDRESS(MATCH(F555,Код_КВР,0)+1,2,,,"КВР")))</f>
        <v>Публичные нормативные социальные выплаты гражданам</v>
      </c>
      <c r="B555" s="94">
        <v>805</v>
      </c>
      <c r="C555" s="8" t="s">
        <v>204</v>
      </c>
      <c r="D555" s="8" t="s">
        <v>222</v>
      </c>
      <c r="E555" s="94" t="s">
        <v>304</v>
      </c>
      <c r="F555" s="94">
        <v>310</v>
      </c>
      <c r="G555" s="71">
        <f t="shared" si="102"/>
        <v>130.2</v>
      </c>
      <c r="H555" s="71">
        <f t="shared" si="102"/>
        <v>0</v>
      </c>
      <c r="I555" s="71">
        <f t="shared" si="96"/>
        <v>130.2</v>
      </c>
      <c r="J555" s="71">
        <f t="shared" si="102"/>
        <v>0</v>
      </c>
      <c r="K555" s="100">
        <f t="shared" si="94"/>
        <v>130.2</v>
      </c>
      <c r="L555" s="13">
        <f t="shared" si="102"/>
        <v>0</v>
      </c>
      <c r="M555" s="101">
        <f t="shared" si="101"/>
        <v>130.2</v>
      </c>
    </row>
    <row r="556" spans="1:13" ht="33">
      <c r="A556" s="63" t="str">
        <f ca="1">IF(ISERROR(MATCH(F556,Код_КВР,0)),"",INDIRECT(ADDRESS(MATCH(F556,Код_КВР,0)+1,2,,,"КВР")))</f>
        <v>Пособия, компенсации, меры социальной поддержки по публичным нормативным обязательствам</v>
      </c>
      <c r="B556" s="94">
        <v>805</v>
      </c>
      <c r="C556" s="8" t="s">
        <v>204</v>
      </c>
      <c r="D556" s="8" t="s">
        <v>222</v>
      </c>
      <c r="E556" s="94" t="s">
        <v>304</v>
      </c>
      <c r="F556" s="94">
        <v>313</v>
      </c>
      <c r="G556" s="71">
        <v>130.2</v>
      </c>
      <c r="H556" s="66"/>
      <c r="I556" s="71">
        <f t="shared" si="96"/>
        <v>130.2</v>
      </c>
      <c r="J556" s="66"/>
      <c r="K556" s="100">
        <f t="shared" si="94"/>
        <v>130.2</v>
      </c>
      <c r="L556" s="100"/>
      <c r="M556" s="101">
        <f t="shared" si="101"/>
        <v>130.2</v>
      </c>
    </row>
    <row r="557" spans="1:13" ht="33">
      <c r="A557" s="63" t="str">
        <f ca="1">IF(ISERROR(MATCH(E557,Код_КЦСР,0)),"",INDIRECT(ADDRESS(MATCH(E557,Код_КЦСР,0)+1,2,,,"КЦСР")))</f>
        <v xml:space="preserve">Осуществление денежных выплат работникам муниципальных образовательных учреждений     </v>
      </c>
      <c r="B557" s="94">
        <v>805</v>
      </c>
      <c r="C557" s="8" t="s">
        <v>204</v>
      </c>
      <c r="D557" s="8" t="s">
        <v>222</v>
      </c>
      <c r="E557" s="94" t="s">
        <v>305</v>
      </c>
      <c r="F557" s="94"/>
      <c r="G557" s="71">
        <f aca="true" t="shared" si="103" ref="G557:L560">G558</f>
        <v>6156</v>
      </c>
      <c r="H557" s="71">
        <f t="shared" si="103"/>
        <v>0</v>
      </c>
      <c r="I557" s="71">
        <f t="shared" si="96"/>
        <v>6156</v>
      </c>
      <c r="J557" s="71">
        <f t="shared" si="103"/>
        <v>0</v>
      </c>
      <c r="K557" s="100">
        <f t="shared" si="94"/>
        <v>6156</v>
      </c>
      <c r="L557" s="13">
        <f t="shared" si="103"/>
        <v>0</v>
      </c>
      <c r="M557" s="101">
        <f t="shared" si="101"/>
        <v>6156</v>
      </c>
    </row>
    <row r="558" spans="1:13" ht="74.25" customHeight="1">
      <c r="A558" s="63" t="str">
        <f ca="1">IF(ISERROR(MATCH(E558,Код_КЦСР,0)),"",INDIRECT(ADDRESS(MATCH(E558,Код_КЦСР,0)+1,2,,,"КЦСР")))</f>
        <v>Денежная компенсация на оплату расходов по найму (поднайму) жилых помещений лицам, работающим в должности «воспитатель» в муниципальных дошкольных образовательных учреждениях в соответствии с решением Череповецкой городской Думы от 29.05.2012 № 97</v>
      </c>
      <c r="B558" s="94">
        <v>805</v>
      </c>
      <c r="C558" s="8" t="s">
        <v>204</v>
      </c>
      <c r="D558" s="8" t="s">
        <v>222</v>
      </c>
      <c r="E558" s="94" t="s">
        <v>307</v>
      </c>
      <c r="F558" s="94"/>
      <c r="G558" s="71">
        <f t="shared" si="103"/>
        <v>6156</v>
      </c>
      <c r="H558" s="71">
        <f t="shared" si="103"/>
        <v>0</v>
      </c>
      <c r="I558" s="71">
        <f t="shared" si="96"/>
        <v>6156</v>
      </c>
      <c r="J558" s="71">
        <f t="shared" si="103"/>
        <v>0</v>
      </c>
      <c r="K558" s="100">
        <f t="shared" si="94"/>
        <v>6156</v>
      </c>
      <c r="L558" s="13">
        <f t="shared" si="103"/>
        <v>0</v>
      </c>
      <c r="M558" s="101">
        <f t="shared" si="101"/>
        <v>6156</v>
      </c>
    </row>
    <row r="559" spans="1:13" ht="12.75">
      <c r="A559" s="63" t="str">
        <f ca="1">IF(ISERROR(MATCH(F559,Код_КВР,0)),"",INDIRECT(ADDRESS(MATCH(F559,Код_КВР,0)+1,2,,,"КВР")))</f>
        <v>Социальное обеспечение и иные выплаты населению</v>
      </c>
      <c r="B559" s="94">
        <v>805</v>
      </c>
      <c r="C559" s="8" t="s">
        <v>204</v>
      </c>
      <c r="D559" s="8" t="s">
        <v>222</v>
      </c>
      <c r="E559" s="94" t="s">
        <v>307</v>
      </c>
      <c r="F559" s="94">
        <v>300</v>
      </c>
      <c r="G559" s="71">
        <f t="shared" si="103"/>
        <v>6156</v>
      </c>
      <c r="H559" s="71">
        <f t="shared" si="103"/>
        <v>0</v>
      </c>
      <c r="I559" s="71">
        <f t="shared" si="96"/>
        <v>6156</v>
      </c>
      <c r="J559" s="71">
        <f t="shared" si="103"/>
        <v>0</v>
      </c>
      <c r="K559" s="100">
        <f t="shared" si="94"/>
        <v>6156</v>
      </c>
      <c r="L559" s="13">
        <f t="shared" si="103"/>
        <v>0</v>
      </c>
      <c r="M559" s="101">
        <f t="shared" si="101"/>
        <v>6156</v>
      </c>
    </row>
    <row r="560" spans="1:13" ht="12.75">
      <c r="A560" s="63" t="str">
        <f ca="1">IF(ISERROR(MATCH(F560,Код_КВР,0)),"",INDIRECT(ADDRESS(MATCH(F560,Код_КВР,0)+1,2,,,"КВР")))</f>
        <v>Публичные нормативные социальные выплаты гражданам</v>
      </c>
      <c r="B560" s="94">
        <v>805</v>
      </c>
      <c r="C560" s="8" t="s">
        <v>204</v>
      </c>
      <c r="D560" s="8" t="s">
        <v>222</v>
      </c>
      <c r="E560" s="94" t="s">
        <v>307</v>
      </c>
      <c r="F560" s="94">
        <v>310</v>
      </c>
      <c r="G560" s="71">
        <f t="shared" si="103"/>
        <v>6156</v>
      </c>
      <c r="H560" s="71">
        <f t="shared" si="103"/>
        <v>0</v>
      </c>
      <c r="I560" s="71">
        <f t="shared" si="96"/>
        <v>6156</v>
      </c>
      <c r="J560" s="71">
        <f t="shared" si="103"/>
        <v>0</v>
      </c>
      <c r="K560" s="100">
        <f t="shared" si="94"/>
        <v>6156</v>
      </c>
      <c r="L560" s="13">
        <f t="shared" si="103"/>
        <v>0</v>
      </c>
      <c r="M560" s="101">
        <f t="shared" si="101"/>
        <v>6156</v>
      </c>
    </row>
    <row r="561" spans="1:13" ht="33">
      <c r="A561" s="63" t="str">
        <f ca="1">IF(ISERROR(MATCH(F561,Код_КВР,0)),"",INDIRECT(ADDRESS(MATCH(F561,Код_КВР,0)+1,2,,,"КВР")))</f>
        <v>Пособия, компенсации, меры социальной поддержки по публичным нормативным обязательствам</v>
      </c>
      <c r="B561" s="94">
        <v>805</v>
      </c>
      <c r="C561" s="8" t="s">
        <v>204</v>
      </c>
      <c r="D561" s="8" t="s">
        <v>222</v>
      </c>
      <c r="E561" s="94" t="s">
        <v>307</v>
      </c>
      <c r="F561" s="94">
        <v>313</v>
      </c>
      <c r="G561" s="71">
        <v>6156</v>
      </c>
      <c r="H561" s="66"/>
      <c r="I561" s="71">
        <f t="shared" si="96"/>
        <v>6156</v>
      </c>
      <c r="J561" s="66"/>
      <c r="K561" s="100">
        <f t="shared" si="94"/>
        <v>6156</v>
      </c>
      <c r="L561" s="100"/>
      <c r="M561" s="101">
        <f t="shared" si="101"/>
        <v>6156</v>
      </c>
    </row>
    <row r="562" spans="1:13" ht="33">
      <c r="A562" s="63" t="str">
        <f ca="1">IF(ISERROR(MATCH(E562,Код_КЦСР,0)),"",INDIRECT(ADDRESS(MATCH(E562,Код_КЦСР,0)+1,2,,,"КЦСР")))</f>
        <v>Непрограммные направления деятельности органов местного самоуправления</v>
      </c>
      <c r="B562" s="94">
        <v>805</v>
      </c>
      <c r="C562" s="8" t="s">
        <v>204</v>
      </c>
      <c r="D562" s="8" t="s">
        <v>222</v>
      </c>
      <c r="E562" s="94" t="s">
        <v>308</v>
      </c>
      <c r="F562" s="94"/>
      <c r="G562" s="71"/>
      <c r="H562" s="66"/>
      <c r="I562" s="71"/>
      <c r="J562" s="66">
        <f>J563</f>
        <v>44229.299999999996</v>
      </c>
      <c r="K562" s="100">
        <f t="shared" si="94"/>
        <v>44229.299999999996</v>
      </c>
      <c r="L562" s="100">
        <f>L563</f>
        <v>0</v>
      </c>
      <c r="M562" s="101">
        <f t="shared" si="101"/>
        <v>44229.299999999996</v>
      </c>
    </row>
    <row r="563" spans="1:13" ht="12.75">
      <c r="A563" s="63" t="str">
        <f ca="1">IF(ISERROR(MATCH(E563,Код_КЦСР,0)),"",INDIRECT(ADDRESS(MATCH(E563,Код_КЦСР,0)+1,2,,,"КЦСР")))</f>
        <v>Расходы, не включенные в муниципальные программы города Череповца</v>
      </c>
      <c r="B563" s="94">
        <v>805</v>
      </c>
      <c r="C563" s="8" t="s">
        <v>204</v>
      </c>
      <c r="D563" s="8" t="s">
        <v>222</v>
      </c>
      <c r="E563" s="94" t="s">
        <v>310</v>
      </c>
      <c r="F563" s="94"/>
      <c r="G563" s="71"/>
      <c r="H563" s="66"/>
      <c r="I563" s="71"/>
      <c r="J563" s="66">
        <f>J564</f>
        <v>44229.299999999996</v>
      </c>
      <c r="K563" s="100">
        <f t="shared" si="94"/>
        <v>44229.299999999996</v>
      </c>
      <c r="L563" s="100">
        <f>L564</f>
        <v>0</v>
      </c>
      <c r="M563" s="101">
        <f t="shared" si="101"/>
        <v>44229.299999999996</v>
      </c>
    </row>
    <row r="564" spans="1:13" ht="12.75">
      <c r="A564" s="63" t="str">
        <f ca="1">IF(ISERROR(MATCH(E564,Код_КЦСР,0)),"",INDIRECT(ADDRESS(MATCH(E564,Код_КЦСР,0)+1,2,,,"КЦСР")))</f>
        <v>Кредиторская задолженность, сложившаяся по итогам 2013 года</v>
      </c>
      <c r="B564" s="94">
        <v>805</v>
      </c>
      <c r="C564" s="8" t="s">
        <v>204</v>
      </c>
      <c r="D564" s="8" t="s">
        <v>222</v>
      </c>
      <c r="E564" s="94" t="s">
        <v>380</v>
      </c>
      <c r="F564" s="94"/>
      <c r="G564" s="71"/>
      <c r="H564" s="66"/>
      <c r="I564" s="71"/>
      <c r="J564" s="66">
        <f>J565</f>
        <v>44229.299999999996</v>
      </c>
      <c r="K564" s="100">
        <f t="shared" si="94"/>
        <v>44229.299999999996</v>
      </c>
      <c r="L564" s="100">
        <f>L565</f>
        <v>0</v>
      </c>
      <c r="M564" s="101">
        <f t="shared" si="101"/>
        <v>44229.299999999996</v>
      </c>
    </row>
    <row r="565" spans="1:13" ht="33">
      <c r="A565" s="63" t="str">
        <f ca="1">IF(ISERROR(MATCH(F565,Код_КВР,0)),"",INDIRECT(ADDRESS(MATCH(F565,Код_КВР,0)+1,2,,,"КВР")))</f>
        <v>Предоставление субсидий бюджетным, автономным учреждениям и иным некоммерческим организациям</v>
      </c>
      <c r="B565" s="94">
        <v>805</v>
      </c>
      <c r="C565" s="8" t="s">
        <v>204</v>
      </c>
      <c r="D565" s="8" t="s">
        <v>222</v>
      </c>
      <c r="E565" s="94" t="s">
        <v>380</v>
      </c>
      <c r="F565" s="94">
        <v>600</v>
      </c>
      <c r="G565" s="71"/>
      <c r="H565" s="66"/>
      <c r="I565" s="71"/>
      <c r="J565" s="66">
        <f>J566+J568</f>
        <v>44229.299999999996</v>
      </c>
      <c r="K565" s="100">
        <f t="shared" si="94"/>
        <v>44229.299999999996</v>
      </c>
      <c r="L565" s="100">
        <f>L566+L568</f>
        <v>0</v>
      </c>
      <c r="M565" s="101">
        <f t="shared" si="101"/>
        <v>44229.299999999996</v>
      </c>
    </row>
    <row r="566" spans="1:13" ht="12.75">
      <c r="A566" s="63" t="str">
        <f ca="1">IF(ISERROR(MATCH(F566,Код_КВР,0)),"",INDIRECT(ADDRESS(MATCH(F566,Код_КВР,0)+1,2,,,"КВР")))</f>
        <v>Субсидии бюджетным учреждениям</v>
      </c>
      <c r="B566" s="94">
        <v>805</v>
      </c>
      <c r="C566" s="8" t="s">
        <v>204</v>
      </c>
      <c r="D566" s="8" t="s">
        <v>222</v>
      </c>
      <c r="E566" s="94" t="s">
        <v>380</v>
      </c>
      <c r="F566" s="94">
        <v>610</v>
      </c>
      <c r="G566" s="71"/>
      <c r="H566" s="66"/>
      <c r="I566" s="71"/>
      <c r="J566" s="66">
        <f>J567</f>
        <v>42345.1</v>
      </c>
      <c r="K566" s="100">
        <f t="shared" si="94"/>
        <v>42345.1</v>
      </c>
      <c r="L566" s="100">
        <f>L567</f>
        <v>0</v>
      </c>
      <c r="M566" s="101">
        <f t="shared" si="101"/>
        <v>42345.1</v>
      </c>
    </row>
    <row r="567" spans="1:13" ht="12.75">
      <c r="A567" s="63" t="str">
        <f ca="1">IF(ISERROR(MATCH(F567,Код_КВР,0)),"",INDIRECT(ADDRESS(MATCH(F567,Код_КВР,0)+1,2,,,"КВР")))</f>
        <v>Субсидии бюджетным учреждениям на иные цели</v>
      </c>
      <c r="B567" s="94">
        <v>805</v>
      </c>
      <c r="C567" s="8" t="s">
        <v>204</v>
      </c>
      <c r="D567" s="8" t="s">
        <v>222</v>
      </c>
      <c r="E567" s="94" t="s">
        <v>380</v>
      </c>
      <c r="F567" s="94">
        <v>612</v>
      </c>
      <c r="G567" s="71"/>
      <c r="H567" s="66"/>
      <c r="I567" s="71"/>
      <c r="J567" s="66">
        <f>45091.1-2746</f>
        <v>42345.1</v>
      </c>
      <c r="K567" s="100">
        <f t="shared" si="94"/>
        <v>42345.1</v>
      </c>
      <c r="L567" s="100"/>
      <c r="M567" s="101">
        <f t="shared" si="101"/>
        <v>42345.1</v>
      </c>
    </row>
    <row r="568" spans="1:13" ht="12.75">
      <c r="A568" s="63" t="str">
        <f ca="1">IF(ISERROR(MATCH(F568,Код_КВР,0)),"",INDIRECT(ADDRESS(MATCH(F568,Код_КВР,0)+1,2,,,"КВР")))</f>
        <v>Субсидии автономным учреждениям</v>
      </c>
      <c r="B568" s="94">
        <v>805</v>
      </c>
      <c r="C568" s="8" t="s">
        <v>204</v>
      </c>
      <c r="D568" s="8" t="s">
        <v>222</v>
      </c>
      <c r="E568" s="94" t="s">
        <v>380</v>
      </c>
      <c r="F568" s="94">
        <v>620</v>
      </c>
      <c r="G568" s="71"/>
      <c r="H568" s="66"/>
      <c r="I568" s="71"/>
      <c r="J568" s="66">
        <f>J569</f>
        <v>1884.2</v>
      </c>
      <c r="K568" s="100">
        <f t="shared" si="94"/>
        <v>1884.2</v>
      </c>
      <c r="L568" s="100">
        <f>L569</f>
        <v>0</v>
      </c>
      <c r="M568" s="101">
        <f t="shared" si="101"/>
        <v>1884.2</v>
      </c>
    </row>
    <row r="569" spans="1:13" ht="12.75">
      <c r="A569" s="63" t="str">
        <f ca="1">IF(ISERROR(MATCH(F569,Код_КВР,0)),"",INDIRECT(ADDRESS(MATCH(F569,Код_КВР,0)+1,2,,,"КВР")))</f>
        <v>Субсидии автономным учреждениям на иные цели</v>
      </c>
      <c r="B569" s="94">
        <v>805</v>
      </c>
      <c r="C569" s="8" t="s">
        <v>204</v>
      </c>
      <c r="D569" s="8" t="s">
        <v>222</v>
      </c>
      <c r="E569" s="94" t="s">
        <v>380</v>
      </c>
      <c r="F569" s="94">
        <v>622</v>
      </c>
      <c r="G569" s="71"/>
      <c r="H569" s="66"/>
      <c r="I569" s="71"/>
      <c r="J569" s="66">
        <v>1884.2</v>
      </c>
      <c r="K569" s="100">
        <f t="shared" si="94"/>
        <v>1884.2</v>
      </c>
      <c r="L569" s="100"/>
      <c r="M569" s="101">
        <f t="shared" si="101"/>
        <v>1884.2</v>
      </c>
    </row>
    <row r="570" spans="1:13" ht="12.75">
      <c r="A570" s="12" t="s">
        <v>259</v>
      </c>
      <c r="B570" s="94">
        <v>805</v>
      </c>
      <c r="C570" s="8" t="s">
        <v>204</v>
      </c>
      <c r="D570" s="8" t="s">
        <v>223</v>
      </c>
      <c r="E570" s="94"/>
      <c r="F570" s="94"/>
      <c r="G570" s="71">
        <f>G571</f>
        <v>1549087.7999999998</v>
      </c>
      <c r="H570" s="71">
        <f>H571</f>
        <v>0</v>
      </c>
      <c r="I570" s="71">
        <f t="shared" si="96"/>
        <v>1549087.7999999998</v>
      </c>
      <c r="J570" s="71">
        <f>J571</f>
        <v>-7173</v>
      </c>
      <c r="K570" s="100">
        <f t="shared" si="94"/>
        <v>1541914.7999999998</v>
      </c>
      <c r="L570" s="13">
        <f>L571</f>
        <v>-77</v>
      </c>
      <c r="M570" s="101">
        <f t="shared" si="101"/>
        <v>1541837.7999999998</v>
      </c>
    </row>
    <row r="571" spans="1:13" ht="21" customHeight="1">
      <c r="A571" s="63" t="str">
        <f ca="1">IF(ISERROR(MATCH(E571,Код_КЦСР,0)),"",INDIRECT(ADDRESS(MATCH(E571,Код_КЦСР,0)+1,2,,,"КЦСР")))</f>
        <v>Муниципальная программа «Развитие образования» на 2013-2022 годы</v>
      </c>
      <c r="B571" s="94">
        <v>805</v>
      </c>
      <c r="C571" s="8" t="s">
        <v>204</v>
      </c>
      <c r="D571" s="8" t="s">
        <v>223</v>
      </c>
      <c r="E571" s="94" t="s">
        <v>280</v>
      </c>
      <c r="F571" s="94"/>
      <c r="G571" s="71">
        <f>G572+G597+G606+G617</f>
        <v>1549087.7999999998</v>
      </c>
      <c r="H571" s="71">
        <f>H572+H597+H606+H617</f>
        <v>0</v>
      </c>
      <c r="I571" s="71">
        <f t="shared" si="96"/>
        <v>1549087.7999999998</v>
      </c>
      <c r="J571" s="71">
        <f>J572+J597+J606+J617</f>
        <v>-7173</v>
      </c>
      <c r="K571" s="100">
        <f t="shared" si="94"/>
        <v>1541914.7999999998</v>
      </c>
      <c r="L571" s="13">
        <f>L572+L597+L606+L617</f>
        <v>-77</v>
      </c>
      <c r="M571" s="101">
        <f t="shared" si="101"/>
        <v>1541837.7999999998</v>
      </c>
    </row>
    <row r="572" spans="1:13" ht="12.75">
      <c r="A572" s="63" t="str">
        <f ca="1">IF(ISERROR(MATCH(E572,Код_КЦСР,0)),"",INDIRECT(ADDRESS(MATCH(E572,Код_КЦСР,0)+1,2,,,"КЦСР")))</f>
        <v>Общее образование</v>
      </c>
      <c r="B572" s="94">
        <v>805</v>
      </c>
      <c r="C572" s="8" t="s">
        <v>204</v>
      </c>
      <c r="D572" s="8" t="s">
        <v>223</v>
      </c>
      <c r="E572" s="94" t="s">
        <v>289</v>
      </c>
      <c r="F572" s="94"/>
      <c r="G572" s="71">
        <f>G573+G579+G583+G587+G593</f>
        <v>1341601.9</v>
      </c>
      <c r="H572" s="71">
        <f>H573+H579+H583+H587+H593</f>
        <v>0</v>
      </c>
      <c r="I572" s="71">
        <f>G572+H572</f>
        <v>1341601.9</v>
      </c>
      <c r="J572" s="71">
        <f>J573+J579+J583+J587+J593</f>
        <v>-7173</v>
      </c>
      <c r="K572" s="100">
        <f t="shared" si="94"/>
        <v>1334428.9</v>
      </c>
      <c r="L572" s="13">
        <f>L573+L579+L583+L587+L593</f>
        <v>0</v>
      </c>
      <c r="M572" s="101">
        <f t="shared" si="101"/>
        <v>1334428.9</v>
      </c>
    </row>
    <row r="573" spans="1:13" ht="49.5">
      <c r="A573" s="63" t="str">
        <f ca="1">IF(ISERROR(MATCH(E573,Код_КЦСР,0)),"",INDIRECT(ADDRESS(MATCH(E573,Код_КЦСР,0)+1,2,,,"КЦСР")))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</v>
      </c>
      <c r="B573" s="94">
        <v>805</v>
      </c>
      <c r="C573" s="8" t="s">
        <v>204</v>
      </c>
      <c r="D573" s="8" t="s">
        <v>223</v>
      </c>
      <c r="E573" s="94" t="s">
        <v>290</v>
      </c>
      <c r="F573" s="94"/>
      <c r="G573" s="71">
        <f>G574</f>
        <v>159038.2</v>
      </c>
      <c r="H573" s="71">
        <f>H574</f>
        <v>0</v>
      </c>
      <c r="I573" s="71">
        <f t="shared" si="96"/>
        <v>159038.2</v>
      </c>
      <c r="J573" s="71">
        <f>J574</f>
        <v>0</v>
      </c>
      <c r="K573" s="100">
        <f t="shared" si="94"/>
        <v>159038.2</v>
      </c>
      <c r="L573" s="13">
        <f>L574</f>
        <v>0</v>
      </c>
      <c r="M573" s="101">
        <f t="shared" si="101"/>
        <v>159038.2</v>
      </c>
    </row>
    <row r="574" spans="1:13" ht="33">
      <c r="A574" s="63" t="str">
        <f ca="1">IF(ISERROR(MATCH(F574,Код_КВР,0)),"",INDIRECT(ADDRESS(MATCH(F574,Код_КВР,0)+1,2,,,"КВР")))</f>
        <v>Предоставление субсидий бюджетным, автономным учреждениям и иным некоммерческим организациям</v>
      </c>
      <c r="B574" s="94">
        <v>805</v>
      </c>
      <c r="C574" s="8" t="s">
        <v>204</v>
      </c>
      <c r="D574" s="8" t="s">
        <v>223</v>
      </c>
      <c r="E574" s="94" t="s">
        <v>290</v>
      </c>
      <c r="F574" s="94">
        <v>600</v>
      </c>
      <c r="G574" s="71">
        <f>G575+G577</f>
        <v>159038.2</v>
      </c>
      <c r="H574" s="71">
        <f>H575+H577</f>
        <v>0</v>
      </c>
      <c r="I574" s="71">
        <f t="shared" si="96"/>
        <v>159038.2</v>
      </c>
      <c r="J574" s="71">
        <f>J575+J577</f>
        <v>0</v>
      </c>
      <c r="K574" s="100">
        <f aca="true" t="shared" si="104" ref="K574:K642">I574+J574</f>
        <v>159038.2</v>
      </c>
      <c r="L574" s="13">
        <f>L575+L577</f>
        <v>0</v>
      </c>
      <c r="M574" s="101">
        <f t="shared" si="101"/>
        <v>159038.2</v>
      </c>
    </row>
    <row r="575" spans="1:13" ht="12.75">
      <c r="A575" s="63" t="str">
        <f ca="1">IF(ISERROR(MATCH(F575,Код_КВР,0)),"",INDIRECT(ADDRESS(MATCH(F575,Код_КВР,0)+1,2,,,"КВР")))</f>
        <v>Субсидии бюджетным учреждениям</v>
      </c>
      <c r="B575" s="94">
        <v>805</v>
      </c>
      <c r="C575" s="8" t="s">
        <v>204</v>
      </c>
      <c r="D575" s="8" t="s">
        <v>223</v>
      </c>
      <c r="E575" s="94" t="s">
        <v>290</v>
      </c>
      <c r="F575" s="94">
        <v>610</v>
      </c>
      <c r="G575" s="71">
        <f>G576</f>
        <v>155778.5</v>
      </c>
      <c r="H575" s="71">
        <f>H576</f>
        <v>0</v>
      </c>
      <c r="I575" s="71">
        <f t="shared" si="96"/>
        <v>155778.5</v>
      </c>
      <c r="J575" s="71">
        <f>J576</f>
        <v>0</v>
      </c>
      <c r="K575" s="100">
        <f t="shared" si="104"/>
        <v>155778.5</v>
      </c>
      <c r="L575" s="13">
        <f>L576</f>
        <v>0</v>
      </c>
      <c r="M575" s="101">
        <f t="shared" si="101"/>
        <v>155778.5</v>
      </c>
    </row>
    <row r="576" spans="1:13" ht="49.5">
      <c r="A576" s="63" t="str">
        <f ca="1">IF(ISERROR(MATCH(F576,Код_КВР,0)),"",INDIRECT(ADDRESS(MATCH(F576,Код_КВР,0)+1,2,,,"КВР")))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76" s="94">
        <v>805</v>
      </c>
      <c r="C576" s="8" t="s">
        <v>204</v>
      </c>
      <c r="D576" s="8" t="s">
        <v>223</v>
      </c>
      <c r="E576" s="94" t="s">
        <v>290</v>
      </c>
      <c r="F576" s="94">
        <v>611</v>
      </c>
      <c r="G576" s="71">
        <v>155778.5</v>
      </c>
      <c r="H576" s="66"/>
      <c r="I576" s="71">
        <f t="shared" si="96"/>
        <v>155778.5</v>
      </c>
      <c r="J576" s="66"/>
      <c r="K576" s="100">
        <f t="shared" si="104"/>
        <v>155778.5</v>
      </c>
      <c r="L576" s="100"/>
      <c r="M576" s="101">
        <f t="shared" si="101"/>
        <v>155778.5</v>
      </c>
    </row>
    <row r="577" spans="1:13" ht="12.75">
      <c r="A577" s="63" t="str">
        <f ca="1">IF(ISERROR(MATCH(F577,Код_КВР,0)),"",INDIRECT(ADDRESS(MATCH(F577,Код_КВР,0)+1,2,,,"КВР")))</f>
        <v>Субсидии автономным учреждениям</v>
      </c>
      <c r="B577" s="94">
        <v>805</v>
      </c>
      <c r="C577" s="8" t="s">
        <v>204</v>
      </c>
      <c r="D577" s="8" t="s">
        <v>223</v>
      </c>
      <c r="E577" s="94" t="s">
        <v>290</v>
      </c>
      <c r="F577" s="94">
        <v>620</v>
      </c>
      <c r="G577" s="71">
        <f>G578</f>
        <v>3259.7</v>
      </c>
      <c r="H577" s="71">
        <f>H578</f>
        <v>0</v>
      </c>
      <c r="I577" s="71">
        <f t="shared" si="96"/>
        <v>3259.7</v>
      </c>
      <c r="J577" s="71">
        <f>J578</f>
        <v>0</v>
      </c>
      <c r="K577" s="100">
        <f t="shared" si="104"/>
        <v>3259.7</v>
      </c>
      <c r="L577" s="13">
        <f>L578</f>
        <v>0</v>
      </c>
      <c r="M577" s="101">
        <f t="shared" si="101"/>
        <v>3259.7</v>
      </c>
    </row>
    <row r="578" spans="1:13" ht="49.5">
      <c r="A578" s="63" t="str">
        <f ca="1">IF(ISERROR(MATCH(F578,Код_КВР,0)),"",INDIRECT(ADDRESS(MATCH(F578,Код_КВР,0)+1,2,,,"КВР")))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78" s="94">
        <v>805</v>
      </c>
      <c r="C578" s="8" t="s">
        <v>204</v>
      </c>
      <c r="D578" s="8" t="s">
        <v>223</v>
      </c>
      <c r="E578" s="94" t="s">
        <v>290</v>
      </c>
      <c r="F578" s="94">
        <v>621</v>
      </c>
      <c r="G578" s="71">
        <v>3259.7</v>
      </c>
      <c r="H578" s="66"/>
      <c r="I578" s="71">
        <f t="shared" si="96"/>
        <v>3259.7</v>
      </c>
      <c r="J578" s="66"/>
      <c r="K578" s="100">
        <f t="shared" si="104"/>
        <v>3259.7</v>
      </c>
      <c r="L578" s="100"/>
      <c r="M578" s="101">
        <f t="shared" si="101"/>
        <v>3259.7</v>
      </c>
    </row>
    <row r="579" spans="1:13" ht="82.5">
      <c r="A579" s="63" t="str">
        <f ca="1">IF(ISERROR(MATCH(E579,Код_КЦСР,0)),"",INDIRECT(ADDRESS(MATCH(E579,Код_КЦСР,0)+1,2,,,"КЦСР")))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v>
      </c>
      <c r="B579" s="94">
        <v>805</v>
      </c>
      <c r="C579" s="8" t="s">
        <v>204</v>
      </c>
      <c r="D579" s="8" t="s">
        <v>223</v>
      </c>
      <c r="E579" s="94" t="s">
        <v>291</v>
      </c>
      <c r="F579" s="94"/>
      <c r="G579" s="71">
        <f aca="true" t="shared" si="105" ref="G579:L581">G580</f>
        <v>8367.7</v>
      </c>
      <c r="H579" s="71">
        <f t="shared" si="105"/>
        <v>0</v>
      </c>
      <c r="I579" s="71">
        <f t="shared" si="96"/>
        <v>8367.7</v>
      </c>
      <c r="J579" s="71">
        <f t="shared" si="105"/>
        <v>0</v>
      </c>
      <c r="K579" s="100">
        <f t="shared" si="104"/>
        <v>8367.7</v>
      </c>
      <c r="L579" s="13">
        <f t="shared" si="105"/>
        <v>0</v>
      </c>
      <c r="M579" s="101">
        <f t="shared" si="101"/>
        <v>8367.7</v>
      </c>
    </row>
    <row r="580" spans="1:13" ht="33">
      <c r="A580" s="63" t="str">
        <f ca="1">IF(ISERROR(MATCH(F580,Код_КВР,0)),"",INDIRECT(ADDRESS(MATCH(F580,Код_КВР,0)+1,2,,,"КВР")))</f>
        <v>Предоставление субсидий бюджетным, автономным учреждениям и иным некоммерческим организациям</v>
      </c>
      <c r="B580" s="94">
        <v>805</v>
      </c>
      <c r="C580" s="8" t="s">
        <v>204</v>
      </c>
      <c r="D580" s="8" t="s">
        <v>223</v>
      </c>
      <c r="E580" s="94" t="s">
        <v>291</v>
      </c>
      <c r="F580" s="94">
        <v>600</v>
      </c>
      <c r="G580" s="71">
        <f t="shared" si="105"/>
        <v>8367.7</v>
      </c>
      <c r="H580" s="71">
        <f t="shared" si="105"/>
        <v>0</v>
      </c>
      <c r="I580" s="71">
        <f aca="true" t="shared" si="106" ref="I580:I650">G580+H580</f>
        <v>8367.7</v>
      </c>
      <c r="J580" s="71">
        <f t="shared" si="105"/>
        <v>0</v>
      </c>
      <c r="K580" s="100">
        <f t="shared" si="104"/>
        <v>8367.7</v>
      </c>
      <c r="L580" s="13">
        <f t="shared" si="105"/>
        <v>0</v>
      </c>
      <c r="M580" s="101">
        <f t="shared" si="101"/>
        <v>8367.7</v>
      </c>
    </row>
    <row r="581" spans="1:13" ht="12.75">
      <c r="A581" s="63" t="str">
        <f ca="1">IF(ISERROR(MATCH(F581,Код_КВР,0)),"",INDIRECT(ADDRESS(MATCH(F581,Код_КВР,0)+1,2,,,"КВР")))</f>
        <v>Субсидии бюджетным учреждениям</v>
      </c>
      <c r="B581" s="94">
        <v>805</v>
      </c>
      <c r="C581" s="8" t="s">
        <v>204</v>
      </c>
      <c r="D581" s="8" t="s">
        <v>223</v>
      </c>
      <c r="E581" s="94" t="s">
        <v>291</v>
      </c>
      <c r="F581" s="94">
        <v>610</v>
      </c>
      <c r="G581" s="71">
        <f t="shared" si="105"/>
        <v>8367.7</v>
      </c>
      <c r="H581" s="71">
        <f t="shared" si="105"/>
        <v>0</v>
      </c>
      <c r="I581" s="71">
        <f t="shared" si="106"/>
        <v>8367.7</v>
      </c>
      <c r="J581" s="71">
        <f t="shared" si="105"/>
        <v>0</v>
      </c>
      <c r="K581" s="100">
        <f t="shared" si="104"/>
        <v>8367.7</v>
      </c>
      <c r="L581" s="13">
        <f t="shared" si="105"/>
        <v>0</v>
      </c>
      <c r="M581" s="101">
        <f t="shared" si="101"/>
        <v>8367.7</v>
      </c>
    </row>
    <row r="582" spans="1:13" ht="49.5">
      <c r="A582" s="63" t="str">
        <f ca="1">IF(ISERROR(MATCH(F582,Код_КВР,0)),"",INDIRECT(ADDRESS(MATCH(F582,Код_КВР,0)+1,2,,,"КВР")))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82" s="94">
        <v>805</v>
      </c>
      <c r="C582" s="8" t="s">
        <v>204</v>
      </c>
      <c r="D582" s="8" t="s">
        <v>223</v>
      </c>
      <c r="E582" s="94" t="s">
        <v>291</v>
      </c>
      <c r="F582" s="94">
        <v>611</v>
      </c>
      <c r="G582" s="71">
        <v>8367.7</v>
      </c>
      <c r="H582" s="66"/>
      <c r="I582" s="71">
        <f t="shared" si="106"/>
        <v>8367.7</v>
      </c>
      <c r="J582" s="66"/>
      <c r="K582" s="100">
        <f t="shared" si="104"/>
        <v>8367.7</v>
      </c>
      <c r="L582" s="100"/>
      <c r="M582" s="101">
        <f t="shared" si="101"/>
        <v>8367.7</v>
      </c>
    </row>
    <row r="583" spans="1:13" ht="33">
      <c r="A583" s="63" t="str">
        <f ca="1">IF(ISERROR(MATCH(E583,Код_КЦСР,0)),"",INDIRECT(ADDRESS(MATCH(E583,Код_КЦСР,0)+1,2,,,"КЦСР")))</f>
        <v>Формирование комплексной системы выявления, развития и поддержки одаренных детей и молодых талантов</v>
      </c>
      <c r="B583" s="94">
        <v>805</v>
      </c>
      <c r="C583" s="8" t="s">
        <v>204</v>
      </c>
      <c r="D583" s="8" t="s">
        <v>223</v>
      </c>
      <c r="E583" s="94" t="s">
        <v>292</v>
      </c>
      <c r="F583" s="94"/>
      <c r="G583" s="71">
        <f>G584</f>
        <v>458</v>
      </c>
      <c r="H583" s="71">
        <f>H584</f>
        <v>0</v>
      </c>
      <c r="I583" s="71">
        <f t="shared" si="106"/>
        <v>458</v>
      </c>
      <c r="J583" s="71">
        <f>J584</f>
        <v>0</v>
      </c>
      <c r="K583" s="100">
        <f t="shared" si="104"/>
        <v>458</v>
      </c>
      <c r="L583" s="13">
        <f>L584</f>
        <v>0</v>
      </c>
      <c r="M583" s="101">
        <f t="shared" si="101"/>
        <v>458</v>
      </c>
    </row>
    <row r="584" spans="1:13" ht="12.75">
      <c r="A584" s="63" t="str">
        <f ca="1">IF(ISERROR(MATCH(F584,Код_КВР,0)),"",INDIRECT(ADDRESS(MATCH(F584,Код_КВР,0)+1,2,,,"КВР")))</f>
        <v>Социальное обеспечение и иные выплаты населению</v>
      </c>
      <c r="B584" s="94">
        <v>805</v>
      </c>
      <c r="C584" s="8" t="s">
        <v>204</v>
      </c>
      <c r="D584" s="8" t="s">
        <v>223</v>
      </c>
      <c r="E584" s="94" t="s">
        <v>292</v>
      </c>
      <c r="F584" s="94">
        <v>300</v>
      </c>
      <c r="G584" s="71">
        <f>SUM(G585:G586)</f>
        <v>458</v>
      </c>
      <c r="H584" s="71">
        <f>SUM(H585:H586)</f>
        <v>0</v>
      </c>
      <c r="I584" s="71">
        <f t="shared" si="106"/>
        <v>458</v>
      </c>
      <c r="J584" s="71">
        <f>SUM(J585:J586)</f>
        <v>0</v>
      </c>
      <c r="K584" s="100">
        <f t="shared" si="104"/>
        <v>458</v>
      </c>
      <c r="L584" s="13">
        <f>SUM(L585:L586)</f>
        <v>0</v>
      </c>
      <c r="M584" s="101">
        <f t="shared" si="101"/>
        <v>458</v>
      </c>
    </row>
    <row r="585" spans="1:13" ht="12.75">
      <c r="A585" s="63" t="str">
        <f ca="1">IF(ISERROR(MATCH(F585,Код_КВР,0)),"",INDIRECT(ADDRESS(MATCH(F585,Код_КВР,0)+1,2,,,"КВР")))</f>
        <v>Стипендии</v>
      </c>
      <c r="B585" s="94">
        <v>805</v>
      </c>
      <c r="C585" s="8" t="s">
        <v>204</v>
      </c>
      <c r="D585" s="8" t="s">
        <v>223</v>
      </c>
      <c r="E585" s="94" t="s">
        <v>292</v>
      </c>
      <c r="F585" s="94">
        <v>340</v>
      </c>
      <c r="G585" s="71">
        <v>200</v>
      </c>
      <c r="H585" s="66"/>
      <c r="I585" s="71">
        <f t="shared" si="106"/>
        <v>200</v>
      </c>
      <c r="J585" s="66"/>
      <c r="K585" s="100">
        <f t="shared" si="104"/>
        <v>200</v>
      </c>
      <c r="L585" s="100"/>
      <c r="M585" s="101">
        <f t="shared" si="101"/>
        <v>200</v>
      </c>
    </row>
    <row r="586" spans="1:13" ht="12.75">
      <c r="A586" s="63" t="str">
        <f ca="1">IF(ISERROR(MATCH(F586,Код_КВР,0)),"",INDIRECT(ADDRESS(MATCH(F586,Код_КВР,0)+1,2,,,"КВР")))</f>
        <v>Премии и гранты</v>
      </c>
      <c r="B586" s="94">
        <v>805</v>
      </c>
      <c r="C586" s="8" t="s">
        <v>204</v>
      </c>
      <c r="D586" s="8" t="s">
        <v>223</v>
      </c>
      <c r="E586" s="94" t="s">
        <v>292</v>
      </c>
      <c r="F586" s="94">
        <v>350</v>
      </c>
      <c r="G586" s="71">
        <v>258</v>
      </c>
      <c r="H586" s="66"/>
      <c r="I586" s="71">
        <f t="shared" si="106"/>
        <v>258</v>
      </c>
      <c r="J586" s="66"/>
      <c r="K586" s="100">
        <f t="shared" si="104"/>
        <v>258</v>
      </c>
      <c r="L586" s="100"/>
      <c r="M586" s="101">
        <f t="shared" si="101"/>
        <v>258</v>
      </c>
    </row>
    <row r="587" spans="1:13" ht="66">
      <c r="A587" s="63" t="str">
        <f ca="1">IF(ISERROR(MATCH(E587,Код_КЦСР,0)),"",INDIRECT(ADDRESS(MATCH(E587,Код_КЦСР,0)+1,2,,,"КЦСР")))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v>
      </c>
      <c r="B587" s="94">
        <v>805</v>
      </c>
      <c r="C587" s="8" t="s">
        <v>204</v>
      </c>
      <c r="D587" s="8" t="s">
        <v>223</v>
      </c>
      <c r="E587" s="94" t="s">
        <v>447</v>
      </c>
      <c r="F587" s="94"/>
      <c r="G587" s="71">
        <f>G588</f>
        <v>1155626.6</v>
      </c>
      <c r="H587" s="71">
        <f>H588</f>
        <v>0</v>
      </c>
      <c r="I587" s="71">
        <f t="shared" si="106"/>
        <v>1155626.6</v>
      </c>
      <c r="J587" s="71">
        <f>J588</f>
        <v>0</v>
      </c>
      <c r="K587" s="100">
        <f t="shared" si="104"/>
        <v>1155626.6</v>
      </c>
      <c r="L587" s="13">
        <f>L588</f>
        <v>0</v>
      </c>
      <c r="M587" s="101">
        <f t="shared" si="101"/>
        <v>1155626.6</v>
      </c>
    </row>
    <row r="588" spans="1:13" ht="33">
      <c r="A588" s="63" t="str">
        <f ca="1">IF(ISERROR(MATCH(F588,Код_КВР,0)),"",INDIRECT(ADDRESS(MATCH(F588,Код_КВР,0)+1,2,,,"КВР")))</f>
        <v>Предоставление субсидий бюджетным, автономным учреждениям и иным некоммерческим организациям</v>
      </c>
      <c r="B588" s="94">
        <v>805</v>
      </c>
      <c r="C588" s="8" t="s">
        <v>204</v>
      </c>
      <c r="D588" s="8" t="s">
        <v>223</v>
      </c>
      <c r="E588" s="94" t="s">
        <v>447</v>
      </c>
      <c r="F588" s="94">
        <v>600</v>
      </c>
      <c r="G588" s="71">
        <f>G589+G591</f>
        <v>1155626.6</v>
      </c>
      <c r="H588" s="71">
        <f>H589+H591</f>
        <v>0</v>
      </c>
      <c r="I588" s="71">
        <f t="shared" si="106"/>
        <v>1155626.6</v>
      </c>
      <c r="J588" s="71">
        <f>J589+J591</f>
        <v>0</v>
      </c>
      <c r="K588" s="100">
        <f t="shared" si="104"/>
        <v>1155626.6</v>
      </c>
      <c r="L588" s="13">
        <f>L589+L591</f>
        <v>0</v>
      </c>
      <c r="M588" s="101">
        <f t="shared" si="101"/>
        <v>1155626.6</v>
      </c>
    </row>
    <row r="589" spans="1:13" ht="12.75">
      <c r="A589" s="63" t="str">
        <f ca="1">IF(ISERROR(MATCH(F589,Код_КВР,0)),"",INDIRECT(ADDRESS(MATCH(F589,Код_КВР,0)+1,2,,,"КВР")))</f>
        <v>Субсидии бюджетным учреждениям</v>
      </c>
      <c r="B589" s="94">
        <v>805</v>
      </c>
      <c r="C589" s="8" t="s">
        <v>204</v>
      </c>
      <c r="D589" s="8" t="s">
        <v>223</v>
      </c>
      <c r="E589" s="94" t="s">
        <v>447</v>
      </c>
      <c r="F589" s="94">
        <v>610</v>
      </c>
      <c r="G589" s="71">
        <f>G590</f>
        <v>1133628.3</v>
      </c>
      <c r="H589" s="71">
        <f>H590</f>
        <v>0</v>
      </c>
      <c r="I589" s="71">
        <f t="shared" si="106"/>
        <v>1133628.3</v>
      </c>
      <c r="J589" s="71">
        <f>J590</f>
        <v>0</v>
      </c>
      <c r="K589" s="100">
        <f t="shared" si="104"/>
        <v>1133628.3</v>
      </c>
      <c r="L589" s="13">
        <f>L590</f>
        <v>0</v>
      </c>
      <c r="M589" s="101">
        <f t="shared" si="101"/>
        <v>1133628.3</v>
      </c>
    </row>
    <row r="590" spans="1:13" ht="49.5">
      <c r="A590" s="63" t="str">
        <f ca="1">IF(ISERROR(MATCH(F590,Код_КВР,0)),"",INDIRECT(ADDRESS(MATCH(F590,Код_КВР,0)+1,2,,,"КВР")))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90" s="94">
        <v>805</v>
      </c>
      <c r="C590" s="8" t="s">
        <v>204</v>
      </c>
      <c r="D590" s="8" t="s">
        <v>223</v>
      </c>
      <c r="E590" s="94" t="s">
        <v>447</v>
      </c>
      <c r="F590" s="94">
        <v>611</v>
      </c>
      <c r="G590" s="71">
        <f>1055697.5+77930.8</f>
        <v>1133628.3</v>
      </c>
      <c r="H590" s="66"/>
      <c r="I590" s="71">
        <f t="shared" si="106"/>
        <v>1133628.3</v>
      </c>
      <c r="J590" s="66"/>
      <c r="K590" s="100">
        <f t="shared" si="104"/>
        <v>1133628.3</v>
      </c>
      <c r="L590" s="100"/>
      <c r="M590" s="101">
        <f t="shared" si="101"/>
        <v>1133628.3</v>
      </c>
    </row>
    <row r="591" spans="1:13" ht="12.75">
      <c r="A591" s="63" t="str">
        <f ca="1">IF(ISERROR(MATCH(F591,Код_КВР,0)),"",INDIRECT(ADDRESS(MATCH(F591,Код_КВР,0)+1,2,,,"КВР")))</f>
        <v>Субсидии автономным учреждениям</v>
      </c>
      <c r="B591" s="94">
        <v>805</v>
      </c>
      <c r="C591" s="8" t="s">
        <v>204</v>
      </c>
      <c r="D591" s="8" t="s">
        <v>223</v>
      </c>
      <c r="E591" s="94" t="s">
        <v>447</v>
      </c>
      <c r="F591" s="94">
        <v>620</v>
      </c>
      <c r="G591" s="71">
        <f>G592</f>
        <v>21998.3</v>
      </c>
      <c r="H591" s="71">
        <f>H592</f>
        <v>0</v>
      </c>
      <c r="I591" s="71">
        <f t="shared" si="106"/>
        <v>21998.3</v>
      </c>
      <c r="J591" s="71">
        <f>J592</f>
        <v>0</v>
      </c>
      <c r="K591" s="100">
        <f t="shared" si="104"/>
        <v>21998.3</v>
      </c>
      <c r="L591" s="13">
        <f>L592</f>
        <v>0</v>
      </c>
      <c r="M591" s="101">
        <f t="shared" si="101"/>
        <v>21998.3</v>
      </c>
    </row>
    <row r="592" spans="1:13" ht="49.5">
      <c r="A592" s="63" t="str">
        <f ca="1">IF(ISERROR(MATCH(F592,Код_КВР,0)),"",INDIRECT(ADDRESS(MATCH(F592,Код_КВР,0)+1,2,,,"КВР")))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92" s="94">
        <v>805</v>
      </c>
      <c r="C592" s="8" t="s">
        <v>204</v>
      </c>
      <c r="D592" s="8" t="s">
        <v>223</v>
      </c>
      <c r="E592" s="94" t="s">
        <v>447</v>
      </c>
      <c r="F592" s="94">
        <v>621</v>
      </c>
      <c r="G592" s="71">
        <v>21998.3</v>
      </c>
      <c r="H592" s="66"/>
      <c r="I592" s="71">
        <f t="shared" si="106"/>
        <v>21998.3</v>
      </c>
      <c r="J592" s="66"/>
      <c r="K592" s="100">
        <f t="shared" si="104"/>
        <v>21998.3</v>
      </c>
      <c r="L592" s="100"/>
      <c r="M592" s="101">
        <f t="shared" si="101"/>
        <v>21998.3</v>
      </c>
    </row>
    <row r="593" spans="1:13" ht="86.25" customHeight="1">
      <c r="A593" s="63" t="str">
        <f ca="1">IF(ISERROR(MATCH(E593,Код_КЦСР,0)),"",INDIRECT(ADDRESS(MATCH(E593,Код_КЦСР,0)+1,2,,,"КЦСР")))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 за счет субвенций из областного бюджета</v>
      </c>
      <c r="B593" s="94">
        <v>805</v>
      </c>
      <c r="C593" s="8" t="s">
        <v>204</v>
      </c>
      <c r="D593" s="8" t="s">
        <v>223</v>
      </c>
      <c r="E593" s="94" t="s">
        <v>446</v>
      </c>
      <c r="F593" s="94"/>
      <c r="G593" s="71">
        <f>G594</f>
        <v>18111.4</v>
      </c>
      <c r="H593" s="71">
        <f>H594</f>
        <v>0</v>
      </c>
      <c r="I593" s="71">
        <f>G593+H593</f>
        <v>18111.4</v>
      </c>
      <c r="J593" s="71">
        <f>J594</f>
        <v>-7173</v>
      </c>
      <c r="K593" s="100">
        <f>I593+J593</f>
        <v>10938.400000000001</v>
      </c>
      <c r="L593" s="13">
        <f>L594</f>
        <v>0</v>
      </c>
      <c r="M593" s="101">
        <f t="shared" si="101"/>
        <v>10938.400000000001</v>
      </c>
    </row>
    <row r="594" spans="1:13" ht="33">
      <c r="A594" s="63" t="str">
        <f ca="1">IF(ISERROR(MATCH(F594,Код_КВР,0)),"",INDIRECT(ADDRESS(MATCH(F594,Код_КВР,0)+1,2,,,"КВР")))</f>
        <v>Предоставление субсидий бюджетным, автономным учреждениям и иным некоммерческим организациям</v>
      </c>
      <c r="B594" s="94">
        <v>805</v>
      </c>
      <c r="C594" s="8" t="s">
        <v>204</v>
      </c>
      <c r="D594" s="8" t="s">
        <v>223</v>
      </c>
      <c r="E594" s="94" t="s">
        <v>446</v>
      </c>
      <c r="F594" s="94">
        <v>600</v>
      </c>
      <c r="G594" s="71">
        <f>G595</f>
        <v>18111.4</v>
      </c>
      <c r="H594" s="71">
        <f>H595</f>
        <v>0</v>
      </c>
      <c r="I594" s="71">
        <f t="shared" si="106"/>
        <v>18111.4</v>
      </c>
      <c r="J594" s="71">
        <f>J595</f>
        <v>-7173</v>
      </c>
      <c r="K594" s="100">
        <f t="shared" si="104"/>
        <v>10938.400000000001</v>
      </c>
      <c r="L594" s="13">
        <f>L595</f>
        <v>0</v>
      </c>
      <c r="M594" s="101">
        <f t="shared" si="101"/>
        <v>10938.400000000001</v>
      </c>
    </row>
    <row r="595" spans="1:13" ht="12.75">
      <c r="A595" s="63" t="str">
        <f ca="1">IF(ISERROR(MATCH(F595,Код_КВР,0)),"",INDIRECT(ADDRESS(MATCH(F595,Код_КВР,0)+1,2,,,"КВР")))</f>
        <v>Субсидии бюджетным учреждениям</v>
      </c>
      <c r="B595" s="94">
        <v>805</v>
      </c>
      <c r="C595" s="8" t="s">
        <v>204</v>
      </c>
      <c r="D595" s="8" t="s">
        <v>223</v>
      </c>
      <c r="E595" s="94" t="s">
        <v>446</v>
      </c>
      <c r="F595" s="94">
        <v>610</v>
      </c>
      <c r="G595" s="71">
        <f>G596</f>
        <v>18111.4</v>
      </c>
      <c r="H595" s="66"/>
      <c r="I595" s="71">
        <f t="shared" si="106"/>
        <v>18111.4</v>
      </c>
      <c r="J595" s="66">
        <f>J596</f>
        <v>-7173</v>
      </c>
      <c r="K595" s="100">
        <f t="shared" si="104"/>
        <v>10938.400000000001</v>
      </c>
      <c r="L595" s="100">
        <f>L596</f>
        <v>0</v>
      </c>
      <c r="M595" s="101">
        <f t="shared" si="101"/>
        <v>10938.400000000001</v>
      </c>
    </row>
    <row r="596" spans="1:13" ht="49.5">
      <c r="A596" s="63" t="str">
        <f ca="1">IF(ISERROR(MATCH(F596,Код_КВР,0)),"",INDIRECT(ADDRESS(MATCH(F596,Код_КВР,0)+1,2,,,"КВР")))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96" s="94">
        <v>805</v>
      </c>
      <c r="C596" s="8" t="s">
        <v>204</v>
      </c>
      <c r="D596" s="8" t="s">
        <v>223</v>
      </c>
      <c r="E596" s="94" t="s">
        <v>446</v>
      </c>
      <c r="F596" s="94">
        <v>611</v>
      </c>
      <c r="G596" s="71">
        <v>18111.4</v>
      </c>
      <c r="H596" s="66"/>
      <c r="I596" s="71">
        <f t="shared" si="106"/>
        <v>18111.4</v>
      </c>
      <c r="J596" s="66">
        <f>-5464.6-1708.4</f>
        <v>-7173</v>
      </c>
      <c r="K596" s="100">
        <f t="shared" si="104"/>
        <v>10938.400000000001</v>
      </c>
      <c r="L596" s="100"/>
      <c r="M596" s="101">
        <f t="shared" si="101"/>
        <v>10938.400000000001</v>
      </c>
    </row>
    <row r="597" spans="1:13" ht="12.75">
      <c r="A597" s="63" t="str">
        <f ca="1">IF(ISERROR(MATCH(E597,Код_КЦСР,0)),"",INDIRECT(ADDRESS(MATCH(E597,Код_КЦСР,0)+1,2,,,"КЦСР")))</f>
        <v>Дополнительное образование</v>
      </c>
      <c r="B597" s="94">
        <v>805</v>
      </c>
      <c r="C597" s="8" t="s">
        <v>204</v>
      </c>
      <c r="D597" s="8" t="s">
        <v>223</v>
      </c>
      <c r="E597" s="94" t="s">
        <v>294</v>
      </c>
      <c r="F597" s="94"/>
      <c r="G597" s="71">
        <f>G598+G602</f>
        <v>90080.2</v>
      </c>
      <c r="H597" s="71">
        <f>H598+H602</f>
        <v>0</v>
      </c>
      <c r="I597" s="71">
        <f t="shared" si="106"/>
        <v>90080.2</v>
      </c>
      <c r="J597" s="71">
        <f>J598+J602</f>
        <v>0</v>
      </c>
      <c r="K597" s="100">
        <f t="shared" si="104"/>
        <v>90080.2</v>
      </c>
      <c r="L597" s="13">
        <f>L598+L602</f>
        <v>-77</v>
      </c>
      <c r="M597" s="101">
        <f t="shared" si="101"/>
        <v>90003.2</v>
      </c>
    </row>
    <row r="598" spans="1:13" ht="12.75">
      <c r="A598" s="63" t="str">
        <f ca="1">IF(ISERROR(MATCH(E598,Код_КЦСР,0)),"",INDIRECT(ADDRESS(MATCH(E598,Код_КЦСР,0)+1,2,,,"КЦСР")))</f>
        <v xml:space="preserve">Организация предоставления дополнительного образования детям </v>
      </c>
      <c r="B598" s="94">
        <v>805</v>
      </c>
      <c r="C598" s="8" t="s">
        <v>204</v>
      </c>
      <c r="D598" s="8" t="s">
        <v>223</v>
      </c>
      <c r="E598" s="94" t="s">
        <v>296</v>
      </c>
      <c r="F598" s="94"/>
      <c r="G598" s="71">
        <f aca="true" t="shared" si="107" ref="G598:L600">G599</f>
        <v>88222.7</v>
      </c>
      <c r="H598" s="71">
        <f t="shared" si="107"/>
        <v>0</v>
      </c>
      <c r="I598" s="71">
        <f t="shared" si="106"/>
        <v>88222.7</v>
      </c>
      <c r="J598" s="71">
        <f t="shared" si="107"/>
        <v>0</v>
      </c>
      <c r="K598" s="100">
        <f t="shared" si="104"/>
        <v>88222.7</v>
      </c>
      <c r="L598" s="13">
        <f t="shared" si="107"/>
        <v>-77</v>
      </c>
      <c r="M598" s="101">
        <f t="shared" si="101"/>
        <v>88145.7</v>
      </c>
    </row>
    <row r="599" spans="1:13" ht="33">
      <c r="A599" s="63" t="str">
        <f ca="1">IF(ISERROR(MATCH(F599,Код_КВР,0)),"",INDIRECT(ADDRESS(MATCH(F599,Код_КВР,0)+1,2,,,"КВР")))</f>
        <v>Предоставление субсидий бюджетным, автономным учреждениям и иным некоммерческим организациям</v>
      </c>
      <c r="B599" s="94">
        <v>805</v>
      </c>
      <c r="C599" s="8" t="s">
        <v>204</v>
      </c>
      <c r="D599" s="8" t="s">
        <v>223</v>
      </c>
      <c r="E599" s="94" t="s">
        <v>296</v>
      </c>
      <c r="F599" s="94">
        <v>600</v>
      </c>
      <c r="G599" s="71">
        <f t="shared" si="107"/>
        <v>88222.7</v>
      </c>
      <c r="H599" s="71">
        <f t="shared" si="107"/>
        <v>0</v>
      </c>
      <c r="I599" s="71">
        <f t="shared" si="106"/>
        <v>88222.7</v>
      </c>
      <c r="J599" s="71">
        <f t="shared" si="107"/>
        <v>0</v>
      </c>
      <c r="K599" s="100">
        <f t="shared" si="104"/>
        <v>88222.7</v>
      </c>
      <c r="L599" s="13">
        <f t="shared" si="107"/>
        <v>-77</v>
      </c>
      <c r="M599" s="101">
        <f t="shared" si="101"/>
        <v>88145.7</v>
      </c>
    </row>
    <row r="600" spans="1:13" ht="12.75">
      <c r="A600" s="63" t="str">
        <f ca="1">IF(ISERROR(MATCH(F600,Код_КВР,0)),"",INDIRECT(ADDRESS(MATCH(F600,Код_КВР,0)+1,2,,,"КВР")))</f>
        <v>Субсидии бюджетным учреждениям</v>
      </c>
      <c r="B600" s="94">
        <v>805</v>
      </c>
      <c r="C600" s="8" t="s">
        <v>204</v>
      </c>
      <c r="D600" s="8" t="s">
        <v>223</v>
      </c>
      <c r="E600" s="94" t="s">
        <v>296</v>
      </c>
      <c r="F600" s="94">
        <v>610</v>
      </c>
      <c r="G600" s="71">
        <f t="shared" si="107"/>
        <v>88222.7</v>
      </c>
      <c r="H600" s="71">
        <f t="shared" si="107"/>
        <v>0</v>
      </c>
      <c r="I600" s="71">
        <f t="shared" si="106"/>
        <v>88222.7</v>
      </c>
      <c r="J600" s="71">
        <f t="shared" si="107"/>
        <v>0</v>
      </c>
      <c r="K600" s="100">
        <f t="shared" si="104"/>
        <v>88222.7</v>
      </c>
      <c r="L600" s="13">
        <f t="shared" si="107"/>
        <v>-77</v>
      </c>
      <c r="M600" s="101">
        <f t="shared" si="101"/>
        <v>88145.7</v>
      </c>
    </row>
    <row r="601" spans="1:13" ht="49.5">
      <c r="A601" s="63" t="str">
        <f ca="1">IF(ISERROR(MATCH(F601,Код_КВР,0)),"",INDIRECT(ADDRESS(MATCH(F601,Код_КВР,0)+1,2,,,"КВР")))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01" s="94">
        <v>805</v>
      </c>
      <c r="C601" s="8" t="s">
        <v>204</v>
      </c>
      <c r="D601" s="8" t="s">
        <v>223</v>
      </c>
      <c r="E601" s="94" t="s">
        <v>296</v>
      </c>
      <c r="F601" s="94">
        <v>611</v>
      </c>
      <c r="G601" s="71">
        <v>88222.7</v>
      </c>
      <c r="H601" s="66"/>
      <c r="I601" s="71">
        <f t="shared" si="106"/>
        <v>88222.7</v>
      </c>
      <c r="J601" s="66"/>
      <c r="K601" s="100">
        <f t="shared" si="104"/>
        <v>88222.7</v>
      </c>
      <c r="L601" s="100">
        <v>-77</v>
      </c>
      <c r="M601" s="101">
        <f t="shared" si="101"/>
        <v>88145.7</v>
      </c>
    </row>
    <row r="602" spans="1:13" ht="63.75" customHeight="1">
      <c r="A602" s="63" t="str">
        <f ca="1">IF(ISERROR(MATCH(E602,Код_КЦСР,0)),"",INDIRECT(ADDRESS(MATCH(E602,Код_КЦСР,0)+1,2,,,"КЦСР")))</f>
        <v>Оказание методической помощи муниципальным общеобразовательным учреждениям, реализующим основные общеобразовательные программы – образовательные программы начального общего, основного общего, среднего общего образования</v>
      </c>
      <c r="B602" s="94">
        <v>805</v>
      </c>
      <c r="C602" s="8" t="s">
        <v>204</v>
      </c>
      <c r="D602" s="8" t="s">
        <v>223</v>
      </c>
      <c r="E602" s="94" t="s">
        <v>111</v>
      </c>
      <c r="F602" s="94"/>
      <c r="G602" s="71">
        <f aca="true" t="shared" si="108" ref="G602:L604">G603</f>
        <v>1857.5</v>
      </c>
      <c r="H602" s="71">
        <f t="shared" si="108"/>
        <v>0</v>
      </c>
      <c r="I602" s="71">
        <f t="shared" si="106"/>
        <v>1857.5</v>
      </c>
      <c r="J602" s="71">
        <f t="shared" si="108"/>
        <v>0</v>
      </c>
      <c r="K602" s="100">
        <f t="shared" si="104"/>
        <v>1857.5</v>
      </c>
      <c r="L602" s="13">
        <f t="shared" si="108"/>
        <v>0</v>
      </c>
      <c r="M602" s="101">
        <f aca="true" t="shared" si="109" ref="M602:M665">K602+L602</f>
        <v>1857.5</v>
      </c>
    </row>
    <row r="603" spans="1:13" ht="33">
      <c r="A603" s="63" t="str">
        <f ca="1">IF(ISERROR(MATCH(F603,Код_КВР,0)),"",INDIRECT(ADDRESS(MATCH(F603,Код_КВР,0)+1,2,,,"КВР")))</f>
        <v>Предоставление субсидий бюджетным, автономным учреждениям и иным некоммерческим организациям</v>
      </c>
      <c r="B603" s="94">
        <v>805</v>
      </c>
      <c r="C603" s="8" t="s">
        <v>204</v>
      </c>
      <c r="D603" s="8" t="s">
        <v>223</v>
      </c>
      <c r="E603" s="94" t="s">
        <v>111</v>
      </c>
      <c r="F603" s="94">
        <v>600</v>
      </c>
      <c r="G603" s="71">
        <f t="shared" si="108"/>
        <v>1857.5</v>
      </c>
      <c r="H603" s="71">
        <f t="shared" si="108"/>
        <v>0</v>
      </c>
      <c r="I603" s="71">
        <f t="shared" si="106"/>
        <v>1857.5</v>
      </c>
      <c r="J603" s="71">
        <f t="shared" si="108"/>
        <v>0</v>
      </c>
      <c r="K603" s="100">
        <f t="shared" si="104"/>
        <v>1857.5</v>
      </c>
      <c r="L603" s="13">
        <f t="shared" si="108"/>
        <v>0</v>
      </c>
      <c r="M603" s="101">
        <f t="shared" si="109"/>
        <v>1857.5</v>
      </c>
    </row>
    <row r="604" spans="1:13" ht="12.75">
      <c r="A604" s="63" t="str">
        <f ca="1">IF(ISERROR(MATCH(F604,Код_КВР,0)),"",INDIRECT(ADDRESS(MATCH(F604,Код_КВР,0)+1,2,,,"КВР")))</f>
        <v>Субсидии бюджетным учреждениям</v>
      </c>
      <c r="B604" s="94">
        <v>805</v>
      </c>
      <c r="C604" s="8" t="s">
        <v>204</v>
      </c>
      <c r="D604" s="8" t="s">
        <v>223</v>
      </c>
      <c r="E604" s="94" t="s">
        <v>111</v>
      </c>
      <c r="F604" s="94">
        <v>610</v>
      </c>
      <c r="G604" s="71">
        <f t="shared" si="108"/>
        <v>1857.5</v>
      </c>
      <c r="H604" s="71">
        <f t="shared" si="108"/>
        <v>0</v>
      </c>
      <c r="I604" s="71">
        <f t="shared" si="106"/>
        <v>1857.5</v>
      </c>
      <c r="J604" s="71">
        <f t="shared" si="108"/>
        <v>0</v>
      </c>
      <c r="K604" s="100">
        <f t="shared" si="104"/>
        <v>1857.5</v>
      </c>
      <c r="L604" s="13">
        <f t="shared" si="108"/>
        <v>0</v>
      </c>
      <c r="M604" s="101">
        <f t="shared" si="109"/>
        <v>1857.5</v>
      </c>
    </row>
    <row r="605" spans="1:13" ht="49.5">
      <c r="A605" s="63" t="str">
        <f ca="1">IF(ISERROR(MATCH(F605,Код_КВР,0)),"",INDIRECT(ADDRESS(MATCH(F605,Код_КВР,0)+1,2,,,"КВР")))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05" s="94">
        <v>805</v>
      </c>
      <c r="C605" s="8" t="s">
        <v>204</v>
      </c>
      <c r="D605" s="8" t="s">
        <v>223</v>
      </c>
      <c r="E605" s="94" t="s">
        <v>111</v>
      </c>
      <c r="F605" s="94">
        <v>611</v>
      </c>
      <c r="G605" s="71">
        <v>1857.5</v>
      </c>
      <c r="H605" s="66"/>
      <c r="I605" s="71">
        <f t="shared" si="106"/>
        <v>1857.5</v>
      </c>
      <c r="J605" s="66"/>
      <c r="K605" s="100">
        <f t="shared" si="104"/>
        <v>1857.5</v>
      </c>
      <c r="L605" s="100"/>
      <c r="M605" s="101">
        <f t="shared" si="109"/>
        <v>1857.5</v>
      </c>
    </row>
    <row r="606" spans="1:13" ht="12.75">
      <c r="A606" s="63" t="str">
        <f ca="1">IF(ISERROR(MATCH(E606,Код_КЦСР,0)),"",INDIRECT(ADDRESS(MATCH(E606,Код_КЦСР,0)+1,2,,,"КЦСР")))</f>
        <v>Кадровое обеспечение муниципальной системы образования</v>
      </c>
      <c r="B606" s="94">
        <v>805</v>
      </c>
      <c r="C606" s="8" t="s">
        <v>204</v>
      </c>
      <c r="D606" s="8" t="s">
        <v>223</v>
      </c>
      <c r="E606" s="94" t="s">
        <v>300</v>
      </c>
      <c r="F606" s="94"/>
      <c r="G606" s="71">
        <f>G607+G612</f>
        <v>227.9</v>
      </c>
      <c r="H606" s="71">
        <f>H607+H612</f>
        <v>0</v>
      </c>
      <c r="I606" s="71">
        <f t="shared" si="106"/>
        <v>227.9</v>
      </c>
      <c r="J606" s="71">
        <f>J607+J612</f>
        <v>0</v>
      </c>
      <c r="K606" s="100">
        <f t="shared" si="104"/>
        <v>227.9</v>
      </c>
      <c r="L606" s="13">
        <f>L607+L612</f>
        <v>0</v>
      </c>
      <c r="M606" s="101">
        <f t="shared" si="109"/>
        <v>227.9</v>
      </c>
    </row>
    <row r="607" spans="1:13" ht="33">
      <c r="A607" s="63" t="str">
        <f ca="1">IF(ISERROR(MATCH(E607,Код_КЦСР,0)),"",INDIRECT(ADDRESS(MATCH(E607,Код_КЦСР,0)+1,2,,,"КЦСР")))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607" s="94">
        <v>805</v>
      </c>
      <c r="C607" s="8" t="s">
        <v>204</v>
      </c>
      <c r="D607" s="8" t="s">
        <v>223</v>
      </c>
      <c r="E607" s="94" t="s">
        <v>302</v>
      </c>
      <c r="F607" s="94"/>
      <c r="G607" s="71">
        <f aca="true" t="shared" si="110" ref="G607:L610">G608</f>
        <v>195.3</v>
      </c>
      <c r="H607" s="71">
        <f t="shared" si="110"/>
        <v>0</v>
      </c>
      <c r="I607" s="71">
        <f t="shared" si="106"/>
        <v>195.3</v>
      </c>
      <c r="J607" s="71">
        <f t="shared" si="110"/>
        <v>0</v>
      </c>
      <c r="K607" s="100">
        <f t="shared" si="104"/>
        <v>195.3</v>
      </c>
      <c r="L607" s="13">
        <f t="shared" si="110"/>
        <v>0</v>
      </c>
      <c r="M607" s="101">
        <f t="shared" si="109"/>
        <v>195.3</v>
      </c>
    </row>
    <row r="608" spans="1:13" ht="49.5">
      <c r="A608" s="63" t="str">
        <f ca="1">IF(ISERROR(MATCH(E608,Код_КЦСР,0)),"",INDIRECT(ADDRESS(MATCH(E608,Код_КЦСР,0)+1,2,,,"КЦСР")))</f>
        <v>Городские премии имени И.А. Милютина в области образования в соответствии с постановлением Череповецкой городской Думы от 23.09.2003 № 120</v>
      </c>
      <c r="B608" s="94">
        <v>805</v>
      </c>
      <c r="C608" s="8" t="s">
        <v>204</v>
      </c>
      <c r="D608" s="8" t="s">
        <v>223</v>
      </c>
      <c r="E608" s="94" t="s">
        <v>304</v>
      </c>
      <c r="F608" s="94"/>
      <c r="G608" s="71">
        <f t="shared" si="110"/>
        <v>195.3</v>
      </c>
      <c r="H608" s="71">
        <f t="shared" si="110"/>
        <v>0</v>
      </c>
      <c r="I608" s="71">
        <f t="shared" si="106"/>
        <v>195.3</v>
      </c>
      <c r="J608" s="71">
        <f t="shared" si="110"/>
        <v>0</v>
      </c>
      <c r="K608" s="100">
        <f t="shared" si="104"/>
        <v>195.3</v>
      </c>
      <c r="L608" s="13">
        <f t="shared" si="110"/>
        <v>0</v>
      </c>
      <c r="M608" s="101">
        <f t="shared" si="109"/>
        <v>195.3</v>
      </c>
    </row>
    <row r="609" spans="1:13" ht="12.75">
      <c r="A609" s="63" t="str">
        <f ca="1">IF(ISERROR(MATCH(F609,Код_КВР,0)),"",INDIRECT(ADDRESS(MATCH(F609,Код_КВР,0)+1,2,,,"КВР")))</f>
        <v>Социальное обеспечение и иные выплаты населению</v>
      </c>
      <c r="B609" s="94">
        <v>805</v>
      </c>
      <c r="C609" s="8" t="s">
        <v>204</v>
      </c>
      <c r="D609" s="8" t="s">
        <v>223</v>
      </c>
      <c r="E609" s="94" t="s">
        <v>304</v>
      </c>
      <c r="F609" s="94">
        <v>300</v>
      </c>
      <c r="G609" s="71">
        <f t="shared" si="110"/>
        <v>195.3</v>
      </c>
      <c r="H609" s="71">
        <f t="shared" si="110"/>
        <v>0</v>
      </c>
      <c r="I609" s="71">
        <f t="shared" si="106"/>
        <v>195.3</v>
      </c>
      <c r="J609" s="71">
        <f t="shared" si="110"/>
        <v>0</v>
      </c>
      <c r="K609" s="100">
        <f t="shared" si="104"/>
        <v>195.3</v>
      </c>
      <c r="L609" s="13">
        <f t="shared" si="110"/>
        <v>0</v>
      </c>
      <c r="M609" s="101">
        <f t="shared" si="109"/>
        <v>195.3</v>
      </c>
    </row>
    <row r="610" spans="1:13" ht="12.75">
      <c r="A610" s="63" t="str">
        <f ca="1">IF(ISERROR(MATCH(F610,Код_КВР,0)),"",INDIRECT(ADDRESS(MATCH(F610,Код_КВР,0)+1,2,,,"КВР")))</f>
        <v>Публичные нормативные социальные выплаты гражданам</v>
      </c>
      <c r="B610" s="94">
        <v>805</v>
      </c>
      <c r="C610" s="8" t="s">
        <v>204</v>
      </c>
      <c r="D610" s="8" t="s">
        <v>223</v>
      </c>
      <c r="E610" s="94" t="s">
        <v>304</v>
      </c>
      <c r="F610" s="94">
        <v>310</v>
      </c>
      <c r="G610" s="71">
        <f t="shared" si="110"/>
        <v>195.3</v>
      </c>
      <c r="H610" s="71">
        <f t="shared" si="110"/>
        <v>0</v>
      </c>
      <c r="I610" s="71">
        <f t="shared" si="106"/>
        <v>195.3</v>
      </c>
      <c r="J610" s="71">
        <f t="shared" si="110"/>
        <v>0</v>
      </c>
      <c r="K610" s="100">
        <f t="shared" si="104"/>
        <v>195.3</v>
      </c>
      <c r="L610" s="13">
        <f t="shared" si="110"/>
        <v>0</v>
      </c>
      <c r="M610" s="101">
        <f t="shared" si="109"/>
        <v>195.3</v>
      </c>
    </row>
    <row r="611" spans="1:13" ht="33">
      <c r="A611" s="63" t="str">
        <f ca="1">IF(ISERROR(MATCH(F611,Код_КВР,0)),"",INDIRECT(ADDRESS(MATCH(F611,Код_КВР,0)+1,2,,,"КВР")))</f>
        <v>Пособия, компенсации, меры социальной поддержки по публичным нормативным обязательствам</v>
      </c>
      <c r="B611" s="94">
        <v>805</v>
      </c>
      <c r="C611" s="8" t="s">
        <v>204</v>
      </c>
      <c r="D611" s="8" t="s">
        <v>223</v>
      </c>
      <c r="E611" s="94" t="s">
        <v>304</v>
      </c>
      <c r="F611" s="94">
        <v>313</v>
      </c>
      <c r="G611" s="71">
        <v>195.3</v>
      </c>
      <c r="H611" s="66"/>
      <c r="I611" s="71">
        <f t="shared" si="106"/>
        <v>195.3</v>
      </c>
      <c r="J611" s="66"/>
      <c r="K611" s="100">
        <f t="shared" si="104"/>
        <v>195.3</v>
      </c>
      <c r="L611" s="100"/>
      <c r="M611" s="101">
        <f t="shared" si="109"/>
        <v>195.3</v>
      </c>
    </row>
    <row r="612" spans="1:13" ht="33">
      <c r="A612" s="63" t="str">
        <f ca="1">IF(ISERROR(MATCH(E612,Код_КЦСР,0)),"",INDIRECT(ADDRESS(MATCH(E612,Код_КЦСР,0)+1,2,,,"КЦСР")))</f>
        <v>Представление лучших педагогов сферы образования к поощрению  наградами всех уровней</v>
      </c>
      <c r="B612" s="94">
        <v>805</v>
      </c>
      <c r="C612" s="8" t="s">
        <v>204</v>
      </c>
      <c r="D612" s="8" t="s">
        <v>223</v>
      </c>
      <c r="E612" s="94" t="s">
        <v>466</v>
      </c>
      <c r="F612" s="94"/>
      <c r="G612" s="71">
        <f aca="true" t="shared" si="111" ref="G612:L615">G613</f>
        <v>32.6</v>
      </c>
      <c r="H612" s="71">
        <f t="shared" si="111"/>
        <v>0</v>
      </c>
      <c r="I612" s="71">
        <f t="shared" si="106"/>
        <v>32.6</v>
      </c>
      <c r="J612" s="71">
        <f t="shared" si="111"/>
        <v>0</v>
      </c>
      <c r="K612" s="100">
        <f t="shared" si="104"/>
        <v>32.6</v>
      </c>
      <c r="L612" s="13">
        <f t="shared" si="111"/>
        <v>0</v>
      </c>
      <c r="M612" s="101">
        <f t="shared" si="109"/>
        <v>32.6</v>
      </c>
    </row>
    <row r="613" spans="1:13" ht="49.5">
      <c r="A613" s="63" t="str">
        <f ca="1">IF(ISERROR(MATCH(E613,Код_КЦСР,0)),"",INDIRECT(ADDRESS(MATCH(E613,Код_КЦСР,0)+1,2,,,"КЦСР")))</f>
        <v>Премии победителям конкурса профессионального мастерства «Учитель года» в соответствии с решением Череповецкой городской Думы от 29.06.2010 № 128</v>
      </c>
      <c r="B613" s="94">
        <v>805</v>
      </c>
      <c r="C613" s="8" t="s">
        <v>204</v>
      </c>
      <c r="D613" s="8" t="s">
        <v>223</v>
      </c>
      <c r="E613" s="94" t="s">
        <v>468</v>
      </c>
      <c r="F613" s="94"/>
      <c r="G613" s="71">
        <f t="shared" si="111"/>
        <v>32.6</v>
      </c>
      <c r="H613" s="71">
        <f t="shared" si="111"/>
        <v>0</v>
      </c>
      <c r="I613" s="71">
        <f t="shared" si="106"/>
        <v>32.6</v>
      </c>
      <c r="J613" s="71">
        <f t="shared" si="111"/>
        <v>0</v>
      </c>
      <c r="K613" s="100">
        <f t="shared" si="104"/>
        <v>32.6</v>
      </c>
      <c r="L613" s="13">
        <f t="shared" si="111"/>
        <v>0</v>
      </c>
      <c r="M613" s="101">
        <f t="shared" si="109"/>
        <v>32.6</v>
      </c>
    </row>
    <row r="614" spans="1:13" ht="12.75">
      <c r="A614" s="63" t="str">
        <f ca="1">IF(ISERROR(MATCH(F614,Код_КВР,0)),"",INDIRECT(ADDRESS(MATCH(F614,Код_КВР,0)+1,2,,,"КВР")))</f>
        <v>Социальное обеспечение и иные выплаты населению</v>
      </c>
      <c r="B614" s="94">
        <v>805</v>
      </c>
      <c r="C614" s="8" t="s">
        <v>204</v>
      </c>
      <c r="D614" s="8" t="s">
        <v>223</v>
      </c>
      <c r="E614" s="94" t="s">
        <v>468</v>
      </c>
      <c r="F614" s="94">
        <v>300</v>
      </c>
      <c r="G614" s="71">
        <f t="shared" si="111"/>
        <v>32.6</v>
      </c>
      <c r="H614" s="71">
        <f t="shared" si="111"/>
        <v>0</v>
      </c>
      <c r="I614" s="71">
        <f t="shared" si="106"/>
        <v>32.6</v>
      </c>
      <c r="J614" s="71">
        <f t="shared" si="111"/>
        <v>0</v>
      </c>
      <c r="K614" s="100">
        <f t="shared" si="104"/>
        <v>32.6</v>
      </c>
      <c r="L614" s="13">
        <f t="shared" si="111"/>
        <v>0</v>
      </c>
      <c r="M614" s="101">
        <f t="shared" si="109"/>
        <v>32.6</v>
      </c>
    </row>
    <row r="615" spans="1:13" ht="12.75">
      <c r="A615" s="63" t="str">
        <f ca="1">IF(ISERROR(MATCH(F615,Код_КВР,0)),"",INDIRECT(ADDRESS(MATCH(F615,Код_КВР,0)+1,2,,,"КВР")))</f>
        <v>Публичные нормативные социальные выплаты гражданам</v>
      </c>
      <c r="B615" s="94">
        <v>805</v>
      </c>
      <c r="C615" s="8" t="s">
        <v>204</v>
      </c>
      <c r="D615" s="8" t="s">
        <v>223</v>
      </c>
      <c r="E615" s="94" t="s">
        <v>468</v>
      </c>
      <c r="F615" s="94">
        <v>310</v>
      </c>
      <c r="G615" s="71">
        <f t="shared" si="111"/>
        <v>32.6</v>
      </c>
      <c r="H615" s="71">
        <f t="shared" si="111"/>
        <v>0</v>
      </c>
      <c r="I615" s="71">
        <f t="shared" si="106"/>
        <v>32.6</v>
      </c>
      <c r="J615" s="71">
        <f t="shared" si="111"/>
        <v>0</v>
      </c>
      <c r="K615" s="100">
        <f t="shared" si="104"/>
        <v>32.6</v>
      </c>
      <c r="L615" s="13">
        <f t="shared" si="111"/>
        <v>0</v>
      </c>
      <c r="M615" s="101">
        <f t="shared" si="109"/>
        <v>32.6</v>
      </c>
    </row>
    <row r="616" spans="1:13" ht="33">
      <c r="A616" s="63" t="str">
        <f ca="1">IF(ISERROR(MATCH(F616,Код_КВР,0)),"",INDIRECT(ADDRESS(MATCH(F616,Код_КВР,0)+1,2,,,"КВР")))</f>
        <v>Пособия, компенсации, меры социальной поддержки по публичным нормативным обязательствам</v>
      </c>
      <c r="B616" s="94">
        <v>805</v>
      </c>
      <c r="C616" s="8" t="s">
        <v>204</v>
      </c>
      <c r="D616" s="8" t="s">
        <v>223</v>
      </c>
      <c r="E616" s="94" t="s">
        <v>468</v>
      </c>
      <c r="F616" s="94">
        <v>313</v>
      </c>
      <c r="G616" s="71">
        <v>32.6</v>
      </c>
      <c r="H616" s="66"/>
      <c r="I616" s="71">
        <f t="shared" si="106"/>
        <v>32.6</v>
      </c>
      <c r="J616" s="66"/>
      <c r="K616" s="100">
        <f t="shared" si="104"/>
        <v>32.6</v>
      </c>
      <c r="L616" s="100"/>
      <c r="M616" s="101">
        <f t="shared" si="109"/>
        <v>32.6</v>
      </c>
    </row>
    <row r="617" spans="1:13" ht="33">
      <c r="A617" s="63" t="str">
        <f ca="1">IF(ISERROR(MATCH(E617,Код_КЦСР,0)),"",INDIRECT(ADDRESS(MATCH(E617,Код_КЦСР,0)+1,2,,,"КЦСР")))</f>
        <v>Социально-педагогическая поддержка детей-сирот и детей, оставшихся без попечения родителей</v>
      </c>
      <c r="B617" s="94">
        <v>805</v>
      </c>
      <c r="C617" s="8" t="s">
        <v>204</v>
      </c>
      <c r="D617" s="8" t="s">
        <v>223</v>
      </c>
      <c r="E617" s="94" t="s">
        <v>421</v>
      </c>
      <c r="F617" s="94"/>
      <c r="G617" s="71">
        <f>G618</f>
        <v>117177.8</v>
      </c>
      <c r="H617" s="71">
        <f>H618</f>
        <v>0</v>
      </c>
      <c r="I617" s="71">
        <f t="shared" si="106"/>
        <v>117177.8</v>
      </c>
      <c r="J617" s="71">
        <f>J618</f>
        <v>0</v>
      </c>
      <c r="K617" s="100">
        <f t="shared" si="104"/>
        <v>117177.8</v>
      </c>
      <c r="L617" s="13">
        <f>L618</f>
        <v>0</v>
      </c>
      <c r="M617" s="101">
        <f t="shared" si="109"/>
        <v>117177.8</v>
      </c>
    </row>
    <row r="618" spans="1:13" ht="66">
      <c r="A618" s="63" t="str">
        <f ca="1">IF(ISERROR(MATCH(E618,Код_КЦСР,0)),"",INDIRECT(ADDRESS(MATCH(E618,Код_КЦСР,0)+1,2,,,"КЦСР")))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618" s="94">
        <v>805</v>
      </c>
      <c r="C618" s="8" t="s">
        <v>204</v>
      </c>
      <c r="D618" s="8" t="s">
        <v>223</v>
      </c>
      <c r="E618" s="94" t="s">
        <v>423</v>
      </c>
      <c r="F618" s="94"/>
      <c r="G618" s="71">
        <f>G619+G622</f>
        <v>117177.8</v>
      </c>
      <c r="H618" s="71">
        <f>H619+H622</f>
        <v>0</v>
      </c>
      <c r="I618" s="71">
        <f t="shared" si="106"/>
        <v>117177.8</v>
      </c>
      <c r="J618" s="71">
        <f>J619+J622</f>
        <v>0</v>
      </c>
      <c r="K618" s="100">
        <f t="shared" si="104"/>
        <v>117177.8</v>
      </c>
      <c r="L618" s="13">
        <f>L619+L622</f>
        <v>0</v>
      </c>
      <c r="M618" s="101">
        <f t="shared" si="109"/>
        <v>117177.8</v>
      </c>
    </row>
    <row r="619" spans="1:13" ht="12.75">
      <c r="A619" s="63" t="str">
        <f aca="true" t="shared" si="112" ref="A619:A624">IF(ISERROR(MATCH(F619,Код_КВР,0)),"",INDIRECT(ADDRESS(MATCH(F619,Код_КВР,0)+1,2,,,"КВР")))</f>
        <v>Социальное обеспечение и иные выплаты населению</v>
      </c>
      <c r="B619" s="94">
        <v>805</v>
      </c>
      <c r="C619" s="8" t="s">
        <v>204</v>
      </c>
      <c r="D619" s="8" t="s">
        <v>223</v>
      </c>
      <c r="E619" s="94" t="s">
        <v>423</v>
      </c>
      <c r="F619" s="94">
        <v>300</v>
      </c>
      <c r="G619" s="71">
        <f>G620</f>
        <v>851.6</v>
      </c>
      <c r="H619" s="71">
        <f>H620</f>
        <v>0</v>
      </c>
      <c r="I619" s="71">
        <f t="shared" si="106"/>
        <v>851.6</v>
      </c>
      <c r="J619" s="71">
        <f>J620</f>
        <v>0</v>
      </c>
      <c r="K619" s="100">
        <f t="shared" si="104"/>
        <v>851.6</v>
      </c>
      <c r="L619" s="13">
        <f>L620</f>
        <v>0</v>
      </c>
      <c r="M619" s="101">
        <f t="shared" si="109"/>
        <v>851.6</v>
      </c>
    </row>
    <row r="620" spans="1:13" ht="33">
      <c r="A620" s="63" t="str">
        <f ca="1" t="shared" si="112"/>
        <v>Социальные выплаты гражданам, кроме публичных нормативных социальных выплат</v>
      </c>
      <c r="B620" s="94">
        <v>805</v>
      </c>
      <c r="C620" s="8" t="s">
        <v>204</v>
      </c>
      <c r="D620" s="8" t="s">
        <v>223</v>
      </c>
      <c r="E620" s="94" t="s">
        <v>423</v>
      </c>
      <c r="F620" s="94">
        <v>320</v>
      </c>
      <c r="G620" s="71">
        <f>G621</f>
        <v>851.6</v>
      </c>
      <c r="H620" s="71">
        <f>H621</f>
        <v>0</v>
      </c>
      <c r="I620" s="71">
        <f t="shared" si="106"/>
        <v>851.6</v>
      </c>
      <c r="J620" s="71">
        <f>J621</f>
        <v>0</v>
      </c>
      <c r="K620" s="100">
        <f t="shared" si="104"/>
        <v>851.6</v>
      </c>
      <c r="L620" s="13">
        <f>L621</f>
        <v>0</v>
      </c>
      <c r="M620" s="101">
        <f t="shared" si="109"/>
        <v>851.6</v>
      </c>
    </row>
    <row r="621" spans="1:13" ht="33">
      <c r="A621" s="63" t="str">
        <f ca="1" t="shared" si="112"/>
        <v>Пособия, компенсации и иные социальные выплаты гражданам, кроме публичных нормативных обязательств</v>
      </c>
      <c r="B621" s="94">
        <v>805</v>
      </c>
      <c r="C621" s="8" t="s">
        <v>204</v>
      </c>
      <c r="D621" s="8" t="s">
        <v>223</v>
      </c>
      <c r="E621" s="94" t="s">
        <v>423</v>
      </c>
      <c r="F621" s="94">
        <v>321</v>
      </c>
      <c r="G621" s="71">
        <f>851.6</f>
        <v>851.6</v>
      </c>
      <c r="H621" s="66"/>
      <c r="I621" s="71">
        <f t="shared" si="106"/>
        <v>851.6</v>
      </c>
      <c r="J621" s="66"/>
      <c r="K621" s="100">
        <f t="shared" si="104"/>
        <v>851.6</v>
      </c>
      <c r="L621" s="100"/>
      <c r="M621" s="101">
        <f t="shared" si="109"/>
        <v>851.6</v>
      </c>
    </row>
    <row r="622" spans="1:13" ht="33">
      <c r="A622" s="63" t="str">
        <f ca="1" t="shared" si="112"/>
        <v>Предоставление субсидий бюджетным, автономным учреждениям и иным некоммерческим организациям</v>
      </c>
      <c r="B622" s="94">
        <v>805</v>
      </c>
      <c r="C622" s="8" t="s">
        <v>204</v>
      </c>
      <c r="D622" s="8" t="s">
        <v>223</v>
      </c>
      <c r="E622" s="94" t="s">
        <v>423</v>
      </c>
      <c r="F622" s="94">
        <v>600</v>
      </c>
      <c r="G622" s="71">
        <f>G623</f>
        <v>116326.2</v>
      </c>
      <c r="H622" s="71">
        <f>H623</f>
        <v>0</v>
      </c>
      <c r="I622" s="71">
        <f t="shared" si="106"/>
        <v>116326.2</v>
      </c>
      <c r="J622" s="71">
        <f>J623</f>
        <v>0</v>
      </c>
      <c r="K622" s="100">
        <f t="shared" si="104"/>
        <v>116326.2</v>
      </c>
      <c r="L622" s="13">
        <f>L623</f>
        <v>0</v>
      </c>
      <c r="M622" s="101">
        <f t="shared" si="109"/>
        <v>116326.2</v>
      </c>
    </row>
    <row r="623" spans="1:13" ht="12.75">
      <c r="A623" s="63" t="str">
        <f ca="1" t="shared" si="112"/>
        <v>Субсидии бюджетным учреждениям</v>
      </c>
      <c r="B623" s="94">
        <v>805</v>
      </c>
      <c r="C623" s="8" t="s">
        <v>204</v>
      </c>
      <c r="D623" s="8" t="s">
        <v>223</v>
      </c>
      <c r="E623" s="94" t="s">
        <v>423</v>
      </c>
      <c r="F623" s="94">
        <v>610</v>
      </c>
      <c r="G623" s="71">
        <f>G624</f>
        <v>116326.2</v>
      </c>
      <c r="H623" s="71">
        <f>H624</f>
        <v>0</v>
      </c>
      <c r="I623" s="71">
        <f t="shared" si="106"/>
        <v>116326.2</v>
      </c>
      <c r="J623" s="71">
        <f>J624</f>
        <v>0</v>
      </c>
      <c r="K623" s="100">
        <f t="shared" si="104"/>
        <v>116326.2</v>
      </c>
      <c r="L623" s="13">
        <f>L624</f>
        <v>0</v>
      </c>
      <c r="M623" s="101">
        <f t="shared" si="109"/>
        <v>116326.2</v>
      </c>
    </row>
    <row r="624" spans="1:13" ht="49.5">
      <c r="A624" s="63" t="str">
        <f ca="1" t="shared" si="112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24" s="94">
        <v>805</v>
      </c>
      <c r="C624" s="8" t="s">
        <v>204</v>
      </c>
      <c r="D624" s="8" t="s">
        <v>223</v>
      </c>
      <c r="E624" s="94" t="s">
        <v>423</v>
      </c>
      <c r="F624" s="94">
        <v>611</v>
      </c>
      <c r="G624" s="71">
        <v>116326.2</v>
      </c>
      <c r="H624" s="66"/>
      <c r="I624" s="71">
        <f t="shared" si="106"/>
        <v>116326.2</v>
      </c>
      <c r="J624" s="66"/>
      <c r="K624" s="100">
        <f t="shared" si="104"/>
        <v>116326.2</v>
      </c>
      <c r="L624" s="100"/>
      <c r="M624" s="101">
        <f t="shared" si="109"/>
        <v>116326.2</v>
      </c>
    </row>
    <row r="625" spans="1:13" ht="12.75">
      <c r="A625" s="12" t="s">
        <v>208</v>
      </c>
      <c r="B625" s="94">
        <v>805</v>
      </c>
      <c r="C625" s="8" t="s">
        <v>204</v>
      </c>
      <c r="D625" s="8" t="s">
        <v>204</v>
      </c>
      <c r="E625" s="94"/>
      <c r="F625" s="94"/>
      <c r="G625" s="71">
        <f aca="true" t="shared" si="113" ref="G625:L630">G626</f>
        <v>6052</v>
      </c>
      <c r="H625" s="71">
        <f t="shared" si="113"/>
        <v>0</v>
      </c>
      <c r="I625" s="71">
        <f t="shared" si="106"/>
        <v>6052</v>
      </c>
      <c r="J625" s="71">
        <f>J626+J632</f>
        <v>2842.8</v>
      </c>
      <c r="K625" s="100">
        <f t="shared" si="104"/>
        <v>8894.8</v>
      </c>
      <c r="L625" s="13">
        <f>L626+L632</f>
        <v>0</v>
      </c>
      <c r="M625" s="101">
        <f t="shared" si="109"/>
        <v>8894.8</v>
      </c>
    </row>
    <row r="626" spans="1:13" ht="12.75">
      <c r="A626" s="63" t="str">
        <f ca="1">IF(ISERROR(MATCH(E626,Код_КЦСР,0)),"",INDIRECT(ADDRESS(MATCH(E626,Код_КЦСР,0)+1,2,,,"КЦСР")))</f>
        <v>Муниципальная программа «Развитие образования» на 2013-2022 годы</v>
      </c>
      <c r="B626" s="94">
        <v>805</v>
      </c>
      <c r="C626" s="8" t="s">
        <v>204</v>
      </c>
      <c r="D626" s="8" t="s">
        <v>204</v>
      </c>
      <c r="E626" s="94" t="s">
        <v>280</v>
      </c>
      <c r="F626" s="94"/>
      <c r="G626" s="71">
        <f t="shared" si="113"/>
        <v>6052</v>
      </c>
      <c r="H626" s="71">
        <f t="shared" si="113"/>
        <v>0</v>
      </c>
      <c r="I626" s="71">
        <f t="shared" si="106"/>
        <v>6052</v>
      </c>
      <c r="J626" s="71">
        <f t="shared" si="113"/>
        <v>0</v>
      </c>
      <c r="K626" s="100">
        <f t="shared" si="104"/>
        <v>6052</v>
      </c>
      <c r="L626" s="13">
        <f t="shared" si="113"/>
        <v>0</v>
      </c>
      <c r="M626" s="101">
        <f t="shared" si="109"/>
        <v>6052</v>
      </c>
    </row>
    <row r="627" spans="1:13" ht="33">
      <c r="A627" s="63" t="str">
        <f ca="1">IF(ISERROR(MATCH(E627,Код_КЦСР,0)),"",INDIRECT(ADDRESS(MATCH(E627,Код_КЦСР,0)+1,2,,,"КЦСР")))</f>
        <v>Социально-педагогическая поддержка детей-сирот и детей, оставшихся без попечения родителей</v>
      </c>
      <c r="B627" s="94">
        <v>805</v>
      </c>
      <c r="C627" s="8" t="s">
        <v>204</v>
      </c>
      <c r="D627" s="8" t="s">
        <v>204</v>
      </c>
      <c r="E627" s="94" t="s">
        <v>421</v>
      </c>
      <c r="F627" s="94"/>
      <c r="G627" s="71">
        <f t="shared" si="113"/>
        <v>6052</v>
      </c>
      <c r="H627" s="71">
        <f t="shared" si="113"/>
        <v>0</v>
      </c>
      <c r="I627" s="71">
        <f t="shared" si="106"/>
        <v>6052</v>
      </c>
      <c r="J627" s="71">
        <f t="shared" si="113"/>
        <v>0</v>
      </c>
      <c r="K627" s="100">
        <f t="shared" si="104"/>
        <v>6052</v>
      </c>
      <c r="L627" s="13">
        <f t="shared" si="113"/>
        <v>0</v>
      </c>
      <c r="M627" s="101">
        <f t="shared" si="109"/>
        <v>6052</v>
      </c>
    </row>
    <row r="628" spans="1:13" ht="68.25" customHeight="1">
      <c r="A628" s="63" t="str">
        <f ca="1">IF(ISERROR(MATCH(E628,Код_КЦСР,0)),"",INDIRECT(ADDRESS(MATCH(E628,Код_КЦСР,0)+1,2,,,"КЦСР")))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628" s="94">
        <v>805</v>
      </c>
      <c r="C628" s="8" t="s">
        <v>204</v>
      </c>
      <c r="D628" s="8" t="s">
        <v>204</v>
      </c>
      <c r="E628" s="94" t="s">
        <v>423</v>
      </c>
      <c r="F628" s="94"/>
      <c r="G628" s="71">
        <f t="shared" si="113"/>
        <v>6052</v>
      </c>
      <c r="H628" s="71">
        <f t="shared" si="113"/>
        <v>0</v>
      </c>
      <c r="I628" s="71">
        <f t="shared" si="106"/>
        <v>6052</v>
      </c>
      <c r="J628" s="71">
        <f t="shared" si="113"/>
        <v>0</v>
      </c>
      <c r="K628" s="100">
        <f t="shared" si="104"/>
        <v>6052</v>
      </c>
      <c r="L628" s="13">
        <f t="shared" si="113"/>
        <v>0</v>
      </c>
      <c r="M628" s="101">
        <f t="shared" si="109"/>
        <v>6052</v>
      </c>
    </row>
    <row r="629" spans="1:13" ht="12.75">
      <c r="A629" s="63" t="str">
        <f ca="1">IF(ISERROR(MATCH(F629,Код_КВР,0)),"",INDIRECT(ADDRESS(MATCH(F629,Код_КВР,0)+1,2,,,"КВР")))</f>
        <v>Социальное обеспечение и иные выплаты населению</v>
      </c>
      <c r="B629" s="94">
        <v>805</v>
      </c>
      <c r="C629" s="8" t="s">
        <v>204</v>
      </c>
      <c r="D629" s="8" t="s">
        <v>204</v>
      </c>
      <c r="E629" s="94" t="s">
        <v>423</v>
      </c>
      <c r="F629" s="94">
        <v>300</v>
      </c>
      <c r="G629" s="71">
        <f t="shared" si="113"/>
        <v>6052</v>
      </c>
      <c r="H629" s="71">
        <f t="shared" si="113"/>
        <v>0</v>
      </c>
      <c r="I629" s="71">
        <f t="shared" si="106"/>
        <v>6052</v>
      </c>
      <c r="J629" s="71">
        <f t="shared" si="113"/>
        <v>0</v>
      </c>
      <c r="K629" s="100">
        <f t="shared" si="104"/>
        <v>6052</v>
      </c>
      <c r="L629" s="13">
        <f t="shared" si="113"/>
        <v>0</v>
      </c>
      <c r="M629" s="101">
        <f t="shared" si="109"/>
        <v>6052</v>
      </c>
    </row>
    <row r="630" spans="1:13" ht="33">
      <c r="A630" s="63" t="str">
        <f ca="1">IF(ISERROR(MATCH(F630,Код_КВР,0)),"",INDIRECT(ADDRESS(MATCH(F630,Код_КВР,0)+1,2,,,"КВР")))</f>
        <v>Социальные выплаты гражданам, кроме публичных нормативных социальных выплат</v>
      </c>
      <c r="B630" s="94">
        <v>805</v>
      </c>
      <c r="C630" s="8" t="s">
        <v>204</v>
      </c>
      <c r="D630" s="8" t="s">
        <v>204</v>
      </c>
      <c r="E630" s="94" t="s">
        <v>423</v>
      </c>
      <c r="F630" s="94">
        <v>320</v>
      </c>
      <c r="G630" s="71">
        <f t="shared" si="113"/>
        <v>6052</v>
      </c>
      <c r="H630" s="71">
        <f t="shared" si="113"/>
        <v>0</v>
      </c>
      <c r="I630" s="71">
        <f t="shared" si="106"/>
        <v>6052</v>
      </c>
      <c r="J630" s="71">
        <f t="shared" si="113"/>
        <v>0</v>
      </c>
      <c r="K630" s="100">
        <f t="shared" si="104"/>
        <v>6052</v>
      </c>
      <c r="L630" s="13">
        <f t="shared" si="113"/>
        <v>0</v>
      </c>
      <c r="M630" s="101">
        <f t="shared" si="109"/>
        <v>6052</v>
      </c>
    </row>
    <row r="631" spans="1:13" ht="33">
      <c r="A631" s="63" t="str">
        <f ca="1">IF(ISERROR(MATCH(F631,Код_КВР,0)),"",INDIRECT(ADDRESS(MATCH(F631,Код_КВР,0)+1,2,,,"КВР")))</f>
        <v>Приобретение товаров, работ, услуг в пользу граждан в целях их социального обеспечения</v>
      </c>
      <c r="B631" s="94">
        <v>805</v>
      </c>
      <c r="C631" s="8" t="s">
        <v>204</v>
      </c>
      <c r="D631" s="8" t="s">
        <v>204</v>
      </c>
      <c r="E631" s="94" t="s">
        <v>423</v>
      </c>
      <c r="F631" s="94">
        <v>323</v>
      </c>
      <c r="G631" s="71">
        <v>6052</v>
      </c>
      <c r="H631" s="66"/>
      <c r="I631" s="71">
        <f t="shared" si="106"/>
        <v>6052</v>
      </c>
      <c r="J631" s="66"/>
      <c r="K631" s="100">
        <f t="shared" si="104"/>
        <v>6052</v>
      </c>
      <c r="L631" s="100"/>
      <c r="M631" s="101">
        <f t="shared" si="109"/>
        <v>6052</v>
      </c>
    </row>
    <row r="632" spans="1:13" s="74" customFormat="1" ht="36" customHeight="1">
      <c r="A632" s="63" t="str">
        <f ca="1">IF(ISERROR(MATCH(E632,Код_КЦСР,0)),"",INDIRECT(ADDRESS(MATCH(E632,Код_КЦСР,0)+1,2,,,"КЦСР")))</f>
        <v>Муниципальная программа «Социальная поддержка граждан» на 2014-2018 годы</v>
      </c>
      <c r="B632" s="94">
        <v>805</v>
      </c>
      <c r="C632" s="8" t="s">
        <v>204</v>
      </c>
      <c r="D632" s="8" t="s">
        <v>204</v>
      </c>
      <c r="E632" s="94" t="s">
        <v>6</v>
      </c>
      <c r="F632" s="94"/>
      <c r="G632" s="71"/>
      <c r="H632" s="66"/>
      <c r="I632" s="71"/>
      <c r="J632" s="66">
        <f>J633</f>
        <v>2842.8</v>
      </c>
      <c r="K632" s="100">
        <f t="shared" si="104"/>
        <v>2842.8</v>
      </c>
      <c r="L632" s="100">
        <f>L633</f>
        <v>0</v>
      </c>
      <c r="M632" s="101">
        <f t="shared" si="109"/>
        <v>2842.8</v>
      </c>
    </row>
    <row r="633" spans="1:13" s="74" customFormat="1" ht="82.5">
      <c r="A633" s="63" t="str">
        <f ca="1">IF(ISERROR(MATCH(E633,Код_КЦСР,0)),"",INDIRECT(ADDRESS(MATCH(E633,Код_КЦСР,0)+1,2,,,"КЦСР")))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633" s="94">
        <v>805</v>
      </c>
      <c r="C633" s="8" t="s">
        <v>204</v>
      </c>
      <c r="D633" s="8" t="s">
        <v>204</v>
      </c>
      <c r="E633" s="94" t="s">
        <v>415</v>
      </c>
      <c r="F633" s="94"/>
      <c r="G633" s="71"/>
      <c r="H633" s="66"/>
      <c r="I633" s="71"/>
      <c r="J633" s="66">
        <f>J634</f>
        <v>2842.8</v>
      </c>
      <c r="K633" s="100">
        <f t="shared" si="104"/>
        <v>2842.8</v>
      </c>
      <c r="L633" s="100">
        <f>L634</f>
        <v>0</v>
      </c>
      <c r="M633" s="101">
        <f t="shared" si="109"/>
        <v>2842.8</v>
      </c>
    </row>
    <row r="634" spans="1:13" s="74" customFormat="1" ht="33">
      <c r="A634" s="63" t="str">
        <f ca="1">IF(ISERROR(MATCH(F634,Код_КВР,0)),"",INDIRECT(ADDRESS(MATCH(F634,Код_КВР,0)+1,2,,,"КВР")))</f>
        <v>Предоставление субсидий бюджетным, автономным учреждениям и иным некоммерческим организациям</v>
      </c>
      <c r="B634" s="94">
        <v>805</v>
      </c>
      <c r="C634" s="8" t="s">
        <v>204</v>
      </c>
      <c r="D634" s="8" t="s">
        <v>204</v>
      </c>
      <c r="E634" s="94" t="s">
        <v>415</v>
      </c>
      <c r="F634" s="94">
        <v>600</v>
      </c>
      <c r="G634" s="71"/>
      <c r="H634" s="66"/>
      <c r="I634" s="71"/>
      <c r="J634" s="66">
        <f>J635</f>
        <v>2842.8</v>
      </c>
      <c r="K634" s="100">
        <f t="shared" si="104"/>
        <v>2842.8</v>
      </c>
      <c r="L634" s="100">
        <f>L635</f>
        <v>0</v>
      </c>
      <c r="M634" s="101">
        <f t="shared" si="109"/>
        <v>2842.8</v>
      </c>
    </row>
    <row r="635" spans="1:13" s="74" customFormat="1" ht="12.75">
      <c r="A635" s="63" t="str">
        <f ca="1">IF(ISERROR(MATCH(F635,Код_КВР,0)),"",INDIRECT(ADDRESS(MATCH(F635,Код_КВР,0)+1,2,,,"КВР")))</f>
        <v>Субсидии автономным учреждениям</v>
      </c>
      <c r="B635" s="94">
        <v>805</v>
      </c>
      <c r="C635" s="8" t="s">
        <v>204</v>
      </c>
      <c r="D635" s="8" t="s">
        <v>204</v>
      </c>
      <c r="E635" s="94" t="s">
        <v>415</v>
      </c>
      <c r="F635" s="94">
        <v>620</v>
      </c>
      <c r="G635" s="71"/>
      <c r="H635" s="66"/>
      <c r="I635" s="71"/>
      <c r="J635" s="66">
        <f>J636</f>
        <v>2842.8</v>
      </c>
      <c r="K635" s="100">
        <f t="shared" si="104"/>
        <v>2842.8</v>
      </c>
      <c r="L635" s="100">
        <f>L636</f>
        <v>0</v>
      </c>
      <c r="M635" s="101">
        <f t="shared" si="109"/>
        <v>2842.8</v>
      </c>
    </row>
    <row r="636" spans="1:13" s="74" customFormat="1" ht="12.75">
      <c r="A636" s="63" t="str">
        <f ca="1">IF(ISERROR(MATCH(F636,Код_КВР,0)),"",INDIRECT(ADDRESS(MATCH(F636,Код_КВР,0)+1,2,,,"КВР")))</f>
        <v>Субсидии автономным учреждениям на иные цели</v>
      </c>
      <c r="B636" s="94">
        <v>805</v>
      </c>
      <c r="C636" s="8" t="s">
        <v>204</v>
      </c>
      <c r="D636" s="8" t="s">
        <v>204</v>
      </c>
      <c r="E636" s="94" t="s">
        <v>415</v>
      </c>
      <c r="F636" s="94">
        <v>622</v>
      </c>
      <c r="G636" s="71"/>
      <c r="H636" s="66"/>
      <c r="I636" s="71"/>
      <c r="J636" s="66">
        <v>2842.8</v>
      </c>
      <c r="K636" s="100">
        <f t="shared" si="104"/>
        <v>2842.8</v>
      </c>
      <c r="L636" s="100"/>
      <c r="M636" s="101">
        <f t="shared" si="109"/>
        <v>2842.8</v>
      </c>
    </row>
    <row r="637" spans="1:13" ht="12.75">
      <c r="A637" s="12" t="s">
        <v>260</v>
      </c>
      <c r="B637" s="94">
        <v>805</v>
      </c>
      <c r="C637" s="8" t="s">
        <v>204</v>
      </c>
      <c r="D637" s="8" t="s">
        <v>228</v>
      </c>
      <c r="E637" s="94"/>
      <c r="F637" s="94"/>
      <c r="G637" s="71">
        <f>G638+G686+G695+G709+G722+G728</f>
        <v>149620.7</v>
      </c>
      <c r="H637" s="71">
        <f>H638+H686+H695+H709+H722+H728</f>
        <v>0</v>
      </c>
      <c r="I637" s="71">
        <f t="shared" si="106"/>
        <v>149620.7</v>
      </c>
      <c r="J637" s="71">
        <f>J638+J686+J695+J709+J722+J728</f>
        <v>-2333.0999999999995</v>
      </c>
      <c r="K637" s="100">
        <f t="shared" si="104"/>
        <v>147287.6</v>
      </c>
      <c r="L637" s="13">
        <f>L638+L686+L695+L709+L722+L728</f>
        <v>-260.2</v>
      </c>
      <c r="M637" s="101">
        <f t="shared" si="109"/>
        <v>147027.4</v>
      </c>
    </row>
    <row r="638" spans="1:13" ht="18.75" customHeight="1">
      <c r="A638" s="63" t="str">
        <f ca="1">IF(ISERROR(MATCH(E638,Код_КЦСР,0)),"",INDIRECT(ADDRESS(MATCH(E638,Код_КЦСР,0)+1,2,,,"КЦСР")))</f>
        <v>Муниципальная программа «Развитие образования» на 2013-2022 годы</v>
      </c>
      <c r="B638" s="94">
        <v>805</v>
      </c>
      <c r="C638" s="8" t="s">
        <v>204</v>
      </c>
      <c r="D638" s="8" t="s">
        <v>228</v>
      </c>
      <c r="E638" s="94" t="s">
        <v>280</v>
      </c>
      <c r="F638" s="94"/>
      <c r="G638" s="71">
        <f>G639+G643+G649+G653+G666+G671+G677+G659</f>
        <v>117151.70000000001</v>
      </c>
      <c r="H638" s="71">
        <f>H639+H643+H649+H653+H666+H671+H677+H659</f>
        <v>0</v>
      </c>
      <c r="I638" s="71">
        <f>I639+I643+I649+I653+I666+I671+I677+I659</f>
        <v>117151.70000000001</v>
      </c>
      <c r="J638" s="71">
        <f>J639+J643+J649+J653+J666+J671+J677+J659</f>
        <v>-3791.3999999999996</v>
      </c>
      <c r="K638" s="100">
        <f t="shared" si="104"/>
        <v>113360.30000000002</v>
      </c>
      <c r="L638" s="13">
        <f>L639+L643+L649+L653+L666+L671+L677+L659</f>
        <v>-260.2</v>
      </c>
      <c r="M638" s="101">
        <f t="shared" si="109"/>
        <v>113100.10000000002</v>
      </c>
    </row>
    <row r="639" spans="1:13" ht="36" customHeight="1">
      <c r="A639" s="63" t="str">
        <f ca="1">IF(ISERROR(MATCH(E639,Код_КЦСР,0)),"",INDIRECT(ADDRESS(MATCH(E639,Код_КЦСР,0)+1,2,,,"КЦСР")))</f>
        <v>Проведение мероприятий управлением образования мэрии (августовское совещание, Учитель года, День учителя, прием молодых специалистов)</v>
      </c>
      <c r="B639" s="94">
        <v>805</v>
      </c>
      <c r="C639" s="8" t="s">
        <v>204</v>
      </c>
      <c r="D639" s="8" t="s">
        <v>228</v>
      </c>
      <c r="E639" s="94" t="s">
        <v>282</v>
      </c>
      <c r="F639" s="94"/>
      <c r="G639" s="71">
        <f aca="true" t="shared" si="114" ref="G639:L641">G640</f>
        <v>92.7</v>
      </c>
      <c r="H639" s="71">
        <f t="shared" si="114"/>
        <v>0</v>
      </c>
      <c r="I639" s="71">
        <f t="shared" si="106"/>
        <v>92.7</v>
      </c>
      <c r="J639" s="71">
        <f t="shared" si="114"/>
        <v>0</v>
      </c>
      <c r="K639" s="100">
        <f t="shared" si="104"/>
        <v>92.7</v>
      </c>
      <c r="L639" s="13">
        <f t="shared" si="114"/>
        <v>0</v>
      </c>
      <c r="M639" s="101">
        <f t="shared" si="109"/>
        <v>92.7</v>
      </c>
    </row>
    <row r="640" spans="1:13" ht="12.75">
      <c r="A640" s="63" t="str">
        <f ca="1">IF(ISERROR(MATCH(F640,Код_КВР,0)),"",INDIRECT(ADDRESS(MATCH(F640,Код_КВР,0)+1,2,,,"КВР")))</f>
        <v>Закупка товаров, работ и услуг для муниципальных нужд</v>
      </c>
      <c r="B640" s="94">
        <v>805</v>
      </c>
      <c r="C640" s="8" t="s">
        <v>204</v>
      </c>
      <c r="D640" s="8" t="s">
        <v>228</v>
      </c>
      <c r="E640" s="94" t="s">
        <v>282</v>
      </c>
      <c r="F640" s="94">
        <v>200</v>
      </c>
      <c r="G640" s="71">
        <f t="shared" si="114"/>
        <v>92.7</v>
      </c>
      <c r="H640" s="71">
        <f t="shared" si="114"/>
        <v>0</v>
      </c>
      <c r="I640" s="71">
        <f t="shared" si="106"/>
        <v>92.7</v>
      </c>
      <c r="J640" s="71">
        <f t="shared" si="114"/>
        <v>0</v>
      </c>
      <c r="K640" s="100">
        <f t="shared" si="104"/>
        <v>92.7</v>
      </c>
      <c r="L640" s="13">
        <f t="shared" si="114"/>
        <v>0</v>
      </c>
      <c r="M640" s="101">
        <f t="shared" si="109"/>
        <v>92.7</v>
      </c>
    </row>
    <row r="641" spans="1:13" ht="33">
      <c r="A641" s="63" t="str">
        <f ca="1">IF(ISERROR(MATCH(F641,Код_КВР,0)),"",INDIRECT(ADDRESS(MATCH(F641,Код_КВР,0)+1,2,,,"КВР")))</f>
        <v>Иные закупки товаров, работ и услуг для обеспечения муниципальных нужд</v>
      </c>
      <c r="B641" s="94">
        <v>805</v>
      </c>
      <c r="C641" s="8" t="s">
        <v>204</v>
      </c>
      <c r="D641" s="8" t="s">
        <v>228</v>
      </c>
      <c r="E641" s="94" t="s">
        <v>282</v>
      </c>
      <c r="F641" s="94">
        <v>240</v>
      </c>
      <c r="G641" s="71">
        <f t="shared" si="114"/>
        <v>92.7</v>
      </c>
      <c r="H641" s="71">
        <f t="shared" si="114"/>
        <v>0</v>
      </c>
      <c r="I641" s="71">
        <f t="shared" si="106"/>
        <v>92.7</v>
      </c>
      <c r="J641" s="71">
        <f t="shared" si="114"/>
        <v>0</v>
      </c>
      <c r="K641" s="100">
        <f t="shared" si="104"/>
        <v>92.7</v>
      </c>
      <c r="L641" s="13">
        <f t="shared" si="114"/>
        <v>0</v>
      </c>
      <c r="M641" s="101">
        <f t="shared" si="109"/>
        <v>92.7</v>
      </c>
    </row>
    <row r="642" spans="1:13" ht="33">
      <c r="A642" s="63" t="str">
        <f ca="1">IF(ISERROR(MATCH(F642,Код_КВР,0)),"",INDIRECT(ADDRESS(MATCH(F642,Код_КВР,0)+1,2,,,"КВР")))</f>
        <v xml:space="preserve">Прочая закупка товаров, работ и услуг для обеспечения муниципальных нужд         </v>
      </c>
      <c r="B642" s="94">
        <v>805</v>
      </c>
      <c r="C642" s="8" t="s">
        <v>204</v>
      </c>
      <c r="D642" s="8" t="s">
        <v>228</v>
      </c>
      <c r="E642" s="94" t="s">
        <v>282</v>
      </c>
      <c r="F642" s="94">
        <v>244</v>
      </c>
      <c r="G642" s="71">
        <v>92.7</v>
      </c>
      <c r="H642" s="66"/>
      <c r="I642" s="71">
        <f t="shared" si="106"/>
        <v>92.7</v>
      </c>
      <c r="J642" s="66"/>
      <c r="K642" s="100">
        <f t="shared" si="104"/>
        <v>92.7</v>
      </c>
      <c r="L642" s="100"/>
      <c r="M642" s="101">
        <f t="shared" si="109"/>
        <v>92.7</v>
      </c>
    </row>
    <row r="643" spans="1:13" ht="12.75">
      <c r="A643" s="63" t="str">
        <f ca="1">IF(ISERROR(MATCH(E643,Код_КЦСР,0)),"",INDIRECT(ADDRESS(MATCH(E643,Код_КЦСР,0)+1,2,,,"КЦСР")))</f>
        <v>Обеспечение питанием обучающихся в МОУ</v>
      </c>
      <c r="B643" s="94">
        <v>805</v>
      </c>
      <c r="C643" s="8" t="s">
        <v>204</v>
      </c>
      <c r="D643" s="8" t="s">
        <v>228</v>
      </c>
      <c r="E643" s="94" t="s">
        <v>283</v>
      </c>
      <c r="F643" s="94"/>
      <c r="G643" s="71">
        <f aca="true" t="shared" si="115" ref="G643:L645">G644</f>
        <v>6132.1</v>
      </c>
      <c r="H643" s="71">
        <f t="shared" si="115"/>
        <v>0</v>
      </c>
      <c r="I643" s="71">
        <f t="shared" si="106"/>
        <v>6132.1</v>
      </c>
      <c r="J643" s="71">
        <f>J644+J647</f>
        <v>0</v>
      </c>
      <c r="K643" s="100">
        <f aca="true" t="shared" si="116" ref="K643:K708">I643+J643</f>
        <v>6132.1</v>
      </c>
      <c r="L643" s="13">
        <f>L644+L647</f>
        <v>-232.3</v>
      </c>
      <c r="M643" s="101">
        <f t="shared" si="109"/>
        <v>5899.8</v>
      </c>
    </row>
    <row r="644" spans="1:13" ht="33">
      <c r="A644" s="63" t="str">
        <f ca="1">IF(ISERROR(MATCH(F644,Код_КВР,0)),"",INDIRECT(ADDRESS(MATCH(F644,Код_КВР,0)+1,2,,,"КВР")))</f>
        <v>Предоставление субсидий бюджетным, автономным учреждениям и иным некоммерческим организациям</v>
      </c>
      <c r="B644" s="94">
        <v>805</v>
      </c>
      <c r="C644" s="8" t="s">
        <v>204</v>
      </c>
      <c r="D644" s="8" t="s">
        <v>228</v>
      </c>
      <c r="E644" s="94" t="s">
        <v>283</v>
      </c>
      <c r="F644" s="94">
        <v>600</v>
      </c>
      <c r="G644" s="71">
        <f t="shared" si="115"/>
        <v>6132.1</v>
      </c>
      <c r="H644" s="71">
        <f t="shared" si="115"/>
        <v>0</v>
      </c>
      <c r="I644" s="71">
        <f t="shared" si="106"/>
        <v>6132.1</v>
      </c>
      <c r="J644" s="71">
        <f t="shared" si="115"/>
        <v>-4281.5</v>
      </c>
      <c r="K644" s="100">
        <f t="shared" si="116"/>
        <v>1850.6000000000004</v>
      </c>
      <c r="L644" s="13">
        <f t="shared" si="115"/>
        <v>0</v>
      </c>
      <c r="M644" s="101">
        <f t="shared" si="109"/>
        <v>1850.6000000000004</v>
      </c>
    </row>
    <row r="645" spans="1:13" ht="12.75">
      <c r="A645" s="63" t="str">
        <f ca="1">IF(ISERROR(MATCH(F645,Код_КВР,0)),"",INDIRECT(ADDRESS(MATCH(F645,Код_КВР,0)+1,2,,,"КВР")))</f>
        <v>Субсидии бюджетным учреждениям</v>
      </c>
      <c r="B645" s="94">
        <v>805</v>
      </c>
      <c r="C645" s="8" t="s">
        <v>204</v>
      </c>
      <c r="D645" s="8" t="s">
        <v>228</v>
      </c>
      <c r="E645" s="94" t="s">
        <v>283</v>
      </c>
      <c r="F645" s="94">
        <v>610</v>
      </c>
      <c r="G645" s="71">
        <f t="shared" si="115"/>
        <v>6132.1</v>
      </c>
      <c r="H645" s="71">
        <f t="shared" si="115"/>
        <v>0</v>
      </c>
      <c r="I645" s="71">
        <f t="shared" si="106"/>
        <v>6132.1</v>
      </c>
      <c r="J645" s="71">
        <f t="shared" si="115"/>
        <v>-4281.5</v>
      </c>
      <c r="K645" s="100">
        <f t="shared" si="116"/>
        <v>1850.6000000000004</v>
      </c>
      <c r="L645" s="13">
        <f t="shared" si="115"/>
        <v>0</v>
      </c>
      <c r="M645" s="101">
        <f t="shared" si="109"/>
        <v>1850.6000000000004</v>
      </c>
    </row>
    <row r="646" spans="1:13" ht="49.5">
      <c r="A646" s="63" t="str">
        <f ca="1">IF(ISERROR(MATCH(F646,Код_КВР,0)),"",INDIRECT(ADDRESS(MATCH(F646,Код_КВР,0)+1,2,,,"КВР")))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46" s="94">
        <v>805</v>
      </c>
      <c r="C646" s="8" t="s">
        <v>204</v>
      </c>
      <c r="D646" s="8" t="s">
        <v>228</v>
      </c>
      <c r="E646" s="94" t="s">
        <v>283</v>
      </c>
      <c r="F646" s="94">
        <v>611</v>
      </c>
      <c r="G646" s="71">
        <v>6132.1</v>
      </c>
      <c r="H646" s="66"/>
      <c r="I646" s="71">
        <f t="shared" si="106"/>
        <v>6132.1</v>
      </c>
      <c r="J646" s="66">
        <v>-4281.5</v>
      </c>
      <c r="K646" s="100">
        <f t="shared" si="116"/>
        <v>1850.6000000000004</v>
      </c>
      <c r="L646" s="100"/>
      <c r="M646" s="101">
        <f t="shared" si="109"/>
        <v>1850.6000000000004</v>
      </c>
    </row>
    <row r="647" spans="1:13" ht="12.75">
      <c r="A647" s="63" t="str">
        <f ca="1">IF(ISERROR(MATCH(F647,Код_КВР,0)),"",INDIRECT(ADDRESS(MATCH(F647,Код_КВР,0)+1,2,,,"КВР")))</f>
        <v>Субсидии автономным учреждениям</v>
      </c>
      <c r="B647" s="94">
        <v>805</v>
      </c>
      <c r="C647" s="8" t="s">
        <v>204</v>
      </c>
      <c r="D647" s="8" t="s">
        <v>228</v>
      </c>
      <c r="E647" s="94" t="s">
        <v>283</v>
      </c>
      <c r="F647" s="94">
        <v>620</v>
      </c>
      <c r="G647" s="71"/>
      <c r="H647" s="66"/>
      <c r="I647" s="71"/>
      <c r="J647" s="66">
        <f>J648</f>
        <v>4281.5</v>
      </c>
      <c r="K647" s="100">
        <f t="shared" si="116"/>
        <v>4281.5</v>
      </c>
      <c r="L647" s="100">
        <f>L648</f>
        <v>-232.3</v>
      </c>
      <c r="M647" s="101">
        <f t="shared" si="109"/>
        <v>4049.2</v>
      </c>
    </row>
    <row r="648" spans="1:13" ht="49.5">
      <c r="A648" s="63" t="str">
        <f ca="1">IF(ISERROR(MATCH(F648,Код_КВР,0)),"",INDIRECT(ADDRESS(MATCH(F648,Код_КВР,0)+1,2,,,"КВР")))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648" s="94">
        <v>805</v>
      </c>
      <c r="C648" s="8" t="s">
        <v>204</v>
      </c>
      <c r="D648" s="8" t="s">
        <v>228</v>
      </c>
      <c r="E648" s="94" t="s">
        <v>283</v>
      </c>
      <c r="F648" s="94">
        <v>621</v>
      </c>
      <c r="G648" s="71"/>
      <c r="H648" s="66"/>
      <c r="I648" s="71"/>
      <c r="J648" s="66">
        <v>4281.5</v>
      </c>
      <c r="K648" s="100">
        <f t="shared" si="116"/>
        <v>4281.5</v>
      </c>
      <c r="L648" s="100">
        <v>-232.3</v>
      </c>
      <c r="M648" s="101">
        <f t="shared" si="109"/>
        <v>4049.2</v>
      </c>
    </row>
    <row r="649" spans="1:13" ht="33">
      <c r="A649" s="63" t="str">
        <f ca="1">IF(ISERROR(MATCH(E649,Код_КЦСР,0)),"",INDIRECT(ADDRESS(MATCH(E649,Код_КЦСР,0)+1,2,,,"КЦСР")))</f>
        <v>Обеспечение работы по организации и ведению бухгалтерского (бюджетного) учета и отчетности</v>
      </c>
      <c r="B649" s="94">
        <v>805</v>
      </c>
      <c r="C649" s="8" t="s">
        <v>204</v>
      </c>
      <c r="D649" s="8" t="s">
        <v>228</v>
      </c>
      <c r="E649" s="94" t="s">
        <v>285</v>
      </c>
      <c r="F649" s="94"/>
      <c r="G649" s="71">
        <f aca="true" t="shared" si="117" ref="G649:L651">G650</f>
        <v>43113.9</v>
      </c>
      <c r="H649" s="71">
        <f t="shared" si="117"/>
        <v>0</v>
      </c>
      <c r="I649" s="71">
        <f t="shared" si="106"/>
        <v>43113.9</v>
      </c>
      <c r="J649" s="71">
        <f t="shared" si="117"/>
        <v>0</v>
      </c>
      <c r="K649" s="100">
        <f t="shared" si="116"/>
        <v>43113.9</v>
      </c>
      <c r="L649" s="13">
        <f t="shared" si="117"/>
        <v>-27.9</v>
      </c>
      <c r="M649" s="101">
        <f t="shared" si="109"/>
        <v>43086</v>
      </c>
    </row>
    <row r="650" spans="1:13" ht="33">
      <c r="A650" s="63" t="str">
        <f ca="1">IF(ISERROR(MATCH(F650,Код_КВР,0)),"",INDIRECT(ADDRESS(MATCH(F650,Код_КВР,0)+1,2,,,"КВР")))</f>
        <v>Предоставление субсидий бюджетным, автономным учреждениям и иным некоммерческим организациям</v>
      </c>
      <c r="B650" s="94">
        <v>805</v>
      </c>
      <c r="C650" s="8" t="s">
        <v>204</v>
      </c>
      <c r="D650" s="8" t="s">
        <v>228</v>
      </c>
      <c r="E650" s="94" t="s">
        <v>285</v>
      </c>
      <c r="F650" s="94">
        <v>600</v>
      </c>
      <c r="G650" s="71">
        <f t="shared" si="117"/>
        <v>43113.9</v>
      </c>
      <c r="H650" s="71">
        <f t="shared" si="117"/>
        <v>0</v>
      </c>
      <c r="I650" s="71">
        <f t="shared" si="106"/>
        <v>43113.9</v>
      </c>
      <c r="J650" s="71">
        <f t="shared" si="117"/>
        <v>0</v>
      </c>
      <c r="K650" s="100">
        <f t="shared" si="116"/>
        <v>43113.9</v>
      </c>
      <c r="L650" s="13">
        <f t="shared" si="117"/>
        <v>-27.9</v>
      </c>
      <c r="M650" s="101">
        <f t="shared" si="109"/>
        <v>43086</v>
      </c>
    </row>
    <row r="651" spans="1:13" ht="12.75">
      <c r="A651" s="63" t="str">
        <f ca="1">IF(ISERROR(MATCH(F651,Код_КВР,0)),"",INDIRECT(ADDRESS(MATCH(F651,Код_КВР,0)+1,2,,,"КВР")))</f>
        <v>Субсидии бюджетным учреждениям</v>
      </c>
      <c r="B651" s="94">
        <v>805</v>
      </c>
      <c r="C651" s="8" t="s">
        <v>204</v>
      </c>
      <c r="D651" s="8" t="s">
        <v>228</v>
      </c>
      <c r="E651" s="94" t="s">
        <v>285</v>
      </c>
      <c r="F651" s="94">
        <v>610</v>
      </c>
      <c r="G651" s="71">
        <f t="shared" si="117"/>
        <v>43113.9</v>
      </c>
      <c r="H651" s="71">
        <f t="shared" si="117"/>
        <v>0</v>
      </c>
      <c r="I651" s="71">
        <f aca="true" t="shared" si="118" ref="I651:I723">G651+H651</f>
        <v>43113.9</v>
      </c>
      <c r="J651" s="71">
        <f t="shared" si="117"/>
        <v>0</v>
      </c>
      <c r="K651" s="100">
        <f t="shared" si="116"/>
        <v>43113.9</v>
      </c>
      <c r="L651" s="13">
        <f t="shared" si="117"/>
        <v>-27.9</v>
      </c>
      <c r="M651" s="101">
        <f t="shared" si="109"/>
        <v>43086</v>
      </c>
    </row>
    <row r="652" spans="1:13" ht="49.5">
      <c r="A652" s="63" t="str">
        <f ca="1">IF(ISERROR(MATCH(F652,Код_КВР,0)),"",INDIRECT(ADDRESS(MATCH(F652,Код_КВР,0)+1,2,,,"КВР")))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52" s="94">
        <v>805</v>
      </c>
      <c r="C652" s="8" t="s">
        <v>204</v>
      </c>
      <c r="D652" s="8" t="s">
        <v>228</v>
      </c>
      <c r="E652" s="94" t="s">
        <v>285</v>
      </c>
      <c r="F652" s="94">
        <v>611</v>
      </c>
      <c r="G652" s="71">
        <v>43113.9</v>
      </c>
      <c r="H652" s="66"/>
      <c r="I652" s="71">
        <f t="shared" si="118"/>
        <v>43113.9</v>
      </c>
      <c r="J652" s="66"/>
      <c r="K652" s="100">
        <f t="shared" si="116"/>
        <v>43113.9</v>
      </c>
      <c r="L652" s="100">
        <v>-27.9</v>
      </c>
      <c r="M652" s="101">
        <f t="shared" si="109"/>
        <v>43086</v>
      </c>
    </row>
    <row r="653" spans="1:13" ht="33">
      <c r="A653" s="63" t="str">
        <f ca="1">IF(ISERROR(MATCH(E653,Код_КЦСР,0)),"",INDIRECT(ADDRESS(MATCH(E653,Код_КЦСР,0)+1,2,,,"КЦСР")))</f>
        <v>Обеспечение питанием обучающихся в МОУ за счет субвенций из областного бюджета</v>
      </c>
      <c r="B653" s="94">
        <v>805</v>
      </c>
      <c r="C653" s="8" t="s">
        <v>204</v>
      </c>
      <c r="D653" s="8" t="s">
        <v>228</v>
      </c>
      <c r="E653" s="94" t="s">
        <v>434</v>
      </c>
      <c r="F653" s="94"/>
      <c r="G653" s="71">
        <f aca="true" t="shared" si="119" ref="G653:L655">G654</f>
        <v>18137.8</v>
      </c>
      <c r="H653" s="71">
        <f t="shared" si="119"/>
        <v>0</v>
      </c>
      <c r="I653" s="71">
        <f t="shared" si="118"/>
        <v>18137.8</v>
      </c>
      <c r="J653" s="71">
        <f>J654</f>
        <v>0</v>
      </c>
      <c r="K653" s="100">
        <f t="shared" si="116"/>
        <v>18137.8</v>
      </c>
      <c r="L653" s="13">
        <f>L654</f>
        <v>0</v>
      </c>
      <c r="M653" s="101">
        <f t="shared" si="109"/>
        <v>18137.8</v>
      </c>
    </row>
    <row r="654" spans="1:13" ht="33">
      <c r="A654" s="63" t="str">
        <f ca="1">IF(ISERROR(MATCH(F654,Код_КВР,0)),"",INDIRECT(ADDRESS(MATCH(F654,Код_КВР,0)+1,2,,,"КВР")))</f>
        <v>Предоставление субсидий бюджетным, автономным учреждениям и иным некоммерческим организациям</v>
      </c>
      <c r="B654" s="94">
        <v>805</v>
      </c>
      <c r="C654" s="8" t="s">
        <v>204</v>
      </c>
      <c r="D654" s="8" t="s">
        <v>228</v>
      </c>
      <c r="E654" s="94" t="s">
        <v>434</v>
      </c>
      <c r="F654" s="94">
        <v>600</v>
      </c>
      <c r="G654" s="71">
        <f t="shared" si="119"/>
        <v>18137.8</v>
      </c>
      <c r="H654" s="71">
        <f t="shared" si="119"/>
        <v>0</v>
      </c>
      <c r="I654" s="71">
        <f t="shared" si="118"/>
        <v>18137.8</v>
      </c>
      <c r="J654" s="71">
        <f>J655+J657</f>
        <v>0</v>
      </c>
      <c r="K654" s="100">
        <f t="shared" si="116"/>
        <v>18137.8</v>
      </c>
      <c r="L654" s="13">
        <f>L655+L657</f>
        <v>0</v>
      </c>
      <c r="M654" s="101">
        <f t="shared" si="109"/>
        <v>18137.8</v>
      </c>
    </row>
    <row r="655" spans="1:13" ht="12.75">
      <c r="A655" s="63" t="str">
        <f ca="1">IF(ISERROR(MATCH(F655,Код_КВР,0)),"",INDIRECT(ADDRESS(MATCH(F655,Код_КВР,0)+1,2,,,"КВР")))</f>
        <v>Субсидии бюджетным учреждениям</v>
      </c>
      <c r="B655" s="94">
        <v>805</v>
      </c>
      <c r="C655" s="8" t="s">
        <v>204</v>
      </c>
      <c r="D655" s="8" t="s">
        <v>228</v>
      </c>
      <c r="E655" s="94" t="s">
        <v>434</v>
      </c>
      <c r="F655" s="94">
        <v>610</v>
      </c>
      <c r="G655" s="71">
        <f t="shared" si="119"/>
        <v>18137.8</v>
      </c>
      <c r="H655" s="71">
        <f t="shared" si="119"/>
        <v>0</v>
      </c>
      <c r="I655" s="71">
        <f t="shared" si="118"/>
        <v>18137.8</v>
      </c>
      <c r="J655" s="71">
        <f t="shared" si="119"/>
        <v>-12299.8</v>
      </c>
      <c r="K655" s="100">
        <f t="shared" si="116"/>
        <v>5838</v>
      </c>
      <c r="L655" s="13">
        <f t="shared" si="119"/>
        <v>0</v>
      </c>
      <c r="M655" s="101">
        <f t="shared" si="109"/>
        <v>5838</v>
      </c>
    </row>
    <row r="656" spans="1:13" ht="49.5">
      <c r="A656" s="63" t="str">
        <f ca="1">IF(ISERROR(MATCH(F656,Код_КВР,0)),"",INDIRECT(ADDRESS(MATCH(F656,Код_КВР,0)+1,2,,,"КВР")))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56" s="94">
        <v>805</v>
      </c>
      <c r="C656" s="8" t="s">
        <v>204</v>
      </c>
      <c r="D656" s="8" t="s">
        <v>228</v>
      </c>
      <c r="E656" s="94" t="s">
        <v>434</v>
      </c>
      <c r="F656" s="94">
        <v>611</v>
      </c>
      <c r="G656" s="71">
        <v>18137.8</v>
      </c>
      <c r="H656" s="66"/>
      <c r="I656" s="71">
        <f t="shared" si="118"/>
        <v>18137.8</v>
      </c>
      <c r="J656" s="66">
        <v>-12299.8</v>
      </c>
      <c r="K656" s="100">
        <f t="shared" si="116"/>
        <v>5838</v>
      </c>
      <c r="L656" s="100"/>
      <c r="M656" s="101">
        <f t="shared" si="109"/>
        <v>5838</v>
      </c>
    </row>
    <row r="657" spans="1:13" ht="12.75">
      <c r="A657" s="63" t="str">
        <f ca="1">IF(ISERROR(MATCH(F657,Код_КВР,0)),"",INDIRECT(ADDRESS(MATCH(F657,Код_КВР,0)+1,2,,,"КВР")))</f>
        <v>Субсидии автономным учреждениям</v>
      </c>
      <c r="B657" s="94">
        <v>805</v>
      </c>
      <c r="C657" s="8" t="s">
        <v>204</v>
      </c>
      <c r="D657" s="8" t="s">
        <v>228</v>
      </c>
      <c r="E657" s="94" t="s">
        <v>434</v>
      </c>
      <c r="F657" s="94">
        <v>620</v>
      </c>
      <c r="G657" s="71"/>
      <c r="H657" s="66"/>
      <c r="I657" s="71"/>
      <c r="J657" s="66">
        <f>J658</f>
        <v>12299.8</v>
      </c>
      <c r="K657" s="100">
        <f t="shared" si="116"/>
        <v>12299.8</v>
      </c>
      <c r="L657" s="100">
        <f>L658</f>
        <v>0</v>
      </c>
      <c r="M657" s="101">
        <f t="shared" si="109"/>
        <v>12299.8</v>
      </c>
    </row>
    <row r="658" spans="1:13" ht="49.5">
      <c r="A658" s="63" t="str">
        <f ca="1">IF(ISERROR(MATCH(F658,Код_КВР,0)),"",INDIRECT(ADDRESS(MATCH(F658,Код_КВР,0)+1,2,,,"КВР")))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658" s="94">
        <v>805</v>
      </c>
      <c r="C658" s="8" t="s">
        <v>204</v>
      </c>
      <c r="D658" s="8" t="s">
        <v>228</v>
      </c>
      <c r="E658" s="94" t="s">
        <v>434</v>
      </c>
      <c r="F658" s="94">
        <v>621</v>
      </c>
      <c r="G658" s="71"/>
      <c r="H658" s="66"/>
      <c r="I658" s="71"/>
      <c r="J658" s="66">
        <v>12299.8</v>
      </c>
      <c r="K658" s="100">
        <f t="shared" si="116"/>
        <v>12299.8</v>
      </c>
      <c r="L658" s="100"/>
      <c r="M658" s="101">
        <f t="shared" si="109"/>
        <v>12299.8</v>
      </c>
    </row>
    <row r="659" spans="1:13" ht="12.75">
      <c r="A659" s="63" t="str">
        <f ca="1">IF(ISERROR(MATCH(E659,Код_КЦСР,0)),"",INDIRECT(ADDRESS(MATCH(E659,Код_КЦСР,0)+1,2,,,"КЦСР")))</f>
        <v>Общее образование</v>
      </c>
      <c r="B659" s="94">
        <v>805</v>
      </c>
      <c r="C659" s="8" t="s">
        <v>204</v>
      </c>
      <c r="D659" s="8" t="s">
        <v>228</v>
      </c>
      <c r="E659" s="94" t="s">
        <v>289</v>
      </c>
      <c r="F659" s="94"/>
      <c r="G659" s="71"/>
      <c r="H659" s="71">
        <f>H660+H668+H672+H676+H682</f>
        <v>0</v>
      </c>
      <c r="I659" s="71">
        <f t="shared" si="118"/>
        <v>0</v>
      </c>
      <c r="J659" s="71">
        <f>J660</f>
        <v>7173</v>
      </c>
      <c r="K659" s="100">
        <f t="shared" si="116"/>
        <v>7173</v>
      </c>
      <c r="L659" s="13">
        <f>L660</f>
        <v>0</v>
      </c>
      <c r="M659" s="101">
        <f t="shared" si="109"/>
        <v>7173</v>
      </c>
    </row>
    <row r="660" spans="1:13" ht="90.75" customHeight="1">
      <c r="A660" s="63" t="str">
        <f ca="1">IF(ISERROR(MATCH(E660,Код_КЦСР,0)),"",INDIRECT(ADDRESS(MATCH(E660,Код_КЦСР,0)+1,2,,,"КЦСР")))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 за счет субвенций из областного бюджета</v>
      </c>
      <c r="B660" s="94">
        <v>805</v>
      </c>
      <c r="C660" s="8" t="s">
        <v>204</v>
      </c>
      <c r="D660" s="8" t="s">
        <v>228</v>
      </c>
      <c r="E660" s="94" t="s">
        <v>446</v>
      </c>
      <c r="F660" s="94"/>
      <c r="G660" s="71"/>
      <c r="H660" s="71">
        <f>H661</f>
        <v>0</v>
      </c>
      <c r="I660" s="71">
        <f t="shared" si="118"/>
        <v>0</v>
      </c>
      <c r="J660" s="71">
        <f>J661</f>
        <v>7173</v>
      </c>
      <c r="K660" s="100">
        <f t="shared" si="116"/>
        <v>7173</v>
      </c>
      <c r="L660" s="13">
        <f>L661</f>
        <v>0</v>
      </c>
      <c r="M660" s="101">
        <f t="shared" si="109"/>
        <v>7173</v>
      </c>
    </row>
    <row r="661" spans="1:13" ht="33">
      <c r="A661" s="63" t="str">
        <f ca="1">IF(ISERROR(MATCH(F661,Код_КВР,0)),"",INDIRECT(ADDRESS(MATCH(F661,Код_КВР,0)+1,2,,,"КВР")))</f>
        <v>Предоставление субсидий бюджетным, автономным учреждениям и иным некоммерческим организациям</v>
      </c>
      <c r="B661" s="94">
        <v>805</v>
      </c>
      <c r="C661" s="8" t="s">
        <v>204</v>
      </c>
      <c r="D661" s="8" t="s">
        <v>228</v>
      </c>
      <c r="E661" s="94" t="s">
        <v>446</v>
      </c>
      <c r="F661" s="94">
        <v>600</v>
      </c>
      <c r="G661" s="71"/>
      <c r="H661" s="71">
        <f>H662</f>
        <v>0</v>
      </c>
      <c r="I661" s="71">
        <f t="shared" si="118"/>
        <v>0</v>
      </c>
      <c r="J661" s="71">
        <f>J662+J664</f>
        <v>7173</v>
      </c>
      <c r="K661" s="100">
        <f t="shared" si="116"/>
        <v>7173</v>
      </c>
      <c r="L661" s="13">
        <f>L662+L664</f>
        <v>0</v>
      </c>
      <c r="M661" s="101">
        <f t="shared" si="109"/>
        <v>7173</v>
      </c>
    </row>
    <row r="662" spans="1:13" ht="12.75">
      <c r="A662" s="63" t="str">
        <f ca="1">IF(ISERROR(MATCH(F662,Код_КВР,0)),"",INDIRECT(ADDRESS(MATCH(F662,Код_КВР,0)+1,2,,,"КВР")))</f>
        <v>Субсидии бюджетным учреждениям</v>
      </c>
      <c r="B662" s="94">
        <v>805</v>
      </c>
      <c r="C662" s="8" t="s">
        <v>204</v>
      </c>
      <c r="D662" s="8" t="s">
        <v>228</v>
      </c>
      <c r="E662" s="94" t="s">
        <v>446</v>
      </c>
      <c r="F662" s="94">
        <v>610</v>
      </c>
      <c r="G662" s="71"/>
      <c r="H662" s="66"/>
      <c r="I662" s="71">
        <f t="shared" si="118"/>
        <v>0</v>
      </c>
      <c r="J662" s="71">
        <f>J663</f>
        <v>1874.9</v>
      </c>
      <c r="K662" s="100">
        <f t="shared" si="116"/>
        <v>1874.9</v>
      </c>
      <c r="L662" s="13">
        <f>L663</f>
        <v>0</v>
      </c>
      <c r="M662" s="101">
        <f t="shared" si="109"/>
        <v>1874.9</v>
      </c>
    </row>
    <row r="663" spans="1:13" ht="49.5">
      <c r="A663" s="63" t="str">
        <f ca="1">IF(ISERROR(MATCH(F663,Код_КВР,0)),"",INDIRECT(ADDRESS(MATCH(F663,Код_КВР,0)+1,2,,,"КВР")))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63" s="94">
        <v>805</v>
      </c>
      <c r="C663" s="8" t="s">
        <v>204</v>
      </c>
      <c r="D663" s="8" t="s">
        <v>228</v>
      </c>
      <c r="E663" s="94" t="s">
        <v>446</v>
      </c>
      <c r="F663" s="94">
        <v>611</v>
      </c>
      <c r="G663" s="71"/>
      <c r="H663" s="66"/>
      <c r="I663" s="71">
        <f t="shared" si="118"/>
        <v>0</v>
      </c>
      <c r="J663" s="66">
        <f>166.5+1708.4</f>
        <v>1874.9</v>
      </c>
      <c r="K663" s="100">
        <f t="shared" si="116"/>
        <v>1874.9</v>
      </c>
      <c r="L663" s="100"/>
      <c r="M663" s="101">
        <f t="shared" si="109"/>
        <v>1874.9</v>
      </c>
    </row>
    <row r="664" spans="1:13" ht="12.75">
      <c r="A664" s="63" t="str">
        <f ca="1">IF(ISERROR(MATCH(F664,Код_КВР,0)),"",INDIRECT(ADDRESS(MATCH(F664,Код_КВР,0)+1,2,,,"КВР")))</f>
        <v>Субсидии автономным учреждениям</v>
      </c>
      <c r="B664" s="94">
        <v>805</v>
      </c>
      <c r="C664" s="8" t="s">
        <v>204</v>
      </c>
      <c r="D664" s="8" t="s">
        <v>228</v>
      </c>
      <c r="E664" s="94" t="s">
        <v>446</v>
      </c>
      <c r="F664" s="94">
        <v>620</v>
      </c>
      <c r="G664" s="71"/>
      <c r="H664" s="66"/>
      <c r="I664" s="71"/>
      <c r="J664" s="66">
        <f>J665</f>
        <v>5298.1</v>
      </c>
      <c r="K664" s="100">
        <f t="shared" si="116"/>
        <v>5298.1</v>
      </c>
      <c r="L664" s="100">
        <f>L665</f>
        <v>0</v>
      </c>
      <c r="M664" s="101">
        <f t="shared" si="109"/>
        <v>5298.1</v>
      </c>
    </row>
    <row r="665" spans="1:13" ht="49.5">
      <c r="A665" s="63" t="str">
        <f ca="1">IF(ISERROR(MATCH(F665,Код_КВР,0)),"",INDIRECT(ADDRESS(MATCH(F665,Код_КВР,0)+1,2,,,"КВР")))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665" s="94">
        <v>805</v>
      </c>
      <c r="C665" s="8" t="s">
        <v>204</v>
      </c>
      <c r="D665" s="8" t="s">
        <v>228</v>
      </c>
      <c r="E665" s="94" t="s">
        <v>446</v>
      </c>
      <c r="F665" s="94">
        <v>621</v>
      </c>
      <c r="G665" s="71"/>
      <c r="H665" s="66"/>
      <c r="I665" s="71"/>
      <c r="J665" s="66">
        <v>5298.1</v>
      </c>
      <c r="K665" s="100">
        <f t="shared" si="116"/>
        <v>5298.1</v>
      </c>
      <c r="L665" s="100"/>
      <c r="M665" s="101">
        <f t="shared" si="109"/>
        <v>5298.1</v>
      </c>
    </row>
    <row r="666" spans="1:13" ht="12.75">
      <c r="A666" s="63" t="str">
        <f ca="1">IF(ISERROR(MATCH(E666,Код_КЦСР,0)),"",INDIRECT(ADDRESS(MATCH(E666,Код_КЦСР,0)+1,2,,,"КЦСР")))</f>
        <v>Дополнительное образование</v>
      </c>
      <c r="B666" s="94">
        <v>805</v>
      </c>
      <c r="C666" s="8" t="s">
        <v>204</v>
      </c>
      <c r="D666" s="8" t="s">
        <v>228</v>
      </c>
      <c r="E666" s="94" t="s">
        <v>294</v>
      </c>
      <c r="F666" s="94"/>
      <c r="G666" s="71">
        <f aca="true" t="shared" si="120" ref="G666:L669">G667</f>
        <v>258</v>
      </c>
      <c r="H666" s="71">
        <f t="shared" si="120"/>
        <v>0</v>
      </c>
      <c r="I666" s="71">
        <f t="shared" si="118"/>
        <v>258</v>
      </c>
      <c r="J666" s="71">
        <f t="shared" si="120"/>
        <v>0</v>
      </c>
      <c r="K666" s="100">
        <f t="shared" si="116"/>
        <v>258</v>
      </c>
      <c r="L666" s="13">
        <f t="shared" si="120"/>
        <v>0</v>
      </c>
      <c r="M666" s="101">
        <f aca="true" t="shared" si="121" ref="M666:M729">K666+L666</f>
        <v>258</v>
      </c>
    </row>
    <row r="667" spans="1:13" ht="49.5">
      <c r="A667" s="63" t="str">
        <f ca="1">IF(ISERROR(MATCH(E667,Код_КЦСР,0)),"",INDIRECT(ADDRESS(MATCH(E667,Код_КЦСР,0)+1,2,,,"КЦСР")))</f>
        <v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v>
      </c>
      <c r="B667" s="94">
        <v>805</v>
      </c>
      <c r="C667" s="8" t="s">
        <v>204</v>
      </c>
      <c r="D667" s="8" t="s">
        <v>228</v>
      </c>
      <c r="E667" s="94" t="s">
        <v>298</v>
      </c>
      <c r="F667" s="94"/>
      <c r="G667" s="71">
        <f t="shared" si="120"/>
        <v>258</v>
      </c>
      <c r="H667" s="71">
        <f t="shared" si="120"/>
        <v>0</v>
      </c>
      <c r="I667" s="71">
        <f t="shared" si="118"/>
        <v>258</v>
      </c>
      <c r="J667" s="71">
        <f t="shared" si="120"/>
        <v>0</v>
      </c>
      <c r="K667" s="100">
        <f t="shared" si="116"/>
        <v>258</v>
      </c>
      <c r="L667" s="13">
        <f t="shared" si="120"/>
        <v>0</v>
      </c>
      <c r="M667" s="101">
        <f t="shared" si="121"/>
        <v>258</v>
      </c>
    </row>
    <row r="668" spans="1:13" ht="33">
      <c r="A668" s="63" t="str">
        <f ca="1">IF(ISERROR(MATCH(F668,Код_КВР,0)),"",INDIRECT(ADDRESS(MATCH(F668,Код_КВР,0)+1,2,,,"КВР")))</f>
        <v>Предоставление субсидий бюджетным, автономным учреждениям и иным некоммерческим организациям</v>
      </c>
      <c r="B668" s="94">
        <v>805</v>
      </c>
      <c r="C668" s="8" t="s">
        <v>204</v>
      </c>
      <c r="D668" s="8" t="s">
        <v>228</v>
      </c>
      <c r="E668" s="94" t="s">
        <v>298</v>
      </c>
      <c r="F668" s="94">
        <v>600</v>
      </c>
      <c r="G668" s="71">
        <f t="shared" si="120"/>
        <v>258</v>
      </c>
      <c r="H668" s="71">
        <f t="shared" si="120"/>
        <v>0</v>
      </c>
      <c r="I668" s="71">
        <f t="shared" si="118"/>
        <v>258</v>
      </c>
      <c r="J668" s="71">
        <f t="shared" si="120"/>
        <v>0</v>
      </c>
      <c r="K668" s="100">
        <f t="shared" si="116"/>
        <v>258</v>
      </c>
      <c r="L668" s="13">
        <f t="shared" si="120"/>
        <v>0</v>
      </c>
      <c r="M668" s="101">
        <f t="shared" si="121"/>
        <v>258</v>
      </c>
    </row>
    <row r="669" spans="1:13" ht="12.75">
      <c r="A669" s="63" t="str">
        <f ca="1">IF(ISERROR(MATCH(F669,Код_КВР,0)),"",INDIRECT(ADDRESS(MATCH(F669,Код_КВР,0)+1,2,,,"КВР")))</f>
        <v>Субсидии бюджетным учреждениям</v>
      </c>
      <c r="B669" s="94">
        <v>805</v>
      </c>
      <c r="C669" s="8" t="s">
        <v>204</v>
      </c>
      <c r="D669" s="8" t="s">
        <v>228</v>
      </c>
      <c r="E669" s="94" t="s">
        <v>298</v>
      </c>
      <c r="F669" s="94">
        <v>610</v>
      </c>
      <c r="G669" s="71">
        <f t="shared" si="120"/>
        <v>258</v>
      </c>
      <c r="H669" s="71">
        <f t="shared" si="120"/>
        <v>0</v>
      </c>
      <c r="I669" s="71">
        <f t="shared" si="118"/>
        <v>258</v>
      </c>
      <c r="J669" s="71">
        <f t="shared" si="120"/>
        <v>0</v>
      </c>
      <c r="K669" s="100">
        <f t="shared" si="116"/>
        <v>258</v>
      </c>
      <c r="L669" s="13">
        <f t="shared" si="120"/>
        <v>0</v>
      </c>
      <c r="M669" s="101">
        <f t="shared" si="121"/>
        <v>258</v>
      </c>
    </row>
    <row r="670" spans="1:13" ht="49.5">
      <c r="A670" s="63" t="str">
        <f ca="1">IF(ISERROR(MATCH(F670,Код_КВР,0)),"",INDIRECT(ADDRESS(MATCH(F670,Код_КВР,0)+1,2,,,"КВР")))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70" s="94">
        <v>805</v>
      </c>
      <c r="C670" s="8" t="s">
        <v>204</v>
      </c>
      <c r="D670" s="8" t="s">
        <v>228</v>
      </c>
      <c r="E670" s="94" t="s">
        <v>298</v>
      </c>
      <c r="F670" s="94">
        <v>611</v>
      </c>
      <c r="G670" s="71">
        <v>258</v>
      </c>
      <c r="H670" s="66"/>
      <c r="I670" s="71">
        <f t="shared" si="118"/>
        <v>258</v>
      </c>
      <c r="J670" s="66"/>
      <c r="K670" s="100">
        <f t="shared" si="116"/>
        <v>258</v>
      </c>
      <c r="L670" s="100"/>
      <c r="M670" s="101">
        <f t="shared" si="121"/>
        <v>258</v>
      </c>
    </row>
    <row r="671" spans="1:13" ht="12.75">
      <c r="A671" s="63" t="str">
        <f ca="1">IF(ISERROR(MATCH(E671,Код_КЦСР,0)),"",INDIRECT(ADDRESS(MATCH(E671,Код_КЦСР,0)+1,2,,,"КЦСР")))</f>
        <v>Одаренные дети</v>
      </c>
      <c r="B671" s="94">
        <v>805</v>
      </c>
      <c r="C671" s="8" t="s">
        <v>204</v>
      </c>
      <c r="D671" s="8" t="s">
        <v>228</v>
      </c>
      <c r="E671" s="94" t="s">
        <v>469</v>
      </c>
      <c r="F671" s="94"/>
      <c r="G671" s="71">
        <f>G672</f>
        <v>1842.8</v>
      </c>
      <c r="H671" s="71">
        <f>H672</f>
        <v>0</v>
      </c>
      <c r="I671" s="71">
        <f t="shared" si="118"/>
        <v>1842.8</v>
      </c>
      <c r="J671" s="71">
        <f>J672</f>
        <v>0</v>
      </c>
      <c r="K671" s="100">
        <f t="shared" si="116"/>
        <v>1842.8</v>
      </c>
      <c r="L671" s="13">
        <f>L672</f>
        <v>0</v>
      </c>
      <c r="M671" s="101">
        <f t="shared" si="121"/>
        <v>1842.8</v>
      </c>
    </row>
    <row r="672" spans="1:13" ht="33">
      <c r="A672" s="63" t="str">
        <f ca="1">IF(ISERROR(MATCH(F672,Код_КВР,0)),"",INDIRECT(ADDRESS(MATCH(F672,Код_КВР,0)+1,2,,,"КВР")))</f>
        <v>Предоставление субсидий бюджетным, автономным учреждениям и иным некоммерческим организациям</v>
      </c>
      <c r="B672" s="94">
        <v>805</v>
      </c>
      <c r="C672" s="8" t="s">
        <v>204</v>
      </c>
      <c r="D672" s="8" t="s">
        <v>228</v>
      </c>
      <c r="E672" s="94" t="s">
        <v>469</v>
      </c>
      <c r="F672" s="94">
        <v>600</v>
      </c>
      <c r="G672" s="71">
        <f>G673+G675</f>
        <v>1842.8</v>
      </c>
      <c r="H672" s="71">
        <f>H673+H675</f>
        <v>0</v>
      </c>
      <c r="I672" s="71">
        <f t="shared" si="118"/>
        <v>1842.8</v>
      </c>
      <c r="J672" s="71">
        <f>J673+J675</f>
        <v>0</v>
      </c>
      <c r="K672" s="100">
        <f t="shared" si="116"/>
        <v>1842.8</v>
      </c>
      <c r="L672" s="13">
        <f>L673+L675</f>
        <v>0</v>
      </c>
      <c r="M672" s="101">
        <f t="shared" si="121"/>
        <v>1842.8</v>
      </c>
    </row>
    <row r="673" spans="1:13" ht="12.75">
      <c r="A673" s="63" t="str">
        <f ca="1">IF(ISERROR(MATCH(F673,Код_КВР,0)),"",INDIRECT(ADDRESS(MATCH(F673,Код_КВР,0)+1,2,,,"КВР")))</f>
        <v>Субсидии бюджетным учреждениям</v>
      </c>
      <c r="B673" s="94">
        <v>805</v>
      </c>
      <c r="C673" s="8" t="s">
        <v>204</v>
      </c>
      <c r="D673" s="8" t="s">
        <v>228</v>
      </c>
      <c r="E673" s="94" t="s">
        <v>469</v>
      </c>
      <c r="F673" s="94">
        <v>610</v>
      </c>
      <c r="G673" s="71">
        <f>G674</f>
        <v>1808.8</v>
      </c>
      <c r="H673" s="71">
        <f>H674</f>
        <v>0</v>
      </c>
      <c r="I673" s="71">
        <f t="shared" si="118"/>
        <v>1808.8</v>
      </c>
      <c r="J673" s="71">
        <f>J674</f>
        <v>0</v>
      </c>
      <c r="K673" s="100">
        <f t="shared" si="116"/>
        <v>1808.8</v>
      </c>
      <c r="L673" s="13">
        <f>L674</f>
        <v>0</v>
      </c>
      <c r="M673" s="101">
        <f t="shared" si="121"/>
        <v>1808.8</v>
      </c>
    </row>
    <row r="674" spans="1:13" ht="12.75">
      <c r="A674" s="63" t="str">
        <f ca="1">IF(ISERROR(MATCH(F674,Код_КВР,0)),"",INDIRECT(ADDRESS(MATCH(F674,Код_КВР,0)+1,2,,,"КВР")))</f>
        <v>Субсидии бюджетным учреждениям на иные цели</v>
      </c>
      <c r="B674" s="94">
        <v>805</v>
      </c>
      <c r="C674" s="8" t="s">
        <v>204</v>
      </c>
      <c r="D674" s="8" t="s">
        <v>228</v>
      </c>
      <c r="E674" s="94" t="s">
        <v>469</v>
      </c>
      <c r="F674" s="94">
        <v>612</v>
      </c>
      <c r="G674" s="71">
        <v>1808.8</v>
      </c>
      <c r="H674" s="66"/>
      <c r="I674" s="71">
        <f t="shared" si="118"/>
        <v>1808.8</v>
      </c>
      <c r="J674" s="66"/>
      <c r="K674" s="100">
        <f t="shared" si="116"/>
        <v>1808.8</v>
      </c>
      <c r="L674" s="100"/>
      <c r="M674" s="101">
        <f t="shared" si="121"/>
        <v>1808.8</v>
      </c>
    </row>
    <row r="675" spans="1:13" ht="12.75">
      <c r="A675" s="63" t="str">
        <f ca="1">IF(ISERROR(MATCH(F675,Код_КВР,0)),"",INDIRECT(ADDRESS(MATCH(F675,Код_КВР,0)+1,2,,,"КВР")))</f>
        <v>Субсидии автономным учреждениям</v>
      </c>
      <c r="B675" s="94">
        <v>805</v>
      </c>
      <c r="C675" s="8" t="s">
        <v>204</v>
      </c>
      <c r="D675" s="8" t="s">
        <v>228</v>
      </c>
      <c r="E675" s="94" t="s">
        <v>469</v>
      </c>
      <c r="F675" s="94">
        <v>620</v>
      </c>
      <c r="G675" s="71">
        <f>G676</f>
        <v>34</v>
      </c>
      <c r="H675" s="71">
        <f>H676</f>
        <v>0</v>
      </c>
      <c r="I675" s="71">
        <f t="shared" si="118"/>
        <v>34</v>
      </c>
      <c r="J675" s="71">
        <f>J676</f>
        <v>0</v>
      </c>
      <c r="K675" s="100">
        <f t="shared" si="116"/>
        <v>34</v>
      </c>
      <c r="L675" s="13">
        <f>L676</f>
        <v>0</v>
      </c>
      <c r="M675" s="101">
        <f t="shared" si="121"/>
        <v>34</v>
      </c>
    </row>
    <row r="676" spans="1:13" ht="12.75">
      <c r="A676" s="63" t="str">
        <f ca="1">IF(ISERROR(MATCH(F676,Код_КВР,0)),"",INDIRECT(ADDRESS(MATCH(F676,Код_КВР,0)+1,2,,,"КВР")))</f>
        <v>Субсидии автономным учреждениям на иные цели</v>
      </c>
      <c r="B676" s="94">
        <v>805</v>
      </c>
      <c r="C676" s="8" t="s">
        <v>204</v>
      </c>
      <c r="D676" s="8" t="s">
        <v>228</v>
      </c>
      <c r="E676" s="94" t="s">
        <v>469</v>
      </c>
      <c r="F676" s="94">
        <v>622</v>
      </c>
      <c r="G676" s="71">
        <v>34</v>
      </c>
      <c r="H676" s="66"/>
      <c r="I676" s="71">
        <f t="shared" si="118"/>
        <v>34</v>
      </c>
      <c r="J676" s="66"/>
      <c r="K676" s="100">
        <f t="shared" si="116"/>
        <v>34</v>
      </c>
      <c r="L676" s="100"/>
      <c r="M676" s="101">
        <f t="shared" si="121"/>
        <v>34</v>
      </c>
    </row>
    <row r="677" spans="1:13" ht="33">
      <c r="A677" s="63" t="str">
        <f ca="1">IF(ISERROR(MATCH(E677,Код_КЦСР,0)),"",INDIRECT(ADDRESS(MATCH(E677,Код_КЦСР,0)+1,2,,,"КЦСР")))</f>
        <v>Укрепление материально-технической базы образовательных учреждений города и обеспечение их безопасности</v>
      </c>
      <c r="B677" s="94">
        <v>805</v>
      </c>
      <c r="C677" s="8" t="s">
        <v>204</v>
      </c>
      <c r="D677" s="8" t="s">
        <v>228</v>
      </c>
      <c r="E677" s="94" t="s">
        <v>471</v>
      </c>
      <c r="F677" s="94"/>
      <c r="G677" s="71">
        <f>G678+G681</f>
        <v>47574.4</v>
      </c>
      <c r="H677" s="71">
        <f>H678+H681</f>
        <v>0</v>
      </c>
      <c r="I677" s="71">
        <f t="shared" si="118"/>
        <v>47574.4</v>
      </c>
      <c r="J677" s="71">
        <f>J678+J681</f>
        <v>-10964.4</v>
      </c>
      <c r="K677" s="100">
        <f t="shared" si="116"/>
        <v>36610</v>
      </c>
      <c r="L677" s="13">
        <f>L678+L681</f>
        <v>0</v>
      </c>
      <c r="M677" s="101">
        <f t="shared" si="121"/>
        <v>36610</v>
      </c>
    </row>
    <row r="678" spans="1:13" ht="12.75">
      <c r="A678" s="63" t="str">
        <f aca="true" t="shared" si="122" ref="A678:A685">IF(ISERROR(MATCH(F678,Код_КВР,0)),"",INDIRECT(ADDRESS(MATCH(F678,Код_КВР,0)+1,2,,,"КВР")))</f>
        <v>Закупка товаров, работ и услуг для муниципальных нужд</v>
      </c>
      <c r="B678" s="94">
        <v>805</v>
      </c>
      <c r="C678" s="8" t="s">
        <v>204</v>
      </c>
      <c r="D678" s="8" t="s">
        <v>228</v>
      </c>
      <c r="E678" s="94" t="s">
        <v>471</v>
      </c>
      <c r="F678" s="94">
        <v>200</v>
      </c>
      <c r="G678" s="71">
        <f>G679</f>
        <v>7200</v>
      </c>
      <c r="H678" s="71">
        <f>H679</f>
        <v>0</v>
      </c>
      <c r="I678" s="71">
        <f t="shared" si="118"/>
        <v>7200</v>
      </c>
      <c r="J678" s="71">
        <f>J679</f>
        <v>-4473.1</v>
      </c>
      <c r="K678" s="100">
        <f t="shared" si="116"/>
        <v>2726.8999999999996</v>
      </c>
      <c r="L678" s="13">
        <f>L679</f>
        <v>0</v>
      </c>
      <c r="M678" s="101">
        <f t="shared" si="121"/>
        <v>2726.8999999999996</v>
      </c>
    </row>
    <row r="679" spans="1:13" ht="33">
      <c r="A679" s="63" t="str">
        <f ca="1" t="shared" si="122"/>
        <v>Иные закупки товаров, работ и услуг для обеспечения муниципальных нужд</v>
      </c>
      <c r="B679" s="94">
        <v>805</v>
      </c>
      <c r="C679" s="8" t="s">
        <v>204</v>
      </c>
      <c r="D679" s="8" t="s">
        <v>228</v>
      </c>
      <c r="E679" s="94" t="s">
        <v>471</v>
      </c>
      <c r="F679" s="94">
        <v>240</v>
      </c>
      <c r="G679" s="71">
        <f>G680</f>
        <v>7200</v>
      </c>
      <c r="H679" s="71">
        <f>H680</f>
        <v>0</v>
      </c>
      <c r="I679" s="71">
        <f t="shared" si="118"/>
        <v>7200</v>
      </c>
      <c r="J679" s="71">
        <f>J680</f>
        <v>-4473.1</v>
      </c>
      <c r="K679" s="100">
        <f t="shared" si="116"/>
        <v>2726.8999999999996</v>
      </c>
      <c r="L679" s="13">
        <f>L680</f>
        <v>0</v>
      </c>
      <c r="M679" s="101">
        <f t="shared" si="121"/>
        <v>2726.8999999999996</v>
      </c>
    </row>
    <row r="680" spans="1:13" ht="33">
      <c r="A680" s="63" t="str">
        <f ca="1" t="shared" si="122"/>
        <v xml:space="preserve">Прочая закупка товаров, работ и услуг для обеспечения муниципальных нужд         </v>
      </c>
      <c r="B680" s="94">
        <v>805</v>
      </c>
      <c r="C680" s="8" t="s">
        <v>204</v>
      </c>
      <c r="D680" s="8" t="s">
        <v>228</v>
      </c>
      <c r="E680" s="94" t="s">
        <v>471</v>
      </c>
      <c r="F680" s="94">
        <v>244</v>
      </c>
      <c r="G680" s="71">
        <v>7200</v>
      </c>
      <c r="H680" s="66"/>
      <c r="I680" s="71">
        <f t="shared" si="118"/>
        <v>7200</v>
      </c>
      <c r="J680" s="66">
        <f>-424.7-4048.4</f>
        <v>-4473.1</v>
      </c>
      <c r="K680" s="100">
        <f t="shared" si="116"/>
        <v>2726.8999999999996</v>
      </c>
      <c r="L680" s="100"/>
      <c r="M680" s="101">
        <f t="shared" si="121"/>
        <v>2726.8999999999996</v>
      </c>
    </row>
    <row r="681" spans="1:13" ht="33">
      <c r="A681" s="63" t="str">
        <f ca="1" t="shared" si="122"/>
        <v>Предоставление субсидий бюджетным, автономным учреждениям и иным некоммерческим организациям</v>
      </c>
      <c r="B681" s="94">
        <v>805</v>
      </c>
      <c r="C681" s="8" t="s">
        <v>204</v>
      </c>
      <c r="D681" s="8" t="s">
        <v>228</v>
      </c>
      <c r="E681" s="94" t="s">
        <v>471</v>
      </c>
      <c r="F681" s="94">
        <v>600</v>
      </c>
      <c r="G681" s="71">
        <f>G682+G684</f>
        <v>40374.4</v>
      </c>
      <c r="H681" s="66"/>
      <c r="I681" s="71">
        <f t="shared" si="118"/>
        <v>40374.4</v>
      </c>
      <c r="J681" s="66">
        <f>J682+J684</f>
        <v>-6491.299999999999</v>
      </c>
      <c r="K681" s="100">
        <f t="shared" si="116"/>
        <v>33883.100000000006</v>
      </c>
      <c r="L681" s="100">
        <f>L682+L684</f>
        <v>0</v>
      </c>
      <c r="M681" s="101">
        <f t="shared" si="121"/>
        <v>33883.100000000006</v>
      </c>
    </row>
    <row r="682" spans="1:13" ht="12.75">
      <c r="A682" s="63" t="str">
        <f ca="1" t="shared" si="122"/>
        <v>Субсидии бюджетным учреждениям</v>
      </c>
      <c r="B682" s="94">
        <v>805</v>
      </c>
      <c r="C682" s="8" t="s">
        <v>204</v>
      </c>
      <c r="D682" s="8" t="s">
        <v>228</v>
      </c>
      <c r="E682" s="94" t="s">
        <v>471</v>
      </c>
      <c r="F682" s="94">
        <v>610</v>
      </c>
      <c r="G682" s="71">
        <f>G683</f>
        <v>36781.3</v>
      </c>
      <c r="H682" s="71">
        <f>H683</f>
        <v>0</v>
      </c>
      <c r="I682" s="71">
        <f t="shared" si="118"/>
        <v>36781.3</v>
      </c>
      <c r="J682" s="71">
        <f>J683</f>
        <v>-6591.299999999999</v>
      </c>
      <c r="K682" s="100">
        <f t="shared" si="116"/>
        <v>30190.000000000004</v>
      </c>
      <c r="L682" s="13">
        <f>L683</f>
        <v>0</v>
      </c>
      <c r="M682" s="101">
        <f t="shared" si="121"/>
        <v>30190.000000000004</v>
      </c>
    </row>
    <row r="683" spans="1:13" ht="12.75">
      <c r="A683" s="63" t="str">
        <f ca="1" t="shared" si="122"/>
        <v>Субсидии бюджетным учреждениям на иные цели</v>
      </c>
      <c r="B683" s="94">
        <v>805</v>
      </c>
      <c r="C683" s="8" t="s">
        <v>204</v>
      </c>
      <c r="D683" s="8" t="s">
        <v>228</v>
      </c>
      <c r="E683" s="94" t="s">
        <v>471</v>
      </c>
      <c r="F683" s="94">
        <v>612</v>
      </c>
      <c r="G683" s="71">
        <v>36781.3</v>
      </c>
      <c r="H683" s="66"/>
      <c r="I683" s="71">
        <f t="shared" si="118"/>
        <v>36781.3</v>
      </c>
      <c r="J683" s="66">
        <f>424.7+3948.4-10964.4</f>
        <v>-6591.299999999999</v>
      </c>
      <c r="K683" s="100">
        <f t="shared" si="116"/>
        <v>30190.000000000004</v>
      </c>
      <c r="L683" s="100"/>
      <c r="M683" s="101">
        <f t="shared" si="121"/>
        <v>30190.000000000004</v>
      </c>
    </row>
    <row r="684" spans="1:13" ht="12.75">
      <c r="A684" s="63" t="str">
        <f ca="1" t="shared" si="122"/>
        <v>Субсидии автономным учреждениям</v>
      </c>
      <c r="B684" s="94">
        <v>805</v>
      </c>
      <c r="C684" s="8" t="s">
        <v>204</v>
      </c>
      <c r="D684" s="8" t="s">
        <v>228</v>
      </c>
      <c r="E684" s="94" t="s">
        <v>471</v>
      </c>
      <c r="F684" s="94">
        <v>620</v>
      </c>
      <c r="G684" s="71">
        <f>G685</f>
        <v>3593.1</v>
      </c>
      <c r="H684" s="71">
        <f>H685</f>
        <v>0</v>
      </c>
      <c r="I684" s="71">
        <f t="shared" si="118"/>
        <v>3593.1</v>
      </c>
      <c r="J684" s="71">
        <f>J685</f>
        <v>100</v>
      </c>
      <c r="K684" s="100">
        <f t="shared" si="116"/>
        <v>3693.1</v>
      </c>
      <c r="L684" s="13">
        <f>L685</f>
        <v>0</v>
      </c>
      <c r="M684" s="101">
        <f t="shared" si="121"/>
        <v>3693.1</v>
      </c>
    </row>
    <row r="685" spans="1:13" ht="12.75">
      <c r="A685" s="63" t="str">
        <f ca="1" t="shared" si="122"/>
        <v>Субсидии автономным учреждениям на иные цели</v>
      </c>
      <c r="B685" s="94">
        <v>805</v>
      </c>
      <c r="C685" s="8" t="s">
        <v>204</v>
      </c>
      <c r="D685" s="8" t="s">
        <v>228</v>
      </c>
      <c r="E685" s="94" t="s">
        <v>471</v>
      </c>
      <c r="F685" s="94">
        <v>622</v>
      </c>
      <c r="G685" s="71">
        <v>3593.1</v>
      </c>
      <c r="H685" s="71"/>
      <c r="I685" s="71">
        <f t="shared" si="118"/>
        <v>3593.1</v>
      </c>
      <c r="J685" s="71">
        <v>100</v>
      </c>
      <c r="K685" s="100">
        <f t="shared" si="116"/>
        <v>3693.1</v>
      </c>
      <c r="L685" s="13"/>
      <c r="M685" s="101">
        <f t="shared" si="121"/>
        <v>3693.1</v>
      </c>
    </row>
    <row r="686" spans="1:13" ht="33">
      <c r="A686" s="63" t="str">
        <f ca="1">IF(ISERROR(MATCH(E686,Код_КЦСР,0)),"",INDIRECT(ADDRESS(MATCH(E686,Код_КЦСР,0)+1,2,,,"КЦСР")))</f>
        <v>Муниципальная программа «Охрана окружающей среды» на 2013-2022 годы</v>
      </c>
      <c r="B686" s="94">
        <v>805</v>
      </c>
      <c r="C686" s="8" t="s">
        <v>204</v>
      </c>
      <c r="D686" s="8" t="s">
        <v>228</v>
      </c>
      <c r="E686" s="94" t="s">
        <v>551</v>
      </c>
      <c r="F686" s="94"/>
      <c r="G686" s="71">
        <f>G687+G691</f>
        <v>495</v>
      </c>
      <c r="H686" s="71">
        <f>H687+H691</f>
        <v>0</v>
      </c>
      <c r="I686" s="71">
        <f t="shared" si="118"/>
        <v>495</v>
      </c>
      <c r="J686" s="71">
        <f>J687+J691</f>
        <v>0</v>
      </c>
      <c r="K686" s="100">
        <f t="shared" si="116"/>
        <v>495</v>
      </c>
      <c r="L686" s="13">
        <f>L687+L691</f>
        <v>0</v>
      </c>
      <c r="M686" s="101">
        <f t="shared" si="121"/>
        <v>495</v>
      </c>
    </row>
    <row r="687" spans="1:13" ht="33">
      <c r="A687" s="63" t="str">
        <f ca="1">IF(ISERROR(MATCH(E687,Код_КЦСР,0)),"",INDIRECT(ADDRESS(MATCH(E687,Код_КЦСР,0)+1,2,,,"КЦСР")))</f>
        <v>Организация мероприятий по экологическому образованию и воспитанию населения</v>
      </c>
      <c r="B687" s="94">
        <v>805</v>
      </c>
      <c r="C687" s="8" t="s">
        <v>204</v>
      </c>
      <c r="D687" s="8" t="s">
        <v>228</v>
      </c>
      <c r="E687" s="94" t="s">
        <v>555</v>
      </c>
      <c r="F687" s="94"/>
      <c r="G687" s="71">
        <f aca="true" t="shared" si="123" ref="G687:L689">G688</f>
        <v>465</v>
      </c>
      <c r="H687" s="71">
        <f t="shared" si="123"/>
        <v>0</v>
      </c>
      <c r="I687" s="71">
        <f t="shared" si="118"/>
        <v>465</v>
      </c>
      <c r="J687" s="71">
        <f t="shared" si="123"/>
        <v>0</v>
      </c>
      <c r="K687" s="100">
        <f t="shared" si="116"/>
        <v>465</v>
      </c>
      <c r="L687" s="13">
        <f t="shared" si="123"/>
        <v>0</v>
      </c>
      <c r="M687" s="101">
        <f t="shared" si="121"/>
        <v>465</v>
      </c>
    </row>
    <row r="688" spans="1:13" ht="33">
      <c r="A688" s="63" t="str">
        <f ca="1">IF(ISERROR(MATCH(F688,Код_КВР,0)),"",INDIRECT(ADDRESS(MATCH(F688,Код_КВР,0)+1,2,,,"КВР")))</f>
        <v>Предоставление субсидий бюджетным, автономным учреждениям и иным некоммерческим организациям</v>
      </c>
      <c r="B688" s="94">
        <v>805</v>
      </c>
      <c r="C688" s="8" t="s">
        <v>204</v>
      </c>
      <c r="D688" s="8" t="s">
        <v>228</v>
      </c>
      <c r="E688" s="94" t="s">
        <v>555</v>
      </c>
      <c r="F688" s="94">
        <v>600</v>
      </c>
      <c r="G688" s="71">
        <f t="shared" si="123"/>
        <v>465</v>
      </c>
      <c r="H688" s="71">
        <f t="shared" si="123"/>
        <v>0</v>
      </c>
      <c r="I688" s="71">
        <f t="shared" si="118"/>
        <v>465</v>
      </c>
      <c r="J688" s="71">
        <f t="shared" si="123"/>
        <v>0</v>
      </c>
      <c r="K688" s="100">
        <f t="shared" si="116"/>
        <v>465</v>
      </c>
      <c r="L688" s="13">
        <f t="shared" si="123"/>
        <v>0</v>
      </c>
      <c r="M688" s="101">
        <f t="shared" si="121"/>
        <v>465</v>
      </c>
    </row>
    <row r="689" spans="1:13" ht="12.75">
      <c r="A689" s="63" t="str">
        <f ca="1">IF(ISERROR(MATCH(F689,Код_КВР,0)),"",INDIRECT(ADDRESS(MATCH(F689,Код_КВР,0)+1,2,,,"КВР")))</f>
        <v>Субсидии бюджетным учреждениям</v>
      </c>
      <c r="B689" s="94">
        <v>805</v>
      </c>
      <c r="C689" s="8" t="s">
        <v>204</v>
      </c>
      <c r="D689" s="8" t="s">
        <v>228</v>
      </c>
      <c r="E689" s="94" t="s">
        <v>555</v>
      </c>
      <c r="F689" s="94">
        <v>610</v>
      </c>
      <c r="G689" s="71">
        <f t="shared" si="123"/>
        <v>465</v>
      </c>
      <c r="H689" s="71">
        <f t="shared" si="123"/>
        <v>0</v>
      </c>
      <c r="I689" s="71">
        <f t="shared" si="118"/>
        <v>465</v>
      </c>
      <c r="J689" s="71">
        <f t="shared" si="123"/>
        <v>0</v>
      </c>
      <c r="K689" s="100">
        <f t="shared" si="116"/>
        <v>465</v>
      </c>
      <c r="L689" s="13">
        <f t="shared" si="123"/>
        <v>0</v>
      </c>
      <c r="M689" s="101">
        <f t="shared" si="121"/>
        <v>465</v>
      </c>
    </row>
    <row r="690" spans="1:13" ht="12.75">
      <c r="A690" s="63" t="str">
        <f ca="1">IF(ISERROR(MATCH(F690,Код_КВР,0)),"",INDIRECT(ADDRESS(MATCH(F690,Код_КВР,0)+1,2,,,"КВР")))</f>
        <v>Субсидии бюджетным учреждениям на иные цели</v>
      </c>
      <c r="B690" s="94">
        <v>805</v>
      </c>
      <c r="C690" s="8" t="s">
        <v>204</v>
      </c>
      <c r="D690" s="8" t="s">
        <v>228</v>
      </c>
      <c r="E690" s="94" t="s">
        <v>555</v>
      </c>
      <c r="F690" s="94">
        <v>612</v>
      </c>
      <c r="G690" s="71">
        <v>465</v>
      </c>
      <c r="H690" s="66"/>
      <c r="I690" s="71">
        <f t="shared" si="118"/>
        <v>465</v>
      </c>
      <c r="J690" s="66"/>
      <c r="K690" s="100">
        <f t="shared" si="116"/>
        <v>465</v>
      </c>
      <c r="L690" s="100"/>
      <c r="M690" s="101">
        <f t="shared" si="121"/>
        <v>465</v>
      </c>
    </row>
    <row r="691" spans="1:13" ht="12.75">
      <c r="A691" s="63" t="str">
        <f ca="1">IF(ISERROR(MATCH(E691,Код_КЦСР,0)),"",INDIRECT(ADDRESS(MATCH(E691,Код_КЦСР,0)+1,2,,,"КЦСР")))</f>
        <v>Оборудование основных помещений МБДОУ бактерицидными лампами</v>
      </c>
      <c r="B691" s="94">
        <v>805</v>
      </c>
      <c r="C691" s="8" t="s">
        <v>204</v>
      </c>
      <c r="D691" s="8" t="s">
        <v>228</v>
      </c>
      <c r="E691" s="94" t="s">
        <v>557</v>
      </c>
      <c r="F691" s="94"/>
      <c r="G691" s="71">
        <f aca="true" t="shared" si="124" ref="G691:L693">G692</f>
        <v>30</v>
      </c>
      <c r="H691" s="71">
        <f t="shared" si="124"/>
        <v>0</v>
      </c>
      <c r="I691" s="71">
        <f t="shared" si="118"/>
        <v>30</v>
      </c>
      <c r="J691" s="71">
        <f t="shared" si="124"/>
        <v>0</v>
      </c>
      <c r="K691" s="100">
        <f t="shared" si="116"/>
        <v>30</v>
      </c>
      <c r="L691" s="13">
        <f t="shared" si="124"/>
        <v>0</v>
      </c>
      <c r="M691" s="101">
        <f t="shared" si="121"/>
        <v>30</v>
      </c>
    </row>
    <row r="692" spans="1:13" ht="33">
      <c r="A692" s="63" t="str">
        <f ca="1">IF(ISERROR(MATCH(F692,Код_КВР,0)),"",INDIRECT(ADDRESS(MATCH(F692,Код_КВР,0)+1,2,,,"КВР")))</f>
        <v>Предоставление субсидий бюджетным, автономным учреждениям и иным некоммерческим организациям</v>
      </c>
      <c r="B692" s="94">
        <v>805</v>
      </c>
      <c r="C692" s="8" t="s">
        <v>204</v>
      </c>
      <c r="D692" s="8" t="s">
        <v>228</v>
      </c>
      <c r="E692" s="94" t="s">
        <v>557</v>
      </c>
      <c r="F692" s="94">
        <v>600</v>
      </c>
      <c r="G692" s="71">
        <f t="shared" si="124"/>
        <v>30</v>
      </c>
      <c r="H692" s="71">
        <f t="shared" si="124"/>
        <v>0</v>
      </c>
      <c r="I692" s="71">
        <f t="shared" si="118"/>
        <v>30</v>
      </c>
      <c r="J692" s="71">
        <f t="shared" si="124"/>
        <v>0</v>
      </c>
      <c r="K692" s="100">
        <f t="shared" si="116"/>
        <v>30</v>
      </c>
      <c r="L692" s="13">
        <f t="shared" si="124"/>
        <v>0</v>
      </c>
      <c r="M692" s="101">
        <f t="shared" si="121"/>
        <v>30</v>
      </c>
    </row>
    <row r="693" spans="1:13" ht="12.75">
      <c r="A693" s="63" t="str">
        <f ca="1">IF(ISERROR(MATCH(F693,Код_КВР,0)),"",INDIRECT(ADDRESS(MATCH(F693,Код_КВР,0)+1,2,,,"КВР")))</f>
        <v>Субсидии бюджетным учреждениям</v>
      </c>
      <c r="B693" s="94">
        <v>805</v>
      </c>
      <c r="C693" s="8" t="s">
        <v>204</v>
      </c>
      <c r="D693" s="8" t="s">
        <v>228</v>
      </c>
      <c r="E693" s="94" t="s">
        <v>557</v>
      </c>
      <c r="F693" s="94">
        <v>610</v>
      </c>
      <c r="G693" s="71">
        <f t="shared" si="124"/>
        <v>30</v>
      </c>
      <c r="H693" s="71">
        <f t="shared" si="124"/>
        <v>0</v>
      </c>
      <c r="I693" s="71">
        <f t="shared" si="118"/>
        <v>30</v>
      </c>
      <c r="J693" s="71">
        <f t="shared" si="124"/>
        <v>0</v>
      </c>
      <c r="K693" s="100">
        <f t="shared" si="116"/>
        <v>30</v>
      </c>
      <c r="L693" s="13">
        <f t="shared" si="124"/>
        <v>0</v>
      </c>
      <c r="M693" s="101">
        <f t="shared" si="121"/>
        <v>30</v>
      </c>
    </row>
    <row r="694" spans="1:13" ht="12.75">
      <c r="A694" s="63" t="str">
        <f ca="1">IF(ISERROR(MATCH(F694,Код_КВР,0)),"",INDIRECT(ADDRESS(MATCH(F694,Код_КВР,0)+1,2,,,"КВР")))</f>
        <v>Субсидии бюджетным учреждениям на иные цели</v>
      </c>
      <c r="B694" s="94">
        <v>805</v>
      </c>
      <c r="C694" s="8" t="s">
        <v>204</v>
      </c>
      <c r="D694" s="8" t="s">
        <v>228</v>
      </c>
      <c r="E694" s="94" t="s">
        <v>557</v>
      </c>
      <c r="F694" s="94">
        <v>612</v>
      </c>
      <c r="G694" s="71">
        <v>30</v>
      </c>
      <c r="H694" s="66"/>
      <c r="I694" s="71">
        <f t="shared" si="118"/>
        <v>30</v>
      </c>
      <c r="J694" s="66"/>
      <c r="K694" s="100">
        <f t="shared" si="116"/>
        <v>30</v>
      </c>
      <c r="L694" s="100"/>
      <c r="M694" s="101">
        <f t="shared" si="121"/>
        <v>30</v>
      </c>
    </row>
    <row r="695" spans="1:13" ht="12.75">
      <c r="A695" s="63" t="str">
        <f ca="1">IF(ISERROR(MATCH(E695,Код_КЦСР,0)),"",INDIRECT(ADDRESS(MATCH(E695,Код_КЦСР,0)+1,2,,,"КЦСР")))</f>
        <v>Муниципальная программа «Здоровый город» на 2014-2022 годы</v>
      </c>
      <c r="B695" s="94">
        <v>805</v>
      </c>
      <c r="C695" s="8" t="s">
        <v>204</v>
      </c>
      <c r="D695" s="8" t="s">
        <v>228</v>
      </c>
      <c r="E695" s="94" t="s">
        <v>583</v>
      </c>
      <c r="F695" s="94"/>
      <c r="G695" s="71">
        <f>G696+G705</f>
        <v>480</v>
      </c>
      <c r="H695" s="66"/>
      <c r="I695" s="71">
        <f t="shared" si="118"/>
        <v>480</v>
      </c>
      <c r="J695" s="66"/>
      <c r="K695" s="100">
        <f t="shared" si="116"/>
        <v>480</v>
      </c>
      <c r="L695" s="100"/>
      <c r="M695" s="101">
        <f t="shared" si="121"/>
        <v>480</v>
      </c>
    </row>
    <row r="696" spans="1:13" ht="12.75">
      <c r="A696" s="63" t="str">
        <f ca="1">IF(ISERROR(MATCH(E696,Код_КЦСР,0)),"",INDIRECT(ADDRESS(MATCH(E696,Код_КЦСР,0)+1,2,,,"КЦСР")))</f>
        <v>Сохранение и укрепление здоровья детей и подростков</v>
      </c>
      <c r="B696" s="94">
        <v>805</v>
      </c>
      <c r="C696" s="8" t="s">
        <v>204</v>
      </c>
      <c r="D696" s="8" t="s">
        <v>228</v>
      </c>
      <c r="E696" s="94" t="s">
        <v>586</v>
      </c>
      <c r="F696" s="94"/>
      <c r="G696" s="71">
        <f>G697+G700</f>
        <v>480</v>
      </c>
      <c r="H696" s="71">
        <f>H697+H700</f>
        <v>0</v>
      </c>
      <c r="I696" s="71">
        <f t="shared" si="118"/>
        <v>480</v>
      </c>
      <c r="J696" s="71">
        <f>J697+J700</f>
        <v>0</v>
      </c>
      <c r="K696" s="100">
        <f t="shared" si="116"/>
        <v>480</v>
      </c>
      <c r="L696" s="13">
        <f>L697+L700</f>
        <v>0</v>
      </c>
      <c r="M696" s="101">
        <f t="shared" si="121"/>
        <v>480</v>
      </c>
    </row>
    <row r="697" spans="1:13" ht="12.75" hidden="1">
      <c r="A697" s="63" t="str">
        <f aca="true" t="shared" si="125" ref="A697:A704">IF(ISERROR(MATCH(F697,Код_КВР,0)),"",INDIRECT(ADDRESS(MATCH(F697,Код_КВР,0)+1,2,,,"КВР")))</f>
        <v>Закупка товаров, работ и услуг для муниципальных нужд</v>
      </c>
      <c r="B697" s="94">
        <v>805</v>
      </c>
      <c r="C697" s="8" t="s">
        <v>204</v>
      </c>
      <c r="D697" s="8" t="s">
        <v>228</v>
      </c>
      <c r="E697" s="94" t="s">
        <v>586</v>
      </c>
      <c r="F697" s="94">
        <v>200</v>
      </c>
      <c r="G697" s="71">
        <f>G698</f>
        <v>0</v>
      </c>
      <c r="H697" s="71">
        <f>H698</f>
        <v>0</v>
      </c>
      <c r="I697" s="71">
        <f t="shared" si="118"/>
        <v>0</v>
      </c>
      <c r="J697" s="71">
        <f>J698</f>
        <v>0</v>
      </c>
      <c r="K697" s="100">
        <f t="shared" si="116"/>
        <v>0</v>
      </c>
      <c r="L697" s="13">
        <f>L698</f>
        <v>0</v>
      </c>
      <c r="M697" s="101">
        <f t="shared" si="121"/>
        <v>0</v>
      </c>
    </row>
    <row r="698" spans="1:13" ht="33" hidden="1">
      <c r="A698" s="63" t="str">
        <f ca="1" t="shared" si="125"/>
        <v>Иные закупки товаров, работ и услуг для обеспечения муниципальных нужд</v>
      </c>
      <c r="B698" s="94">
        <v>805</v>
      </c>
      <c r="C698" s="8" t="s">
        <v>204</v>
      </c>
      <c r="D698" s="8" t="s">
        <v>228</v>
      </c>
      <c r="E698" s="94" t="s">
        <v>586</v>
      </c>
      <c r="F698" s="94">
        <v>240</v>
      </c>
      <c r="G698" s="71">
        <f>G699</f>
        <v>0</v>
      </c>
      <c r="H698" s="71">
        <f>H699</f>
        <v>0</v>
      </c>
      <c r="I698" s="71">
        <f t="shared" si="118"/>
        <v>0</v>
      </c>
      <c r="J698" s="71">
        <f>J699</f>
        <v>0</v>
      </c>
      <c r="K698" s="100">
        <f t="shared" si="116"/>
        <v>0</v>
      </c>
      <c r="L698" s="13">
        <f>L699</f>
        <v>0</v>
      </c>
      <c r="M698" s="101">
        <f t="shared" si="121"/>
        <v>0</v>
      </c>
    </row>
    <row r="699" spans="1:13" ht="33" hidden="1">
      <c r="A699" s="63" t="str">
        <f ca="1" t="shared" si="125"/>
        <v xml:space="preserve">Прочая закупка товаров, работ и услуг для обеспечения муниципальных нужд         </v>
      </c>
      <c r="B699" s="94">
        <v>805</v>
      </c>
      <c r="C699" s="8" t="s">
        <v>204</v>
      </c>
      <c r="D699" s="8" t="s">
        <v>228</v>
      </c>
      <c r="E699" s="94" t="s">
        <v>586</v>
      </c>
      <c r="F699" s="94">
        <v>244</v>
      </c>
      <c r="G699" s="71"/>
      <c r="H699" s="71"/>
      <c r="I699" s="71">
        <f t="shared" si="118"/>
        <v>0</v>
      </c>
      <c r="J699" s="71"/>
      <c r="K699" s="100">
        <f t="shared" si="116"/>
        <v>0</v>
      </c>
      <c r="L699" s="13"/>
      <c r="M699" s="101">
        <f t="shared" si="121"/>
        <v>0</v>
      </c>
    </row>
    <row r="700" spans="1:13" ht="33">
      <c r="A700" s="63" t="str">
        <f ca="1" t="shared" si="125"/>
        <v>Предоставление субсидий бюджетным, автономным учреждениям и иным некоммерческим организациям</v>
      </c>
      <c r="B700" s="94">
        <v>805</v>
      </c>
      <c r="C700" s="8" t="s">
        <v>204</v>
      </c>
      <c r="D700" s="8" t="s">
        <v>228</v>
      </c>
      <c r="E700" s="94" t="s">
        <v>586</v>
      </c>
      <c r="F700" s="94">
        <v>600</v>
      </c>
      <c r="G700" s="71">
        <f>G701+G703</f>
        <v>480</v>
      </c>
      <c r="H700" s="71">
        <f>H701+H703</f>
        <v>0</v>
      </c>
      <c r="I700" s="71">
        <f t="shared" si="118"/>
        <v>480</v>
      </c>
      <c r="J700" s="71">
        <f>J701+J703</f>
        <v>0</v>
      </c>
      <c r="K700" s="100">
        <f t="shared" si="116"/>
        <v>480</v>
      </c>
      <c r="L700" s="13">
        <f>L701+L703</f>
        <v>0</v>
      </c>
      <c r="M700" s="101">
        <f t="shared" si="121"/>
        <v>480</v>
      </c>
    </row>
    <row r="701" spans="1:13" ht="12.75">
      <c r="A701" s="63" t="str">
        <f ca="1" t="shared" si="125"/>
        <v>Субсидии бюджетным учреждениям</v>
      </c>
      <c r="B701" s="94">
        <v>805</v>
      </c>
      <c r="C701" s="8" t="s">
        <v>204</v>
      </c>
      <c r="D701" s="8" t="s">
        <v>228</v>
      </c>
      <c r="E701" s="94" t="s">
        <v>586</v>
      </c>
      <c r="F701" s="94">
        <v>610</v>
      </c>
      <c r="G701" s="71">
        <f>G702</f>
        <v>463.4</v>
      </c>
      <c r="H701" s="71">
        <f>H702</f>
        <v>0</v>
      </c>
      <c r="I701" s="71">
        <f t="shared" si="118"/>
        <v>463.4</v>
      </c>
      <c r="J701" s="71">
        <f>J702</f>
        <v>0</v>
      </c>
      <c r="K701" s="100">
        <f t="shared" si="116"/>
        <v>463.4</v>
      </c>
      <c r="L701" s="13">
        <f>L702</f>
        <v>0</v>
      </c>
      <c r="M701" s="101">
        <f t="shared" si="121"/>
        <v>463.4</v>
      </c>
    </row>
    <row r="702" spans="1:13" ht="12.75">
      <c r="A702" s="63" t="str">
        <f ca="1" t="shared" si="125"/>
        <v>Субсидии бюджетным учреждениям на иные цели</v>
      </c>
      <c r="B702" s="94">
        <v>805</v>
      </c>
      <c r="C702" s="8" t="s">
        <v>204</v>
      </c>
      <c r="D702" s="8" t="s">
        <v>228</v>
      </c>
      <c r="E702" s="94" t="s">
        <v>586</v>
      </c>
      <c r="F702" s="94">
        <v>612</v>
      </c>
      <c r="G702" s="71">
        <v>463.4</v>
      </c>
      <c r="H702" s="66"/>
      <c r="I702" s="71">
        <f t="shared" si="118"/>
        <v>463.4</v>
      </c>
      <c r="J702" s="66"/>
      <c r="K702" s="100">
        <f t="shared" si="116"/>
        <v>463.4</v>
      </c>
      <c r="L702" s="100"/>
      <c r="M702" s="101">
        <f t="shared" si="121"/>
        <v>463.4</v>
      </c>
    </row>
    <row r="703" spans="1:13" ht="12.75">
      <c r="A703" s="63" t="str">
        <f ca="1" t="shared" si="125"/>
        <v>Субсидии автономным учреждениям</v>
      </c>
      <c r="B703" s="94">
        <v>805</v>
      </c>
      <c r="C703" s="8" t="s">
        <v>204</v>
      </c>
      <c r="D703" s="8" t="s">
        <v>228</v>
      </c>
      <c r="E703" s="94" t="s">
        <v>586</v>
      </c>
      <c r="F703" s="94">
        <v>620</v>
      </c>
      <c r="G703" s="71">
        <f>G704</f>
        <v>16.6</v>
      </c>
      <c r="H703" s="71">
        <f>H704</f>
        <v>0</v>
      </c>
      <c r="I703" s="71">
        <f t="shared" si="118"/>
        <v>16.6</v>
      </c>
      <c r="J703" s="71">
        <f>J704</f>
        <v>0</v>
      </c>
      <c r="K703" s="100">
        <f t="shared" si="116"/>
        <v>16.6</v>
      </c>
      <c r="L703" s="13">
        <f>L704</f>
        <v>0</v>
      </c>
      <c r="M703" s="101">
        <f t="shared" si="121"/>
        <v>16.6</v>
      </c>
    </row>
    <row r="704" spans="1:13" ht="12.75">
      <c r="A704" s="63" t="str">
        <f ca="1" t="shared" si="125"/>
        <v>Субсидии автономным учреждениям на иные цели</v>
      </c>
      <c r="B704" s="94">
        <v>805</v>
      </c>
      <c r="C704" s="8" t="s">
        <v>204</v>
      </c>
      <c r="D704" s="8" t="s">
        <v>228</v>
      </c>
      <c r="E704" s="94" t="s">
        <v>586</v>
      </c>
      <c r="F704" s="94">
        <v>622</v>
      </c>
      <c r="G704" s="71">
        <v>16.6</v>
      </c>
      <c r="H704" s="66"/>
      <c r="I704" s="71">
        <f t="shared" si="118"/>
        <v>16.6</v>
      </c>
      <c r="J704" s="66"/>
      <c r="K704" s="100">
        <f t="shared" si="116"/>
        <v>16.6</v>
      </c>
      <c r="L704" s="100"/>
      <c r="M704" s="101">
        <f t="shared" si="121"/>
        <v>16.6</v>
      </c>
    </row>
    <row r="705" spans="1:13" ht="12.75" hidden="1">
      <c r="A705" s="63" t="str">
        <f ca="1">IF(ISERROR(MATCH(E705,Код_КЦСР,0)),"",INDIRECT(ADDRESS(MATCH(E705,Код_КЦСР,0)+1,2,,,"КЦСР")))</f>
        <v>Пропаганда здорового образа жизни</v>
      </c>
      <c r="B705" s="94">
        <v>805</v>
      </c>
      <c r="C705" s="8" t="s">
        <v>204</v>
      </c>
      <c r="D705" s="8" t="s">
        <v>228</v>
      </c>
      <c r="E705" s="94" t="s">
        <v>588</v>
      </c>
      <c r="F705" s="94"/>
      <c r="G705" s="71">
        <f>G706</f>
        <v>0</v>
      </c>
      <c r="H705" s="66"/>
      <c r="I705" s="71">
        <f t="shared" si="118"/>
        <v>0</v>
      </c>
      <c r="J705" s="66"/>
      <c r="K705" s="100">
        <f t="shared" si="116"/>
        <v>0</v>
      </c>
      <c r="L705" s="100"/>
      <c r="M705" s="101">
        <f t="shared" si="121"/>
        <v>0</v>
      </c>
    </row>
    <row r="706" spans="1:13" ht="12.75" hidden="1">
      <c r="A706" s="63" t="str">
        <f ca="1">IF(ISERROR(MATCH(F706,Код_КВР,0)),"",INDIRECT(ADDRESS(MATCH(F706,Код_КВР,0)+1,2,,,"КВР")))</f>
        <v>Закупка товаров, работ и услуг для муниципальных нужд</v>
      </c>
      <c r="B706" s="94">
        <v>805</v>
      </c>
      <c r="C706" s="8" t="s">
        <v>204</v>
      </c>
      <c r="D706" s="8" t="s">
        <v>228</v>
      </c>
      <c r="E706" s="94" t="s">
        <v>588</v>
      </c>
      <c r="F706" s="94">
        <v>200</v>
      </c>
      <c r="G706" s="71">
        <f>G707</f>
        <v>0</v>
      </c>
      <c r="H706" s="66"/>
      <c r="I706" s="71">
        <f t="shared" si="118"/>
        <v>0</v>
      </c>
      <c r="J706" s="66"/>
      <c r="K706" s="100">
        <f t="shared" si="116"/>
        <v>0</v>
      </c>
      <c r="L706" s="100"/>
      <c r="M706" s="101">
        <f t="shared" si="121"/>
        <v>0</v>
      </c>
    </row>
    <row r="707" spans="1:13" ht="33" hidden="1">
      <c r="A707" s="63" t="str">
        <f ca="1">IF(ISERROR(MATCH(F707,Код_КВР,0)),"",INDIRECT(ADDRESS(MATCH(F707,Код_КВР,0)+1,2,,,"КВР")))</f>
        <v>Иные закупки товаров, работ и услуг для обеспечения муниципальных нужд</v>
      </c>
      <c r="B707" s="94">
        <v>805</v>
      </c>
      <c r="C707" s="8" t="s">
        <v>204</v>
      </c>
      <c r="D707" s="8" t="s">
        <v>228</v>
      </c>
      <c r="E707" s="94" t="s">
        <v>588</v>
      </c>
      <c r="F707" s="94">
        <v>240</v>
      </c>
      <c r="G707" s="71">
        <f>G708</f>
        <v>0</v>
      </c>
      <c r="H707" s="66"/>
      <c r="I707" s="71">
        <f t="shared" si="118"/>
        <v>0</v>
      </c>
      <c r="J707" s="66"/>
      <c r="K707" s="100">
        <f t="shared" si="116"/>
        <v>0</v>
      </c>
      <c r="L707" s="100"/>
      <c r="M707" s="101">
        <f t="shared" si="121"/>
        <v>0</v>
      </c>
    </row>
    <row r="708" spans="1:13" ht="33" hidden="1">
      <c r="A708" s="63" t="str">
        <f ca="1">IF(ISERROR(MATCH(F708,Код_КВР,0)),"",INDIRECT(ADDRESS(MATCH(F708,Код_КВР,0)+1,2,,,"КВР")))</f>
        <v xml:space="preserve">Прочая закупка товаров, работ и услуг для обеспечения муниципальных нужд         </v>
      </c>
      <c r="B708" s="94">
        <v>805</v>
      </c>
      <c r="C708" s="8" t="s">
        <v>204</v>
      </c>
      <c r="D708" s="8" t="s">
        <v>228</v>
      </c>
      <c r="E708" s="94" t="s">
        <v>588</v>
      </c>
      <c r="F708" s="94">
        <v>244</v>
      </c>
      <c r="G708" s="71"/>
      <c r="H708" s="66"/>
      <c r="I708" s="71">
        <f t="shared" si="118"/>
        <v>0</v>
      </c>
      <c r="J708" s="66"/>
      <c r="K708" s="100">
        <f t="shared" si="116"/>
        <v>0</v>
      </c>
      <c r="L708" s="100"/>
      <c r="M708" s="101">
        <f t="shared" si="121"/>
        <v>0</v>
      </c>
    </row>
    <row r="709" spans="1:13" ht="33">
      <c r="A709" s="63" t="str">
        <f ca="1">IF(ISERROR(MATCH(E709,Код_КЦСР,0)),"",INDIRECT(ADDRESS(MATCH(E709,Код_КЦСР,0)+1,2,,,"КЦСР")))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709" s="94">
        <v>805</v>
      </c>
      <c r="C709" s="8" t="s">
        <v>204</v>
      </c>
      <c r="D709" s="8" t="s">
        <v>228</v>
      </c>
      <c r="E709" s="94" t="s">
        <v>81</v>
      </c>
      <c r="F709" s="94"/>
      <c r="G709" s="71">
        <f>G710</f>
        <v>3673.6</v>
      </c>
      <c r="H709" s="71">
        <f>H710</f>
        <v>0</v>
      </c>
      <c r="I709" s="71">
        <f t="shared" si="118"/>
        <v>3673.6</v>
      </c>
      <c r="J709" s="71">
        <f>J710</f>
        <v>0</v>
      </c>
      <c r="K709" s="100">
        <f aca="true" t="shared" si="126" ref="K709:K776">I709+J709</f>
        <v>3673.6</v>
      </c>
      <c r="L709" s="13">
        <f>L710</f>
        <v>0</v>
      </c>
      <c r="M709" s="101">
        <f t="shared" si="121"/>
        <v>3673.6</v>
      </c>
    </row>
    <row r="710" spans="1:13" ht="12.75">
      <c r="A710" s="63" t="str">
        <f ca="1">IF(ISERROR(MATCH(E710,Код_КЦСР,0)),"",INDIRECT(ADDRESS(MATCH(E710,Код_КЦСР,0)+1,2,,,"КЦСР")))</f>
        <v>Обеспечение пожарной безопасности муниципальных учреждений города</v>
      </c>
      <c r="B710" s="94">
        <v>805</v>
      </c>
      <c r="C710" s="8" t="s">
        <v>204</v>
      </c>
      <c r="D710" s="8" t="s">
        <v>228</v>
      </c>
      <c r="E710" s="94" t="s">
        <v>83</v>
      </c>
      <c r="F710" s="94"/>
      <c r="G710" s="71">
        <f>G711+G718</f>
        <v>3673.6</v>
      </c>
      <c r="H710" s="71">
        <f>H711+H718</f>
        <v>0</v>
      </c>
      <c r="I710" s="71">
        <f t="shared" si="118"/>
        <v>3673.6</v>
      </c>
      <c r="J710" s="71">
        <f>J711+J718</f>
        <v>0</v>
      </c>
      <c r="K710" s="100">
        <f t="shared" si="126"/>
        <v>3673.6</v>
      </c>
      <c r="L710" s="13">
        <f>L711+L718</f>
        <v>0</v>
      </c>
      <c r="M710" s="101">
        <f t="shared" si="121"/>
        <v>3673.6</v>
      </c>
    </row>
    <row r="711" spans="1:13" ht="49.5">
      <c r="A711" s="63" t="str">
        <f ca="1">IF(ISERROR(MATCH(E711,Код_КЦСР,0)),"",INDIRECT(ADDRESS(MATCH(E711,Код_КЦСР,0)+1,2,,,"КЦСР")))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711" s="94">
        <v>805</v>
      </c>
      <c r="C711" s="8" t="s">
        <v>204</v>
      </c>
      <c r="D711" s="8" t="s">
        <v>228</v>
      </c>
      <c r="E711" s="94" t="s">
        <v>85</v>
      </c>
      <c r="F711" s="94"/>
      <c r="G711" s="71">
        <f>G712+G715</f>
        <v>481</v>
      </c>
      <c r="H711" s="71">
        <f>H712+H715</f>
        <v>0</v>
      </c>
      <c r="I711" s="71">
        <f t="shared" si="118"/>
        <v>481</v>
      </c>
      <c r="J711" s="71">
        <f>J712+J715</f>
        <v>0</v>
      </c>
      <c r="K711" s="100">
        <f t="shared" si="126"/>
        <v>481</v>
      </c>
      <c r="L711" s="13">
        <f>L712+L715</f>
        <v>0</v>
      </c>
      <c r="M711" s="101">
        <f t="shared" si="121"/>
        <v>481</v>
      </c>
    </row>
    <row r="712" spans="1:13" ht="12.75" hidden="1">
      <c r="A712" s="63" t="str">
        <f aca="true" t="shared" si="127" ref="A712:A717">IF(ISERROR(MATCH(F712,Код_КВР,0)),"",INDIRECT(ADDRESS(MATCH(F712,Код_КВР,0)+1,2,,,"КВР")))</f>
        <v>Закупка товаров, работ и услуг для муниципальных нужд</v>
      </c>
      <c r="B712" s="94">
        <v>805</v>
      </c>
      <c r="C712" s="8" t="s">
        <v>204</v>
      </c>
      <c r="D712" s="8" t="s">
        <v>228</v>
      </c>
      <c r="E712" s="94" t="s">
        <v>85</v>
      </c>
      <c r="F712" s="94">
        <v>200</v>
      </c>
      <c r="G712" s="71">
        <f>G713</f>
        <v>0</v>
      </c>
      <c r="H712" s="71">
        <f>H713</f>
        <v>0</v>
      </c>
      <c r="I712" s="71">
        <f t="shared" si="118"/>
        <v>0</v>
      </c>
      <c r="J712" s="71">
        <f>J713</f>
        <v>0</v>
      </c>
      <c r="K712" s="100">
        <f t="shared" si="126"/>
        <v>0</v>
      </c>
      <c r="L712" s="13">
        <f>L713</f>
        <v>0</v>
      </c>
      <c r="M712" s="101">
        <f t="shared" si="121"/>
        <v>0</v>
      </c>
    </row>
    <row r="713" spans="1:13" ht="33" hidden="1">
      <c r="A713" s="63" t="str">
        <f ca="1" t="shared" si="127"/>
        <v>Иные закупки товаров, работ и услуг для обеспечения муниципальных нужд</v>
      </c>
      <c r="B713" s="94">
        <v>805</v>
      </c>
      <c r="C713" s="8" t="s">
        <v>204</v>
      </c>
      <c r="D713" s="8" t="s">
        <v>228</v>
      </c>
      <c r="E713" s="94" t="s">
        <v>85</v>
      </c>
      <c r="F713" s="94">
        <v>240</v>
      </c>
      <c r="G713" s="71">
        <f>G714</f>
        <v>0</v>
      </c>
      <c r="H713" s="71">
        <f>H714</f>
        <v>0</v>
      </c>
      <c r="I713" s="71">
        <f t="shared" si="118"/>
        <v>0</v>
      </c>
      <c r="J713" s="71">
        <f>J714</f>
        <v>0</v>
      </c>
      <c r="K713" s="100">
        <f t="shared" si="126"/>
        <v>0</v>
      </c>
      <c r="L713" s="13">
        <f>L714</f>
        <v>0</v>
      </c>
      <c r="M713" s="101">
        <f t="shared" si="121"/>
        <v>0</v>
      </c>
    </row>
    <row r="714" spans="1:13" ht="33" hidden="1">
      <c r="A714" s="63" t="str">
        <f ca="1" t="shared" si="127"/>
        <v xml:space="preserve">Прочая закупка товаров, работ и услуг для обеспечения муниципальных нужд         </v>
      </c>
      <c r="B714" s="94">
        <v>805</v>
      </c>
      <c r="C714" s="8" t="s">
        <v>204</v>
      </c>
      <c r="D714" s="8" t="s">
        <v>228</v>
      </c>
      <c r="E714" s="94" t="s">
        <v>85</v>
      </c>
      <c r="F714" s="94">
        <v>244</v>
      </c>
      <c r="G714" s="71"/>
      <c r="H714" s="71"/>
      <c r="I714" s="71">
        <f t="shared" si="118"/>
        <v>0</v>
      </c>
      <c r="J714" s="71"/>
      <c r="K714" s="100">
        <f t="shared" si="126"/>
        <v>0</v>
      </c>
      <c r="L714" s="13"/>
      <c r="M714" s="101">
        <f t="shared" si="121"/>
        <v>0</v>
      </c>
    </row>
    <row r="715" spans="1:13" ht="33">
      <c r="A715" s="63" t="str">
        <f ca="1" t="shared" si="127"/>
        <v>Предоставление субсидий бюджетным, автономным учреждениям и иным некоммерческим организациям</v>
      </c>
      <c r="B715" s="94">
        <v>805</v>
      </c>
      <c r="C715" s="8" t="s">
        <v>204</v>
      </c>
      <c r="D715" s="8" t="s">
        <v>228</v>
      </c>
      <c r="E715" s="94" t="s">
        <v>85</v>
      </c>
      <c r="F715" s="94">
        <v>600</v>
      </c>
      <c r="G715" s="71">
        <f>G716</f>
        <v>481</v>
      </c>
      <c r="H715" s="71">
        <f>H716</f>
        <v>0</v>
      </c>
      <c r="I715" s="71">
        <f t="shared" si="118"/>
        <v>481</v>
      </c>
      <c r="J715" s="71">
        <f>J716</f>
        <v>0</v>
      </c>
      <c r="K715" s="100">
        <f t="shared" si="126"/>
        <v>481</v>
      </c>
      <c r="L715" s="13">
        <f>L716</f>
        <v>0</v>
      </c>
      <c r="M715" s="101">
        <f t="shared" si="121"/>
        <v>481</v>
      </c>
    </row>
    <row r="716" spans="1:13" ht="12.75">
      <c r="A716" s="63" t="str">
        <f ca="1" t="shared" si="127"/>
        <v>Субсидии бюджетным учреждениям</v>
      </c>
      <c r="B716" s="94">
        <v>805</v>
      </c>
      <c r="C716" s="8" t="s">
        <v>204</v>
      </c>
      <c r="D716" s="8" t="s">
        <v>228</v>
      </c>
      <c r="E716" s="94" t="s">
        <v>85</v>
      </c>
      <c r="F716" s="94">
        <v>610</v>
      </c>
      <c r="G716" s="71">
        <f>G717</f>
        <v>481</v>
      </c>
      <c r="H716" s="71">
        <f>H717</f>
        <v>0</v>
      </c>
      <c r="I716" s="71">
        <f t="shared" si="118"/>
        <v>481</v>
      </c>
      <c r="J716" s="71">
        <f>J717</f>
        <v>0</v>
      </c>
      <c r="K716" s="100">
        <f t="shared" si="126"/>
        <v>481</v>
      </c>
      <c r="L716" s="13">
        <f>L717</f>
        <v>0</v>
      </c>
      <c r="M716" s="101">
        <f t="shared" si="121"/>
        <v>481</v>
      </c>
    </row>
    <row r="717" spans="1:13" ht="12.75">
      <c r="A717" s="63" t="str">
        <f ca="1" t="shared" si="127"/>
        <v>Субсидии бюджетным учреждениям на иные цели</v>
      </c>
      <c r="B717" s="94">
        <v>805</v>
      </c>
      <c r="C717" s="8" t="s">
        <v>204</v>
      </c>
      <c r="D717" s="8" t="s">
        <v>228</v>
      </c>
      <c r="E717" s="94" t="s">
        <v>85</v>
      </c>
      <c r="F717" s="94">
        <v>612</v>
      </c>
      <c r="G717" s="71">
        <v>481</v>
      </c>
      <c r="H717" s="66"/>
      <c r="I717" s="71">
        <f t="shared" si="118"/>
        <v>481</v>
      </c>
      <c r="J717" s="66"/>
      <c r="K717" s="100">
        <f t="shared" si="126"/>
        <v>481</v>
      </c>
      <c r="L717" s="100"/>
      <c r="M717" s="101">
        <f t="shared" si="121"/>
        <v>481</v>
      </c>
    </row>
    <row r="718" spans="1:13" ht="12.75">
      <c r="A718" s="63" t="str">
        <f ca="1">IF(ISERROR(MATCH(E718,Код_КЦСР,0)),"",INDIRECT(ADDRESS(MATCH(E718,Код_КЦСР,0)+1,2,,,"КЦСР")))</f>
        <v>Ремонт и оборудование эвакуационных путей  зданий</v>
      </c>
      <c r="B718" s="94">
        <v>805</v>
      </c>
      <c r="C718" s="8" t="s">
        <v>204</v>
      </c>
      <c r="D718" s="8" t="s">
        <v>228</v>
      </c>
      <c r="E718" s="94" t="s">
        <v>89</v>
      </c>
      <c r="F718" s="94"/>
      <c r="G718" s="71">
        <f>G719</f>
        <v>3192.6</v>
      </c>
      <c r="H718" s="66"/>
      <c r="I718" s="71">
        <f t="shared" si="118"/>
        <v>3192.6</v>
      </c>
      <c r="J718" s="66"/>
      <c r="K718" s="100">
        <f t="shared" si="126"/>
        <v>3192.6</v>
      </c>
      <c r="L718" s="100"/>
      <c r="M718" s="101">
        <f t="shared" si="121"/>
        <v>3192.6</v>
      </c>
    </row>
    <row r="719" spans="1:13" ht="33">
      <c r="A719" s="63" t="str">
        <f ca="1">IF(ISERROR(MATCH(F719,Код_КВР,0)),"",INDIRECT(ADDRESS(MATCH(F719,Код_КВР,0)+1,2,,,"КВР")))</f>
        <v>Предоставление субсидий бюджетным, автономным учреждениям и иным некоммерческим организациям</v>
      </c>
      <c r="B719" s="94">
        <v>805</v>
      </c>
      <c r="C719" s="8" t="s">
        <v>204</v>
      </c>
      <c r="D719" s="8" t="s">
        <v>228</v>
      </c>
      <c r="E719" s="94" t="s">
        <v>89</v>
      </c>
      <c r="F719" s="94">
        <v>600</v>
      </c>
      <c r="G719" s="71">
        <f>G720</f>
        <v>3192.6</v>
      </c>
      <c r="H719" s="71">
        <f>H720</f>
        <v>0</v>
      </c>
      <c r="I719" s="71">
        <f t="shared" si="118"/>
        <v>3192.6</v>
      </c>
      <c r="J719" s="71">
        <f>J720</f>
        <v>0</v>
      </c>
      <c r="K719" s="100">
        <f t="shared" si="126"/>
        <v>3192.6</v>
      </c>
      <c r="L719" s="13">
        <f>L720</f>
        <v>0</v>
      </c>
      <c r="M719" s="101">
        <f t="shared" si="121"/>
        <v>3192.6</v>
      </c>
    </row>
    <row r="720" spans="1:13" ht="12.75">
      <c r="A720" s="63" t="str">
        <f ca="1">IF(ISERROR(MATCH(F720,Код_КВР,0)),"",INDIRECT(ADDRESS(MATCH(F720,Код_КВР,0)+1,2,,,"КВР")))</f>
        <v>Субсидии бюджетным учреждениям</v>
      </c>
      <c r="B720" s="94">
        <v>805</v>
      </c>
      <c r="C720" s="8" t="s">
        <v>204</v>
      </c>
      <c r="D720" s="8" t="s">
        <v>228</v>
      </c>
      <c r="E720" s="94" t="s">
        <v>89</v>
      </c>
      <c r="F720" s="94">
        <v>610</v>
      </c>
      <c r="G720" s="71">
        <f>G721</f>
        <v>3192.6</v>
      </c>
      <c r="H720" s="71">
        <f>H721</f>
        <v>0</v>
      </c>
      <c r="I720" s="71">
        <f t="shared" si="118"/>
        <v>3192.6</v>
      </c>
      <c r="J720" s="71">
        <f>J721</f>
        <v>0</v>
      </c>
      <c r="K720" s="100">
        <f t="shared" si="126"/>
        <v>3192.6</v>
      </c>
      <c r="L720" s="13">
        <f>L721</f>
        <v>0</v>
      </c>
      <c r="M720" s="101">
        <f t="shared" si="121"/>
        <v>3192.6</v>
      </c>
    </row>
    <row r="721" spans="1:13" ht="12.75">
      <c r="A721" s="63" t="str">
        <f ca="1">IF(ISERROR(MATCH(F721,Код_КВР,0)),"",INDIRECT(ADDRESS(MATCH(F721,Код_КВР,0)+1,2,,,"КВР")))</f>
        <v>Субсидии бюджетным учреждениям на иные цели</v>
      </c>
      <c r="B721" s="94">
        <v>805</v>
      </c>
      <c r="C721" s="8" t="s">
        <v>204</v>
      </c>
      <c r="D721" s="8" t="s">
        <v>228</v>
      </c>
      <c r="E721" s="94" t="s">
        <v>89</v>
      </c>
      <c r="F721" s="94">
        <v>612</v>
      </c>
      <c r="G721" s="71">
        <v>3192.6</v>
      </c>
      <c r="H721" s="66"/>
      <c r="I721" s="71">
        <f t="shared" si="118"/>
        <v>3192.6</v>
      </c>
      <c r="J721" s="66"/>
      <c r="K721" s="100">
        <f t="shared" si="126"/>
        <v>3192.6</v>
      </c>
      <c r="L721" s="100"/>
      <c r="M721" s="101">
        <f t="shared" si="121"/>
        <v>3192.6</v>
      </c>
    </row>
    <row r="722" spans="1:13" ht="33">
      <c r="A722" s="63" t="str">
        <f ca="1">IF(ISERROR(MATCH(E722,Код_КЦСР,0)),"",INDIRECT(ADDRESS(MATCH(E722,Код_КЦСР,0)+1,2,,,"КЦСР")))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722" s="94">
        <v>805</v>
      </c>
      <c r="C722" s="8" t="s">
        <v>204</v>
      </c>
      <c r="D722" s="8" t="s">
        <v>228</v>
      </c>
      <c r="E722" s="94" t="s">
        <v>159</v>
      </c>
      <c r="F722" s="94"/>
      <c r="G722" s="71">
        <f aca="true" t="shared" si="128" ref="G722:L726">G723</f>
        <v>30</v>
      </c>
      <c r="H722" s="71">
        <f t="shared" si="128"/>
        <v>0</v>
      </c>
      <c r="I722" s="71">
        <f t="shared" si="118"/>
        <v>30</v>
      </c>
      <c r="J722" s="71">
        <f t="shared" si="128"/>
        <v>0</v>
      </c>
      <c r="K722" s="100">
        <f t="shared" si="126"/>
        <v>30</v>
      </c>
      <c r="L722" s="13">
        <f t="shared" si="128"/>
        <v>0</v>
      </c>
      <c r="M722" s="101">
        <f t="shared" si="121"/>
        <v>30</v>
      </c>
    </row>
    <row r="723" spans="1:13" ht="12.75">
      <c r="A723" s="63" t="str">
        <f ca="1">IF(ISERROR(MATCH(E723,Код_КЦСР,0)),"",INDIRECT(ADDRESS(MATCH(E723,Код_КЦСР,0)+1,2,,,"КЦСР")))</f>
        <v>Повышение безопасности дорожного движения в городе Череповце</v>
      </c>
      <c r="B723" s="94">
        <v>805</v>
      </c>
      <c r="C723" s="8" t="s">
        <v>204</v>
      </c>
      <c r="D723" s="8" t="s">
        <v>228</v>
      </c>
      <c r="E723" s="94" t="s">
        <v>165</v>
      </c>
      <c r="F723" s="94"/>
      <c r="G723" s="71">
        <f t="shared" si="128"/>
        <v>30</v>
      </c>
      <c r="H723" s="71">
        <f t="shared" si="128"/>
        <v>0</v>
      </c>
      <c r="I723" s="71">
        <f t="shared" si="118"/>
        <v>30</v>
      </c>
      <c r="J723" s="71">
        <f t="shared" si="128"/>
        <v>0</v>
      </c>
      <c r="K723" s="100">
        <f t="shared" si="126"/>
        <v>30</v>
      </c>
      <c r="L723" s="13">
        <f t="shared" si="128"/>
        <v>0</v>
      </c>
      <c r="M723" s="101">
        <f t="shared" si="121"/>
        <v>30</v>
      </c>
    </row>
    <row r="724" spans="1:13" ht="49.5">
      <c r="A724" s="63" t="str">
        <f ca="1">IF(ISERROR(MATCH(E724,Код_КЦСР,0)),"",INDIRECT(ADDRESS(MATCH(E724,Код_КЦСР,0)+1,2,,,"КЦСР")))</f>
        <v>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</v>
      </c>
      <c r="B724" s="94">
        <v>805</v>
      </c>
      <c r="C724" s="8" t="s">
        <v>204</v>
      </c>
      <c r="D724" s="8" t="s">
        <v>228</v>
      </c>
      <c r="E724" s="94" t="s">
        <v>167</v>
      </c>
      <c r="F724" s="94"/>
      <c r="G724" s="71">
        <f t="shared" si="128"/>
        <v>30</v>
      </c>
      <c r="H724" s="71">
        <f t="shared" si="128"/>
        <v>0</v>
      </c>
      <c r="I724" s="71">
        <f aca="true" t="shared" si="129" ref="I724:I791">G724+H724</f>
        <v>30</v>
      </c>
      <c r="J724" s="71">
        <f t="shared" si="128"/>
        <v>0</v>
      </c>
      <c r="K724" s="100">
        <f t="shared" si="126"/>
        <v>30</v>
      </c>
      <c r="L724" s="13">
        <f t="shared" si="128"/>
        <v>0</v>
      </c>
      <c r="M724" s="101">
        <f t="shared" si="121"/>
        <v>30</v>
      </c>
    </row>
    <row r="725" spans="1:13" ht="33">
      <c r="A725" s="63" t="str">
        <f ca="1">IF(ISERROR(MATCH(F725,Код_КВР,0)),"",INDIRECT(ADDRESS(MATCH(F725,Код_КВР,0)+1,2,,,"КВР")))</f>
        <v>Предоставление субсидий бюджетным, автономным учреждениям и иным некоммерческим организациям</v>
      </c>
      <c r="B725" s="94">
        <v>805</v>
      </c>
      <c r="C725" s="8" t="s">
        <v>204</v>
      </c>
      <c r="D725" s="8" t="s">
        <v>228</v>
      </c>
      <c r="E725" s="94" t="s">
        <v>167</v>
      </c>
      <c r="F725" s="94">
        <v>600</v>
      </c>
      <c r="G725" s="71">
        <f t="shared" si="128"/>
        <v>30</v>
      </c>
      <c r="H725" s="71">
        <f t="shared" si="128"/>
        <v>0</v>
      </c>
      <c r="I725" s="71">
        <f t="shared" si="129"/>
        <v>30</v>
      </c>
      <c r="J725" s="71">
        <f t="shared" si="128"/>
        <v>0</v>
      </c>
      <c r="K725" s="100">
        <f t="shared" si="126"/>
        <v>30</v>
      </c>
      <c r="L725" s="13">
        <f t="shared" si="128"/>
        <v>0</v>
      </c>
      <c r="M725" s="101">
        <f t="shared" si="121"/>
        <v>30</v>
      </c>
    </row>
    <row r="726" spans="1:13" ht="12.75">
      <c r="A726" s="63" t="str">
        <f ca="1">IF(ISERROR(MATCH(F726,Код_КВР,0)),"",INDIRECT(ADDRESS(MATCH(F726,Код_КВР,0)+1,2,,,"КВР")))</f>
        <v>Субсидии бюджетным учреждениям</v>
      </c>
      <c r="B726" s="94">
        <v>805</v>
      </c>
      <c r="C726" s="8" t="s">
        <v>204</v>
      </c>
      <c r="D726" s="8" t="s">
        <v>228</v>
      </c>
      <c r="E726" s="94" t="s">
        <v>167</v>
      </c>
      <c r="F726" s="94">
        <v>610</v>
      </c>
      <c r="G726" s="71">
        <f t="shared" si="128"/>
        <v>30</v>
      </c>
      <c r="H726" s="71">
        <f t="shared" si="128"/>
        <v>0</v>
      </c>
      <c r="I726" s="71">
        <f t="shared" si="129"/>
        <v>30</v>
      </c>
      <c r="J726" s="71">
        <f t="shared" si="128"/>
        <v>0</v>
      </c>
      <c r="K726" s="100">
        <f t="shared" si="126"/>
        <v>30</v>
      </c>
      <c r="L726" s="13">
        <f t="shared" si="128"/>
        <v>0</v>
      </c>
      <c r="M726" s="101">
        <f t="shared" si="121"/>
        <v>30</v>
      </c>
    </row>
    <row r="727" spans="1:13" ht="12.75">
      <c r="A727" s="63" t="str">
        <f ca="1">IF(ISERROR(MATCH(F727,Код_КВР,0)),"",INDIRECT(ADDRESS(MATCH(F727,Код_КВР,0)+1,2,,,"КВР")))</f>
        <v>Субсидии бюджетным учреждениям на иные цели</v>
      </c>
      <c r="B727" s="94">
        <v>805</v>
      </c>
      <c r="C727" s="8" t="s">
        <v>204</v>
      </c>
      <c r="D727" s="8" t="s">
        <v>228</v>
      </c>
      <c r="E727" s="94" t="s">
        <v>167</v>
      </c>
      <c r="F727" s="94">
        <v>612</v>
      </c>
      <c r="G727" s="71">
        <v>30</v>
      </c>
      <c r="H727" s="66"/>
      <c r="I727" s="71">
        <f t="shared" si="129"/>
        <v>30</v>
      </c>
      <c r="J727" s="66"/>
      <c r="K727" s="100">
        <f t="shared" si="126"/>
        <v>30</v>
      </c>
      <c r="L727" s="100"/>
      <c r="M727" s="101">
        <f t="shared" si="121"/>
        <v>30</v>
      </c>
    </row>
    <row r="728" spans="1:13" ht="33">
      <c r="A728" s="63" t="str">
        <f ca="1">IF(ISERROR(MATCH(E728,Код_КЦСР,0)),"",INDIRECT(ADDRESS(MATCH(E728,Код_КЦСР,0)+1,2,,,"КЦСР")))</f>
        <v>Непрограммные направления деятельности органов местного самоуправления</v>
      </c>
      <c r="B728" s="94">
        <v>805</v>
      </c>
      <c r="C728" s="8" t="s">
        <v>204</v>
      </c>
      <c r="D728" s="8" t="s">
        <v>228</v>
      </c>
      <c r="E728" s="94" t="s">
        <v>308</v>
      </c>
      <c r="F728" s="94"/>
      <c r="G728" s="71">
        <f>G729</f>
        <v>27790.399999999998</v>
      </c>
      <c r="H728" s="71">
        <f>H729</f>
        <v>0</v>
      </c>
      <c r="I728" s="71">
        <f t="shared" si="129"/>
        <v>27790.399999999998</v>
      </c>
      <c r="J728" s="71">
        <f>J729</f>
        <v>1458.3</v>
      </c>
      <c r="K728" s="100">
        <f t="shared" si="126"/>
        <v>29248.699999999997</v>
      </c>
      <c r="L728" s="13">
        <f>L729</f>
        <v>0</v>
      </c>
      <c r="M728" s="101">
        <f t="shared" si="121"/>
        <v>29248.699999999997</v>
      </c>
    </row>
    <row r="729" spans="1:13" ht="12.75">
      <c r="A729" s="63" t="str">
        <f ca="1">IF(ISERROR(MATCH(E729,Код_КЦСР,0)),"",INDIRECT(ADDRESS(MATCH(E729,Код_КЦСР,0)+1,2,,,"КЦСР")))</f>
        <v>Расходы, не включенные в муниципальные программы города Череповца</v>
      </c>
      <c r="B729" s="94">
        <v>805</v>
      </c>
      <c r="C729" s="8" t="s">
        <v>204</v>
      </c>
      <c r="D729" s="8" t="s">
        <v>228</v>
      </c>
      <c r="E729" s="94" t="s">
        <v>310</v>
      </c>
      <c r="F729" s="94"/>
      <c r="G729" s="71">
        <f>G730+G741</f>
        <v>27790.399999999998</v>
      </c>
      <c r="H729" s="71">
        <f>H730+H741</f>
        <v>0</v>
      </c>
      <c r="I729" s="71">
        <f t="shared" si="129"/>
        <v>27790.399999999998</v>
      </c>
      <c r="J729" s="71">
        <f>J730+J741+J737</f>
        <v>1458.3</v>
      </c>
      <c r="K729" s="100">
        <f t="shared" si="126"/>
        <v>29248.699999999997</v>
      </c>
      <c r="L729" s="13">
        <f>L730+L741+L737</f>
        <v>0</v>
      </c>
      <c r="M729" s="101">
        <f t="shared" si="121"/>
        <v>29248.699999999997</v>
      </c>
    </row>
    <row r="730" spans="1:13" ht="33">
      <c r="A730" s="63" t="str">
        <f ca="1">IF(ISERROR(MATCH(E730,Код_КЦСР,0)),"",INDIRECT(ADDRESS(MATCH(E730,Код_КЦСР,0)+1,2,,,"КЦСР")))</f>
        <v>Руководство и управление в сфере установленных функций органов местного самоуправления</v>
      </c>
      <c r="B730" s="94">
        <v>805</v>
      </c>
      <c r="C730" s="8" t="s">
        <v>204</v>
      </c>
      <c r="D730" s="8" t="s">
        <v>228</v>
      </c>
      <c r="E730" s="94" t="s">
        <v>312</v>
      </c>
      <c r="F730" s="94"/>
      <c r="G730" s="71">
        <f>G731</f>
        <v>20820.6</v>
      </c>
      <c r="H730" s="71">
        <f>H731</f>
        <v>0</v>
      </c>
      <c r="I730" s="71">
        <f t="shared" si="129"/>
        <v>20820.6</v>
      </c>
      <c r="J730" s="71">
        <f>J731</f>
        <v>0</v>
      </c>
      <c r="K730" s="100">
        <f t="shared" si="126"/>
        <v>20820.6</v>
      </c>
      <c r="L730" s="13">
        <f>L731</f>
        <v>0</v>
      </c>
      <c r="M730" s="101">
        <f aca="true" t="shared" si="130" ref="M730:M793">K730+L730</f>
        <v>20820.6</v>
      </c>
    </row>
    <row r="731" spans="1:13" ht="12.75">
      <c r="A731" s="63" t="str">
        <f ca="1">IF(ISERROR(MATCH(E731,Код_КЦСР,0)),"",INDIRECT(ADDRESS(MATCH(E731,Код_КЦСР,0)+1,2,,,"КЦСР")))</f>
        <v>Центральный аппарат</v>
      </c>
      <c r="B731" s="94">
        <v>805</v>
      </c>
      <c r="C731" s="8" t="s">
        <v>204</v>
      </c>
      <c r="D731" s="8" t="s">
        <v>228</v>
      </c>
      <c r="E731" s="94" t="s">
        <v>315</v>
      </c>
      <c r="F731" s="94"/>
      <c r="G731" s="71">
        <f>G732+G734</f>
        <v>20820.6</v>
      </c>
      <c r="H731" s="71">
        <f>H732+H734</f>
        <v>0</v>
      </c>
      <c r="I731" s="71">
        <f t="shared" si="129"/>
        <v>20820.6</v>
      </c>
      <c r="J731" s="71">
        <f>J732+J734</f>
        <v>0</v>
      </c>
      <c r="K731" s="100">
        <f t="shared" si="126"/>
        <v>20820.6</v>
      </c>
      <c r="L731" s="13">
        <f>L732+L734</f>
        <v>0</v>
      </c>
      <c r="M731" s="101">
        <f t="shared" si="130"/>
        <v>20820.6</v>
      </c>
    </row>
    <row r="732" spans="1:13" ht="33">
      <c r="A732" s="63" t="str">
        <f ca="1">IF(ISERROR(MATCH(F732,Код_КВР,0)),"",INDIRECT(ADDRESS(MATCH(F732,Код_КВР,0)+1,2,,,"КВР")))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32" s="94">
        <v>805</v>
      </c>
      <c r="C732" s="8" t="s">
        <v>204</v>
      </c>
      <c r="D732" s="8" t="s">
        <v>228</v>
      </c>
      <c r="E732" s="94" t="s">
        <v>315</v>
      </c>
      <c r="F732" s="94">
        <v>100</v>
      </c>
      <c r="G732" s="71">
        <f>G733</f>
        <v>20763</v>
      </c>
      <c r="H732" s="71">
        <f>H733</f>
        <v>0</v>
      </c>
      <c r="I732" s="71">
        <f t="shared" si="129"/>
        <v>20763</v>
      </c>
      <c r="J732" s="71">
        <f>J733</f>
        <v>0</v>
      </c>
      <c r="K732" s="100">
        <f t="shared" si="126"/>
        <v>20763</v>
      </c>
      <c r="L732" s="13">
        <f>L733</f>
        <v>0</v>
      </c>
      <c r="M732" s="101">
        <f t="shared" si="130"/>
        <v>20763</v>
      </c>
    </row>
    <row r="733" spans="1:13" ht="12.75">
      <c r="A733" s="63" t="str">
        <f ca="1">IF(ISERROR(MATCH(F733,Код_КВР,0)),"",INDIRECT(ADDRESS(MATCH(F733,Код_КВР,0)+1,2,,,"КВР")))</f>
        <v>Расходы на выплаты персоналу муниципальных органов</v>
      </c>
      <c r="B733" s="94">
        <v>805</v>
      </c>
      <c r="C733" s="8" t="s">
        <v>204</v>
      </c>
      <c r="D733" s="8" t="s">
        <v>228</v>
      </c>
      <c r="E733" s="94" t="s">
        <v>315</v>
      </c>
      <c r="F733" s="94">
        <v>120</v>
      </c>
      <c r="G733" s="71">
        <v>20763</v>
      </c>
      <c r="H733" s="66"/>
      <c r="I733" s="71">
        <f t="shared" si="129"/>
        <v>20763</v>
      </c>
      <c r="J733" s="66"/>
      <c r="K733" s="100">
        <f t="shared" si="126"/>
        <v>20763</v>
      </c>
      <c r="L733" s="100"/>
      <c r="M733" s="101">
        <f t="shared" si="130"/>
        <v>20763</v>
      </c>
    </row>
    <row r="734" spans="1:13" ht="12.75">
      <c r="A734" s="63" t="str">
        <f ca="1">IF(ISERROR(MATCH(F734,Код_КВР,0)),"",INDIRECT(ADDRESS(MATCH(F734,Код_КВР,0)+1,2,,,"КВР")))</f>
        <v>Закупка товаров, работ и услуг для муниципальных нужд</v>
      </c>
      <c r="B734" s="94">
        <v>805</v>
      </c>
      <c r="C734" s="8" t="s">
        <v>204</v>
      </c>
      <c r="D734" s="8" t="s">
        <v>228</v>
      </c>
      <c r="E734" s="94" t="s">
        <v>315</v>
      </c>
      <c r="F734" s="94">
        <v>200</v>
      </c>
      <c r="G734" s="71">
        <f>G735</f>
        <v>57.6</v>
      </c>
      <c r="H734" s="66"/>
      <c r="I734" s="71">
        <f t="shared" si="129"/>
        <v>57.6</v>
      </c>
      <c r="J734" s="66"/>
      <c r="K734" s="100">
        <f t="shared" si="126"/>
        <v>57.6</v>
      </c>
      <c r="L734" s="100"/>
      <c r="M734" s="101">
        <f t="shared" si="130"/>
        <v>57.6</v>
      </c>
    </row>
    <row r="735" spans="1:13" ht="33">
      <c r="A735" s="63" t="str">
        <f ca="1">IF(ISERROR(MATCH(F735,Код_КВР,0)),"",INDIRECT(ADDRESS(MATCH(F735,Код_КВР,0)+1,2,,,"КВР")))</f>
        <v>Иные закупки товаров, работ и услуг для обеспечения муниципальных нужд</v>
      </c>
      <c r="B735" s="94">
        <v>805</v>
      </c>
      <c r="C735" s="8" t="s">
        <v>204</v>
      </c>
      <c r="D735" s="8" t="s">
        <v>228</v>
      </c>
      <c r="E735" s="94" t="s">
        <v>315</v>
      </c>
      <c r="F735" s="94">
        <v>240</v>
      </c>
      <c r="G735" s="71">
        <f>G736</f>
        <v>57.6</v>
      </c>
      <c r="H735" s="71">
        <f>H736</f>
        <v>0</v>
      </c>
      <c r="I735" s="71">
        <f t="shared" si="129"/>
        <v>57.6</v>
      </c>
      <c r="J735" s="71">
        <f>J736</f>
        <v>0</v>
      </c>
      <c r="K735" s="100">
        <f t="shared" si="126"/>
        <v>57.6</v>
      </c>
      <c r="L735" s="13">
        <f>L736</f>
        <v>0</v>
      </c>
      <c r="M735" s="101">
        <f t="shared" si="130"/>
        <v>57.6</v>
      </c>
    </row>
    <row r="736" spans="1:13" ht="33">
      <c r="A736" s="63" t="str">
        <f ca="1">IF(ISERROR(MATCH(F736,Код_КВР,0)),"",INDIRECT(ADDRESS(MATCH(F736,Код_КВР,0)+1,2,,,"КВР")))</f>
        <v xml:space="preserve">Прочая закупка товаров, работ и услуг для обеспечения муниципальных нужд         </v>
      </c>
      <c r="B736" s="94">
        <v>805</v>
      </c>
      <c r="C736" s="8" t="s">
        <v>204</v>
      </c>
      <c r="D736" s="8" t="s">
        <v>228</v>
      </c>
      <c r="E736" s="94" t="s">
        <v>315</v>
      </c>
      <c r="F736" s="94">
        <v>244</v>
      </c>
      <c r="G736" s="71">
        <v>57.6</v>
      </c>
      <c r="H736" s="71"/>
      <c r="I736" s="71">
        <f t="shared" si="129"/>
        <v>57.6</v>
      </c>
      <c r="J736" s="71"/>
      <c r="K736" s="100">
        <f t="shared" si="126"/>
        <v>57.6</v>
      </c>
      <c r="L736" s="13"/>
      <c r="M736" s="101">
        <f t="shared" si="130"/>
        <v>57.6</v>
      </c>
    </row>
    <row r="737" spans="1:13" ht="12.75">
      <c r="A737" s="63" t="str">
        <f ca="1">IF(ISERROR(MATCH(E737,Код_КЦСР,0)),"",INDIRECT(ADDRESS(MATCH(E737,Код_КЦСР,0)+1,2,,,"КЦСР")))</f>
        <v>Кредиторская задолженность, сложившаяся по итогам 2013 года</v>
      </c>
      <c r="B737" s="94">
        <v>805</v>
      </c>
      <c r="C737" s="8" t="s">
        <v>204</v>
      </c>
      <c r="D737" s="8" t="s">
        <v>228</v>
      </c>
      <c r="E737" s="94" t="s">
        <v>380</v>
      </c>
      <c r="F737" s="94"/>
      <c r="G737" s="71"/>
      <c r="H737" s="71"/>
      <c r="I737" s="71"/>
      <c r="J737" s="71">
        <f>J738</f>
        <v>1458.3</v>
      </c>
      <c r="K737" s="100">
        <f t="shared" si="126"/>
        <v>1458.3</v>
      </c>
      <c r="L737" s="13">
        <f>L738</f>
        <v>0</v>
      </c>
      <c r="M737" s="101">
        <f t="shared" si="130"/>
        <v>1458.3</v>
      </c>
    </row>
    <row r="738" spans="1:13" ht="33">
      <c r="A738" s="63" t="str">
        <f ca="1">IF(ISERROR(MATCH(F738,Код_КВР,0)),"",INDIRECT(ADDRESS(MATCH(F738,Код_КВР,0)+1,2,,,"КВР")))</f>
        <v>Предоставление субсидий бюджетным, автономным учреждениям и иным некоммерческим организациям</v>
      </c>
      <c r="B738" s="94">
        <v>805</v>
      </c>
      <c r="C738" s="8" t="s">
        <v>204</v>
      </c>
      <c r="D738" s="8" t="s">
        <v>228</v>
      </c>
      <c r="E738" s="94" t="s">
        <v>380</v>
      </c>
      <c r="F738" s="94">
        <v>600</v>
      </c>
      <c r="G738" s="71"/>
      <c r="H738" s="71"/>
      <c r="I738" s="71"/>
      <c r="J738" s="71">
        <f>J739</f>
        <v>1458.3</v>
      </c>
      <c r="K738" s="100">
        <f t="shared" si="126"/>
        <v>1458.3</v>
      </c>
      <c r="L738" s="13">
        <f>L739</f>
        <v>0</v>
      </c>
      <c r="M738" s="101">
        <f t="shared" si="130"/>
        <v>1458.3</v>
      </c>
    </row>
    <row r="739" spans="1:13" ht="12.75">
      <c r="A739" s="63" t="str">
        <f ca="1">IF(ISERROR(MATCH(F739,Код_КВР,0)),"",INDIRECT(ADDRESS(MATCH(F739,Код_КВР,0)+1,2,,,"КВР")))</f>
        <v>Субсидии бюджетным учреждениям</v>
      </c>
      <c r="B739" s="94">
        <v>805</v>
      </c>
      <c r="C739" s="8" t="s">
        <v>204</v>
      </c>
      <c r="D739" s="8" t="s">
        <v>228</v>
      </c>
      <c r="E739" s="94" t="s">
        <v>380</v>
      </c>
      <c r="F739" s="94">
        <v>610</v>
      </c>
      <c r="G739" s="71"/>
      <c r="H739" s="71"/>
      <c r="I739" s="71"/>
      <c r="J739" s="71">
        <f>J740</f>
        <v>1458.3</v>
      </c>
      <c r="K739" s="100">
        <f t="shared" si="126"/>
        <v>1458.3</v>
      </c>
      <c r="L739" s="13">
        <f>L740</f>
        <v>0</v>
      </c>
      <c r="M739" s="101">
        <f t="shared" si="130"/>
        <v>1458.3</v>
      </c>
    </row>
    <row r="740" spans="1:13" ht="12.75">
      <c r="A740" s="63" t="str">
        <f ca="1">IF(ISERROR(MATCH(F740,Код_КВР,0)),"",INDIRECT(ADDRESS(MATCH(F740,Код_КВР,0)+1,2,,,"КВР")))</f>
        <v>Субсидии бюджетным учреждениям на иные цели</v>
      </c>
      <c r="B740" s="94">
        <v>805</v>
      </c>
      <c r="C740" s="8" t="s">
        <v>204</v>
      </c>
      <c r="D740" s="8" t="s">
        <v>228</v>
      </c>
      <c r="E740" s="94" t="s">
        <v>380</v>
      </c>
      <c r="F740" s="94">
        <v>612</v>
      </c>
      <c r="G740" s="71"/>
      <c r="H740" s="71"/>
      <c r="I740" s="71"/>
      <c r="J740" s="71">
        <v>1458.3</v>
      </c>
      <c r="K740" s="100">
        <f t="shared" si="126"/>
        <v>1458.3</v>
      </c>
      <c r="L740" s="13"/>
      <c r="M740" s="101">
        <f t="shared" si="130"/>
        <v>1458.3</v>
      </c>
    </row>
    <row r="741" spans="1:13" ht="115.5">
      <c r="A741" s="63" t="str">
        <f ca="1">IF(ISERROR(MATCH(E741,Код_КЦСР,0)),"",INDIRECT(ADDRESS(MATCH(E741,Код_КЦСР,0)+1,2,,,"КЦСР")))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741" s="94">
        <v>805</v>
      </c>
      <c r="C741" s="8" t="s">
        <v>204</v>
      </c>
      <c r="D741" s="8" t="s">
        <v>228</v>
      </c>
      <c r="E741" s="94" t="s">
        <v>399</v>
      </c>
      <c r="F741" s="94"/>
      <c r="G741" s="71">
        <f>G742+G744</f>
        <v>6969.8</v>
      </c>
      <c r="H741" s="71">
        <f>H742+H744</f>
        <v>0</v>
      </c>
      <c r="I741" s="71">
        <f t="shared" si="129"/>
        <v>6969.8</v>
      </c>
      <c r="J741" s="71">
        <f>J742+J744</f>
        <v>0</v>
      </c>
      <c r="K741" s="100">
        <f t="shared" si="126"/>
        <v>6969.8</v>
      </c>
      <c r="L741" s="13">
        <f>L742+L744</f>
        <v>0</v>
      </c>
      <c r="M741" s="101">
        <f t="shared" si="130"/>
        <v>6969.8</v>
      </c>
    </row>
    <row r="742" spans="1:13" ht="33">
      <c r="A742" s="63" t="str">
        <f ca="1">IF(ISERROR(MATCH(F742,Код_КВР,0)),"",INDIRECT(ADDRESS(MATCH(F742,Код_КВР,0)+1,2,,,"КВР")))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42" s="94">
        <v>805</v>
      </c>
      <c r="C742" s="8" t="s">
        <v>204</v>
      </c>
      <c r="D742" s="8" t="s">
        <v>228</v>
      </c>
      <c r="E742" s="94" t="s">
        <v>399</v>
      </c>
      <c r="F742" s="94">
        <v>100</v>
      </c>
      <c r="G742" s="71">
        <f>G743</f>
        <v>6501.2</v>
      </c>
      <c r="H742" s="71">
        <f>H743</f>
        <v>0</v>
      </c>
      <c r="I742" s="71">
        <f t="shared" si="129"/>
        <v>6501.2</v>
      </c>
      <c r="J742" s="71">
        <f>J743</f>
        <v>0</v>
      </c>
      <c r="K742" s="100">
        <f t="shared" si="126"/>
        <v>6501.2</v>
      </c>
      <c r="L742" s="13">
        <f>L743</f>
        <v>0</v>
      </c>
      <c r="M742" s="101">
        <f t="shared" si="130"/>
        <v>6501.2</v>
      </c>
    </row>
    <row r="743" spans="1:13" ht="12.75">
      <c r="A743" s="63" t="str">
        <f ca="1">IF(ISERROR(MATCH(F743,Код_КВР,0)),"",INDIRECT(ADDRESS(MATCH(F743,Код_КВР,0)+1,2,,,"КВР")))</f>
        <v>Расходы на выплаты персоналу муниципальных органов</v>
      </c>
      <c r="B743" s="94">
        <v>805</v>
      </c>
      <c r="C743" s="8" t="s">
        <v>204</v>
      </c>
      <c r="D743" s="8" t="s">
        <v>228</v>
      </c>
      <c r="E743" s="94" t="s">
        <v>399</v>
      </c>
      <c r="F743" s="94">
        <v>120</v>
      </c>
      <c r="G743" s="71">
        <v>6501.2</v>
      </c>
      <c r="H743" s="71"/>
      <c r="I743" s="71">
        <f t="shared" si="129"/>
        <v>6501.2</v>
      </c>
      <c r="J743" s="71"/>
      <c r="K743" s="100">
        <f t="shared" si="126"/>
        <v>6501.2</v>
      </c>
      <c r="L743" s="13"/>
      <c r="M743" s="101">
        <f t="shared" si="130"/>
        <v>6501.2</v>
      </c>
    </row>
    <row r="744" spans="1:13" ht="12.75">
      <c r="A744" s="63" t="str">
        <f ca="1">IF(ISERROR(MATCH(F744,Код_КВР,0)),"",INDIRECT(ADDRESS(MATCH(F744,Код_КВР,0)+1,2,,,"КВР")))</f>
        <v>Закупка товаров, работ и услуг для муниципальных нужд</v>
      </c>
      <c r="B744" s="94">
        <v>805</v>
      </c>
      <c r="C744" s="8" t="s">
        <v>204</v>
      </c>
      <c r="D744" s="8" t="s">
        <v>228</v>
      </c>
      <c r="E744" s="94" t="s">
        <v>399</v>
      </c>
      <c r="F744" s="94">
        <v>200</v>
      </c>
      <c r="G744" s="71">
        <f>G745</f>
        <v>468.6</v>
      </c>
      <c r="H744" s="71">
        <f>H745</f>
        <v>0</v>
      </c>
      <c r="I744" s="71">
        <f t="shared" si="129"/>
        <v>468.6</v>
      </c>
      <c r="J744" s="71">
        <f>J745</f>
        <v>0</v>
      </c>
      <c r="K744" s="100">
        <f t="shared" si="126"/>
        <v>468.6</v>
      </c>
      <c r="L744" s="13">
        <f>L745</f>
        <v>0</v>
      </c>
      <c r="M744" s="101">
        <f t="shared" si="130"/>
        <v>468.6</v>
      </c>
    </row>
    <row r="745" spans="1:13" ht="33">
      <c r="A745" s="63" t="str">
        <f ca="1">IF(ISERROR(MATCH(F745,Код_КВР,0)),"",INDIRECT(ADDRESS(MATCH(F745,Код_КВР,0)+1,2,,,"КВР")))</f>
        <v>Иные закупки товаров, работ и услуг для обеспечения муниципальных нужд</v>
      </c>
      <c r="B745" s="94">
        <v>805</v>
      </c>
      <c r="C745" s="8" t="s">
        <v>204</v>
      </c>
      <c r="D745" s="8" t="s">
        <v>228</v>
      </c>
      <c r="E745" s="94" t="s">
        <v>399</v>
      </c>
      <c r="F745" s="94">
        <v>240</v>
      </c>
      <c r="G745" s="71">
        <f>G746</f>
        <v>468.6</v>
      </c>
      <c r="H745" s="71">
        <f>H746</f>
        <v>0</v>
      </c>
      <c r="I745" s="71">
        <f t="shared" si="129"/>
        <v>468.6</v>
      </c>
      <c r="J745" s="71">
        <f>J746</f>
        <v>0</v>
      </c>
      <c r="K745" s="100">
        <f t="shared" si="126"/>
        <v>468.6</v>
      </c>
      <c r="L745" s="13">
        <f>L746</f>
        <v>0</v>
      </c>
      <c r="M745" s="101">
        <f t="shared" si="130"/>
        <v>468.6</v>
      </c>
    </row>
    <row r="746" spans="1:13" ht="33">
      <c r="A746" s="63" t="str">
        <f ca="1">IF(ISERROR(MATCH(F746,Код_КВР,0)),"",INDIRECT(ADDRESS(MATCH(F746,Код_КВР,0)+1,2,,,"КВР")))</f>
        <v xml:space="preserve">Прочая закупка товаров, работ и услуг для обеспечения муниципальных нужд         </v>
      </c>
      <c r="B746" s="94">
        <v>805</v>
      </c>
      <c r="C746" s="8" t="s">
        <v>204</v>
      </c>
      <c r="D746" s="8" t="s">
        <v>228</v>
      </c>
      <c r="E746" s="94" t="s">
        <v>399</v>
      </c>
      <c r="F746" s="94">
        <v>244</v>
      </c>
      <c r="G746" s="71">
        <v>468.6</v>
      </c>
      <c r="H746" s="66"/>
      <c r="I746" s="71">
        <f t="shared" si="129"/>
        <v>468.6</v>
      </c>
      <c r="J746" s="66"/>
      <c r="K746" s="100">
        <f t="shared" si="126"/>
        <v>468.6</v>
      </c>
      <c r="L746" s="100"/>
      <c r="M746" s="101">
        <f t="shared" si="130"/>
        <v>468.6</v>
      </c>
    </row>
    <row r="747" spans="1:13" ht="12.75">
      <c r="A747" s="63" t="str">
        <f ca="1">IF(ISERROR(MATCH(C747,Код_Раздел,0)),"",INDIRECT(ADDRESS(MATCH(C747,Код_Раздел,0)+1,2,,,"Раздел")))</f>
        <v>Социальная политика</v>
      </c>
      <c r="B747" s="94">
        <v>805</v>
      </c>
      <c r="C747" s="8" t="s">
        <v>197</v>
      </c>
      <c r="D747" s="8"/>
      <c r="E747" s="94"/>
      <c r="F747" s="94"/>
      <c r="G747" s="71">
        <f>G748+G767</f>
        <v>154405.10000000003</v>
      </c>
      <c r="H747" s="71">
        <f>H748+H767</f>
        <v>0</v>
      </c>
      <c r="I747" s="71">
        <f t="shared" si="129"/>
        <v>154405.10000000003</v>
      </c>
      <c r="J747" s="71">
        <f>J748+J767</f>
        <v>0</v>
      </c>
      <c r="K747" s="100">
        <f t="shared" si="126"/>
        <v>154405.10000000003</v>
      </c>
      <c r="L747" s="13">
        <f>L748+L767</f>
        <v>0</v>
      </c>
      <c r="M747" s="101">
        <f t="shared" si="130"/>
        <v>154405.10000000003</v>
      </c>
    </row>
    <row r="748" spans="1:13" ht="12.75">
      <c r="A748" s="12" t="s">
        <v>188</v>
      </c>
      <c r="B748" s="94">
        <v>805</v>
      </c>
      <c r="C748" s="8" t="s">
        <v>197</v>
      </c>
      <c r="D748" s="8" t="s">
        <v>224</v>
      </c>
      <c r="E748" s="94"/>
      <c r="F748" s="94"/>
      <c r="G748" s="71">
        <f>G749</f>
        <v>22087.2</v>
      </c>
      <c r="H748" s="71">
        <f>H749</f>
        <v>0</v>
      </c>
      <c r="I748" s="71">
        <f t="shared" si="129"/>
        <v>22087.2</v>
      </c>
      <c r="J748" s="71">
        <f>J749</f>
        <v>0</v>
      </c>
      <c r="K748" s="100">
        <f t="shared" si="126"/>
        <v>22087.2</v>
      </c>
      <c r="L748" s="13">
        <f>L749</f>
        <v>0</v>
      </c>
      <c r="M748" s="101">
        <f t="shared" si="130"/>
        <v>22087.2</v>
      </c>
    </row>
    <row r="749" spans="1:13" ht="12.75">
      <c r="A749" s="63" t="str">
        <f ca="1">IF(ISERROR(MATCH(E749,Код_КЦСР,0)),"",INDIRECT(ADDRESS(MATCH(E749,Код_КЦСР,0)+1,2,,,"КЦСР")))</f>
        <v>Муниципальная программа «Развитие образования» на 2013-2022 годы</v>
      </c>
      <c r="B749" s="94">
        <v>805</v>
      </c>
      <c r="C749" s="8" t="s">
        <v>197</v>
      </c>
      <c r="D749" s="8" t="s">
        <v>224</v>
      </c>
      <c r="E749" s="94" t="s">
        <v>280</v>
      </c>
      <c r="F749" s="94"/>
      <c r="G749" s="71">
        <f>G750+G755+G761</f>
        <v>22087.2</v>
      </c>
      <c r="H749" s="71">
        <f>H750+H755+H761</f>
        <v>0</v>
      </c>
      <c r="I749" s="71">
        <f t="shared" si="129"/>
        <v>22087.2</v>
      </c>
      <c r="J749" s="71">
        <f>J750+J755+J761</f>
        <v>0</v>
      </c>
      <c r="K749" s="100">
        <f t="shared" si="126"/>
        <v>22087.2</v>
      </c>
      <c r="L749" s="13">
        <f>L750+L755+L761</f>
        <v>0</v>
      </c>
      <c r="M749" s="101">
        <f t="shared" si="130"/>
        <v>22087.2</v>
      </c>
    </row>
    <row r="750" spans="1:13" ht="12.75">
      <c r="A750" s="63" t="str">
        <f ca="1">IF(ISERROR(MATCH(E750,Код_КЦСР,0)),"",INDIRECT(ADDRESS(MATCH(E750,Код_КЦСР,0)+1,2,,,"КЦСР")))</f>
        <v>Общее образование</v>
      </c>
      <c r="B750" s="94">
        <v>805</v>
      </c>
      <c r="C750" s="8" t="s">
        <v>197</v>
      </c>
      <c r="D750" s="8" t="s">
        <v>224</v>
      </c>
      <c r="E750" s="94" t="s">
        <v>289</v>
      </c>
      <c r="F750" s="94"/>
      <c r="G750" s="71">
        <f aca="true" t="shared" si="131" ref="G750:L753">G751</f>
        <v>6276.3</v>
      </c>
      <c r="H750" s="71">
        <f t="shared" si="131"/>
        <v>0</v>
      </c>
      <c r="I750" s="71">
        <f t="shared" si="129"/>
        <v>6276.3</v>
      </c>
      <c r="J750" s="71">
        <f t="shared" si="131"/>
        <v>0</v>
      </c>
      <c r="K750" s="100">
        <f t="shared" si="126"/>
        <v>6276.3</v>
      </c>
      <c r="L750" s="13">
        <f t="shared" si="131"/>
        <v>0</v>
      </c>
      <c r="M750" s="101">
        <f t="shared" si="130"/>
        <v>6276.3</v>
      </c>
    </row>
    <row r="751" spans="1:13" ht="115.5">
      <c r="A751" s="63" t="str">
        <f ca="1">IF(ISERROR(MATCH(E751,Код_КЦСР,0)),"",INDIRECT(ADDRESS(MATCH(E751,Код_КЦСР,0)+1,2,,,"КЦСР")))</f>
        <v>Социальная поддержка детей, обучающихся в муниципальных общеобразовательных учреждениях,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 и на приобретение комплекта одежды для посещения школьных занятий, спортивной формы для занятий физической культурой за счет субвенций из областного бюджета</v>
      </c>
      <c r="B751" s="94">
        <v>805</v>
      </c>
      <c r="C751" s="8" t="s">
        <v>197</v>
      </c>
      <c r="D751" s="8" t="s">
        <v>224</v>
      </c>
      <c r="E751" s="94" t="s">
        <v>444</v>
      </c>
      <c r="F751" s="94"/>
      <c r="G751" s="71">
        <f t="shared" si="131"/>
        <v>6276.3</v>
      </c>
      <c r="H751" s="71">
        <f t="shared" si="131"/>
        <v>0</v>
      </c>
      <c r="I751" s="71">
        <f t="shared" si="129"/>
        <v>6276.3</v>
      </c>
      <c r="J751" s="71">
        <f t="shared" si="131"/>
        <v>0</v>
      </c>
      <c r="K751" s="100">
        <f t="shared" si="126"/>
        <v>6276.3</v>
      </c>
      <c r="L751" s="13">
        <f t="shared" si="131"/>
        <v>0</v>
      </c>
      <c r="M751" s="101">
        <f t="shared" si="130"/>
        <v>6276.3</v>
      </c>
    </row>
    <row r="752" spans="1:13" ht="12.75">
      <c r="A752" s="63" t="str">
        <f ca="1">IF(ISERROR(MATCH(F752,Код_КВР,0)),"",INDIRECT(ADDRESS(MATCH(F752,Код_КВР,0)+1,2,,,"КВР")))</f>
        <v>Социальное обеспечение и иные выплаты населению</v>
      </c>
      <c r="B752" s="94">
        <v>805</v>
      </c>
      <c r="C752" s="8" t="s">
        <v>197</v>
      </c>
      <c r="D752" s="8" t="s">
        <v>224</v>
      </c>
      <c r="E752" s="94" t="s">
        <v>444</v>
      </c>
      <c r="F752" s="94">
        <v>300</v>
      </c>
      <c r="G752" s="71">
        <f t="shared" si="131"/>
        <v>6276.3</v>
      </c>
      <c r="H752" s="71">
        <f t="shared" si="131"/>
        <v>0</v>
      </c>
      <c r="I752" s="71">
        <f t="shared" si="129"/>
        <v>6276.3</v>
      </c>
      <c r="J752" s="71">
        <f t="shared" si="131"/>
        <v>0</v>
      </c>
      <c r="K752" s="100">
        <f t="shared" si="126"/>
        <v>6276.3</v>
      </c>
      <c r="L752" s="13">
        <f t="shared" si="131"/>
        <v>0</v>
      </c>
      <c r="M752" s="101">
        <f t="shared" si="130"/>
        <v>6276.3</v>
      </c>
    </row>
    <row r="753" spans="1:13" ht="33">
      <c r="A753" s="63" t="str">
        <f ca="1">IF(ISERROR(MATCH(F753,Код_КВР,0)),"",INDIRECT(ADDRESS(MATCH(F753,Код_КВР,0)+1,2,,,"КВР")))</f>
        <v>Социальные выплаты гражданам, кроме публичных нормативных социальных выплат</v>
      </c>
      <c r="B753" s="94">
        <v>805</v>
      </c>
      <c r="C753" s="8" t="s">
        <v>197</v>
      </c>
      <c r="D753" s="8" t="s">
        <v>224</v>
      </c>
      <c r="E753" s="94" t="s">
        <v>444</v>
      </c>
      <c r="F753" s="94">
        <v>320</v>
      </c>
      <c r="G753" s="71">
        <f t="shared" si="131"/>
        <v>6276.3</v>
      </c>
      <c r="H753" s="71">
        <f t="shared" si="131"/>
        <v>0</v>
      </c>
      <c r="I753" s="71">
        <f t="shared" si="129"/>
        <v>6276.3</v>
      </c>
      <c r="J753" s="71">
        <f t="shared" si="131"/>
        <v>0</v>
      </c>
      <c r="K753" s="100">
        <f t="shared" si="126"/>
        <v>6276.3</v>
      </c>
      <c r="L753" s="13">
        <f t="shared" si="131"/>
        <v>0</v>
      </c>
      <c r="M753" s="101">
        <f t="shared" si="130"/>
        <v>6276.3</v>
      </c>
    </row>
    <row r="754" spans="1:13" ht="33">
      <c r="A754" s="63" t="str">
        <f ca="1">IF(ISERROR(MATCH(F754,Код_КВР,0)),"",INDIRECT(ADDRESS(MATCH(F754,Код_КВР,0)+1,2,,,"КВР")))</f>
        <v>Пособия, компенсации и иные социальные выплаты гражданам, кроме публичных нормативных обязательств</v>
      </c>
      <c r="B754" s="94">
        <v>805</v>
      </c>
      <c r="C754" s="8" t="s">
        <v>197</v>
      </c>
      <c r="D754" s="8" t="s">
        <v>224</v>
      </c>
      <c r="E754" s="94" t="s">
        <v>444</v>
      </c>
      <c r="F754" s="94">
        <v>321</v>
      </c>
      <c r="G754" s="71">
        <v>6276.3</v>
      </c>
      <c r="H754" s="66"/>
      <c r="I754" s="71">
        <f t="shared" si="129"/>
        <v>6276.3</v>
      </c>
      <c r="J754" s="66"/>
      <c r="K754" s="100">
        <f t="shared" si="126"/>
        <v>6276.3</v>
      </c>
      <c r="L754" s="100"/>
      <c r="M754" s="101">
        <f t="shared" si="130"/>
        <v>6276.3</v>
      </c>
    </row>
    <row r="755" spans="1:13" ht="12.75">
      <c r="A755" s="63" t="str">
        <f ca="1">IF(ISERROR(MATCH(E755,Код_КЦСР,0)),"",INDIRECT(ADDRESS(MATCH(E755,Код_КЦСР,0)+1,2,,,"КЦСР")))</f>
        <v>Кадровое обеспечение муниципальной системы образования</v>
      </c>
      <c r="B755" s="94">
        <v>805</v>
      </c>
      <c r="C755" s="8" t="s">
        <v>197</v>
      </c>
      <c r="D755" s="8" t="s">
        <v>224</v>
      </c>
      <c r="E755" s="94" t="s">
        <v>300</v>
      </c>
      <c r="F755" s="94"/>
      <c r="G755" s="71">
        <f aca="true" t="shared" si="132" ref="G755:L759">G756</f>
        <v>11634.9</v>
      </c>
      <c r="H755" s="71">
        <f t="shared" si="132"/>
        <v>0</v>
      </c>
      <c r="I755" s="71">
        <f t="shared" si="129"/>
        <v>11634.9</v>
      </c>
      <c r="J755" s="71">
        <f t="shared" si="132"/>
        <v>0</v>
      </c>
      <c r="K755" s="100">
        <f t="shared" si="126"/>
        <v>11634.9</v>
      </c>
      <c r="L755" s="13">
        <f t="shared" si="132"/>
        <v>0</v>
      </c>
      <c r="M755" s="101">
        <f t="shared" si="130"/>
        <v>11634.9</v>
      </c>
    </row>
    <row r="756" spans="1:13" ht="33">
      <c r="A756" s="63" t="str">
        <f ca="1">IF(ISERROR(MATCH(E756,Код_КЦСР,0)),"",INDIRECT(ADDRESS(MATCH(E756,Код_КЦСР,0)+1,2,,,"КЦСР")))</f>
        <v xml:space="preserve">Осуществление денежных выплат работникам муниципальных образовательных учреждений     </v>
      </c>
      <c r="B756" s="94">
        <v>805</v>
      </c>
      <c r="C756" s="8" t="s">
        <v>197</v>
      </c>
      <c r="D756" s="8" t="s">
        <v>224</v>
      </c>
      <c r="E756" s="94" t="s">
        <v>305</v>
      </c>
      <c r="F756" s="94"/>
      <c r="G756" s="71">
        <f t="shared" si="132"/>
        <v>11634.9</v>
      </c>
      <c r="H756" s="71">
        <f t="shared" si="132"/>
        <v>0</v>
      </c>
      <c r="I756" s="71">
        <f t="shared" si="129"/>
        <v>11634.9</v>
      </c>
      <c r="J756" s="71">
        <f t="shared" si="132"/>
        <v>0</v>
      </c>
      <c r="K756" s="100">
        <f t="shared" si="126"/>
        <v>11634.9</v>
      </c>
      <c r="L756" s="13">
        <f t="shared" si="132"/>
        <v>0</v>
      </c>
      <c r="M756" s="101">
        <f t="shared" si="130"/>
        <v>11634.9</v>
      </c>
    </row>
    <row r="757" spans="1:13" ht="71.25" customHeight="1">
      <c r="A757" s="63" t="str">
        <f ca="1">IF(ISERROR(MATCH(E757,Код_КЦСР,0)),"",INDIRECT(ADDRESS(MATCH(E757,Код_КЦСР,0)+1,2,,,"КЦСР")))</f>
        <v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Череповецкой городской Думы от 29.05.2012 № 94</v>
      </c>
      <c r="B757" s="94">
        <v>805</v>
      </c>
      <c r="C757" s="8" t="s">
        <v>197</v>
      </c>
      <c r="D757" s="8" t="s">
        <v>224</v>
      </c>
      <c r="E757" s="94" t="s">
        <v>464</v>
      </c>
      <c r="F757" s="94"/>
      <c r="G757" s="71">
        <f t="shared" si="132"/>
        <v>11634.9</v>
      </c>
      <c r="H757" s="71">
        <f t="shared" si="132"/>
        <v>0</v>
      </c>
      <c r="I757" s="71">
        <f t="shared" si="129"/>
        <v>11634.9</v>
      </c>
      <c r="J757" s="71">
        <f t="shared" si="132"/>
        <v>0</v>
      </c>
      <c r="K757" s="100">
        <f t="shared" si="126"/>
        <v>11634.9</v>
      </c>
      <c r="L757" s="13">
        <f t="shared" si="132"/>
        <v>0</v>
      </c>
      <c r="M757" s="101">
        <f t="shared" si="130"/>
        <v>11634.9</v>
      </c>
    </row>
    <row r="758" spans="1:13" ht="12.75">
      <c r="A758" s="63" t="str">
        <f ca="1">IF(ISERROR(MATCH(F758,Код_КВР,0)),"",INDIRECT(ADDRESS(MATCH(F758,Код_КВР,0)+1,2,,,"КВР")))</f>
        <v>Социальное обеспечение и иные выплаты населению</v>
      </c>
      <c r="B758" s="94">
        <v>805</v>
      </c>
      <c r="C758" s="8" t="s">
        <v>197</v>
      </c>
      <c r="D758" s="8" t="s">
        <v>224</v>
      </c>
      <c r="E758" s="94" t="s">
        <v>464</v>
      </c>
      <c r="F758" s="94">
        <v>300</v>
      </c>
      <c r="G758" s="71">
        <f t="shared" si="132"/>
        <v>11634.9</v>
      </c>
      <c r="H758" s="71">
        <f t="shared" si="132"/>
        <v>0</v>
      </c>
      <c r="I758" s="71">
        <f t="shared" si="129"/>
        <v>11634.9</v>
      </c>
      <c r="J758" s="71">
        <f t="shared" si="132"/>
        <v>0</v>
      </c>
      <c r="K758" s="100">
        <f t="shared" si="126"/>
        <v>11634.9</v>
      </c>
      <c r="L758" s="13">
        <f t="shared" si="132"/>
        <v>0</v>
      </c>
      <c r="M758" s="101">
        <f t="shared" si="130"/>
        <v>11634.9</v>
      </c>
    </row>
    <row r="759" spans="1:13" ht="12.75">
      <c r="A759" s="63" t="str">
        <f ca="1">IF(ISERROR(MATCH(F759,Код_КВР,0)),"",INDIRECT(ADDRESS(MATCH(F759,Код_КВР,0)+1,2,,,"КВР")))</f>
        <v>Публичные нормативные социальные выплаты гражданам</v>
      </c>
      <c r="B759" s="94">
        <v>805</v>
      </c>
      <c r="C759" s="8" t="s">
        <v>197</v>
      </c>
      <c r="D759" s="8" t="s">
        <v>224</v>
      </c>
      <c r="E759" s="94" t="s">
        <v>464</v>
      </c>
      <c r="F759" s="94">
        <v>310</v>
      </c>
      <c r="G759" s="71">
        <f t="shared" si="132"/>
        <v>11634.9</v>
      </c>
      <c r="H759" s="71">
        <f t="shared" si="132"/>
        <v>0</v>
      </c>
      <c r="I759" s="71">
        <f t="shared" si="129"/>
        <v>11634.9</v>
      </c>
      <c r="J759" s="71">
        <f t="shared" si="132"/>
        <v>0</v>
      </c>
      <c r="K759" s="100">
        <f t="shared" si="126"/>
        <v>11634.9</v>
      </c>
      <c r="L759" s="13">
        <f t="shared" si="132"/>
        <v>0</v>
      </c>
      <c r="M759" s="101">
        <f t="shared" si="130"/>
        <v>11634.9</v>
      </c>
    </row>
    <row r="760" spans="1:13" ht="33">
      <c r="A760" s="63" t="str">
        <f ca="1">IF(ISERROR(MATCH(F760,Код_КВР,0)),"",INDIRECT(ADDRESS(MATCH(F760,Код_КВР,0)+1,2,,,"КВР")))</f>
        <v>Пособия, компенсации, меры социальной поддержки по публичным нормативным обязательствам</v>
      </c>
      <c r="B760" s="94">
        <v>805</v>
      </c>
      <c r="C760" s="8" t="s">
        <v>197</v>
      </c>
      <c r="D760" s="8" t="s">
        <v>224</v>
      </c>
      <c r="E760" s="94" t="s">
        <v>464</v>
      </c>
      <c r="F760" s="94">
        <v>313</v>
      </c>
      <c r="G760" s="71">
        <v>11634.9</v>
      </c>
      <c r="H760" s="66"/>
      <c r="I760" s="71">
        <f t="shared" si="129"/>
        <v>11634.9</v>
      </c>
      <c r="J760" s="66"/>
      <c r="K760" s="100">
        <f t="shared" si="126"/>
        <v>11634.9</v>
      </c>
      <c r="L760" s="100"/>
      <c r="M760" s="101">
        <f t="shared" si="130"/>
        <v>11634.9</v>
      </c>
    </row>
    <row r="761" spans="1:13" ht="33">
      <c r="A761" s="63" t="str">
        <f ca="1">IF(ISERROR(MATCH(E761,Код_КЦСР,0)),"",INDIRECT(ADDRESS(MATCH(E761,Код_КЦСР,0)+1,2,,,"КЦСР")))</f>
        <v>Социально-педагогическая поддержка детей-сирот и детей, оставшихся без попечения родителей</v>
      </c>
      <c r="B761" s="94">
        <v>805</v>
      </c>
      <c r="C761" s="8" t="s">
        <v>197</v>
      </c>
      <c r="D761" s="8" t="s">
        <v>224</v>
      </c>
      <c r="E761" s="94" t="s">
        <v>421</v>
      </c>
      <c r="F761" s="94"/>
      <c r="G761" s="71">
        <f aca="true" t="shared" si="133" ref="G761:L763">G762</f>
        <v>4176</v>
      </c>
      <c r="H761" s="71">
        <f t="shared" si="133"/>
        <v>0</v>
      </c>
      <c r="I761" s="71">
        <f t="shared" si="129"/>
        <v>4176</v>
      </c>
      <c r="J761" s="71">
        <f t="shared" si="133"/>
        <v>0</v>
      </c>
      <c r="K761" s="100">
        <f t="shared" si="126"/>
        <v>4176</v>
      </c>
      <c r="L761" s="13">
        <f t="shared" si="133"/>
        <v>0</v>
      </c>
      <c r="M761" s="101">
        <f t="shared" si="130"/>
        <v>4176</v>
      </c>
    </row>
    <row r="762" spans="1:13" ht="66">
      <c r="A762" s="63" t="str">
        <f ca="1">IF(ISERROR(MATCH(E762,Код_КЦСР,0)),"",INDIRECT(ADDRESS(MATCH(E762,Код_КЦСР,0)+1,2,,,"КЦСР")))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762" s="94">
        <v>805</v>
      </c>
      <c r="C762" s="8" t="s">
        <v>197</v>
      </c>
      <c r="D762" s="8" t="s">
        <v>224</v>
      </c>
      <c r="E762" s="94" t="s">
        <v>423</v>
      </c>
      <c r="F762" s="94"/>
      <c r="G762" s="71">
        <f t="shared" si="133"/>
        <v>4176</v>
      </c>
      <c r="H762" s="71">
        <f t="shared" si="133"/>
        <v>0</v>
      </c>
      <c r="I762" s="71">
        <f t="shared" si="129"/>
        <v>4176</v>
      </c>
      <c r="J762" s="71">
        <f t="shared" si="133"/>
        <v>0</v>
      </c>
      <c r="K762" s="100">
        <f t="shared" si="126"/>
        <v>4176</v>
      </c>
      <c r="L762" s="13">
        <f t="shared" si="133"/>
        <v>0</v>
      </c>
      <c r="M762" s="101">
        <f t="shared" si="130"/>
        <v>4176</v>
      </c>
    </row>
    <row r="763" spans="1:13" ht="12.75">
      <c r="A763" s="63" t="str">
        <f ca="1">IF(ISERROR(MATCH(F763,Код_КВР,0)),"",INDIRECT(ADDRESS(MATCH(F763,Код_КВР,0)+1,2,,,"КВР")))</f>
        <v>Социальное обеспечение и иные выплаты населению</v>
      </c>
      <c r="B763" s="94">
        <v>805</v>
      </c>
      <c r="C763" s="8" t="s">
        <v>197</v>
      </c>
      <c r="D763" s="8" t="s">
        <v>224</v>
      </c>
      <c r="E763" s="94" t="s">
        <v>423</v>
      </c>
      <c r="F763" s="94">
        <v>300</v>
      </c>
      <c r="G763" s="71">
        <f t="shared" si="133"/>
        <v>4176</v>
      </c>
      <c r="H763" s="71">
        <f t="shared" si="133"/>
        <v>0</v>
      </c>
      <c r="I763" s="71">
        <f t="shared" si="129"/>
        <v>4176</v>
      </c>
      <c r="J763" s="71">
        <f t="shared" si="133"/>
        <v>0</v>
      </c>
      <c r="K763" s="100">
        <f t="shared" si="126"/>
        <v>4176</v>
      </c>
      <c r="L763" s="13">
        <f t="shared" si="133"/>
        <v>0</v>
      </c>
      <c r="M763" s="101">
        <f t="shared" si="130"/>
        <v>4176</v>
      </c>
    </row>
    <row r="764" spans="1:13" ht="33">
      <c r="A764" s="63" t="str">
        <f ca="1">IF(ISERROR(MATCH(F764,Код_КВР,0)),"",INDIRECT(ADDRESS(MATCH(F764,Код_КВР,0)+1,2,,,"КВР")))</f>
        <v>Социальные выплаты гражданам, кроме публичных нормативных социальных выплат</v>
      </c>
      <c r="B764" s="94">
        <v>805</v>
      </c>
      <c r="C764" s="8" t="s">
        <v>197</v>
      </c>
      <c r="D764" s="8" t="s">
        <v>224</v>
      </c>
      <c r="E764" s="94" t="s">
        <v>423</v>
      </c>
      <c r="F764" s="94">
        <v>320</v>
      </c>
      <c r="G764" s="71">
        <f>SUM(G765+G766)</f>
        <v>4176</v>
      </c>
      <c r="H764" s="71">
        <f>SUM(H765+H766)</f>
        <v>0</v>
      </c>
      <c r="I764" s="71">
        <f t="shared" si="129"/>
        <v>4176</v>
      </c>
      <c r="J764" s="71">
        <f>SUM(J765+J766)</f>
        <v>0</v>
      </c>
      <c r="K764" s="100">
        <f t="shared" si="126"/>
        <v>4176</v>
      </c>
      <c r="L764" s="13">
        <f>SUM(L765+L766)</f>
        <v>0</v>
      </c>
      <c r="M764" s="101">
        <f t="shared" si="130"/>
        <v>4176</v>
      </c>
    </row>
    <row r="765" spans="1:13" ht="33">
      <c r="A765" s="63" t="str">
        <f ca="1">IF(ISERROR(MATCH(F765,Код_КВР,0)),"",INDIRECT(ADDRESS(MATCH(F765,Код_КВР,0)+1,2,,,"КВР")))</f>
        <v>Пособия, компенсации и иные социальные выплаты гражданам, кроме публичных нормативных обязательств</v>
      </c>
      <c r="B765" s="94">
        <v>805</v>
      </c>
      <c r="C765" s="8" t="s">
        <v>197</v>
      </c>
      <c r="D765" s="8" t="s">
        <v>224</v>
      </c>
      <c r="E765" s="94" t="s">
        <v>423</v>
      </c>
      <c r="F765" s="94">
        <v>321</v>
      </c>
      <c r="G765" s="71">
        <f>696+1200</f>
        <v>1896</v>
      </c>
      <c r="H765" s="71"/>
      <c r="I765" s="71">
        <f t="shared" si="129"/>
        <v>1896</v>
      </c>
      <c r="J765" s="71"/>
      <c r="K765" s="100">
        <f t="shared" si="126"/>
        <v>1896</v>
      </c>
      <c r="L765" s="13"/>
      <c r="M765" s="101">
        <f t="shared" si="130"/>
        <v>1896</v>
      </c>
    </row>
    <row r="766" spans="1:13" ht="33">
      <c r="A766" s="63" t="str">
        <f ca="1">IF(ISERROR(MATCH(F766,Код_КВР,0)),"",INDIRECT(ADDRESS(MATCH(F766,Код_КВР,0)+1,2,,,"КВР")))</f>
        <v>Приобретение товаров, работ, услуг в пользу граждан в целях их социального обеспечения</v>
      </c>
      <c r="B766" s="94">
        <v>805</v>
      </c>
      <c r="C766" s="8" t="s">
        <v>197</v>
      </c>
      <c r="D766" s="8" t="s">
        <v>224</v>
      </c>
      <c r="E766" s="94" t="s">
        <v>423</v>
      </c>
      <c r="F766" s="94">
        <v>323</v>
      </c>
      <c r="G766" s="71">
        <v>2280</v>
      </c>
      <c r="H766" s="71"/>
      <c r="I766" s="71">
        <f t="shared" si="129"/>
        <v>2280</v>
      </c>
      <c r="J766" s="71"/>
      <c r="K766" s="100">
        <f t="shared" si="126"/>
        <v>2280</v>
      </c>
      <c r="L766" s="13"/>
      <c r="M766" s="101">
        <f t="shared" si="130"/>
        <v>2280</v>
      </c>
    </row>
    <row r="767" spans="1:13" ht="12.75">
      <c r="A767" s="84" t="s">
        <v>213</v>
      </c>
      <c r="B767" s="94">
        <v>805</v>
      </c>
      <c r="C767" s="8" t="s">
        <v>197</v>
      </c>
      <c r="D767" s="8" t="s">
        <v>225</v>
      </c>
      <c r="E767" s="94"/>
      <c r="F767" s="94"/>
      <c r="G767" s="71">
        <f>G768</f>
        <v>132317.90000000002</v>
      </c>
      <c r="H767" s="71">
        <f>H768</f>
        <v>0</v>
      </c>
      <c r="I767" s="71">
        <f t="shared" si="129"/>
        <v>132317.90000000002</v>
      </c>
      <c r="J767" s="71">
        <f>J768</f>
        <v>0</v>
      </c>
      <c r="K767" s="100">
        <f t="shared" si="126"/>
        <v>132317.90000000002</v>
      </c>
      <c r="L767" s="13">
        <f>L768</f>
        <v>0</v>
      </c>
      <c r="M767" s="101">
        <f t="shared" si="130"/>
        <v>132317.90000000002</v>
      </c>
    </row>
    <row r="768" spans="1:13" ht="12.75">
      <c r="A768" s="63" t="str">
        <f ca="1">IF(ISERROR(MATCH(E768,Код_КЦСР,0)),"",INDIRECT(ADDRESS(MATCH(E768,Код_КЦСР,0)+1,2,,,"КЦСР")))</f>
        <v>Муниципальная программа «Развитие образования» на 2013-2022 годы</v>
      </c>
      <c r="B768" s="94">
        <v>805</v>
      </c>
      <c r="C768" s="8" t="s">
        <v>197</v>
      </c>
      <c r="D768" s="8" t="s">
        <v>225</v>
      </c>
      <c r="E768" s="94" t="s">
        <v>280</v>
      </c>
      <c r="F768" s="94"/>
      <c r="G768" s="71">
        <f>G769+G774+G780</f>
        <v>132317.90000000002</v>
      </c>
      <c r="H768" s="71">
        <f>H769+H774+H780</f>
        <v>0</v>
      </c>
      <c r="I768" s="71">
        <f t="shared" si="129"/>
        <v>132317.90000000002</v>
      </c>
      <c r="J768" s="71">
        <f>J769+J774+J780</f>
        <v>0</v>
      </c>
      <c r="K768" s="100">
        <f t="shared" si="126"/>
        <v>132317.90000000002</v>
      </c>
      <c r="L768" s="13">
        <f>L769+L774+L780</f>
        <v>0</v>
      </c>
      <c r="M768" s="101">
        <f t="shared" si="130"/>
        <v>132317.90000000002</v>
      </c>
    </row>
    <row r="769" spans="1:13" ht="12.75">
      <c r="A769" s="63" t="str">
        <f ca="1">IF(ISERROR(MATCH(E769,Код_КЦСР,0)),"",INDIRECT(ADDRESS(MATCH(E769,Код_КЦСР,0)+1,2,,,"КЦСР")))</f>
        <v>Дошкольное образование</v>
      </c>
      <c r="B769" s="94">
        <v>805</v>
      </c>
      <c r="C769" s="8" t="s">
        <v>197</v>
      </c>
      <c r="D769" s="8" t="s">
        <v>225</v>
      </c>
      <c r="E769" s="94" t="s">
        <v>287</v>
      </c>
      <c r="F769" s="94"/>
      <c r="G769" s="71">
        <f aca="true" t="shared" si="134" ref="G769:L772">G770</f>
        <v>63969.3</v>
      </c>
      <c r="H769" s="71">
        <f t="shared" si="134"/>
        <v>0</v>
      </c>
      <c r="I769" s="71">
        <f t="shared" si="129"/>
        <v>63969.3</v>
      </c>
      <c r="J769" s="71">
        <f t="shared" si="134"/>
        <v>0</v>
      </c>
      <c r="K769" s="100">
        <f t="shared" si="126"/>
        <v>63969.3</v>
      </c>
      <c r="L769" s="13">
        <f t="shared" si="134"/>
        <v>0</v>
      </c>
      <c r="M769" s="101">
        <f t="shared" si="130"/>
        <v>63969.3</v>
      </c>
    </row>
    <row r="770" spans="1:13" ht="66">
      <c r="A770" s="63" t="str">
        <f ca="1">IF(ISERROR(MATCH(E770,Код_КЦСР,0)),"",INDIRECT(ADDRESS(MATCH(E770,Код_КЦСР,0)+1,2,,,"КЦСР")))</f>
        <v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v>
      </c>
      <c r="B770" s="94">
        <v>805</v>
      </c>
      <c r="C770" s="8" t="s">
        <v>197</v>
      </c>
      <c r="D770" s="8" t="s">
        <v>225</v>
      </c>
      <c r="E770" s="94" t="s">
        <v>438</v>
      </c>
      <c r="F770" s="94"/>
      <c r="G770" s="71">
        <f t="shared" si="134"/>
        <v>63969.3</v>
      </c>
      <c r="H770" s="71">
        <f t="shared" si="134"/>
        <v>0</v>
      </c>
      <c r="I770" s="71">
        <f t="shared" si="129"/>
        <v>63969.3</v>
      </c>
      <c r="J770" s="71">
        <f t="shared" si="134"/>
        <v>0</v>
      </c>
      <c r="K770" s="100">
        <f t="shared" si="126"/>
        <v>63969.3</v>
      </c>
      <c r="L770" s="13">
        <f t="shared" si="134"/>
        <v>0</v>
      </c>
      <c r="M770" s="101">
        <f t="shared" si="130"/>
        <v>63969.3</v>
      </c>
    </row>
    <row r="771" spans="1:13" ht="12.75">
      <c r="A771" s="63" t="str">
        <f ca="1">IF(ISERROR(MATCH(F771,Код_КВР,0)),"",INDIRECT(ADDRESS(MATCH(F771,Код_КВР,0)+1,2,,,"КВР")))</f>
        <v>Социальное обеспечение и иные выплаты населению</v>
      </c>
      <c r="B771" s="94">
        <v>805</v>
      </c>
      <c r="C771" s="8" t="s">
        <v>197</v>
      </c>
      <c r="D771" s="8" t="s">
        <v>225</v>
      </c>
      <c r="E771" s="94" t="s">
        <v>438</v>
      </c>
      <c r="F771" s="94">
        <v>300</v>
      </c>
      <c r="G771" s="71">
        <f t="shared" si="134"/>
        <v>63969.3</v>
      </c>
      <c r="H771" s="71">
        <f t="shared" si="134"/>
        <v>0</v>
      </c>
      <c r="I771" s="71">
        <f t="shared" si="129"/>
        <v>63969.3</v>
      </c>
      <c r="J771" s="71">
        <f t="shared" si="134"/>
        <v>0</v>
      </c>
      <c r="K771" s="100">
        <f t="shared" si="126"/>
        <v>63969.3</v>
      </c>
      <c r="L771" s="13">
        <f t="shared" si="134"/>
        <v>0</v>
      </c>
      <c r="M771" s="101">
        <f t="shared" si="130"/>
        <v>63969.3</v>
      </c>
    </row>
    <row r="772" spans="1:13" ht="33">
      <c r="A772" s="63" t="str">
        <f ca="1">IF(ISERROR(MATCH(F772,Код_КВР,0)),"",INDIRECT(ADDRESS(MATCH(F772,Код_КВР,0)+1,2,,,"КВР")))</f>
        <v>Социальные выплаты гражданам, кроме публичных нормативных социальных выплат</v>
      </c>
      <c r="B772" s="94">
        <v>805</v>
      </c>
      <c r="C772" s="8" t="s">
        <v>197</v>
      </c>
      <c r="D772" s="8" t="s">
        <v>225</v>
      </c>
      <c r="E772" s="94" t="s">
        <v>438</v>
      </c>
      <c r="F772" s="94">
        <v>320</v>
      </c>
      <c r="G772" s="71">
        <f t="shared" si="134"/>
        <v>63969.3</v>
      </c>
      <c r="H772" s="71">
        <f t="shared" si="134"/>
        <v>0</v>
      </c>
      <c r="I772" s="71">
        <f t="shared" si="129"/>
        <v>63969.3</v>
      </c>
      <c r="J772" s="71">
        <f t="shared" si="134"/>
        <v>0</v>
      </c>
      <c r="K772" s="100">
        <f t="shared" si="126"/>
        <v>63969.3</v>
      </c>
      <c r="L772" s="13">
        <f t="shared" si="134"/>
        <v>0</v>
      </c>
      <c r="M772" s="101">
        <f t="shared" si="130"/>
        <v>63969.3</v>
      </c>
    </row>
    <row r="773" spans="1:13" ht="33">
      <c r="A773" s="63" t="str">
        <f ca="1">IF(ISERROR(MATCH(F773,Код_КВР,0)),"",INDIRECT(ADDRESS(MATCH(F773,Код_КВР,0)+1,2,,,"КВР")))</f>
        <v>Пособия, компенсации и иные социальные выплаты гражданам, кроме публичных нормативных обязательств</v>
      </c>
      <c r="B773" s="94">
        <v>805</v>
      </c>
      <c r="C773" s="8" t="s">
        <v>197</v>
      </c>
      <c r="D773" s="8" t="s">
        <v>225</v>
      </c>
      <c r="E773" s="94" t="s">
        <v>438</v>
      </c>
      <c r="F773" s="94">
        <v>321</v>
      </c>
      <c r="G773" s="71">
        <v>63969.3</v>
      </c>
      <c r="H773" s="71"/>
      <c r="I773" s="71">
        <f t="shared" si="129"/>
        <v>63969.3</v>
      </c>
      <c r="J773" s="71"/>
      <c r="K773" s="100">
        <f t="shared" si="126"/>
        <v>63969.3</v>
      </c>
      <c r="L773" s="13"/>
      <c r="M773" s="101">
        <f t="shared" si="130"/>
        <v>63969.3</v>
      </c>
    </row>
    <row r="774" spans="1:13" ht="12.75">
      <c r="A774" s="63" t="str">
        <f ca="1">IF(ISERROR(MATCH(E774,Код_КЦСР,0)),"",INDIRECT(ADDRESS(MATCH(E774,Код_КЦСР,0)+1,2,,,"КЦСР")))</f>
        <v>Кадровое обеспечение муниципальной системы образования</v>
      </c>
      <c r="B774" s="94">
        <v>805</v>
      </c>
      <c r="C774" s="8" t="s">
        <v>197</v>
      </c>
      <c r="D774" s="8" t="s">
        <v>225</v>
      </c>
      <c r="E774" s="94" t="s">
        <v>300</v>
      </c>
      <c r="F774" s="94"/>
      <c r="G774" s="71">
        <f aca="true" t="shared" si="135" ref="G774:L778">G775</f>
        <v>12418.6</v>
      </c>
      <c r="H774" s="71">
        <f t="shared" si="135"/>
        <v>0</v>
      </c>
      <c r="I774" s="71">
        <f t="shared" si="129"/>
        <v>12418.6</v>
      </c>
      <c r="J774" s="71">
        <f t="shared" si="135"/>
        <v>0</v>
      </c>
      <c r="K774" s="100">
        <f t="shared" si="126"/>
        <v>12418.6</v>
      </c>
      <c r="L774" s="13">
        <f t="shared" si="135"/>
        <v>0</v>
      </c>
      <c r="M774" s="101">
        <f t="shared" si="130"/>
        <v>12418.6</v>
      </c>
    </row>
    <row r="775" spans="1:13" ht="33">
      <c r="A775" s="63" t="str">
        <f ca="1">IF(ISERROR(MATCH(E775,Код_КЦСР,0)),"",INDIRECT(ADDRESS(MATCH(E775,Код_КЦСР,0)+1,2,,,"КЦСР")))</f>
        <v xml:space="preserve">Осуществление денежных выплат работникам муниципальных образовательных учреждений     </v>
      </c>
      <c r="B775" s="94">
        <v>805</v>
      </c>
      <c r="C775" s="8" t="s">
        <v>197</v>
      </c>
      <c r="D775" s="8" t="s">
        <v>225</v>
      </c>
      <c r="E775" s="94" t="s">
        <v>305</v>
      </c>
      <c r="F775" s="94"/>
      <c r="G775" s="71">
        <f t="shared" si="135"/>
        <v>12418.6</v>
      </c>
      <c r="H775" s="71">
        <f t="shared" si="135"/>
        <v>0</v>
      </c>
      <c r="I775" s="71">
        <f t="shared" si="129"/>
        <v>12418.6</v>
      </c>
      <c r="J775" s="71">
        <f t="shared" si="135"/>
        <v>0</v>
      </c>
      <c r="K775" s="100">
        <f t="shared" si="126"/>
        <v>12418.6</v>
      </c>
      <c r="L775" s="13">
        <f t="shared" si="135"/>
        <v>0</v>
      </c>
      <c r="M775" s="101">
        <f t="shared" si="130"/>
        <v>12418.6</v>
      </c>
    </row>
    <row r="776" spans="1:13" ht="72.75" customHeight="1">
      <c r="A776" s="63" t="str">
        <f ca="1">IF(ISERROR(MATCH(E776,Код_КЦСР,0)),"",INDIRECT(ADDRESS(MATCH(E776,Код_КЦСР,0)+1,2,,,"КЦСР")))</f>
        <v>Компенсация части родительской платы за содержание ребенка в детском саду (присмотр и уход за детьми) штатным работникам муниципальных дошкольных образовательных учреждений в соответствии с решением Череповецкой городской Думы от 30.10.2012 № 203</v>
      </c>
      <c r="B776" s="94">
        <v>805</v>
      </c>
      <c r="C776" s="8" t="s">
        <v>197</v>
      </c>
      <c r="D776" s="8" t="s">
        <v>225</v>
      </c>
      <c r="E776" s="94" t="s">
        <v>465</v>
      </c>
      <c r="F776" s="94"/>
      <c r="G776" s="71">
        <f t="shared" si="135"/>
        <v>12418.6</v>
      </c>
      <c r="H776" s="71">
        <f t="shared" si="135"/>
        <v>0</v>
      </c>
      <c r="I776" s="71">
        <f t="shared" si="129"/>
        <v>12418.6</v>
      </c>
      <c r="J776" s="71">
        <f t="shared" si="135"/>
        <v>0</v>
      </c>
      <c r="K776" s="100">
        <f t="shared" si="126"/>
        <v>12418.6</v>
      </c>
      <c r="L776" s="13">
        <f t="shared" si="135"/>
        <v>0</v>
      </c>
      <c r="M776" s="101">
        <f t="shared" si="130"/>
        <v>12418.6</v>
      </c>
    </row>
    <row r="777" spans="1:13" ht="12.75">
      <c r="A777" s="63" t="str">
        <f ca="1">IF(ISERROR(MATCH(F777,Код_КВР,0)),"",INDIRECT(ADDRESS(MATCH(F777,Код_КВР,0)+1,2,,,"КВР")))</f>
        <v>Социальное обеспечение и иные выплаты населению</v>
      </c>
      <c r="B777" s="94">
        <v>805</v>
      </c>
      <c r="C777" s="8" t="s">
        <v>197</v>
      </c>
      <c r="D777" s="8" t="s">
        <v>225</v>
      </c>
      <c r="E777" s="94" t="s">
        <v>465</v>
      </c>
      <c r="F777" s="94">
        <v>300</v>
      </c>
      <c r="G777" s="71">
        <f t="shared" si="135"/>
        <v>12418.6</v>
      </c>
      <c r="H777" s="71">
        <f t="shared" si="135"/>
        <v>0</v>
      </c>
      <c r="I777" s="71">
        <f t="shared" si="129"/>
        <v>12418.6</v>
      </c>
      <c r="J777" s="71">
        <f t="shared" si="135"/>
        <v>0</v>
      </c>
      <c r="K777" s="100">
        <f aca="true" t="shared" si="136" ref="K777:K840">I777+J777</f>
        <v>12418.6</v>
      </c>
      <c r="L777" s="13">
        <f t="shared" si="135"/>
        <v>0</v>
      </c>
      <c r="M777" s="101">
        <f t="shared" si="130"/>
        <v>12418.6</v>
      </c>
    </row>
    <row r="778" spans="1:13" ht="12.75">
      <c r="A778" s="63" t="str">
        <f ca="1">IF(ISERROR(MATCH(F778,Код_КВР,0)),"",INDIRECT(ADDRESS(MATCH(F778,Код_КВР,0)+1,2,,,"КВР")))</f>
        <v>Публичные нормативные социальные выплаты гражданам</v>
      </c>
      <c r="B778" s="94">
        <v>805</v>
      </c>
      <c r="C778" s="8" t="s">
        <v>197</v>
      </c>
      <c r="D778" s="8" t="s">
        <v>225</v>
      </c>
      <c r="E778" s="94" t="s">
        <v>465</v>
      </c>
      <c r="F778" s="94">
        <v>310</v>
      </c>
      <c r="G778" s="71">
        <f t="shared" si="135"/>
        <v>12418.6</v>
      </c>
      <c r="H778" s="71">
        <f t="shared" si="135"/>
        <v>0</v>
      </c>
      <c r="I778" s="71">
        <f t="shared" si="129"/>
        <v>12418.6</v>
      </c>
      <c r="J778" s="71">
        <f t="shared" si="135"/>
        <v>0</v>
      </c>
      <c r="K778" s="100">
        <f t="shared" si="136"/>
        <v>12418.6</v>
      </c>
      <c r="L778" s="13">
        <f t="shared" si="135"/>
        <v>0</v>
      </c>
      <c r="M778" s="101">
        <f t="shared" si="130"/>
        <v>12418.6</v>
      </c>
    </row>
    <row r="779" spans="1:13" ht="33">
      <c r="A779" s="63" t="str">
        <f ca="1">IF(ISERROR(MATCH(F779,Код_КВР,0)),"",INDIRECT(ADDRESS(MATCH(F779,Код_КВР,0)+1,2,,,"КВР")))</f>
        <v>Пособия, компенсации, меры социальной поддержки по публичным нормативным обязательствам</v>
      </c>
      <c r="B779" s="94">
        <v>805</v>
      </c>
      <c r="C779" s="8" t="s">
        <v>197</v>
      </c>
      <c r="D779" s="8" t="s">
        <v>225</v>
      </c>
      <c r="E779" s="94" t="s">
        <v>465</v>
      </c>
      <c r="F779" s="94">
        <v>313</v>
      </c>
      <c r="G779" s="71">
        <v>12418.6</v>
      </c>
      <c r="H779" s="71"/>
      <c r="I779" s="71">
        <f t="shared" si="129"/>
        <v>12418.6</v>
      </c>
      <c r="J779" s="71"/>
      <c r="K779" s="100">
        <f t="shared" si="136"/>
        <v>12418.6</v>
      </c>
      <c r="L779" s="13"/>
      <c r="M779" s="101">
        <f t="shared" si="130"/>
        <v>12418.6</v>
      </c>
    </row>
    <row r="780" spans="1:13" ht="33">
      <c r="A780" s="63" t="str">
        <f ca="1">IF(ISERROR(MATCH(E780,Код_КЦСР,0)),"",INDIRECT(ADDRESS(MATCH(E780,Код_КЦСР,0)+1,2,,,"КЦСР")))</f>
        <v>Социально-педагогическая поддержка детей-сирот и детей, оставшихся без попечения родителей</v>
      </c>
      <c r="B780" s="94">
        <v>805</v>
      </c>
      <c r="C780" s="8" t="s">
        <v>197</v>
      </c>
      <c r="D780" s="8" t="s">
        <v>225</v>
      </c>
      <c r="E780" s="94" t="s">
        <v>421</v>
      </c>
      <c r="F780" s="94"/>
      <c r="G780" s="71">
        <f aca="true" t="shared" si="137" ref="G780:L783">G781</f>
        <v>55930</v>
      </c>
      <c r="H780" s="71">
        <f t="shared" si="137"/>
        <v>0</v>
      </c>
      <c r="I780" s="71">
        <f t="shared" si="129"/>
        <v>55930</v>
      </c>
      <c r="J780" s="71">
        <f t="shared" si="137"/>
        <v>0</v>
      </c>
      <c r="K780" s="100">
        <f t="shared" si="136"/>
        <v>55930</v>
      </c>
      <c r="L780" s="13">
        <f t="shared" si="137"/>
        <v>0</v>
      </c>
      <c r="M780" s="101">
        <f t="shared" si="130"/>
        <v>55930</v>
      </c>
    </row>
    <row r="781" spans="1:13" ht="148.5">
      <c r="A781" s="63" t="str">
        <f ca="1">IF(ISERROR(MATCH(E781,Код_КЦСР,0)),"",INDIRECT(ADDRESS(MATCH(E781,Код_КЦСР,0)+1,2,,,"КЦСР")))</f>
        <v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 за счет субвенций из областного бюджета</v>
      </c>
      <c r="B781" s="94">
        <v>805</v>
      </c>
      <c r="C781" s="8" t="s">
        <v>197</v>
      </c>
      <c r="D781" s="8" t="s">
        <v>225</v>
      </c>
      <c r="E781" s="94" t="s">
        <v>442</v>
      </c>
      <c r="F781" s="94"/>
      <c r="G781" s="71">
        <f t="shared" si="137"/>
        <v>55930</v>
      </c>
      <c r="H781" s="71">
        <f t="shared" si="137"/>
        <v>0</v>
      </c>
      <c r="I781" s="71">
        <f t="shared" si="129"/>
        <v>55930</v>
      </c>
      <c r="J781" s="71">
        <f t="shared" si="137"/>
        <v>0</v>
      </c>
      <c r="K781" s="100">
        <f t="shared" si="136"/>
        <v>55930</v>
      </c>
      <c r="L781" s="13">
        <f t="shared" si="137"/>
        <v>0</v>
      </c>
      <c r="M781" s="101">
        <f t="shared" si="130"/>
        <v>55930</v>
      </c>
    </row>
    <row r="782" spans="1:13" ht="12.75">
      <c r="A782" s="63" t="str">
        <f ca="1">IF(ISERROR(MATCH(F782,Код_КВР,0)),"",INDIRECT(ADDRESS(MATCH(F782,Код_КВР,0)+1,2,,,"КВР")))</f>
        <v>Социальное обеспечение и иные выплаты населению</v>
      </c>
      <c r="B782" s="94">
        <v>805</v>
      </c>
      <c r="C782" s="8" t="s">
        <v>197</v>
      </c>
      <c r="D782" s="8" t="s">
        <v>225</v>
      </c>
      <c r="E782" s="94" t="s">
        <v>442</v>
      </c>
      <c r="F782" s="94">
        <v>300</v>
      </c>
      <c r="G782" s="71">
        <f t="shared" si="137"/>
        <v>55930</v>
      </c>
      <c r="H782" s="71">
        <f t="shared" si="137"/>
        <v>0</v>
      </c>
      <c r="I782" s="71">
        <f t="shared" si="129"/>
        <v>55930</v>
      </c>
      <c r="J782" s="71">
        <f t="shared" si="137"/>
        <v>0</v>
      </c>
      <c r="K782" s="100">
        <f t="shared" si="136"/>
        <v>55930</v>
      </c>
      <c r="L782" s="13">
        <f t="shared" si="137"/>
        <v>0</v>
      </c>
      <c r="M782" s="101">
        <f t="shared" si="130"/>
        <v>55930</v>
      </c>
    </row>
    <row r="783" spans="1:13" ht="33">
      <c r="A783" s="63" t="str">
        <f ca="1">IF(ISERROR(MATCH(F783,Код_КВР,0)),"",INDIRECT(ADDRESS(MATCH(F783,Код_КВР,0)+1,2,,,"КВР")))</f>
        <v>Социальные выплаты гражданам, кроме публичных нормативных социальных выплат</v>
      </c>
      <c r="B783" s="94">
        <v>805</v>
      </c>
      <c r="C783" s="8" t="s">
        <v>197</v>
      </c>
      <c r="D783" s="8" t="s">
        <v>225</v>
      </c>
      <c r="E783" s="94" t="s">
        <v>442</v>
      </c>
      <c r="F783" s="94">
        <v>320</v>
      </c>
      <c r="G783" s="71">
        <f t="shared" si="137"/>
        <v>55930</v>
      </c>
      <c r="H783" s="71">
        <f t="shared" si="137"/>
        <v>0</v>
      </c>
      <c r="I783" s="71">
        <f t="shared" si="129"/>
        <v>55930</v>
      </c>
      <c r="J783" s="71">
        <f t="shared" si="137"/>
        <v>0</v>
      </c>
      <c r="K783" s="100">
        <f t="shared" si="136"/>
        <v>55930</v>
      </c>
      <c r="L783" s="13">
        <f t="shared" si="137"/>
        <v>0</v>
      </c>
      <c r="M783" s="101">
        <f t="shared" si="130"/>
        <v>55930</v>
      </c>
    </row>
    <row r="784" spans="1:13" ht="33">
      <c r="A784" s="63" t="str">
        <f ca="1">IF(ISERROR(MATCH(F784,Код_КВР,0)),"",INDIRECT(ADDRESS(MATCH(F784,Код_КВР,0)+1,2,,,"КВР")))</f>
        <v>Пособия, компенсации и иные социальные выплаты гражданам, кроме публичных нормативных обязательств</v>
      </c>
      <c r="B784" s="94">
        <v>805</v>
      </c>
      <c r="C784" s="8" t="s">
        <v>197</v>
      </c>
      <c r="D784" s="8" t="s">
        <v>225</v>
      </c>
      <c r="E784" s="94" t="s">
        <v>442</v>
      </c>
      <c r="F784" s="94">
        <v>321</v>
      </c>
      <c r="G784" s="71">
        <v>55930</v>
      </c>
      <c r="H784" s="71"/>
      <c r="I784" s="71">
        <f t="shared" si="129"/>
        <v>55930</v>
      </c>
      <c r="J784" s="71"/>
      <c r="K784" s="100">
        <f t="shared" si="136"/>
        <v>55930</v>
      </c>
      <c r="L784" s="13"/>
      <c r="M784" s="101">
        <f t="shared" si="130"/>
        <v>55930</v>
      </c>
    </row>
    <row r="785" spans="1:13" ht="12.75">
      <c r="A785" s="63" t="str">
        <f ca="1">IF(ISERROR(MATCH(B785,Код_ППП,0)),"",INDIRECT(ADDRESS(MATCH(B785,Код_ППП,0)+1,2,,,"ППП")))</f>
        <v>ФИНАНСОВОЕ УПРАВЛЕНИЕ МЭРИИ ГОРОДА</v>
      </c>
      <c r="B785" s="94">
        <v>807</v>
      </c>
      <c r="C785" s="8"/>
      <c r="D785" s="8"/>
      <c r="E785" s="94"/>
      <c r="F785" s="94"/>
      <c r="G785" s="71">
        <f>G786+G818+G826</f>
        <v>267430.1</v>
      </c>
      <c r="H785" s="71">
        <f>H786+H818+H826</f>
        <v>-73691.9</v>
      </c>
      <c r="I785" s="71">
        <f t="shared" si="129"/>
        <v>193738.19999999998</v>
      </c>
      <c r="J785" s="71">
        <f>J786+J818+J826</f>
        <v>-50801.299999999996</v>
      </c>
      <c r="K785" s="100">
        <f t="shared" si="136"/>
        <v>142936.9</v>
      </c>
      <c r="L785" s="13">
        <f>L786+L818+L826</f>
        <v>-45726.7</v>
      </c>
      <c r="M785" s="101">
        <f t="shared" si="130"/>
        <v>97210.2</v>
      </c>
    </row>
    <row r="786" spans="1:13" ht="12.75">
      <c r="A786" s="63" t="str">
        <f ca="1">IF(ISERROR(MATCH(C786,Код_Раздел,0)),"",INDIRECT(ADDRESS(MATCH(C786,Код_Раздел,0)+1,2,,,"Раздел")))</f>
        <v>Общегосударственные  вопросы</v>
      </c>
      <c r="B786" s="94">
        <v>807</v>
      </c>
      <c r="C786" s="8" t="s">
        <v>222</v>
      </c>
      <c r="D786" s="8"/>
      <c r="E786" s="94"/>
      <c r="F786" s="94"/>
      <c r="G786" s="71">
        <f>G787+G803+G810</f>
        <v>103836.29999999999</v>
      </c>
      <c r="H786" s="71">
        <f>H787+H803+H810</f>
        <v>-9691.9</v>
      </c>
      <c r="I786" s="71">
        <f t="shared" si="129"/>
        <v>94144.4</v>
      </c>
      <c r="J786" s="71">
        <f>J787+J803+J810</f>
        <v>-630.1</v>
      </c>
      <c r="K786" s="100">
        <f t="shared" si="136"/>
        <v>93514.29999999999</v>
      </c>
      <c r="L786" s="13">
        <f>L787+L803+L810</f>
        <v>-42706.7</v>
      </c>
      <c r="M786" s="101">
        <f t="shared" si="130"/>
        <v>50807.59999999999</v>
      </c>
    </row>
    <row r="787" spans="1:13" ht="33">
      <c r="A787" s="12" t="s">
        <v>174</v>
      </c>
      <c r="B787" s="94">
        <v>807</v>
      </c>
      <c r="C787" s="8" t="s">
        <v>222</v>
      </c>
      <c r="D787" s="8" t="s">
        <v>226</v>
      </c>
      <c r="E787" s="94"/>
      <c r="F787" s="94"/>
      <c r="G787" s="71">
        <f>G788</f>
        <v>34284.99999999999</v>
      </c>
      <c r="H787" s="71">
        <f>H788</f>
        <v>0</v>
      </c>
      <c r="I787" s="71">
        <f t="shared" si="129"/>
        <v>34284.99999999999</v>
      </c>
      <c r="J787" s="71">
        <f>J788</f>
        <v>0</v>
      </c>
      <c r="K787" s="100">
        <f t="shared" si="136"/>
        <v>34284.99999999999</v>
      </c>
      <c r="L787" s="13">
        <f>L788</f>
        <v>0</v>
      </c>
      <c r="M787" s="101">
        <f t="shared" si="130"/>
        <v>34284.99999999999</v>
      </c>
    </row>
    <row r="788" spans="1:13" ht="33">
      <c r="A788" s="63" t="str">
        <f ca="1">IF(ISERROR(MATCH(E788,Код_КЦСР,0)),"",INDIRECT(ADDRESS(MATCH(E788,Код_КЦСР,0)+1,2,,,"КЦСР")))</f>
        <v>Непрограммные направления деятельности органов местного самоуправления</v>
      </c>
      <c r="B788" s="94">
        <v>807</v>
      </c>
      <c r="C788" s="8" t="s">
        <v>222</v>
      </c>
      <c r="D788" s="8" t="s">
        <v>226</v>
      </c>
      <c r="E788" s="94" t="s">
        <v>308</v>
      </c>
      <c r="F788" s="94"/>
      <c r="G788" s="71">
        <f>G789</f>
        <v>34284.99999999999</v>
      </c>
      <c r="H788" s="71">
        <f>H789</f>
        <v>0</v>
      </c>
      <c r="I788" s="71">
        <f t="shared" si="129"/>
        <v>34284.99999999999</v>
      </c>
      <c r="J788" s="71">
        <f>J789</f>
        <v>0</v>
      </c>
      <c r="K788" s="100">
        <f t="shared" si="136"/>
        <v>34284.99999999999</v>
      </c>
      <c r="L788" s="13">
        <f>L789</f>
        <v>0</v>
      </c>
      <c r="M788" s="101">
        <f t="shared" si="130"/>
        <v>34284.99999999999</v>
      </c>
    </row>
    <row r="789" spans="1:13" ht="12.75">
      <c r="A789" s="63" t="str">
        <f ca="1">IF(ISERROR(MATCH(E789,Код_КЦСР,0)),"",INDIRECT(ADDRESS(MATCH(E789,Код_КЦСР,0)+1,2,,,"КЦСР")))</f>
        <v>Расходы, не включенные в муниципальные программы города Череповца</v>
      </c>
      <c r="B789" s="94">
        <v>807</v>
      </c>
      <c r="C789" s="8" t="s">
        <v>222</v>
      </c>
      <c r="D789" s="8" t="s">
        <v>226</v>
      </c>
      <c r="E789" s="94" t="s">
        <v>310</v>
      </c>
      <c r="F789" s="94"/>
      <c r="G789" s="71">
        <f>G790+G800</f>
        <v>34284.99999999999</v>
      </c>
      <c r="H789" s="71">
        <f>H790+H800</f>
        <v>0</v>
      </c>
      <c r="I789" s="71">
        <f t="shared" si="129"/>
        <v>34284.99999999999</v>
      </c>
      <c r="J789" s="71">
        <f>J790+J800</f>
        <v>0</v>
      </c>
      <c r="K789" s="100">
        <f t="shared" si="136"/>
        <v>34284.99999999999</v>
      </c>
      <c r="L789" s="13">
        <f>L790+L800</f>
        <v>0</v>
      </c>
      <c r="M789" s="101">
        <f t="shared" si="130"/>
        <v>34284.99999999999</v>
      </c>
    </row>
    <row r="790" spans="1:13" ht="33">
      <c r="A790" s="63" t="str">
        <f ca="1">IF(ISERROR(MATCH(E790,Код_КЦСР,0)),"",INDIRECT(ADDRESS(MATCH(E790,Код_КЦСР,0)+1,2,,,"КЦСР")))</f>
        <v>Руководство и управление в сфере установленных функций органов местного самоуправления</v>
      </c>
      <c r="B790" s="94">
        <v>807</v>
      </c>
      <c r="C790" s="8" t="s">
        <v>222</v>
      </c>
      <c r="D790" s="8" t="s">
        <v>226</v>
      </c>
      <c r="E790" s="94" t="s">
        <v>312</v>
      </c>
      <c r="F790" s="94"/>
      <c r="G790" s="71">
        <f>G791</f>
        <v>34037.299999999996</v>
      </c>
      <c r="H790" s="71">
        <f>H791</f>
        <v>0</v>
      </c>
      <c r="I790" s="71">
        <f t="shared" si="129"/>
        <v>34037.299999999996</v>
      </c>
      <c r="J790" s="71">
        <f>J791</f>
        <v>0</v>
      </c>
      <c r="K790" s="100">
        <f t="shared" si="136"/>
        <v>34037.299999999996</v>
      </c>
      <c r="L790" s="13">
        <f>L791</f>
        <v>0</v>
      </c>
      <c r="M790" s="101">
        <f t="shared" si="130"/>
        <v>34037.299999999996</v>
      </c>
    </row>
    <row r="791" spans="1:13" ht="12.75">
      <c r="A791" s="63" t="str">
        <f ca="1">IF(ISERROR(MATCH(E791,Код_КЦСР,0)),"",INDIRECT(ADDRESS(MATCH(E791,Код_КЦСР,0)+1,2,,,"КЦСР")))</f>
        <v>Центральный аппарат</v>
      </c>
      <c r="B791" s="94">
        <v>807</v>
      </c>
      <c r="C791" s="8" t="s">
        <v>222</v>
      </c>
      <c r="D791" s="8" t="s">
        <v>226</v>
      </c>
      <c r="E791" s="94" t="s">
        <v>315</v>
      </c>
      <c r="F791" s="94"/>
      <c r="G791" s="71">
        <f>G792+G794+G797</f>
        <v>34037.299999999996</v>
      </c>
      <c r="H791" s="71">
        <f>H792+H794+H797</f>
        <v>0</v>
      </c>
      <c r="I791" s="71">
        <f t="shared" si="129"/>
        <v>34037.299999999996</v>
      </c>
      <c r="J791" s="71">
        <f>J792+J794+J797</f>
        <v>0</v>
      </c>
      <c r="K791" s="100">
        <f t="shared" si="136"/>
        <v>34037.299999999996</v>
      </c>
      <c r="L791" s="13">
        <f>L792+L794+L797</f>
        <v>0</v>
      </c>
      <c r="M791" s="101">
        <f t="shared" si="130"/>
        <v>34037.299999999996</v>
      </c>
    </row>
    <row r="792" spans="1:13" ht="33">
      <c r="A792" s="63" t="str">
        <f aca="true" t="shared" si="138" ref="A792:A798">IF(ISERROR(MATCH(F792,Код_КВР,0)),"",INDIRECT(ADDRESS(MATCH(F792,Код_КВР,0)+1,2,,,"КВР")))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92" s="94">
        <v>807</v>
      </c>
      <c r="C792" s="8" t="s">
        <v>222</v>
      </c>
      <c r="D792" s="8" t="s">
        <v>226</v>
      </c>
      <c r="E792" s="94" t="s">
        <v>315</v>
      </c>
      <c r="F792" s="94">
        <v>100</v>
      </c>
      <c r="G792" s="71">
        <f>G793</f>
        <v>33963.1</v>
      </c>
      <c r="H792" s="71">
        <f>H793</f>
        <v>0</v>
      </c>
      <c r="I792" s="71">
        <f aca="true" t="shared" si="139" ref="I792:I861">G792+H792</f>
        <v>33963.1</v>
      </c>
      <c r="J792" s="71">
        <f>J793</f>
        <v>0</v>
      </c>
      <c r="K792" s="100">
        <f t="shared" si="136"/>
        <v>33963.1</v>
      </c>
      <c r="L792" s="13">
        <f>L793</f>
        <v>0</v>
      </c>
      <c r="M792" s="101">
        <f t="shared" si="130"/>
        <v>33963.1</v>
      </c>
    </row>
    <row r="793" spans="1:13" ht="12.75">
      <c r="A793" s="63" t="str">
        <f ca="1" t="shared" si="138"/>
        <v>Расходы на выплаты персоналу муниципальных органов</v>
      </c>
      <c r="B793" s="94">
        <v>807</v>
      </c>
      <c r="C793" s="8" t="s">
        <v>222</v>
      </c>
      <c r="D793" s="8" t="s">
        <v>226</v>
      </c>
      <c r="E793" s="94" t="s">
        <v>315</v>
      </c>
      <c r="F793" s="94">
        <v>120</v>
      </c>
      <c r="G793" s="71">
        <v>33963.1</v>
      </c>
      <c r="H793" s="71"/>
      <c r="I793" s="71">
        <f t="shared" si="139"/>
        <v>33963.1</v>
      </c>
      <c r="J793" s="71"/>
      <c r="K793" s="100">
        <f t="shared" si="136"/>
        <v>33963.1</v>
      </c>
      <c r="L793" s="13"/>
      <c r="M793" s="101">
        <f t="shared" si="130"/>
        <v>33963.1</v>
      </c>
    </row>
    <row r="794" spans="1:13" ht="12.75">
      <c r="A794" s="63" t="str">
        <f ca="1" t="shared" si="138"/>
        <v>Закупка товаров, работ и услуг для муниципальных нужд</v>
      </c>
      <c r="B794" s="94">
        <v>807</v>
      </c>
      <c r="C794" s="8" t="s">
        <v>222</v>
      </c>
      <c r="D794" s="8" t="s">
        <v>226</v>
      </c>
      <c r="E794" s="94" t="s">
        <v>315</v>
      </c>
      <c r="F794" s="94">
        <v>200</v>
      </c>
      <c r="G794" s="71">
        <f>G795</f>
        <v>72.7</v>
      </c>
      <c r="H794" s="71">
        <f>H795</f>
        <v>0</v>
      </c>
      <c r="I794" s="71">
        <f t="shared" si="139"/>
        <v>72.7</v>
      </c>
      <c r="J794" s="71">
        <f>J795</f>
        <v>0</v>
      </c>
      <c r="K794" s="100">
        <f t="shared" si="136"/>
        <v>72.7</v>
      </c>
      <c r="L794" s="13">
        <f>L795</f>
        <v>0</v>
      </c>
      <c r="M794" s="101">
        <f aca="true" t="shared" si="140" ref="M794:M857">K794+L794</f>
        <v>72.7</v>
      </c>
    </row>
    <row r="795" spans="1:13" ht="33">
      <c r="A795" s="63" t="str">
        <f ca="1" t="shared" si="138"/>
        <v>Иные закупки товаров, работ и услуг для обеспечения муниципальных нужд</v>
      </c>
      <c r="B795" s="94">
        <v>807</v>
      </c>
      <c r="C795" s="8" t="s">
        <v>222</v>
      </c>
      <c r="D795" s="8" t="s">
        <v>226</v>
      </c>
      <c r="E795" s="94" t="s">
        <v>315</v>
      </c>
      <c r="F795" s="94">
        <v>240</v>
      </c>
      <c r="G795" s="71">
        <f>G796</f>
        <v>72.7</v>
      </c>
      <c r="H795" s="71">
        <f>H796</f>
        <v>0</v>
      </c>
      <c r="I795" s="71">
        <f t="shared" si="139"/>
        <v>72.7</v>
      </c>
      <c r="J795" s="71">
        <f>J796</f>
        <v>0</v>
      </c>
      <c r="K795" s="100">
        <f t="shared" si="136"/>
        <v>72.7</v>
      </c>
      <c r="L795" s="13">
        <f>L796</f>
        <v>0</v>
      </c>
      <c r="M795" s="101">
        <f t="shared" si="140"/>
        <v>72.7</v>
      </c>
    </row>
    <row r="796" spans="1:13" ht="33">
      <c r="A796" s="63" t="str">
        <f ca="1" t="shared" si="138"/>
        <v xml:space="preserve">Прочая закупка товаров, работ и услуг для обеспечения муниципальных нужд         </v>
      </c>
      <c r="B796" s="94">
        <v>807</v>
      </c>
      <c r="C796" s="8" t="s">
        <v>222</v>
      </c>
      <c r="D796" s="8" t="s">
        <v>226</v>
      </c>
      <c r="E796" s="94" t="s">
        <v>315</v>
      </c>
      <c r="F796" s="94">
        <v>244</v>
      </c>
      <c r="G796" s="71">
        <v>72.7</v>
      </c>
      <c r="H796" s="71"/>
      <c r="I796" s="71">
        <f t="shared" si="139"/>
        <v>72.7</v>
      </c>
      <c r="J796" s="71"/>
      <c r="K796" s="100">
        <f t="shared" si="136"/>
        <v>72.7</v>
      </c>
      <c r="L796" s="13"/>
      <c r="M796" s="101">
        <f t="shared" si="140"/>
        <v>72.7</v>
      </c>
    </row>
    <row r="797" spans="1:13" ht="12.75">
      <c r="A797" s="63" t="str">
        <f ca="1" t="shared" si="138"/>
        <v>Иные бюджетные ассигнования</v>
      </c>
      <c r="B797" s="94">
        <v>807</v>
      </c>
      <c r="C797" s="8" t="s">
        <v>222</v>
      </c>
      <c r="D797" s="8" t="s">
        <v>226</v>
      </c>
      <c r="E797" s="94" t="s">
        <v>315</v>
      </c>
      <c r="F797" s="94">
        <v>800</v>
      </c>
      <c r="G797" s="71">
        <f>G798</f>
        <v>1.5</v>
      </c>
      <c r="H797" s="71">
        <f>H798</f>
        <v>0</v>
      </c>
      <c r="I797" s="71">
        <f t="shared" si="139"/>
        <v>1.5</v>
      </c>
      <c r="J797" s="71">
        <f>J798</f>
        <v>0</v>
      </c>
      <c r="K797" s="100">
        <f t="shared" si="136"/>
        <v>1.5</v>
      </c>
      <c r="L797" s="13">
        <f>L798</f>
        <v>0</v>
      </c>
      <c r="M797" s="101">
        <f t="shared" si="140"/>
        <v>1.5</v>
      </c>
    </row>
    <row r="798" spans="1:13" ht="12.75">
      <c r="A798" s="63" t="str">
        <f ca="1" t="shared" si="138"/>
        <v>Уплата налогов, сборов и иных платежей</v>
      </c>
      <c r="B798" s="94">
        <v>807</v>
      </c>
      <c r="C798" s="8" t="s">
        <v>222</v>
      </c>
      <c r="D798" s="8" t="s">
        <v>226</v>
      </c>
      <c r="E798" s="94" t="s">
        <v>315</v>
      </c>
      <c r="F798" s="94">
        <v>850</v>
      </c>
      <c r="G798" s="71">
        <f>G799</f>
        <v>1.5</v>
      </c>
      <c r="H798" s="71">
        <f>H799</f>
        <v>0</v>
      </c>
      <c r="I798" s="71">
        <f t="shared" si="139"/>
        <v>1.5</v>
      </c>
      <c r="J798" s="71">
        <f>J799</f>
        <v>0</v>
      </c>
      <c r="K798" s="100">
        <f t="shared" si="136"/>
        <v>1.5</v>
      </c>
      <c r="L798" s="13">
        <f>L799</f>
        <v>0</v>
      </c>
      <c r="M798" s="101">
        <f t="shared" si="140"/>
        <v>1.5</v>
      </c>
    </row>
    <row r="799" spans="1:13" ht="12.75">
      <c r="A799" s="63" t="str">
        <f ca="1">IF(ISERROR(MATCH(F799,Код_КВР,0)),"",INDIRECT(ADDRESS(MATCH(F799,Код_КВР,0)+1,2,,,"КВР")))</f>
        <v>Уплата прочих налогов, сборов и иных платежей</v>
      </c>
      <c r="B799" s="94">
        <v>807</v>
      </c>
      <c r="C799" s="8" t="s">
        <v>222</v>
      </c>
      <c r="D799" s="8" t="s">
        <v>226</v>
      </c>
      <c r="E799" s="94" t="s">
        <v>315</v>
      </c>
      <c r="F799" s="94">
        <v>852</v>
      </c>
      <c r="G799" s="71">
        <v>1.5</v>
      </c>
      <c r="H799" s="71"/>
      <c r="I799" s="71">
        <f t="shared" si="139"/>
        <v>1.5</v>
      </c>
      <c r="J799" s="71"/>
      <c r="K799" s="100">
        <f t="shared" si="136"/>
        <v>1.5</v>
      </c>
      <c r="L799" s="13"/>
      <c r="M799" s="101">
        <f t="shared" si="140"/>
        <v>1.5</v>
      </c>
    </row>
    <row r="800" spans="1:13" ht="99.75" customHeight="1">
      <c r="A800" s="63" t="str">
        <f ca="1">IF(ISERROR(MATCH(E800,Код_КЦСР,0)),"",INDIRECT(ADDRESS(MATCH(E800,Код_КЦСР,0)+1,2,,,"КЦСР")))</f>
        <v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v>
      </c>
      <c r="B800" s="94">
        <v>807</v>
      </c>
      <c r="C800" s="8" t="s">
        <v>222</v>
      </c>
      <c r="D800" s="8" t="s">
        <v>226</v>
      </c>
      <c r="E800" s="94" t="s">
        <v>401</v>
      </c>
      <c r="F800" s="94"/>
      <c r="G800" s="71">
        <f>G801</f>
        <v>247.7</v>
      </c>
      <c r="H800" s="71">
        <f>H801</f>
        <v>0</v>
      </c>
      <c r="I800" s="71">
        <f t="shared" si="139"/>
        <v>247.7</v>
      </c>
      <c r="J800" s="71">
        <f>J801</f>
        <v>0</v>
      </c>
      <c r="K800" s="100">
        <f t="shared" si="136"/>
        <v>247.7</v>
      </c>
      <c r="L800" s="13">
        <f>L801</f>
        <v>0</v>
      </c>
      <c r="M800" s="101">
        <f t="shared" si="140"/>
        <v>247.7</v>
      </c>
    </row>
    <row r="801" spans="1:13" ht="33">
      <c r="A801" s="63" t="str">
        <f ca="1">IF(ISERROR(MATCH(F801,Код_КВР,0)),"",INDIRECT(ADDRESS(MATCH(F801,Код_КВР,0)+1,2,,,"КВР")))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01" s="94">
        <v>807</v>
      </c>
      <c r="C801" s="8" t="s">
        <v>222</v>
      </c>
      <c r="D801" s="8" t="s">
        <v>226</v>
      </c>
      <c r="E801" s="94" t="s">
        <v>401</v>
      </c>
      <c r="F801" s="94">
        <v>100</v>
      </c>
      <c r="G801" s="71">
        <f>G802</f>
        <v>247.7</v>
      </c>
      <c r="H801" s="71">
        <f>H802</f>
        <v>0</v>
      </c>
      <c r="I801" s="71">
        <f t="shared" si="139"/>
        <v>247.7</v>
      </c>
      <c r="J801" s="71">
        <f>J802</f>
        <v>0</v>
      </c>
      <c r="K801" s="100">
        <f t="shared" si="136"/>
        <v>247.7</v>
      </c>
      <c r="L801" s="13">
        <f>L802</f>
        <v>0</v>
      </c>
      <c r="M801" s="101">
        <f t="shared" si="140"/>
        <v>247.7</v>
      </c>
    </row>
    <row r="802" spans="1:13" ht="12.75">
      <c r="A802" s="63" t="str">
        <f ca="1">IF(ISERROR(MATCH(F802,Код_КВР,0)),"",INDIRECT(ADDRESS(MATCH(F802,Код_КВР,0)+1,2,,,"КВР")))</f>
        <v>Расходы на выплаты персоналу муниципальных органов</v>
      </c>
      <c r="B802" s="94">
        <v>807</v>
      </c>
      <c r="C802" s="8" t="s">
        <v>222</v>
      </c>
      <c r="D802" s="8" t="s">
        <v>226</v>
      </c>
      <c r="E802" s="94" t="s">
        <v>401</v>
      </c>
      <c r="F802" s="94">
        <v>120</v>
      </c>
      <c r="G802" s="71">
        <v>247.7</v>
      </c>
      <c r="H802" s="71"/>
      <c r="I802" s="71">
        <f t="shared" si="139"/>
        <v>247.7</v>
      </c>
      <c r="J802" s="71"/>
      <c r="K802" s="100">
        <f t="shared" si="136"/>
        <v>247.7</v>
      </c>
      <c r="L802" s="13"/>
      <c r="M802" s="101">
        <f t="shared" si="140"/>
        <v>247.7</v>
      </c>
    </row>
    <row r="803" spans="1:13" ht="12.75">
      <c r="A803" s="12" t="s">
        <v>209</v>
      </c>
      <c r="B803" s="94">
        <v>807</v>
      </c>
      <c r="C803" s="8" t="s">
        <v>222</v>
      </c>
      <c r="D803" s="8" t="s">
        <v>233</v>
      </c>
      <c r="E803" s="94"/>
      <c r="F803" s="94"/>
      <c r="G803" s="71">
        <f aca="true" t="shared" si="141" ref="G803:L808">G804</f>
        <v>69251.3</v>
      </c>
      <c r="H803" s="71">
        <f t="shared" si="141"/>
        <v>-9691.9</v>
      </c>
      <c r="I803" s="71">
        <f t="shared" si="139"/>
        <v>59559.4</v>
      </c>
      <c r="J803" s="71">
        <f t="shared" si="141"/>
        <v>-630.1</v>
      </c>
      <c r="K803" s="100">
        <f t="shared" si="136"/>
        <v>58929.3</v>
      </c>
      <c r="L803" s="13">
        <f t="shared" si="141"/>
        <v>-42706.7</v>
      </c>
      <c r="M803" s="101">
        <f t="shared" si="140"/>
        <v>16222.600000000006</v>
      </c>
    </row>
    <row r="804" spans="1:13" ht="33">
      <c r="A804" s="63" t="str">
        <f ca="1">IF(ISERROR(MATCH(E804,Код_КЦСР,0)),"",INDIRECT(ADDRESS(MATCH(E804,Код_КЦСР,0)+1,2,,,"КЦСР")))</f>
        <v>Непрограммные направления деятельности органов местного самоуправления</v>
      </c>
      <c r="B804" s="94">
        <v>807</v>
      </c>
      <c r="C804" s="8" t="s">
        <v>222</v>
      </c>
      <c r="D804" s="8" t="s">
        <v>233</v>
      </c>
      <c r="E804" s="94" t="s">
        <v>308</v>
      </c>
      <c r="F804" s="94"/>
      <c r="G804" s="71">
        <f t="shared" si="141"/>
        <v>69251.3</v>
      </c>
      <c r="H804" s="71">
        <f t="shared" si="141"/>
        <v>-9691.9</v>
      </c>
      <c r="I804" s="71">
        <f t="shared" si="139"/>
        <v>59559.4</v>
      </c>
      <c r="J804" s="71">
        <f t="shared" si="141"/>
        <v>-630.1</v>
      </c>
      <c r="K804" s="100">
        <f t="shared" si="136"/>
        <v>58929.3</v>
      </c>
      <c r="L804" s="13">
        <f t="shared" si="141"/>
        <v>-42706.7</v>
      </c>
      <c r="M804" s="101">
        <f t="shared" si="140"/>
        <v>16222.600000000006</v>
      </c>
    </row>
    <row r="805" spans="1:13" ht="12.75">
      <c r="A805" s="63" t="str">
        <f ca="1">IF(ISERROR(MATCH(E805,Код_КЦСР,0)),"",INDIRECT(ADDRESS(MATCH(E805,Код_КЦСР,0)+1,2,,,"КЦСР")))</f>
        <v>Расходы, не включенные в муниципальные программы города Череповца</v>
      </c>
      <c r="B805" s="94">
        <v>807</v>
      </c>
      <c r="C805" s="8" t="s">
        <v>222</v>
      </c>
      <c r="D805" s="8" t="s">
        <v>233</v>
      </c>
      <c r="E805" s="94" t="s">
        <v>310</v>
      </c>
      <c r="F805" s="94"/>
      <c r="G805" s="71">
        <f t="shared" si="141"/>
        <v>69251.3</v>
      </c>
      <c r="H805" s="71">
        <f t="shared" si="141"/>
        <v>-9691.9</v>
      </c>
      <c r="I805" s="71">
        <f t="shared" si="139"/>
        <v>59559.4</v>
      </c>
      <c r="J805" s="71">
        <f t="shared" si="141"/>
        <v>-630.1</v>
      </c>
      <c r="K805" s="100">
        <f t="shared" si="136"/>
        <v>58929.3</v>
      </c>
      <c r="L805" s="13">
        <f t="shared" si="141"/>
        <v>-42706.7</v>
      </c>
      <c r="M805" s="101">
        <f t="shared" si="140"/>
        <v>16222.600000000006</v>
      </c>
    </row>
    <row r="806" spans="1:13" ht="12.75">
      <c r="A806" s="63" t="str">
        <f ca="1">IF(ISERROR(MATCH(E806,Код_КЦСР,0)),"",INDIRECT(ADDRESS(MATCH(E806,Код_КЦСР,0)+1,2,,,"КЦСР")))</f>
        <v>Резервные фонды</v>
      </c>
      <c r="B806" s="94">
        <v>807</v>
      </c>
      <c r="C806" s="8" t="s">
        <v>222</v>
      </c>
      <c r="D806" s="8" t="s">
        <v>233</v>
      </c>
      <c r="E806" s="94" t="s">
        <v>451</v>
      </c>
      <c r="F806" s="94"/>
      <c r="G806" s="71">
        <f t="shared" si="141"/>
        <v>69251.3</v>
      </c>
      <c r="H806" s="71">
        <f t="shared" si="141"/>
        <v>-9691.9</v>
      </c>
      <c r="I806" s="71">
        <f t="shared" si="139"/>
        <v>59559.4</v>
      </c>
      <c r="J806" s="71">
        <f t="shared" si="141"/>
        <v>-630.1</v>
      </c>
      <c r="K806" s="100">
        <f t="shared" si="136"/>
        <v>58929.3</v>
      </c>
      <c r="L806" s="13">
        <f t="shared" si="141"/>
        <v>-42706.7</v>
      </c>
      <c r="M806" s="101">
        <f t="shared" si="140"/>
        <v>16222.600000000006</v>
      </c>
    </row>
    <row r="807" spans="1:13" ht="12.75">
      <c r="A807" s="63" t="str">
        <f ca="1">IF(ISERROR(MATCH(E807,Код_КЦСР,0)),"",INDIRECT(ADDRESS(MATCH(E807,Код_КЦСР,0)+1,2,,,"КЦСР")))</f>
        <v>Резервные фонды мэрии города</v>
      </c>
      <c r="B807" s="94">
        <v>807</v>
      </c>
      <c r="C807" s="8" t="s">
        <v>222</v>
      </c>
      <c r="D807" s="8" t="s">
        <v>233</v>
      </c>
      <c r="E807" s="94" t="s">
        <v>452</v>
      </c>
      <c r="F807" s="94"/>
      <c r="G807" s="71">
        <f t="shared" si="141"/>
        <v>69251.3</v>
      </c>
      <c r="H807" s="71">
        <f t="shared" si="141"/>
        <v>-9691.9</v>
      </c>
      <c r="I807" s="71">
        <f t="shared" si="139"/>
        <v>59559.4</v>
      </c>
      <c r="J807" s="71">
        <f t="shared" si="141"/>
        <v>-630.1</v>
      </c>
      <c r="K807" s="100">
        <f t="shared" si="136"/>
        <v>58929.3</v>
      </c>
      <c r="L807" s="13">
        <f t="shared" si="141"/>
        <v>-42706.7</v>
      </c>
      <c r="M807" s="101">
        <f t="shared" si="140"/>
        <v>16222.600000000006</v>
      </c>
    </row>
    <row r="808" spans="1:13" ht="12.75">
      <c r="A808" s="63" t="str">
        <f ca="1">IF(ISERROR(MATCH(F808,Код_КВР,0)),"",INDIRECT(ADDRESS(MATCH(F808,Код_КВР,0)+1,2,,,"КВР")))</f>
        <v>Иные бюджетные ассигнования</v>
      </c>
      <c r="B808" s="94">
        <v>807</v>
      </c>
      <c r="C808" s="8" t="s">
        <v>222</v>
      </c>
      <c r="D808" s="8" t="s">
        <v>233</v>
      </c>
      <c r="E808" s="94" t="s">
        <v>452</v>
      </c>
      <c r="F808" s="94">
        <v>800</v>
      </c>
      <c r="G808" s="71">
        <f t="shared" si="141"/>
        <v>69251.3</v>
      </c>
      <c r="H808" s="71">
        <f t="shared" si="141"/>
        <v>-9691.9</v>
      </c>
      <c r="I808" s="71">
        <f t="shared" si="139"/>
        <v>59559.4</v>
      </c>
      <c r="J808" s="71">
        <f t="shared" si="141"/>
        <v>-630.1</v>
      </c>
      <c r="K808" s="100">
        <f t="shared" si="136"/>
        <v>58929.3</v>
      </c>
      <c r="L808" s="13">
        <f t="shared" si="141"/>
        <v>-42706.7</v>
      </c>
      <c r="M808" s="101">
        <f t="shared" si="140"/>
        <v>16222.600000000006</v>
      </c>
    </row>
    <row r="809" spans="1:13" ht="12.75">
      <c r="A809" s="63" t="str">
        <f ca="1">IF(ISERROR(MATCH(F809,Код_КВР,0)),"",INDIRECT(ADDRESS(MATCH(F809,Код_КВР,0)+1,2,,,"КВР")))</f>
        <v>Резервные средства</v>
      </c>
      <c r="B809" s="94">
        <v>807</v>
      </c>
      <c r="C809" s="8" t="s">
        <v>222</v>
      </c>
      <c r="D809" s="8" t="s">
        <v>233</v>
      </c>
      <c r="E809" s="94" t="s">
        <v>452</v>
      </c>
      <c r="F809" s="94">
        <v>870</v>
      </c>
      <c r="G809" s="71">
        <f>106472.7-363.9-35000-1857.5</f>
        <v>69251.3</v>
      </c>
      <c r="H809" s="71">
        <f>-8478.6-1213.3</f>
        <v>-9691.9</v>
      </c>
      <c r="I809" s="71">
        <f t="shared" si="139"/>
        <v>59559.4</v>
      </c>
      <c r="J809" s="71">
        <f>-504.7-134+8.6</f>
        <v>-630.1</v>
      </c>
      <c r="K809" s="100">
        <f t="shared" si="136"/>
        <v>58929.3</v>
      </c>
      <c r="L809" s="13">
        <v>-42706.7</v>
      </c>
      <c r="M809" s="101">
        <f t="shared" si="140"/>
        <v>16222.600000000006</v>
      </c>
    </row>
    <row r="810" spans="1:13" ht="12.75">
      <c r="A810" s="12" t="s">
        <v>246</v>
      </c>
      <c r="B810" s="94">
        <v>807</v>
      </c>
      <c r="C810" s="8" t="s">
        <v>222</v>
      </c>
      <c r="D810" s="8" t="s">
        <v>199</v>
      </c>
      <c r="E810" s="94"/>
      <c r="F810" s="94"/>
      <c r="G810" s="71">
        <f aca="true" t="shared" si="142" ref="G810:L816">G811</f>
        <v>300</v>
      </c>
      <c r="H810" s="71">
        <f t="shared" si="142"/>
        <v>0</v>
      </c>
      <c r="I810" s="71">
        <f t="shared" si="139"/>
        <v>300</v>
      </c>
      <c r="J810" s="71">
        <f t="shared" si="142"/>
        <v>0</v>
      </c>
      <c r="K810" s="100">
        <f t="shared" si="136"/>
        <v>300</v>
      </c>
      <c r="L810" s="13">
        <f t="shared" si="142"/>
        <v>0</v>
      </c>
      <c r="M810" s="101">
        <f t="shared" si="140"/>
        <v>300</v>
      </c>
    </row>
    <row r="811" spans="1:13" ht="33">
      <c r="A811" s="63" t="str">
        <f ca="1">IF(ISERROR(MATCH(E811,Код_КЦСР,0)),"",INDIRECT(ADDRESS(MATCH(E811,Код_КЦСР,0)+1,2,,,"КЦСР")))</f>
        <v>Непрограммные направления деятельности органов местного самоуправления</v>
      </c>
      <c r="B811" s="94">
        <v>807</v>
      </c>
      <c r="C811" s="8" t="s">
        <v>222</v>
      </c>
      <c r="D811" s="8" t="s">
        <v>199</v>
      </c>
      <c r="E811" s="94" t="s">
        <v>308</v>
      </c>
      <c r="F811" s="94"/>
      <c r="G811" s="71">
        <f t="shared" si="142"/>
        <v>300</v>
      </c>
      <c r="H811" s="71">
        <f t="shared" si="142"/>
        <v>0</v>
      </c>
      <c r="I811" s="71">
        <f t="shared" si="139"/>
        <v>300</v>
      </c>
      <c r="J811" s="71">
        <f t="shared" si="142"/>
        <v>0</v>
      </c>
      <c r="K811" s="100">
        <f t="shared" si="136"/>
        <v>300</v>
      </c>
      <c r="L811" s="13">
        <f t="shared" si="142"/>
        <v>0</v>
      </c>
      <c r="M811" s="101">
        <f t="shared" si="140"/>
        <v>300</v>
      </c>
    </row>
    <row r="812" spans="1:13" ht="12.75">
      <c r="A812" s="63" t="str">
        <f ca="1">IF(ISERROR(MATCH(E812,Код_КЦСР,0)),"",INDIRECT(ADDRESS(MATCH(E812,Код_КЦСР,0)+1,2,,,"КЦСР")))</f>
        <v>Расходы, не включенные в муниципальные программы города Череповца</v>
      </c>
      <c r="B812" s="94">
        <v>807</v>
      </c>
      <c r="C812" s="8" t="s">
        <v>222</v>
      </c>
      <c r="D812" s="8" t="s">
        <v>199</v>
      </c>
      <c r="E812" s="94" t="s">
        <v>310</v>
      </c>
      <c r="F812" s="94"/>
      <c r="G812" s="71">
        <f t="shared" si="142"/>
        <v>300</v>
      </c>
      <c r="H812" s="71">
        <f t="shared" si="142"/>
        <v>0</v>
      </c>
      <c r="I812" s="71">
        <f t="shared" si="139"/>
        <v>300</v>
      </c>
      <c r="J812" s="71">
        <f t="shared" si="142"/>
        <v>0</v>
      </c>
      <c r="K812" s="100">
        <f t="shared" si="136"/>
        <v>300</v>
      </c>
      <c r="L812" s="13">
        <f t="shared" si="142"/>
        <v>0</v>
      </c>
      <c r="M812" s="101">
        <f t="shared" si="140"/>
        <v>300</v>
      </c>
    </row>
    <row r="813" spans="1:13" ht="33">
      <c r="A813" s="63" t="str">
        <f ca="1">IF(ISERROR(MATCH(E813,Код_КЦСР,0)),"",INDIRECT(ADDRESS(MATCH(E813,Код_КЦСР,0)+1,2,,,"КЦСР")))</f>
        <v>Реализация функций органов местного самоуправления города, связанных с общегородским управлением</v>
      </c>
      <c r="B813" s="94">
        <v>807</v>
      </c>
      <c r="C813" s="8" t="s">
        <v>222</v>
      </c>
      <c r="D813" s="8" t="s">
        <v>199</v>
      </c>
      <c r="E813" s="94" t="s">
        <v>318</v>
      </c>
      <c r="F813" s="94"/>
      <c r="G813" s="71">
        <f t="shared" si="142"/>
        <v>300</v>
      </c>
      <c r="H813" s="71">
        <f t="shared" si="142"/>
        <v>0</v>
      </c>
      <c r="I813" s="71">
        <f t="shared" si="139"/>
        <v>300</v>
      </c>
      <c r="J813" s="71">
        <f t="shared" si="142"/>
        <v>0</v>
      </c>
      <c r="K813" s="100">
        <f t="shared" si="136"/>
        <v>300</v>
      </c>
      <c r="L813" s="13">
        <f t="shared" si="142"/>
        <v>0</v>
      </c>
      <c r="M813" s="101">
        <f t="shared" si="140"/>
        <v>300</v>
      </c>
    </row>
    <row r="814" spans="1:13" ht="12.75">
      <c r="A814" s="63" t="str">
        <f ca="1">IF(ISERROR(MATCH(E814,Код_КЦСР,0)),"",INDIRECT(ADDRESS(MATCH(E814,Код_КЦСР,0)+1,2,,,"КЦСР")))</f>
        <v>Расходы на судебные издержки и исполнение судебных решений</v>
      </c>
      <c r="B814" s="94">
        <v>807</v>
      </c>
      <c r="C814" s="8" t="s">
        <v>222</v>
      </c>
      <c r="D814" s="8" t="s">
        <v>199</v>
      </c>
      <c r="E814" s="94" t="s">
        <v>320</v>
      </c>
      <c r="F814" s="94"/>
      <c r="G814" s="71">
        <f t="shared" si="142"/>
        <v>300</v>
      </c>
      <c r="H814" s="71">
        <f t="shared" si="142"/>
        <v>0</v>
      </c>
      <c r="I814" s="71">
        <f t="shared" si="139"/>
        <v>300</v>
      </c>
      <c r="J814" s="71">
        <f t="shared" si="142"/>
        <v>0</v>
      </c>
      <c r="K814" s="100">
        <f t="shared" si="136"/>
        <v>300</v>
      </c>
      <c r="L814" s="13">
        <f t="shared" si="142"/>
        <v>0</v>
      </c>
      <c r="M814" s="101">
        <f t="shared" si="140"/>
        <v>300</v>
      </c>
    </row>
    <row r="815" spans="1:13" ht="12.75">
      <c r="A815" s="63" t="str">
        <f ca="1">IF(ISERROR(MATCH(F815,Код_КВР,0)),"",INDIRECT(ADDRESS(MATCH(F815,Код_КВР,0)+1,2,,,"КВР")))</f>
        <v>Иные бюджетные ассигнования</v>
      </c>
      <c r="B815" s="94">
        <v>807</v>
      </c>
      <c r="C815" s="8" t="s">
        <v>222</v>
      </c>
      <c r="D815" s="8" t="s">
        <v>199</v>
      </c>
      <c r="E815" s="94" t="s">
        <v>320</v>
      </c>
      <c r="F815" s="94">
        <v>800</v>
      </c>
      <c r="G815" s="71">
        <f t="shared" si="142"/>
        <v>300</v>
      </c>
      <c r="H815" s="71">
        <f t="shared" si="142"/>
        <v>0</v>
      </c>
      <c r="I815" s="71">
        <f t="shared" si="139"/>
        <v>300</v>
      </c>
      <c r="J815" s="71">
        <f t="shared" si="142"/>
        <v>0</v>
      </c>
      <c r="K815" s="100">
        <f t="shared" si="136"/>
        <v>300</v>
      </c>
      <c r="L815" s="13">
        <f t="shared" si="142"/>
        <v>0</v>
      </c>
      <c r="M815" s="101">
        <f t="shared" si="140"/>
        <v>300</v>
      </c>
    </row>
    <row r="816" spans="1:13" ht="12.75">
      <c r="A816" s="63" t="str">
        <f ca="1">IF(ISERROR(MATCH(F816,Код_КВР,0)),"",INDIRECT(ADDRESS(MATCH(F816,Код_КВР,0)+1,2,,,"КВР")))</f>
        <v>Исполнение судебных актов</v>
      </c>
      <c r="B816" s="94">
        <v>807</v>
      </c>
      <c r="C816" s="8" t="s">
        <v>222</v>
      </c>
      <c r="D816" s="8" t="s">
        <v>199</v>
      </c>
      <c r="E816" s="94" t="s">
        <v>320</v>
      </c>
      <c r="F816" s="94">
        <v>830</v>
      </c>
      <c r="G816" s="71">
        <f t="shared" si="142"/>
        <v>300</v>
      </c>
      <c r="H816" s="71">
        <f t="shared" si="142"/>
        <v>0</v>
      </c>
      <c r="I816" s="71">
        <f t="shared" si="139"/>
        <v>300</v>
      </c>
      <c r="J816" s="71">
        <f t="shared" si="142"/>
        <v>0</v>
      </c>
      <c r="K816" s="100">
        <f t="shared" si="136"/>
        <v>300</v>
      </c>
      <c r="L816" s="13">
        <f t="shared" si="142"/>
        <v>0</v>
      </c>
      <c r="M816" s="101">
        <f t="shared" si="140"/>
        <v>300</v>
      </c>
    </row>
    <row r="817" spans="1:13" ht="69.75" customHeight="1">
      <c r="A817" s="63" t="str">
        <f ca="1">IF(ISERROR(MATCH(F817,Код_КВР,0)),"",INDIRECT(ADDRESS(MATCH(F817,Код_КВР,0)+1,2,,,"КВР")))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v>
      </c>
      <c r="B817" s="94">
        <v>807</v>
      </c>
      <c r="C817" s="8" t="s">
        <v>222</v>
      </c>
      <c r="D817" s="8" t="s">
        <v>199</v>
      </c>
      <c r="E817" s="94" t="s">
        <v>320</v>
      </c>
      <c r="F817" s="94">
        <v>831</v>
      </c>
      <c r="G817" s="71">
        <v>300</v>
      </c>
      <c r="H817" s="71"/>
      <c r="I817" s="71">
        <f t="shared" si="139"/>
        <v>300</v>
      </c>
      <c r="J817" s="71"/>
      <c r="K817" s="100">
        <f t="shared" si="136"/>
        <v>300</v>
      </c>
      <c r="L817" s="13"/>
      <c r="M817" s="101">
        <f t="shared" si="140"/>
        <v>300</v>
      </c>
    </row>
    <row r="818" spans="1:13" ht="12.75">
      <c r="A818" s="63" t="str">
        <f ca="1">IF(ISERROR(MATCH(C818,Код_Раздел,0)),"",INDIRECT(ADDRESS(MATCH(C818,Код_Раздел,0)+1,2,,,"Раздел")))</f>
        <v>Национальная экономика</v>
      </c>
      <c r="B818" s="94">
        <v>807</v>
      </c>
      <c r="C818" s="8" t="s">
        <v>225</v>
      </c>
      <c r="D818" s="8"/>
      <c r="E818" s="94"/>
      <c r="F818" s="94"/>
      <c r="G818" s="71">
        <f aca="true" t="shared" si="143" ref="G818:L823">G819</f>
        <v>117199.6</v>
      </c>
      <c r="H818" s="71">
        <f t="shared" si="143"/>
        <v>-64000</v>
      </c>
      <c r="I818" s="71">
        <f t="shared" si="139"/>
        <v>53199.600000000006</v>
      </c>
      <c r="J818" s="71">
        <f t="shared" si="143"/>
        <v>-50171.2</v>
      </c>
      <c r="K818" s="100">
        <f t="shared" si="136"/>
        <v>3028.4000000000087</v>
      </c>
      <c r="L818" s="13">
        <f t="shared" si="143"/>
        <v>-3020</v>
      </c>
      <c r="M818" s="101">
        <f t="shared" si="140"/>
        <v>8.400000000008731</v>
      </c>
    </row>
    <row r="819" spans="1:13" ht="12.75">
      <c r="A819" s="12" t="s">
        <v>232</v>
      </c>
      <c r="B819" s="94">
        <v>807</v>
      </c>
      <c r="C819" s="8" t="s">
        <v>225</v>
      </c>
      <c r="D819" s="8" t="s">
        <v>205</v>
      </c>
      <c r="E819" s="94"/>
      <c r="F819" s="94"/>
      <c r="G819" s="71">
        <f t="shared" si="143"/>
        <v>117199.6</v>
      </c>
      <c r="H819" s="71">
        <f t="shared" si="143"/>
        <v>-64000</v>
      </c>
      <c r="I819" s="71">
        <f t="shared" si="139"/>
        <v>53199.600000000006</v>
      </c>
      <c r="J819" s="71">
        <f t="shared" si="143"/>
        <v>-50171.2</v>
      </c>
      <c r="K819" s="100">
        <f t="shared" si="136"/>
        <v>3028.4000000000087</v>
      </c>
      <c r="L819" s="13">
        <f t="shared" si="143"/>
        <v>-3020</v>
      </c>
      <c r="M819" s="101">
        <f t="shared" si="140"/>
        <v>8.400000000008731</v>
      </c>
    </row>
    <row r="820" spans="1:13" ht="33">
      <c r="A820" s="63" t="str">
        <f ca="1">IF(ISERROR(MATCH(E820,Код_КЦСР,0)),"",INDIRECT(ADDRESS(MATCH(E820,Код_КЦСР,0)+1,2,,,"КЦСР")))</f>
        <v>Непрограммные направления деятельности органов местного самоуправления</v>
      </c>
      <c r="B820" s="94">
        <v>807</v>
      </c>
      <c r="C820" s="8" t="s">
        <v>225</v>
      </c>
      <c r="D820" s="8" t="s">
        <v>205</v>
      </c>
      <c r="E820" s="94" t="s">
        <v>308</v>
      </c>
      <c r="F820" s="94"/>
      <c r="G820" s="71">
        <f t="shared" si="143"/>
        <v>117199.6</v>
      </c>
      <c r="H820" s="71">
        <f t="shared" si="143"/>
        <v>-64000</v>
      </c>
      <c r="I820" s="71">
        <f t="shared" si="139"/>
        <v>53199.600000000006</v>
      </c>
      <c r="J820" s="71">
        <f t="shared" si="143"/>
        <v>-50171.2</v>
      </c>
      <c r="K820" s="100">
        <f t="shared" si="136"/>
        <v>3028.4000000000087</v>
      </c>
      <c r="L820" s="13">
        <f t="shared" si="143"/>
        <v>-3020</v>
      </c>
      <c r="M820" s="101">
        <f t="shared" si="140"/>
        <v>8.400000000008731</v>
      </c>
    </row>
    <row r="821" spans="1:13" ht="12.75">
      <c r="A821" s="63" t="str">
        <f ca="1">IF(ISERROR(MATCH(E821,Код_КЦСР,0)),"",INDIRECT(ADDRESS(MATCH(E821,Код_КЦСР,0)+1,2,,,"КЦСР")))</f>
        <v>Расходы, не включенные в муниципальные программы города Череповца</v>
      </c>
      <c r="B821" s="94">
        <v>807</v>
      </c>
      <c r="C821" s="8" t="s">
        <v>225</v>
      </c>
      <c r="D821" s="8" t="s">
        <v>205</v>
      </c>
      <c r="E821" s="94" t="s">
        <v>310</v>
      </c>
      <c r="F821" s="94"/>
      <c r="G821" s="71">
        <f t="shared" si="143"/>
        <v>117199.6</v>
      </c>
      <c r="H821" s="71">
        <f t="shared" si="143"/>
        <v>-64000</v>
      </c>
      <c r="I821" s="71">
        <f t="shared" si="139"/>
        <v>53199.600000000006</v>
      </c>
      <c r="J821" s="71">
        <f t="shared" si="143"/>
        <v>-50171.2</v>
      </c>
      <c r="K821" s="100">
        <f t="shared" si="136"/>
        <v>3028.4000000000087</v>
      </c>
      <c r="L821" s="13">
        <f t="shared" si="143"/>
        <v>-3020</v>
      </c>
      <c r="M821" s="101">
        <f t="shared" si="140"/>
        <v>8.400000000008731</v>
      </c>
    </row>
    <row r="822" spans="1:13" ht="12.75">
      <c r="A822" s="63" t="str">
        <f ca="1">IF(ISERROR(MATCH(E822,Код_КЦСР,0)),"",INDIRECT(ADDRESS(MATCH(E822,Код_КЦСР,0)+1,2,,,"КЦСР")))</f>
        <v>Кредиторская задолженность, сложившаяся по итогам 2013 года</v>
      </c>
      <c r="B822" s="94">
        <v>807</v>
      </c>
      <c r="C822" s="8" t="s">
        <v>225</v>
      </c>
      <c r="D822" s="8" t="s">
        <v>205</v>
      </c>
      <c r="E822" s="94" t="s">
        <v>380</v>
      </c>
      <c r="F822" s="94"/>
      <c r="G822" s="71">
        <f t="shared" si="143"/>
        <v>117199.6</v>
      </c>
      <c r="H822" s="71">
        <f t="shared" si="143"/>
        <v>-64000</v>
      </c>
      <c r="I822" s="71">
        <f t="shared" si="139"/>
        <v>53199.600000000006</v>
      </c>
      <c r="J822" s="71">
        <f t="shared" si="143"/>
        <v>-50171.2</v>
      </c>
      <c r="K822" s="100">
        <f t="shared" si="136"/>
        <v>3028.4000000000087</v>
      </c>
      <c r="L822" s="13">
        <f t="shared" si="143"/>
        <v>-3020</v>
      </c>
      <c r="M822" s="101">
        <f t="shared" si="140"/>
        <v>8.400000000008731</v>
      </c>
    </row>
    <row r="823" spans="1:13" ht="12.75">
      <c r="A823" s="63" t="str">
        <f ca="1">IF(ISERROR(MATCH(F823,Код_КВР,0)),"",INDIRECT(ADDRESS(MATCH(F823,Код_КВР,0)+1,2,,,"КВР")))</f>
        <v>Закупка товаров, работ и услуг для муниципальных нужд</v>
      </c>
      <c r="B823" s="94">
        <v>807</v>
      </c>
      <c r="C823" s="8" t="s">
        <v>225</v>
      </c>
      <c r="D823" s="8" t="s">
        <v>205</v>
      </c>
      <c r="E823" s="94" t="s">
        <v>380</v>
      </c>
      <c r="F823" s="94">
        <v>200</v>
      </c>
      <c r="G823" s="71">
        <f t="shared" si="143"/>
        <v>117199.6</v>
      </c>
      <c r="H823" s="71">
        <f t="shared" si="143"/>
        <v>-64000</v>
      </c>
      <c r="I823" s="71">
        <f t="shared" si="139"/>
        <v>53199.600000000006</v>
      </c>
      <c r="J823" s="71">
        <f t="shared" si="143"/>
        <v>-50171.2</v>
      </c>
      <c r="K823" s="100">
        <f t="shared" si="136"/>
        <v>3028.4000000000087</v>
      </c>
      <c r="L823" s="13">
        <f t="shared" si="143"/>
        <v>-3020</v>
      </c>
      <c r="M823" s="101">
        <f t="shared" si="140"/>
        <v>8.400000000008731</v>
      </c>
    </row>
    <row r="824" spans="1:13" ht="33">
      <c r="A824" s="63" t="str">
        <f ca="1">IF(ISERROR(MATCH(F824,Код_КВР,0)),"",INDIRECT(ADDRESS(MATCH(F824,Код_КВР,0)+1,2,,,"КВР")))</f>
        <v>Иные закупки товаров, работ и услуг для обеспечения муниципальных нужд</v>
      </c>
      <c r="B824" s="94">
        <v>807</v>
      </c>
      <c r="C824" s="8" t="s">
        <v>225</v>
      </c>
      <c r="D824" s="8" t="s">
        <v>205</v>
      </c>
      <c r="E824" s="94" t="s">
        <v>380</v>
      </c>
      <c r="F824" s="94">
        <v>240</v>
      </c>
      <c r="G824" s="71">
        <f>G825</f>
        <v>117199.6</v>
      </c>
      <c r="H824" s="71">
        <f>H825</f>
        <v>-64000</v>
      </c>
      <c r="I824" s="71">
        <f t="shared" si="139"/>
        <v>53199.600000000006</v>
      </c>
      <c r="J824" s="71">
        <f>J825</f>
        <v>-50171.2</v>
      </c>
      <c r="K824" s="100">
        <f t="shared" si="136"/>
        <v>3028.4000000000087</v>
      </c>
      <c r="L824" s="13">
        <f>L825</f>
        <v>-3020</v>
      </c>
      <c r="M824" s="101">
        <f t="shared" si="140"/>
        <v>8.400000000008731</v>
      </c>
    </row>
    <row r="825" spans="1:13" ht="33">
      <c r="A825" s="63" t="str">
        <f ca="1">IF(ISERROR(MATCH(F825,Код_КВР,0)),"",INDIRECT(ADDRESS(MATCH(F825,Код_КВР,0)+1,2,,,"КВР")))</f>
        <v xml:space="preserve">Прочая закупка товаров, работ и услуг для обеспечения муниципальных нужд         </v>
      </c>
      <c r="B825" s="94">
        <v>807</v>
      </c>
      <c r="C825" s="8" t="s">
        <v>225</v>
      </c>
      <c r="D825" s="8" t="s">
        <v>205</v>
      </c>
      <c r="E825" s="94" t="s">
        <v>380</v>
      </c>
      <c r="F825" s="94">
        <v>244</v>
      </c>
      <c r="G825" s="71">
        <v>117199.6</v>
      </c>
      <c r="H825" s="71">
        <v>-64000</v>
      </c>
      <c r="I825" s="71">
        <f t="shared" si="139"/>
        <v>53199.600000000006</v>
      </c>
      <c r="J825" s="71">
        <f>-52847.5+2746-69-0.7</f>
        <v>-50171.2</v>
      </c>
      <c r="K825" s="100">
        <f t="shared" si="136"/>
        <v>3028.4000000000087</v>
      </c>
      <c r="L825" s="13">
        <v>-3020</v>
      </c>
      <c r="M825" s="101">
        <f t="shared" si="140"/>
        <v>8.400000000008731</v>
      </c>
    </row>
    <row r="826" spans="1:13" ht="12.75">
      <c r="A826" s="63" t="str">
        <f ca="1">IF(ISERROR(MATCH(C826,Код_Раздел,0)),"",INDIRECT(ADDRESS(MATCH(C826,Код_Раздел,0)+1,2,,,"Раздел")))</f>
        <v>Обслуживание государственного и муниципального долга</v>
      </c>
      <c r="B826" s="94">
        <v>807</v>
      </c>
      <c r="C826" s="8" t="s">
        <v>199</v>
      </c>
      <c r="D826" s="8"/>
      <c r="E826" s="94"/>
      <c r="F826" s="94"/>
      <c r="G826" s="71">
        <f aca="true" t="shared" si="144" ref="G826:L832">G827</f>
        <v>46394.2</v>
      </c>
      <c r="H826" s="71">
        <f t="shared" si="144"/>
        <v>0</v>
      </c>
      <c r="I826" s="71">
        <f t="shared" si="139"/>
        <v>46394.2</v>
      </c>
      <c r="J826" s="71">
        <f t="shared" si="144"/>
        <v>0</v>
      </c>
      <c r="K826" s="100">
        <f t="shared" si="136"/>
        <v>46394.2</v>
      </c>
      <c r="L826" s="13">
        <f t="shared" si="144"/>
        <v>0</v>
      </c>
      <c r="M826" s="101">
        <f t="shared" si="140"/>
        <v>46394.2</v>
      </c>
    </row>
    <row r="827" spans="1:13" ht="12.75">
      <c r="A827" s="12" t="s">
        <v>270</v>
      </c>
      <c r="B827" s="94">
        <v>807</v>
      </c>
      <c r="C827" s="8" t="s">
        <v>199</v>
      </c>
      <c r="D827" s="8" t="s">
        <v>222</v>
      </c>
      <c r="E827" s="94"/>
      <c r="F827" s="94"/>
      <c r="G827" s="71">
        <f t="shared" si="144"/>
        <v>46394.2</v>
      </c>
      <c r="H827" s="71">
        <f t="shared" si="144"/>
        <v>0</v>
      </c>
      <c r="I827" s="71">
        <f t="shared" si="139"/>
        <v>46394.2</v>
      </c>
      <c r="J827" s="71">
        <f t="shared" si="144"/>
        <v>0</v>
      </c>
      <c r="K827" s="100">
        <f t="shared" si="136"/>
        <v>46394.2</v>
      </c>
      <c r="L827" s="13">
        <f t="shared" si="144"/>
        <v>0</v>
      </c>
      <c r="M827" s="101">
        <f t="shared" si="140"/>
        <v>46394.2</v>
      </c>
    </row>
    <row r="828" spans="1:13" ht="33">
      <c r="A828" s="63" t="str">
        <f ca="1">IF(ISERROR(MATCH(E828,Код_КЦСР,0)),"",INDIRECT(ADDRESS(MATCH(E828,Код_КЦСР,0)+1,2,,,"КЦСР")))</f>
        <v>Непрограммные направления деятельности органов местного самоуправления</v>
      </c>
      <c r="B828" s="94">
        <v>807</v>
      </c>
      <c r="C828" s="8" t="s">
        <v>199</v>
      </c>
      <c r="D828" s="8" t="s">
        <v>222</v>
      </c>
      <c r="E828" s="94" t="s">
        <v>308</v>
      </c>
      <c r="F828" s="94"/>
      <c r="G828" s="71">
        <f t="shared" si="144"/>
        <v>46394.2</v>
      </c>
      <c r="H828" s="71">
        <f t="shared" si="144"/>
        <v>0</v>
      </c>
      <c r="I828" s="71">
        <f t="shared" si="139"/>
        <v>46394.2</v>
      </c>
      <c r="J828" s="71">
        <f t="shared" si="144"/>
        <v>0</v>
      </c>
      <c r="K828" s="100">
        <f t="shared" si="136"/>
        <v>46394.2</v>
      </c>
      <c r="L828" s="13">
        <f t="shared" si="144"/>
        <v>0</v>
      </c>
      <c r="M828" s="101">
        <f t="shared" si="140"/>
        <v>46394.2</v>
      </c>
    </row>
    <row r="829" spans="1:13" ht="12.75">
      <c r="A829" s="63" t="str">
        <f ca="1">IF(ISERROR(MATCH(E829,Код_КЦСР,0)),"",INDIRECT(ADDRESS(MATCH(E829,Код_КЦСР,0)+1,2,,,"КЦСР")))</f>
        <v>Расходы, не включенные в муниципальные программы города Череповца</v>
      </c>
      <c r="B829" s="94">
        <v>807</v>
      </c>
      <c r="C829" s="8" t="s">
        <v>199</v>
      </c>
      <c r="D829" s="8" t="s">
        <v>222</v>
      </c>
      <c r="E829" s="94" t="s">
        <v>310</v>
      </c>
      <c r="F829" s="94"/>
      <c r="G829" s="71">
        <f t="shared" si="144"/>
        <v>46394.2</v>
      </c>
      <c r="H829" s="71">
        <f t="shared" si="144"/>
        <v>0</v>
      </c>
      <c r="I829" s="71">
        <f t="shared" si="139"/>
        <v>46394.2</v>
      </c>
      <c r="J829" s="71">
        <f t="shared" si="144"/>
        <v>0</v>
      </c>
      <c r="K829" s="100">
        <f t="shared" si="136"/>
        <v>46394.2</v>
      </c>
      <c r="L829" s="13">
        <f t="shared" si="144"/>
        <v>0</v>
      </c>
      <c r="M829" s="101">
        <f t="shared" si="140"/>
        <v>46394.2</v>
      </c>
    </row>
    <row r="830" spans="1:13" ht="12.75">
      <c r="A830" s="63" t="str">
        <f ca="1">IF(ISERROR(MATCH(E830,Код_КЦСР,0)),"",INDIRECT(ADDRESS(MATCH(E830,Код_КЦСР,0)+1,2,,,"КЦСР")))</f>
        <v>Процентные платежи по долговым обязательствам</v>
      </c>
      <c r="B830" s="94">
        <v>807</v>
      </c>
      <c r="C830" s="8" t="s">
        <v>199</v>
      </c>
      <c r="D830" s="8" t="s">
        <v>222</v>
      </c>
      <c r="E830" s="94" t="s">
        <v>323</v>
      </c>
      <c r="F830" s="94"/>
      <c r="G830" s="71">
        <f t="shared" si="144"/>
        <v>46394.2</v>
      </c>
      <c r="H830" s="71">
        <f t="shared" si="144"/>
        <v>0</v>
      </c>
      <c r="I830" s="71">
        <f t="shared" si="139"/>
        <v>46394.2</v>
      </c>
      <c r="J830" s="71">
        <f t="shared" si="144"/>
        <v>0</v>
      </c>
      <c r="K830" s="100">
        <f t="shared" si="136"/>
        <v>46394.2</v>
      </c>
      <c r="L830" s="13">
        <f t="shared" si="144"/>
        <v>0</v>
      </c>
      <c r="M830" s="101">
        <f t="shared" si="140"/>
        <v>46394.2</v>
      </c>
    </row>
    <row r="831" spans="1:13" ht="12.75">
      <c r="A831" s="63" t="str">
        <f ca="1">IF(ISERROR(MATCH(E831,Код_КЦСР,0)),"",INDIRECT(ADDRESS(MATCH(E831,Код_КЦСР,0)+1,2,,,"КЦСР")))</f>
        <v>Процентные платежи по муниципальному долгу</v>
      </c>
      <c r="B831" s="94">
        <v>807</v>
      </c>
      <c r="C831" s="8" t="s">
        <v>199</v>
      </c>
      <c r="D831" s="8" t="s">
        <v>222</v>
      </c>
      <c r="E831" s="94" t="s">
        <v>324</v>
      </c>
      <c r="F831" s="94"/>
      <c r="G831" s="71">
        <f t="shared" si="144"/>
        <v>46394.2</v>
      </c>
      <c r="H831" s="71">
        <f t="shared" si="144"/>
        <v>0</v>
      </c>
      <c r="I831" s="71">
        <f t="shared" si="139"/>
        <v>46394.2</v>
      </c>
      <c r="J831" s="71">
        <f t="shared" si="144"/>
        <v>0</v>
      </c>
      <c r="K831" s="100">
        <f t="shared" si="136"/>
        <v>46394.2</v>
      </c>
      <c r="L831" s="13">
        <f t="shared" si="144"/>
        <v>0</v>
      </c>
      <c r="M831" s="101">
        <f t="shared" si="140"/>
        <v>46394.2</v>
      </c>
    </row>
    <row r="832" spans="1:13" ht="12.75">
      <c r="A832" s="63" t="str">
        <f ca="1">IF(ISERROR(MATCH(F832,Код_КВР,0)),"",INDIRECT(ADDRESS(MATCH(F832,Код_КВР,0)+1,2,,,"КВР")))</f>
        <v>Обслуживание государственного (муниципального) долга</v>
      </c>
      <c r="B832" s="94">
        <v>807</v>
      </c>
      <c r="C832" s="8" t="s">
        <v>199</v>
      </c>
      <c r="D832" s="8" t="s">
        <v>222</v>
      </c>
      <c r="E832" s="94" t="s">
        <v>324</v>
      </c>
      <c r="F832" s="94">
        <v>700</v>
      </c>
      <c r="G832" s="71">
        <f t="shared" si="144"/>
        <v>46394.2</v>
      </c>
      <c r="H832" s="71">
        <f t="shared" si="144"/>
        <v>0</v>
      </c>
      <c r="I832" s="71">
        <f t="shared" si="139"/>
        <v>46394.2</v>
      </c>
      <c r="J832" s="71">
        <f t="shared" si="144"/>
        <v>0</v>
      </c>
      <c r="K832" s="100">
        <f t="shared" si="136"/>
        <v>46394.2</v>
      </c>
      <c r="L832" s="13">
        <f t="shared" si="144"/>
        <v>0</v>
      </c>
      <c r="M832" s="101">
        <f t="shared" si="140"/>
        <v>46394.2</v>
      </c>
    </row>
    <row r="833" spans="1:13" ht="12.75">
      <c r="A833" s="63" t="str">
        <f ca="1">IF(ISERROR(MATCH(F833,Код_КВР,0)),"",INDIRECT(ADDRESS(MATCH(F833,Код_КВР,0)+1,2,,,"КВР")))</f>
        <v>Обслуживание муниципального долга</v>
      </c>
      <c r="B833" s="94">
        <v>807</v>
      </c>
      <c r="C833" s="8" t="s">
        <v>199</v>
      </c>
      <c r="D833" s="8" t="s">
        <v>222</v>
      </c>
      <c r="E833" s="94" t="s">
        <v>324</v>
      </c>
      <c r="F833" s="94">
        <v>730</v>
      </c>
      <c r="G833" s="71">
        <v>46394.2</v>
      </c>
      <c r="H833" s="71"/>
      <c r="I833" s="71">
        <f t="shared" si="139"/>
        <v>46394.2</v>
      </c>
      <c r="J833" s="71"/>
      <c r="K833" s="100">
        <f t="shared" si="136"/>
        <v>46394.2</v>
      </c>
      <c r="L833" s="13"/>
      <c r="M833" s="101">
        <f t="shared" si="140"/>
        <v>46394.2</v>
      </c>
    </row>
    <row r="834" spans="1:13" ht="12.75">
      <c r="A834" s="63" t="str">
        <f ca="1">IF(ISERROR(MATCH(B834,Код_ППП,0)),"",INDIRECT(ADDRESS(MATCH(B834,Код_ППП,0)+1,2,,,"ППП")))</f>
        <v>УПРАВЛЕНИЕ ПО ДЕЛАМ КУЛЬТУРЫ МЭРИИ ГОРОДА</v>
      </c>
      <c r="B834" s="94">
        <v>808</v>
      </c>
      <c r="C834" s="8"/>
      <c r="D834" s="8"/>
      <c r="E834" s="94"/>
      <c r="F834" s="94"/>
      <c r="G834" s="71">
        <f>G835+G844+G875</f>
        <v>321679.5</v>
      </c>
      <c r="H834" s="71">
        <f>H835+H844+H875</f>
        <v>0</v>
      </c>
      <c r="I834" s="71">
        <f t="shared" si="139"/>
        <v>321679.5</v>
      </c>
      <c r="J834" s="71">
        <f>J835+J844+J875</f>
        <v>-370.69999999999993</v>
      </c>
      <c r="K834" s="100">
        <f t="shared" si="136"/>
        <v>321308.8</v>
      </c>
      <c r="L834" s="13">
        <f>L835+L844+L875</f>
        <v>-237.10000000000002</v>
      </c>
      <c r="M834" s="101">
        <f t="shared" si="140"/>
        <v>321071.7</v>
      </c>
    </row>
    <row r="835" spans="1:13" ht="12.75">
      <c r="A835" s="63" t="str">
        <f ca="1">IF(ISERROR(MATCH(C835,Код_Раздел,0)),"",INDIRECT(ADDRESS(MATCH(C835,Код_Раздел,0)+1,2,,,"Раздел")))</f>
        <v>Национальная экономика</v>
      </c>
      <c r="B835" s="94">
        <v>808</v>
      </c>
      <c r="C835" s="8" t="s">
        <v>225</v>
      </c>
      <c r="D835" s="8"/>
      <c r="E835" s="94"/>
      <c r="F835" s="94"/>
      <c r="G835" s="71">
        <f aca="true" t="shared" si="145" ref="G835:L842">G836</f>
        <v>41.4</v>
      </c>
      <c r="H835" s="71">
        <f t="shared" si="145"/>
        <v>0</v>
      </c>
      <c r="I835" s="71">
        <f t="shared" si="139"/>
        <v>41.4</v>
      </c>
      <c r="J835" s="71">
        <f t="shared" si="145"/>
        <v>0</v>
      </c>
      <c r="K835" s="100">
        <f t="shared" si="136"/>
        <v>41.4</v>
      </c>
      <c r="L835" s="13">
        <f t="shared" si="145"/>
        <v>0</v>
      </c>
      <c r="M835" s="101">
        <f t="shared" si="140"/>
        <v>41.4</v>
      </c>
    </row>
    <row r="836" spans="1:13" ht="12.75">
      <c r="A836" s="12" t="s">
        <v>232</v>
      </c>
      <c r="B836" s="94">
        <v>808</v>
      </c>
      <c r="C836" s="8" t="s">
        <v>225</v>
      </c>
      <c r="D836" s="8" t="s">
        <v>205</v>
      </c>
      <c r="E836" s="94"/>
      <c r="F836" s="94"/>
      <c r="G836" s="71">
        <f t="shared" si="145"/>
        <v>41.4</v>
      </c>
      <c r="H836" s="71">
        <f t="shared" si="145"/>
        <v>0</v>
      </c>
      <c r="I836" s="71">
        <f t="shared" si="139"/>
        <v>41.4</v>
      </c>
      <c r="J836" s="71">
        <f t="shared" si="145"/>
        <v>0</v>
      </c>
      <c r="K836" s="100">
        <f t="shared" si="136"/>
        <v>41.4</v>
      </c>
      <c r="L836" s="13">
        <f t="shared" si="145"/>
        <v>0</v>
      </c>
      <c r="M836" s="101">
        <f t="shared" si="140"/>
        <v>41.4</v>
      </c>
    </row>
    <row r="837" spans="1:13" ht="33">
      <c r="A837" s="63" t="str">
        <f ca="1">IF(ISERROR(MATCH(E837,Код_КЦСР,0)),"",INDIRECT(ADDRESS(MATCH(E837,Код_КЦСР,0)+1,2,,,"КЦСР")))</f>
        <v>Муниципальная программа «Развитие внутреннего и въездного туризма в г. Череповце» на 2014-2022 годы</v>
      </c>
      <c r="B837" s="94">
        <v>808</v>
      </c>
      <c r="C837" s="8" t="s">
        <v>225</v>
      </c>
      <c r="D837" s="8" t="s">
        <v>205</v>
      </c>
      <c r="E837" s="94" t="s">
        <v>1</v>
      </c>
      <c r="F837" s="94"/>
      <c r="G837" s="71">
        <f t="shared" si="145"/>
        <v>41.4</v>
      </c>
      <c r="H837" s="71">
        <f t="shared" si="145"/>
        <v>0</v>
      </c>
      <c r="I837" s="71">
        <f t="shared" si="139"/>
        <v>41.4</v>
      </c>
      <c r="J837" s="71">
        <f t="shared" si="145"/>
        <v>0</v>
      </c>
      <c r="K837" s="100">
        <f t="shared" si="136"/>
        <v>41.4</v>
      </c>
      <c r="L837" s="13">
        <f t="shared" si="145"/>
        <v>0</v>
      </c>
      <c r="M837" s="101">
        <f t="shared" si="140"/>
        <v>41.4</v>
      </c>
    </row>
    <row r="838" spans="1:13" ht="33">
      <c r="A838" s="63" t="str">
        <f ca="1">IF(ISERROR(MATCH(E838,Код_КЦСР,0)),"",INDIRECT(ADDRESS(MATCH(E838,Код_КЦСР,0)+1,2,,,"КЦСР")))</f>
        <v>Продвижение городского туристского продукта на российском и международном рынках</v>
      </c>
      <c r="B838" s="94">
        <v>808</v>
      </c>
      <c r="C838" s="8" t="s">
        <v>225</v>
      </c>
      <c r="D838" s="8" t="s">
        <v>205</v>
      </c>
      <c r="E838" s="94" t="s">
        <v>2</v>
      </c>
      <c r="F838" s="94"/>
      <c r="G838" s="71">
        <f>G839+G841</f>
        <v>41.4</v>
      </c>
      <c r="H838" s="71">
        <f>H839+H841</f>
        <v>0</v>
      </c>
      <c r="I838" s="71">
        <f t="shared" si="139"/>
        <v>41.4</v>
      </c>
      <c r="J838" s="71">
        <f>J839+J841</f>
        <v>0</v>
      </c>
      <c r="K838" s="100">
        <f t="shared" si="136"/>
        <v>41.4</v>
      </c>
      <c r="L838" s="13">
        <f>L839+L841</f>
        <v>0</v>
      </c>
      <c r="M838" s="101">
        <f t="shared" si="140"/>
        <v>41.4</v>
      </c>
    </row>
    <row r="839" spans="1:13" ht="33">
      <c r="A839" s="63" t="str">
        <f ca="1">IF(ISERROR(MATCH(F839,Код_КВР,0)),"",INDIRECT(ADDRESS(MATCH(F839,Код_КВР,0)+1,2,,,"КВР")))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39" s="94">
        <v>808</v>
      </c>
      <c r="C839" s="8" t="s">
        <v>225</v>
      </c>
      <c r="D839" s="8" t="s">
        <v>205</v>
      </c>
      <c r="E839" s="94" t="s">
        <v>2</v>
      </c>
      <c r="F839" s="94">
        <v>100</v>
      </c>
      <c r="G839" s="71">
        <f>G840</f>
        <v>11</v>
      </c>
      <c r="H839" s="71">
        <f>H840</f>
        <v>0</v>
      </c>
      <c r="I839" s="71">
        <f t="shared" si="139"/>
        <v>11</v>
      </c>
      <c r="J839" s="71">
        <f>J840</f>
        <v>0</v>
      </c>
      <c r="K839" s="100">
        <f t="shared" si="136"/>
        <v>11</v>
      </c>
      <c r="L839" s="13">
        <f>L840</f>
        <v>0</v>
      </c>
      <c r="M839" s="101">
        <f t="shared" si="140"/>
        <v>11</v>
      </c>
    </row>
    <row r="840" spans="1:13" ht="12.75">
      <c r="A840" s="63" t="str">
        <f ca="1">IF(ISERROR(MATCH(F840,Код_КВР,0)),"",INDIRECT(ADDRESS(MATCH(F840,Код_КВР,0)+1,2,,,"КВР")))</f>
        <v>Расходы на выплаты персоналу муниципальных органов</v>
      </c>
      <c r="B840" s="94">
        <v>808</v>
      </c>
      <c r="C840" s="8" t="s">
        <v>225</v>
      </c>
      <c r="D840" s="8" t="s">
        <v>205</v>
      </c>
      <c r="E840" s="94" t="s">
        <v>2</v>
      </c>
      <c r="F840" s="94">
        <v>120</v>
      </c>
      <c r="G840" s="71">
        <v>11</v>
      </c>
      <c r="H840" s="71"/>
      <c r="I840" s="71">
        <f t="shared" si="139"/>
        <v>11</v>
      </c>
      <c r="J840" s="71"/>
      <c r="K840" s="100">
        <f t="shared" si="136"/>
        <v>11</v>
      </c>
      <c r="L840" s="13"/>
      <c r="M840" s="101">
        <f t="shared" si="140"/>
        <v>11</v>
      </c>
    </row>
    <row r="841" spans="1:13" ht="33">
      <c r="A841" s="63" t="str">
        <f ca="1">IF(ISERROR(MATCH(F841,Код_КВР,0)),"",INDIRECT(ADDRESS(MATCH(F841,Код_КВР,0)+1,2,,,"КВР")))</f>
        <v>Предоставление субсидий бюджетным, автономным учреждениям и иным некоммерческим организациям</v>
      </c>
      <c r="B841" s="94">
        <v>808</v>
      </c>
      <c r="C841" s="8" t="s">
        <v>225</v>
      </c>
      <c r="D841" s="8" t="s">
        <v>205</v>
      </c>
      <c r="E841" s="94" t="s">
        <v>2</v>
      </c>
      <c r="F841" s="94">
        <v>600</v>
      </c>
      <c r="G841" s="71">
        <f t="shared" si="145"/>
        <v>30.4</v>
      </c>
      <c r="H841" s="71">
        <f t="shared" si="145"/>
        <v>0</v>
      </c>
      <c r="I841" s="71">
        <f t="shared" si="139"/>
        <v>30.4</v>
      </c>
      <c r="J841" s="71">
        <f t="shared" si="145"/>
        <v>0</v>
      </c>
      <c r="K841" s="100">
        <f aca="true" t="shared" si="146" ref="K841:K913">I841+J841</f>
        <v>30.4</v>
      </c>
      <c r="L841" s="13">
        <f t="shared" si="145"/>
        <v>0</v>
      </c>
      <c r="M841" s="101">
        <f t="shared" si="140"/>
        <v>30.4</v>
      </c>
    </row>
    <row r="842" spans="1:13" ht="12.75">
      <c r="A842" s="63" t="str">
        <f ca="1">IF(ISERROR(MATCH(F842,Код_КВР,0)),"",INDIRECT(ADDRESS(MATCH(F842,Код_КВР,0)+1,2,,,"КВР")))</f>
        <v>Субсидии бюджетным учреждениям</v>
      </c>
      <c r="B842" s="94">
        <v>808</v>
      </c>
      <c r="C842" s="8" t="s">
        <v>225</v>
      </c>
      <c r="D842" s="8" t="s">
        <v>205</v>
      </c>
      <c r="E842" s="94" t="s">
        <v>2</v>
      </c>
      <c r="F842" s="94">
        <v>610</v>
      </c>
      <c r="G842" s="71">
        <f t="shared" si="145"/>
        <v>30.4</v>
      </c>
      <c r="H842" s="71">
        <f t="shared" si="145"/>
        <v>0</v>
      </c>
      <c r="I842" s="71">
        <f t="shared" si="139"/>
        <v>30.4</v>
      </c>
      <c r="J842" s="71">
        <f t="shared" si="145"/>
        <v>0</v>
      </c>
      <c r="K842" s="100">
        <f t="shared" si="146"/>
        <v>30.4</v>
      </c>
      <c r="L842" s="13">
        <f t="shared" si="145"/>
        <v>0</v>
      </c>
      <c r="M842" s="101">
        <f t="shared" si="140"/>
        <v>30.4</v>
      </c>
    </row>
    <row r="843" spans="1:13" ht="12.75">
      <c r="A843" s="63" t="str">
        <f ca="1">IF(ISERROR(MATCH(F843,Код_КВР,0)),"",INDIRECT(ADDRESS(MATCH(F843,Код_КВР,0)+1,2,,,"КВР")))</f>
        <v>Субсидии бюджетным учреждениям на иные цели</v>
      </c>
      <c r="B843" s="94">
        <v>808</v>
      </c>
      <c r="C843" s="8" t="s">
        <v>225</v>
      </c>
      <c r="D843" s="8" t="s">
        <v>205</v>
      </c>
      <c r="E843" s="94" t="s">
        <v>2</v>
      </c>
      <c r="F843" s="94">
        <v>612</v>
      </c>
      <c r="G843" s="71">
        <v>30.4</v>
      </c>
      <c r="H843" s="71"/>
      <c r="I843" s="71">
        <f t="shared" si="139"/>
        <v>30.4</v>
      </c>
      <c r="J843" s="71"/>
      <c r="K843" s="100">
        <f t="shared" si="146"/>
        <v>30.4</v>
      </c>
      <c r="L843" s="13"/>
      <c r="M843" s="101">
        <f t="shared" si="140"/>
        <v>30.4</v>
      </c>
    </row>
    <row r="844" spans="1:13" ht="12.75">
      <c r="A844" s="63" t="str">
        <f ca="1">IF(ISERROR(MATCH(C844,Код_Раздел,0)),"",INDIRECT(ADDRESS(MATCH(C844,Код_Раздел,0)+1,2,,,"Раздел")))</f>
        <v>Образование</v>
      </c>
      <c r="B844" s="94">
        <v>808</v>
      </c>
      <c r="C844" s="8" t="s">
        <v>204</v>
      </c>
      <c r="D844" s="8"/>
      <c r="E844" s="94"/>
      <c r="F844" s="94"/>
      <c r="G844" s="71">
        <f>G845+G858</f>
        <v>61155.1</v>
      </c>
      <c r="H844" s="71">
        <f>H845+H858</f>
        <v>0</v>
      </c>
      <c r="I844" s="71">
        <f t="shared" si="139"/>
        <v>61155.1</v>
      </c>
      <c r="J844" s="71">
        <f>J845+J852+J858</f>
        <v>73.1</v>
      </c>
      <c r="K844" s="100">
        <f t="shared" si="146"/>
        <v>61228.2</v>
      </c>
      <c r="L844" s="13">
        <f>L845+L852+L858</f>
        <v>-50.9</v>
      </c>
      <c r="M844" s="101">
        <f t="shared" si="140"/>
        <v>61177.299999999996</v>
      </c>
    </row>
    <row r="845" spans="1:13" ht="12.75">
      <c r="A845" s="12" t="s">
        <v>259</v>
      </c>
      <c r="B845" s="94">
        <v>808</v>
      </c>
      <c r="C845" s="8" t="s">
        <v>204</v>
      </c>
      <c r="D845" s="8" t="s">
        <v>223</v>
      </c>
      <c r="E845" s="94"/>
      <c r="F845" s="94"/>
      <c r="G845" s="71">
        <f aca="true" t="shared" si="147" ref="G845:L850">G846</f>
        <v>60888.1</v>
      </c>
      <c r="H845" s="71">
        <f t="shared" si="147"/>
        <v>0</v>
      </c>
      <c r="I845" s="71">
        <f t="shared" si="139"/>
        <v>60888.1</v>
      </c>
      <c r="J845" s="71">
        <f t="shared" si="147"/>
        <v>0</v>
      </c>
      <c r="K845" s="100">
        <f t="shared" si="146"/>
        <v>60888.1</v>
      </c>
      <c r="L845" s="13">
        <f t="shared" si="147"/>
        <v>-50.9</v>
      </c>
      <c r="M845" s="101">
        <f t="shared" si="140"/>
        <v>60837.2</v>
      </c>
    </row>
    <row r="846" spans="1:13" ht="33">
      <c r="A846" s="63" t="str">
        <f ca="1">IF(ISERROR(MATCH(E846,Код_КЦСР,0)),"",INDIRECT(ADDRESS(MATCH(E846,Код_КЦСР,0)+1,2,,,"КЦСР")))</f>
        <v>Муниципальная программа «Культура, традиции и народное творчество в городе Череповце» на 2013-2018 годы</v>
      </c>
      <c r="B846" s="94">
        <v>808</v>
      </c>
      <c r="C846" s="8" t="s">
        <v>204</v>
      </c>
      <c r="D846" s="8" t="s">
        <v>223</v>
      </c>
      <c r="E846" s="94" t="s">
        <v>473</v>
      </c>
      <c r="F846" s="94"/>
      <c r="G846" s="71">
        <f t="shared" si="147"/>
        <v>60888.1</v>
      </c>
      <c r="H846" s="71">
        <f t="shared" si="147"/>
        <v>0</v>
      </c>
      <c r="I846" s="71">
        <f t="shared" si="139"/>
        <v>60888.1</v>
      </c>
      <c r="J846" s="71">
        <f t="shared" si="147"/>
        <v>0</v>
      </c>
      <c r="K846" s="100">
        <f t="shared" si="146"/>
        <v>60888.1</v>
      </c>
      <c r="L846" s="13">
        <f t="shared" si="147"/>
        <v>-50.9</v>
      </c>
      <c r="M846" s="101">
        <f t="shared" si="140"/>
        <v>60837.2</v>
      </c>
    </row>
    <row r="847" spans="1:13" ht="33">
      <c r="A847" s="63" t="str">
        <f ca="1">IF(ISERROR(MATCH(E847,Код_КЦСР,0)),"",INDIRECT(ADDRESS(MATCH(E847,Код_КЦСР,0)+1,2,,,"КЦСР")))</f>
        <v>Дополнительное образование в сфере культуры и искусства, поддержка юных дарований</v>
      </c>
      <c r="B847" s="94">
        <v>808</v>
      </c>
      <c r="C847" s="8" t="s">
        <v>204</v>
      </c>
      <c r="D847" s="8" t="s">
        <v>223</v>
      </c>
      <c r="E847" s="94" t="s">
        <v>527</v>
      </c>
      <c r="F847" s="94"/>
      <c r="G847" s="71">
        <f t="shared" si="147"/>
        <v>60888.1</v>
      </c>
      <c r="H847" s="71">
        <f t="shared" si="147"/>
        <v>0</v>
      </c>
      <c r="I847" s="71">
        <f t="shared" si="139"/>
        <v>60888.1</v>
      </c>
      <c r="J847" s="71">
        <f t="shared" si="147"/>
        <v>0</v>
      </c>
      <c r="K847" s="100">
        <f t="shared" si="146"/>
        <v>60888.1</v>
      </c>
      <c r="L847" s="13">
        <f t="shared" si="147"/>
        <v>-50.9</v>
      </c>
      <c r="M847" s="101">
        <f t="shared" si="140"/>
        <v>60837.2</v>
      </c>
    </row>
    <row r="848" spans="1:13" ht="12.75">
      <c r="A848" s="63" t="str">
        <f ca="1">IF(ISERROR(MATCH(E848,Код_КЦСР,0)),"",INDIRECT(ADDRESS(MATCH(E848,Код_КЦСР,0)+1,2,,,"КЦСР")))</f>
        <v>Оказание муниципальных услуг</v>
      </c>
      <c r="B848" s="94">
        <v>808</v>
      </c>
      <c r="C848" s="8" t="s">
        <v>204</v>
      </c>
      <c r="D848" s="8" t="s">
        <v>223</v>
      </c>
      <c r="E848" s="94" t="s">
        <v>530</v>
      </c>
      <c r="F848" s="94"/>
      <c r="G848" s="71">
        <f t="shared" si="147"/>
        <v>60888.1</v>
      </c>
      <c r="H848" s="71">
        <f t="shared" si="147"/>
        <v>0</v>
      </c>
      <c r="I848" s="71">
        <f t="shared" si="139"/>
        <v>60888.1</v>
      </c>
      <c r="J848" s="71">
        <f t="shared" si="147"/>
        <v>0</v>
      </c>
      <c r="K848" s="100">
        <f t="shared" si="146"/>
        <v>60888.1</v>
      </c>
      <c r="L848" s="13">
        <f t="shared" si="147"/>
        <v>-50.9</v>
      </c>
      <c r="M848" s="101">
        <f t="shared" si="140"/>
        <v>60837.2</v>
      </c>
    </row>
    <row r="849" spans="1:13" ht="33">
      <c r="A849" s="63" t="str">
        <f ca="1">IF(ISERROR(MATCH(F849,Код_КВР,0)),"",INDIRECT(ADDRESS(MATCH(F849,Код_КВР,0)+1,2,,,"КВР")))</f>
        <v>Предоставление субсидий бюджетным, автономным учреждениям и иным некоммерческим организациям</v>
      </c>
      <c r="B849" s="94">
        <v>808</v>
      </c>
      <c r="C849" s="8" t="s">
        <v>204</v>
      </c>
      <c r="D849" s="8" t="s">
        <v>223</v>
      </c>
      <c r="E849" s="94" t="s">
        <v>530</v>
      </c>
      <c r="F849" s="94">
        <v>600</v>
      </c>
      <c r="G849" s="71">
        <f t="shared" si="147"/>
        <v>60888.1</v>
      </c>
      <c r="H849" s="71">
        <f t="shared" si="147"/>
        <v>0</v>
      </c>
      <c r="I849" s="71">
        <f t="shared" si="139"/>
        <v>60888.1</v>
      </c>
      <c r="J849" s="71">
        <f t="shared" si="147"/>
        <v>0</v>
      </c>
      <c r="K849" s="100">
        <f t="shared" si="146"/>
        <v>60888.1</v>
      </c>
      <c r="L849" s="13">
        <f t="shared" si="147"/>
        <v>-50.9</v>
      </c>
      <c r="M849" s="101">
        <f t="shared" si="140"/>
        <v>60837.2</v>
      </c>
    </row>
    <row r="850" spans="1:13" ht="12.75">
      <c r="A850" s="63" t="str">
        <f ca="1">IF(ISERROR(MATCH(F850,Код_КВР,0)),"",INDIRECT(ADDRESS(MATCH(F850,Код_КВР,0)+1,2,,,"КВР")))</f>
        <v>Субсидии бюджетным учреждениям</v>
      </c>
      <c r="B850" s="94">
        <v>808</v>
      </c>
      <c r="C850" s="8" t="s">
        <v>204</v>
      </c>
      <c r="D850" s="8" t="s">
        <v>223</v>
      </c>
      <c r="E850" s="94" t="s">
        <v>530</v>
      </c>
      <c r="F850" s="94">
        <v>610</v>
      </c>
      <c r="G850" s="71">
        <f t="shared" si="147"/>
        <v>60888.1</v>
      </c>
      <c r="H850" s="71">
        <f t="shared" si="147"/>
        <v>0</v>
      </c>
      <c r="I850" s="71">
        <f t="shared" si="139"/>
        <v>60888.1</v>
      </c>
      <c r="J850" s="71">
        <f t="shared" si="147"/>
        <v>0</v>
      </c>
      <c r="K850" s="100">
        <f t="shared" si="146"/>
        <v>60888.1</v>
      </c>
      <c r="L850" s="13">
        <f t="shared" si="147"/>
        <v>-50.9</v>
      </c>
      <c r="M850" s="101">
        <f t="shared" si="140"/>
        <v>60837.2</v>
      </c>
    </row>
    <row r="851" spans="1:13" ht="49.5">
      <c r="A851" s="63" t="str">
        <f ca="1">IF(ISERROR(MATCH(F851,Код_КВР,0)),"",INDIRECT(ADDRESS(MATCH(F851,Код_КВР,0)+1,2,,,"КВР")))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51" s="94">
        <v>808</v>
      </c>
      <c r="C851" s="8" t="s">
        <v>204</v>
      </c>
      <c r="D851" s="8" t="s">
        <v>223</v>
      </c>
      <c r="E851" s="94" t="s">
        <v>530</v>
      </c>
      <c r="F851" s="94">
        <v>611</v>
      </c>
      <c r="G851" s="71">
        <v>60888.1</v>
      </c>
      <c r="H851" s="71"/>
      <c r="I851" s="71">
        <f t="shared" si="139"/>
        <v>60888.1</v>
      </c>
      <c r="J851" s="71"/>
      <c r="K851" s="100">
        <f t="shared" si="146"/>
        <v>60888.1</v>
      </c>
      <c r="L851" s="13">
        <v>-50.9</v>
      </c>
      <c r="M851" s="101">
        <f t="shared" si="140"/>
        <v>60837.2</v>
      </c>
    </row>
    <row r="852" spans="1:13" ht="12.75">
      <c r="A852" s="12" t="s">
        <v>208</v>
      </c>
      <c r="B852" s="94">
        <v>808</v>
      </c>
      <c r="C852" s="8" t="s">
        <v>204</v>
      </c>
      <c r="D852" s="8" t="s">
        <v>204</v>
      </c>
      <c r="E852" s="94"/>
      <c r="F852" s="94"/>
      <c r="G852" s="71"/>
      <c r="H852" s="71"/>
      <c r="I852" s="71"/>
      <c r="J852" s="71">
        <f>J853</f>
        <v>73.1</v>
      </c>
      <c r="K852" s="100">
        <f t="shared" si="146"/>
        <v>73.1</v>
      </c>
      <c r="L852" s="13">
        <f>L853</f>
        <v>0</v>
      </c>
      <c r="M852" s="101">
        <f t="shared" si="140"/>
        <v>73.1</v>
      </c>
    </row>
    <row r="853" spans="1:13" s="74" customFormat="1" ht="33">
      <c r="A853" s="63" t="str">
        <f ca="1">IF(ISERROR(MATCH(E853,Код_КЦСР,0)),"",INDIRECT(ADDRESS(MATCH(E853,Код_КЦСР,0)+1,2,,,"КЦСР")))</f>
        <v>Муниципальная программа «Социальная поддержка граждан» на 2014-2018 годы</v>
      </c>
      <c r="B853" s="94">
        <v>808</v>
      </c>
      <c r="C853" s="8" t="s">
        <v>204</v>
      </c>
      <c r="D853" s="8" t="s">
        <v>204</v>
      </c>
      <c r="E853" s="94" t="s">
        <v>6</v>
      </c>
      <c r="F853" s="94"/>
      <c r="G853" s="71"/>
      <c r="H853" s="71"/>
      <c r="I853" s="71"/>
      <c r="J853" s="71">
        <f>J854</f>
        <v>73.1</v>
      </c>
      <c r="K853" s="100">
        <f t="shared" si="146"/>
        <v>73.1</v>
      </c>
      <c r="L853" s="13">
        <f>L854</f>
        <v>0</v>
      </c>
      <c r="M853" s="101">
        <f t="shared" si="140"/>
        <v>73.1</v>
      </c>
    </row>
    <row r="854" spans="1:13" s="74" customFormat="1" ht="82.5">
      <c r="A854" s="63" t="str">
        <f ca="1">IF(ISERROR(MATCH(E854,Код_КЦСР,0)),"",INDIRECT(ADDRESS(MATCH(E854,Код_КЦСР,0)+1,2,,,"КЦСР")))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854" s="94">
        <v>808</v>
      </c>
      <c r="C854" s="8" t="s">
        <v>204</v>
      </c>
      <c r="D854" s="8" t="s">
        <v>204</v>
      </c>
      <c r="E854" s="94" t="s">
        <v>415</v>
      </c>
      <c r="F854" s="94"/>
      <c r="G854" s="71"/>
      <c r="H854" s="71"/>
      <c r="I854" s="71"/>
      <c r="J854" s="71">
        <f>J855</f>
        <v>73.1</v>
      </c>
      <c r="K854" s="100">
        <f>I854+J854</f>
        <v>73.1</v>
      </c>
      <c r="L854" s="13">
        <f>L855</f>
        <v>0</v>
      </c>
      <c r="M854" s="101">
        <f t="shared" si="140"/>
        <v>73.1</v>
      </c>
    </row>
    <row r="855" spans="1:13" s="74" customFormat="1" ht="33">
      <c r="A855" s="63" t="str">
        <f ca="1">IF(ISERROR(MATCH(F855,Код_КВР,0)),"",INDIRECT(ADDRESS(MATCH(F855,Код_КВР,0)+1,2,,,"КВР")))</f>
        <v>Предоставление субсидий бюджетным, автономным учреждениям и иным некоммерческим организациям</v>
      </c>
      <c r="B855" s="94">
        <v>808</v>
      </c>
      <c r="C855" s="8" t="s">
        <v>204</v>
      </c>
      <c r="D855" s="8" t="s">
        <v>204</v>
      </c>
      <c r="E855" s="94" t="s">
        <v>415</v>
      </c>
      <c r="F855" s="94">
        <v>600</v>
      </c>
      <c r="G855" s="71"/>
      <c r="H855" s="71"/>
      <c r="I855" s="71"/>
      <c r="J855" s="71">
        <f>J856</f>
        <v>73.1</v>
      </c>
      <c r="K855" s="100">
        <f>I855+J855</f>
        <v>73.1</v>
      </c>
      <c r="L855" s="13">
        <f>L856</f>
        <v>0</v>
      </c>
      <c r="M855" s="101">
        <f t="shared" si="140"/>
        <v>73.1</v>
      </c>
    </row>
    <row r="856" spans="1:13" s="74" customFormat="1" ht="12.75">
      <c r="A856" s="63" t="str">
        <f ca="1">IF(ISERROR(MATCH(F856,Код_КВР,0)),"",INDIRECT(ADDRESS(MATCH(F856,Код_КВР,0)+1,2,,,"КВР")))</f>
        <v>Субсидии бюджетным учреждениям</v>
      </c>
      <c r="B856" s="94">
        <v>808</v>
      </c>
      <c r="C856" s="8" t="s">
        <v>204</v>
      </c>
      <c r="D856" s="8" t="s">
        <v>204</v>
      </c>
      <c r="E856" s="94" t="s">
        <v>415</v>
      </c>
      <c r="F856" s="94">
        <v>610</v>
      </c>
      <c r="G856" s="71"/>
      <c r="H856" s="71"/>
      <c r="I856" s="71"/>
      <c r="J856" s="71">
        <f>J857</f>
        <v>73.1</v>
      </c>
      <c r="K856" s="100">
        <f>I856+J856</f>
        <v>73.1</v>
      </c>
      <c r="L856" s="13">
        <f>L857</f>
        <v>0</v>
      </c>
      <c r="M856" s="101">
        <f t="shared" si="140"/>
        <v>73.1</v>
      </c>
    </row>
    <row r="857" spans="1:13" s="74" customFormat="1" ht="12.75">
      <c r="A857" s="63" t="str">
        <f ca="1">IF(ISERROR(MATCH(F857,Код_КВР,0)),"",INDIRECT(ADDRESS(MATCH(F857,Код_КВР,0)+1,2,,,"КВР")))</f>
        <v>Субсидии бюджетным учреждениям на иные цели</v>
      </c>
      <c r="B857" s="94">
        <v>808</v>
      </c>
      <c r="C857" s="8" t="s">
        <v>204</v>
      </c>
      <c r="D857" s="8" t="s">
        <v>204</v>
      </c>
      <c r="E857" s="94" t="s">
        <v>415</v>
      </c>
      <c r="F857" s="94">
        <v>612</v>
      </c>
      <c r="G857" s="71"/>
      <c r="H857" s="71"/>
      <c r="I857" s="71"/>
      <c r="J857" s="71">
        <v>73.1</v>
      </c>
      <c r="K857" s="100">
        <f>I857+J857</f>
        <v>73.1</v>
      </c>
      <c r="L857" s="13"/>
      <c r="M857" s="101">
        <f t="shared" si="140"/>
        <v>73.1</v>
      </c>
    </row>
    <row r="858" spans="1:13" ht="12.75">
      <c r="A858" s="12" t="s">
        <v>260</v>
      </c>
      <c r="B858" s="94">
        <v>808</v>
      </c>
      <c r="C858" s="8" t="s">
        <v>204</v>
      </c>
      <c r="D858" s="8" t="s">
        <v>228</v>
      </c>
      <c r="E858" s="94"/>
      <c r="F858" s="94"/>
      <c r="G858" s="71">
        <f>G859+G865</f>
        <v>267</v>
      </c>
      <c r="H858" s="71">
        <f>H859+H865</f>
        <v>0</v>
      </c>
      <c r="I858" s="71">
        <f t="shared" si="139"/>
        <v>267</v>
      </c>
      <c r="J858" s="71">
        <f>J859+J865</f>
        <v>0</v>
      </c>
      <c r="K858" s="100">
        <f t="shared" si="146"/>
        <v>267</v>
      </c>
      <c r="L858" s="13">
        <f>L859+L865</f>
        <v>0</v>
      </c>
      <c r="M858" s="101">
        <f aca="true" t="shared" si="148" ref="M858:M924">K858+L858</f>
        <v>267</v>
      </c>
    </row>
    <row r="859" spans="1:13" ht="33">
      <c r="A859" s="63" t="str">
        <f ca="1">IF(ISERROR(MATCH(E859,Код_КЦСР,0)),"",INDIRECT(ADDRESS(MATCH(E859,Код_КЦСР,0)+1,2,,,"КЦСР")))</f>
        <v>Муниципальная программа «Культура, традиции и народное творчество в городе Череповце» на 2013-2018 годы</v>
      </c>
      <c r="B859" s="94">
        <v>808</v>
      </c>
      <c r="C859" s="8" t="s">
        <v>204</v>
      </c>
      <c r="D859" s="8" t="s">
        <v>228</v>
      </c>
      <c r="E859" s="94" t="s">
        <v>473</v>
      </c>
      <c r="F859" s="94"/>
      <c r="G859" s="71">
        <f aca="true" t="shared" si="149" ref="G859:L863">G860</f>
        <v>76</v>
      </c>
      <c r="H859" s="71">
        <f t="shared" si="149"/>
        <v>0</v>
      </c>
      <c r="I859" s="71">
        <f t="shared" si="139"/>
        <v>76</v>
      </c>
      <c r="J859" s="71">
        <f t="shared" si="149"/>
        <v>0</v>
      </c>
      <c r="K859" s="100">
        <f t="shared" si="146"/>
        <v>76</v>
      </c>
      <c r="L859" s="13">
        <f t="shared" si="149"/>
        <v>0</v>
      </c>
      <c r="M859" s="101">
        <f t="shared" si="148"/>
        <v>76</v>
      </c>
    </row>
    <row r="860" spans="1:13" ht="12.75">
      <c r="A860" s="63" t="str">
        <f ca="1">IF(ISERROR(MATCH(E860,Код_КЦСР,0)),"",INDIRECT(ADDRESS(MATCH(E860,Код_КЦСР,0)+1,2,,,"КЦСР")))</f>
        <v>Совершенствование культурно-досуговой деятельности</v>
      </c>
      <c r="B860" s="94">
        <v>808</v>
      </c>
      <c r="C860" s="8" t="s">
        <v>204</v>
      </c>
      <c r="D860" s="8" t="s">
        <v>228</v>
      </c>
      <c r="E860" s="94" t="s">
        <v>502</v>
      </c>
      <c r="F860" s="94"/>
      <c r="G860" s="71">
        <f t="shared" si="149"/>
        <v>76</v>
      </c>
      <c r="H860" s="71">
        <f t="shared" si="149"/>
        <v>0</v>
      </c>
      <c r="I860" s="71">
        <f t="shared" si="139"/>
        <v>76</v>
      </c>
      <c r="J860" s="71">
        <f t="shared" si="149"/>
        <v>0</v>
      </c>
      <c r="K860" s="100">
        <f t="shared" si="146"/>
        <v>76</v>
      </c>
      <c r="L860" s="13">
        <f t="shared" si="149"/>
        <v>0</v>
      </c>
      <c r="M860" s="101">
        <f t="shared" si="148"/>
        <v>76</v>
      </c>
    </row>
    <row r="861" spans="1:13" ht="82.5">
      <c r="A861" s="63" t="str">
        <f ca="1">IF(ISERROR(MATCH(E861,Код_КЦСР,0)),"",INDIRECT(ADDRESS(MATCH(E861,Код_КЦСР,0)+1,2,,,"КЦСР")))</f>
        <v>Ведомственная целевая программа «Отрасль «Культура города Череповца» (2012-2014 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v>
      </c>
      <c r="B861" s="94">
        <v>808</v>
      </c>
      <c r="C861" s="8" t="s">
        <v>204</v>
      </c>
      <c r="D861" s="8" t="s">
        <v>228</v>
      </c>
      <c r="E861" s="94" t="s">
        <v>508</v>
      </c>
      <c r="F861" s="94"/>
      <c r="G861" s="71">
        <f t="shared" si="149"/>
        <v>76</v>
      </c>
      <c r="H861" s="71">
        <f t="shared" si="149"/>
        <v>0</v>
      </c>
      <c r="I861" s="71">
        <f t="shared" si="139"/>
        <v>76</v>
      </c>
      <c r="J861" s="71">
        <f t="shared" si="149"/>
        <v>0</v>
      </c>
      <c r="K861" s="100">
        <f t="shared" si="146"/>
        <v>76</v>
      </c>
      <c r="L861" s="13">
        <f t="shared" si="149"/>
        <v>0</v>
      </c>
      <c r="M861" s="101">
        <f t="shared" si="148"/>
        <v>76</v>
      </c>
    </row>
    <row r="862" spans="1:13" ht="33">
      <c r="A862" s="63" t="str">
        <f ca="1">IF(ISERROR(MATCH(F862,Код_КВР,0)),"",INDIRECT(ADDRESS(MATCH(F862,Код_КВР,0)+1,2,,,"КВР")))</f>
        <v>Предоставление субсидий бюджетным, автономным учреждениям и иным некоммерческим организациям</v>
      </c>
      <c r="B862" s="94">
        <v>808</v>
      </c>
      <c r="C862" s="8" t="s">
        <v>204</v>
      </c>
      <c r="D862" s="8" t="s">
        <v>228</v>
      </c>
      <c r="E862" s="94" t="s">
        <v>508</v>
      </c>
      <c r="F862" s="94">
        <v>600</v>
      </c>
      <c r="G862" s="71">
        <f t="shared" si="149"/>
        <v>76</v>
      </c>
      <c r="H862" s="71">
        <f t="shared" si="149"/>
        <v>0</v>
      </c>
      <c r="I862" s="71">
        <f aca="true" t="shared" si="150" ref="I862:I928">G862+H862</f>
        <v>76</v>
      </c>
      <c r="J862" s="71">
        <f t="shared" si="149"/>
        <v>0</v>
      </c>
      <c r="K862" s="100">
        <f t="shared" si="146"/>
        <v>76</v>
      </c>
      <c r="L862" s="13">
        <f t="shared" si="149"/>
        <v>0</v>
      </c>
      <c r="M862" s="101">
        <f t="shared" si="148"/>
        <v>76</v>
      </c>
    </row>
    <row r="863" spans="1:13" ht="12.75">
      <c r="A863" s="63" t="str">
        <f ca="1">IF(ISERROR(MATCH(F863,Код_КВР,0)),"",INDIRECT(ADDRESS(MATCH(F863,Код_КВР,0)+1,2,,,"КВР")))</f>
        <v>Субсидии бюджетным учреждениям</v>
      </c>
      <c r="B863" s="94">
        <v>808</v>
      </c>
      <c r="C863" s="8" t="s">
        <v>204</v>
      </c>
      <c r="D863" s="8" t="s">
        <v>228</v>
      </c>
      <c r="E863" s="94" t="s">
        <v>508</v>
      </c>
      <c r="F863" s="94">
        <v>610</v>
      </c>
      <c r="G863" s="71">
        <f t="shared" si="149"/>
        <v>76</v>
      </c>
      <c r="H863" s="71">
        <f t="shared" si="149"/>
        <v>0</v>
      </c>
      <c r="I863" s="71">
        <f t="shared" si="150"/>
        <v>76</v>
      </c>
      <c r="J863" s="71">
        <f t="shared" si="149"/>
        <v>0</v>
      </c>
      <c r="K863" s="100">
        <f t="shared" si="146"/>
        <v>76</v>
      </c>
      <c r="L863" s="13">
        <f t="shared" si="149"/>
        <v>0</v>
      </c>
      <c r="M863" s="101">
        <f t="shared" si="148"/>
        <v>76</v>
      </c>
    </row>
    <row r="864" spans="1:13" ht="12.75">
      <c r="A864" s="63" t="str">
        <f ca="1">IF(ISERROR(MATCH(F864,Код_КВР,0)),"",INDIRECT(ADDRESS(MATCH(F864,Код_КВР,0)+1,2,,,"КВР")))</f>
        <v>Субсидии бюджетным учреждениям на иные цели</v>
      </c>
      <c r="B864" s="94">
        <v>808</v>
      </c>
      <c r="C864" s="8" t="s">
        <v>204</v>
      </c>
      <c r="D864" s="8" t="s">
        <v>228</v>
      </c>
      <c r="E864" s="94" t="s">
        <v>508</v>
      </c>
      <c r="F864" s="94">
        <v>612</v>
      </c>
      <c r="G864" s="71">
        <v>76</v>
      </c>
      <c r="H864" s="71"/>
      <c r="I864" s="71">
        <f t="shared" si="150"/>
        <v>76</v>
      </c>
      <c r="J864" s="71"/>
      <c r="K864" s="100">
        <f t="shared" si="146"/>
        <v>76</v>
      </c>
      <c r="L864" s="13"/>
      <c r="M864" s="101">
        <f t="shared" si="148"/>
        <v>76</v>
      </c>
    </row>
    <row r="865" spans="1:13" ht="33">
      <c r="A865" s="63" t="str">
        <f ca="1">IF(ISERROR(MATCH(E865,Код_КЦСР,0)),"",INDIRECT(ADDRESS(MATCH(E865,Код_КЦСР,0)+1,2,,,"КЦСР")))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865" s="94">
        <v>808</v>
      </c>
      <c r="C865" s="8" t="s">
        <v>204</v>
      </c>
      <c r="D865" s="8" t="s">
        <v>228</v>
      </c>
      <c r="E865" s="94" t="s">
        <v>81</v>
      </c>
      <c r="F865" s="94"/>
      <c r="G865" s="71">
        <f>G866</f>
        <v>191</v>
      </c>
      <c r="H865" s="71">
        <f>H866</f>
        <v>0</v>
      </c>
      <c r="I865" s="71">
        <f t="shared" si="150"/>
        <v>191</v>
      </c>
      <c r="J865" s="71">
        <f>J866</f>
        <v>0</v>
      </c>
      <c r="K865" s="100">
        <f t="shared" si="146"/>
        <v>191</v>
      </c>
      <c r="L865" s="13">
        <f>L866</f>
        <v>0</v>
      </c>
      <c r="M865" s="101">
        <f t="shared" si="148"/>
        <v>191</v>
      </c>
    </row>
    <row r="866" spans="1:13" ht="12.75">
      <c r="A866" s="63" t="str">
        <f ca="1">IF(ISERROR(MATCH(E866,Код_КЦСР,0)),"",INDIRECT(ADDRESS(MATCH(E866,Код_КЦСР,0)+1,2,,,"КЦСР")))</f>
        <v>Обеспечение пожарной безопасности муниципальных учреждений города</v>
      </c>
      <c r="B866" s="94">
        <v>808</v>
      </c>
      <c r="C866" s="8" t="s">
        <v>204</v>
      </c>
      <c r="D866" s="8" t="s">
        <v>228</v>
      </c>
      <c r="E866" s="94" t="s">
        <v>83</v>
      </c>
      <c r="F866" s="94"/>
      <c r="G866" s="71">
        <f>G867+G871</f>
        <v>191</v>
      </c>
      <c r="H866" s="71">
        <f>H867+H871</f>
        <v>0</v>
      </c>
      <c r="I866" s="71">
        <f t="shared" si="150"/>
        <v>191</v>
      </c>
      <c r="J866" s="71">
        <f>J867+J871</f>
        <v>0</v>
      </c>
      <c r="K866" s="100">
        <f t="shared" si="146"/>
        <v>191</v>
      </c>
      <c r="L866" s="13">
        <f>L867+L871</f>
        <v>0</v>
      </c>
      <c r="M866" s="101">
        <f t="shared" si="148"/>
        <v>191</v>
      </c>
    </row>
    <row r="867" spans="1:13" ht="49.5">
      <c r="A867" s="63" t="str">
        <f ca="1">IF(ISERROR(MATCH(E867,Код_КЦСР,0)),"",INDIRECT(ADDRESS(MATCH(E867,Код_КЦСР,0)+1,2,,,"КЦСР")))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867" s="94">
        <v>808</v>
      </c>
      <c r="C867" s="8" t="s">
        <v>204</v>
      </c>
      <c r="D867" s="8" t="s">
        <v>228</v>
      </c>
      <c r="E867" s="94" t="s">
        <v>85</v>
      </c>
      <c r="F867" s="94"/>
      <c r="G867" s="71">
        <f aca="true" t="shared" si="151" ref="G867:L869">G868</f>
        <v>191</v>
      </c>
      <c r="H867" s="71">
        <f t="shared" si="151"/>
        <v>0</v>
      </c>
      <c r="I867" s="71">
        <f t="shared" si="150"/>
        <v>191</v>
      </c>
      <c r="J867" s="71">
        <f t="shared" si="151"/>
        <v>0</v>
      </c>
      <c r="K867" s="100">
        <f t="shared" si="146"/>
        <v>191</v>
      </c>
      <c r="L867" s="13">
        <f t="shared" si="151"/>
        <v>0</v>
      </c>
      <c r="M867" s="101">
        <f t="shared" si="148"/>
        <v>191</v>
      </c>
    </row>
    <row r="868" spans="1:13" ht="33">
      <c r="A868" s="63" t="str">
        <f ca="1">IF(ISERROR(MATCH(F868,Код_КВР,0)),"",INDIRECT(ADDRESS(MATCH(F868,Код_КВР,0)+1,2,,,"КВР")))</f>
        <v>Предоставление субсидий бюджетным, автономным учреждениям и иным некоммерческим организациям</v>
      </c>
      <c r="B868" s="94">
        <v>808</v>
      </c>
      <c r="C868" s="8" t="s">
        <v>204</v>
      </c>
      <c r="D868" s="8" t="s">
        <v>228</v>
      </c>
      <c r="E868" s="94" t="s">
        <v>85</v>
      </c>
      <c r="F868" s="94">
        <v>600</v>
      </c>
      <c r="G868" s="71">
        <f t="shared" si="151"/>
        <v>191</v>
      </c>
      <c r="H868" s="71">
        <f t="shared" si="151"/>
        <v>0</v>
      </c>
      <c r="I868" s="71">
        <f t="shared" si="150"/>
        <v>191</v>
      </c>
      <c r="J868" s="71">
        <f t="shared" si="151"/>
        <v>0</v>
      </c>
      <c r="K868" s="100">
        <f t="shared" si="146"/>
        <v>191</v>
      </c>
      <c r="L868" s="13">
        <f t="shared" si="151"/>
        <v>0</v>
      </c>
      <c r="M868" s="101">
        <f t="shared" si="148"/>
        <v>191</v>
      </c>
    </row>
    <row r="869" spans="1:13" ht="12.75">
      <c r="A869" s="63" t="str">
        <f ca="1">IF(ISERROR(MATCH(F869,Код_КВР,0)),"",INDIRECT(ADDRESS(MATCH(F869,Код_КВР,0)+1,2,,,"КВР")))</f>
        <v>Субсидии бюджетным учреждениям</v>
      </c>
      <c r="B869" s="94">
        <v>808</v>
      </c>
      <c r="C869" s="8" t="s">
        <v>204</v>
      </c>
      <c r="D869" s="8" t="s">
        <v>228</v>
      </c>
      <c r="E869" s="94" t="s">
        <v>85</v>
      </c>
      <c r="F869" s="94">
        <v>610</v>
      </c>
      <c r="G869" s="71">
        <f t="shared" si="151"/>
        <v>191</v>
      </c>
      <c r="H869" s="71">
        <f t="shared" si="151"/>
        <v>0</v>
      </c>
      <c r="I869" s="71">
        <f t="shared" si="150"/>
        <v>191</v>
      </c>
      <c r="J869" s="71">
        <f t="shared" si="151"/>
        <v>0</v>
      </c>
      <c r="K869" s="100">
        <f t="shared" si="146"/>
        <v>191</v>
      </c>
      <c r="L869" s="13">
        <f t="shared" si="151"/>
        <v>0</v>
      </c>
      <c r="M869" s="101">
        <f t="shared" si="148"/>
        <v>191</v>
      </c>
    </row>
    <row r="870" spans="1:13" ht="12.75">
      <c r="A870" s="63" t="str">
        <f ca="1">IF(ISERROR(MATCH(F870,Код_КВР,0)),"",INDIRECT(ADDRESS(MATCH(F870,Код_КВР,0)+1,2,,,"КВР")))</f>
        <v>Субсидии бюджетным учреждениям на иные цели</v>
      </c>
      <c r="B870" s="94">
        <v>808</v>
      </c>
      <c r="C870" s="8" t="s">
        <v>204</v>
      </c>
      <c r="D870" s="8" t="s">
        <v>228</v>
      </c>
      <c r="E870" s="94" t="s">
        <v>85</v>
      </c>
      <c r="F870" s="94">
        <v>612</v>
      </c>
      <c r="G870" s="71">
        <v>191</v>
      </c>
      <c r="H870" s="71"/>
      <c r="I870" s="71">
        <f t="shared" si="150"/>
        <v>191</v>
      </c>
      <c r="J870" s="71"/>
      <c r="K870" s="100">
        <f t="shared" si="146"/>
        <v>191</v>
      </c>
      <c r="L870" s="13"/>
      <c r="M870" s="101">
        <f t="shared" si="148"/>
        <v>191</v>
      </c>
    </row>
    <row r="871" spans="1:13" ht="12.75" hidden="1">
      <c r="A871" s="63" t="str">
        <f ca="1">IF(ISERROR(MATCH(E871,Код_КЦСР,0)),"",INDIRECT(ADDRESS(MATCH(E871,Код_КЦСР,0)+1,2,,,"КЦСР")))</f>
        <v>Ремонт и оборудование эвакуационных путей  зданий</v>
      </c>
      <c r="B871" s="94">
        <v>808</v>
      </c>
      <c r="C871" s="8" t="s">
        <v>204</v>
      </c>
      <c r="D871" s="8" t="s">
        <v>228</v>
      </c>
      <c r="E871" s="94" t="s">
        <v>89</v>
      </c>
      <c r="F871" s="94"/>
      <c r="G871" s="71">
        <f aca="true" t="shared" si="152" ref="G871:L873">G872</f>
        <v>0</v>
      </c>
      <c r="H871" s="71">
        <f t="shared" si="152"/>
        <v>0</v>
      </c>
      <c r="I871" s="71">
        <f t="shared" si="150"/>
        <v>0</v>
      </c>
      <c r="J871" s="71">
        <f t="shared" si="152"/>
        <v>0</v>
      </c>
      <c r="K871" s="100">
        <f t="shared" si="146"/>
        <v>0</v>
      </c>
      <c r="L871" s="13">
        <f t="shared" si="152"/>
        <v>0</v>
      </c>
      <c r="M871" s="101">
        <f t="shared" si="148"/>
        <v>0</v>
      </c>
    </row>
    <row r="872" spans="1:13" ht="33" hidden="1">
      <c r="A872" s="63" t="str">
        <f ca="1">IF(ISERROR(MATCH(F872,Код_КВР,0)),"",INDIRECT(ADDRESS(MATCH(F872,Код_КВР,0)+1,2,,,"КВР")))</f>
        <v>Предоставление субсидий бюджетным, автономным учреждениям и иным некоммерческим организациям</v>
      </c>
      <c r="B872" s="94">
        <v>808</v>
      </c>
      <c r="C872" s="8" t="s">
        <v>204</v>
      </c>
      <c r="D872" s="8" t="s">
        <v>228</v>
      </c>
      <c r="E872" s="94" t="s">
        <v>89</v>
      </c>
      <c r="F872" s="94">
        <v>600</v>
      </c>
      <c r="G872" s="71">
        <f t="shared" si="152"/>
        <v>0</v>
      </c>
      <c r="H872" s="71">
        <f t="shared" si="152"/>
        <v>0</v>
      </c>
      <c r="I872" s="71">
        <f t="shared" si="150"/>
        <v>0</v>
      </c>
      <c r="J872" s="71">
        <f t="shared" si="152"/>
        <v>0</v>
      </c>
      <c r="K872" s="100">
        <f t="shared" si="146"/>
        <v>0</v>
      </c>
      <c r="L872" s="13">
        <f t="shared" si="152"/>
        <v>0</v>
      </c>
      <c r="M872" s="101">
        <f t="shared" si="148"/>
        <v>0</v>
      </c>
    </row>
    <row r="873" spans="1:13" ht="12.75" hidden="1">
      <c r="A873" s="63" t="str">
        <f ca="1">IF(ISERROR(MATCH(F873,Код_КВР,0)),"",INDIRECT(ADDRESS(MATCH(F873,Код_КВР,0)+1,2,,,"КВР")))</f>
        <v>Субсидии бюджетным учреждениям</v>
      </c>
      <c r="B873" s="94">
        <v>808</v>
      </c>
      <c r="C873" s="8" t="s">
        <v>204</v>
      </c>
      <c r="D873" s="8" t="s">
        <v>228</v>
      </c>
      <c r="E873" s="94" t="s">
        <v>89</v>
      </c>
      <c r="F873" s="94">
        <v>610</v>
      </c>
      <c r="G873" s="71">
        <f t="shared" si="152"/>
        <v>0</v>
      </c>
      <c r="H873" s="71">
        <f t="shared" si="152"/>
        <v>0</v>
      </c>
      <c r="I873" s="71">
        <f t="shared" si="150"/>
        <v>0</v>
      </c>
      <c r="J873" s="71">
        <f t="shared" si="152"/>
        <v>0</v>
      </c>
      <c r="K873" s="100">
        <f t="shared" si="146"/>
        <v>0</v>
      </c>
      <c r="L873" s="13">
        <f t="shared" si="152"/>
        <v>0</v>
      </c>
      <c r="M873" s="101">
        <f t="shared" si="148"/>
        <v>0</v>
      </c>
    </row>
    <row r="874" spans="1:13" ht="12.75" hidden="1">
      <c r="A874" s="63" t="str">
        <f ca="1">IF(ISERROR(MATCH(F874,Код_КВР,0)),"",INDIRECT(ADDRESS(MATCH(F874,Код_КВР,0)+1,2,,,"КВР")))</f>
        <v>Субсидии бюджетным учреждениям на иные цели</v>
      </c>
      <c r="B874" s="94">
        <v>808</v>
      </c>
      <c r="C874" s="8" t="s">
        <v>204</v>
      </c>
      <c r="D874" s="8" t="s">
        <v>228</v>
      </c>
      <c r="E874" s="94" t="s">
        <v>89</v>
      </c>
      <c r="F874" s="94">
        <v>612</v>
      </c>
      <c r="G874" s="71"/>
      <c r="H874" s="71"/>
      <c r="I874" s="71">
        <f t="shared" si="150"/>
        <v>0</v>
      </c>
      <c r="J874" s="71"/>
      <c r="K874" s="100">
        <f t="shared" si="146"/>
        <v>0</v>
      </c>
      <c r="L874" s="13"/>
      <c r="M874" s="101">
        <f t="shared" si="148"/>
        <v>0</v>
      </c>
    </row>
    <row r="875" spans="1:13" ht="12.75">
      <c r="A875" s="63" t="str">
        <f ca="1">IF(ISERROR(MATCH(C875,Код_Раздел,0)),"",INDIRECT(ADDRESS(MATCH(C875,Код_Раздел,0)+1,2,,,"Раздел")))</f>
        <v>Культура, кинематография</v>
      </c>
      <c r="B875" s="94">
        <v>808</v>
      </c>
      <c r="C875" s="8" t="s">
        <v>231</v>
      </c>
      <c r="D875" s="8"/>
      <c r="E875" s="94"/>
      <c r="F875" s="94"/>
      <c r="G875" s="71">
        <f>G876+G948</f>
        <v>260483</v>
      </c>
      <c r="H875" s="71">
        <f>H876+H948</f>
        <v>0</v>
      </c>
      <c r="I875" s="71">
        <f t="shared" si="150"/>
        <v>260483</v>
      </c>
      <c r="J875" s="71">
        <f>J876+J948</f>
        <v>-443.79999999999995</v>
      </c>
      <c r="K875" s="100">
        <f t="shared" si="146"/>
        <v>260039.2</v>
      </c>
      <c r="L875" s="13">
        <f>L876+L948</f>
        <v>-186.20000000000002</v>
      </c>
      <c r="M875" s="101">
        <f t="shared" si="148"/>
        <v>259853</v>
      </c>
    </row>
    <row r="876" spans="1:13" ht="12.75">
      <c r="A876" s="12" t="s">
        <v>193</v>
      </c>
      <c r="B876" s="94">
        <v>808</v>
      </c>
      <c r="C876" s="8" t="s">
        <v>231</v>
      </c>
      <c r="D876" s="8" t="s">
        <v>222</v>
      </c>
      <c r="E876" s="94"/>
      <c r="F876" s="94"/>
      <c r="G876" s="71">
        <f>G877</f>
        <v>233756</v>
      </c>
      <c r="H876" s="71">
        <f>H877</f>
        <v>0</v>
      </c>
      <c r="I876" s="71">
        <f t="shared" si="150"/>
        <v>233756</v>
      </c>
      <c r="J876" s="71">
        <f>J877+J942</f>
        <v>-479.79999999999995</v>
      </c>
      <c r="K876" s="100">
        <f t="shared" si="146"/>
        <v>233276.2</v>
      </c>
      <c r="L876" s="13">
        <f>L877+L942</f>
        <v>-184.4</v>
      </c>
      <c r="M876" s="101">
        <f t="shared" si="148"/>
        <v>233091.80000000002</v>
      </c>
    </row>
    <row r="877" spans="1:13" ht="33">
      <c r="A877" s="63" t="str">
        <f ca="1">IF(ISERROR(MATCH(E877,Код_КЦСР,0)),"",INDIRECT(ADDRESS(MATCH(E877,Код_КЦСР,0)+1,2,,,"КЦСР")))</f>
        <v>Муниципальная программа «Культура, традиции и народное творчество в городе Череповце» на 2013-2018 годы</v>
      </c>
      <c r="B877" s="94">
        <v>808</v>
      </c>
      <c r="C877" s="8" t="s">
        <v>231</v>
      </c>
      <c r="D877" s="8" t="s">
        <v>222</v>
      </c>
      <c r="E877" s="94" t="s">
        <v>473</v>
      </c>
      <c r="F877" s="94"/>
      <c r="G877" s="71">
        <f>G878+G886+G899+G916+G925+G932+G937</f>
        <v>233756</v>
      </c>
      <c r="H877" s="71">
        <f>H878+H886+H899+H916+H925+H932+H937</f>
        <v>0</v>
      </c>
      <c r="I877" s="71">
        <f t="shared" si="150"/>
        <v>233756</v>
      </c>
      <c r="J877" s="71">
        <f>J878+J886+J899+J916+J925+J932+J937</f>
        <v>-512.8</v>
      </c>
      <c r="K877" s="100">
        <f t="shared" si="146"/>
        <v>233243.2</v>
      </c>
      <c r="L877" s="13">
        <f>L878+L886+L899+L916+L925+L932+L937</f>
        <v>-184.4</v>
      </c>
      <c r="M877" s="101">
        <f t="shared" si="148"/>
        <v>233058.80000000002</v>
      </c>
    </row>
    <row r="878" spans="1:13" ht="33">
      <c r="A878" s="63" t="str">
        <f ca="1">IF(ISERROR(MATCH(E878,Код_КЦСР,0)),"",INDIRECT(ADDRESS(MATCH(E878,Код_КЦСР,0)+1,2,,,"КЦСР")))</f>
        <v>Сохранение, эффективное использование  и популяризация объектов культурного наследия</v>
      </c>
      <c r="B878" s="94">
        <v>808</v>
      </c>
      <c r="C878" s="8" t="s">
        <v>231</v>
      </c>
      <c r="D878" s="8" t="s">
        <v>222</v>
      </c>
      <c r="E878" s="94" t="s">
        <v>475</v>
      </c>
      <c r="F878" s="94"/>
      <c r="G878" s="71">
        <f aca="true" t="shared" si="153" ref="G878:L884">G879</f>
        <v>536.8</v>
      </c>
      <c r="H878" s="71">
        <f t="shared" si="153"/>
        <v>0</v>
      </c>
      <c r="I878" s="71">
        <f t="shared" si="150"/>
        <v>536.8</v>
      </c>
      <c r="J878" s="71">
        <f t="shared" si="153"/>
        <v>0</v>
      </c>
      <c r="K878" s="100">
        <f t="shared" si="146"/>
        <v>536.8</v>
      </c>
      <c r="L878" s="13">
        <f>L879</f>
        <v>-0.3</v>
      </c>
      <c r="M878" s="101">
        <f t="shared" si="148"/>
        <v>536.5</v>
      </c>
    </row>
    <row r="879" spans="1:13" ht="12.75">
      <c r="A879" s="63" t="str">
        <f ca="1">IF(ISERROR(MATCH(E879,Код_КЦСР,0)),"",INDIRECT(ADDRESS(MATCH(E879,Код_КЦСР,0)+1,2,,,"КЦСР")))</f>
        <v>Сохранение, ремонт и  реставрация объектов культурного наследия</v>
      </c>
      <c r="B879" s="94">
        <v>808</v>
      </c>
      <c r="C879" s="8" t="s">
        <v>231</v>
      </c>
      <c r="D879" s="8" t="s">
        <v>222</v>
      </c>
      <c r="E879" s="94" t="s">
        <v>477</v>
      </c>
      <c r="F879" s="94"/>
      <c r="G879" s="71">
        <f>G883</f>
        <v>536.8</v>
      </c>
      <c r="H879" s="71">
        <f>H883</f>
        <v>0</v>
      </c>
      <c r="I879" s="71">
        <f t="shared" si="150"/>
        <v>536.8</v>
      </c>
      <c r="J879" s="71">
        <f>J883</f>
        <v>0</v>
      </c>
      <c r="K879" s="100">
        <f t="shared" si="146"/>
        <v>536.8</v>
      </c>
      <c r="L879" s="13">
        <f>L883+L880</f>
        <v>-0.3</v>
      </c>
      <c r="M879" s="101">
        <f t="shared" si="148"/>
        <v>536.5</v>
      </c>
    </row>
    <row r="880" spans="1:13" ht="27.75" customHeight="1" hidden="1">
      <c r="A880" s="63" t="str">
        <f aca="true" t="shared" si="154" ref="A880:A885">IF(ISERROR(MATCH(F880,Код_КВР,0)),"",INDIRECT(ADDRESS(MATCH(F880,Код_КВР,0)+1,2,,,"КВР")))</f>
        <v>Закупка товаров, работ и услуг для муниципальных нужд</v>
      </c>
      <c r="B880" s="102">
        <v>808</v>
      </c>
      <c r="C880" s="8" t="s">
        <v>231</v>
      </c>
      <c r="D880" s="8" t="s">
        <v>222</v>
      </c>
      <c r="E880" s="102" t="s">
        <v>477</v>
      </c>
      <c r="F880" s="102">
        <v>200</v>
      </c>
      <c r="G880" s="71"/>
      <c r="H880" s="71"/>
      <c r="I880" s="71"/>
      <c r="J880" s="71"/>
      <c r="K880" s="100"/>
      <c r="L880" s="13">
        <f>L881</f>
        <v>0</v>
      </c>
      <c r="M880" s="101">
        <f t="shared" si="148"/>
        <v>0</v>
      </c>
    </row>
    <row r="881" spans="1:13" ht="33" hidden="1">
      <c r="A881" s="63" t="str">
        <f ca="1" t="shared" si="154"/>
        <v>Иные закупки товаров, работ и услуг для обеспечения муниципальных нужд</v>
      </c>
      <c r="B881" s="102">
        <v>808</v>
      </c>
      <c r="C881" s="8" t="s">
        <v>231</v>
      </c>
      <c r="D881" s="8" t="s">
        <v>222</v>
      </c>
      <c r="E881" s="102" t="s">
        <v>477</v>
      </c>
      <c r="F881" s="102">
        <v>240</v>
      </c>
      <c r="G881" s="71"/>
      <c r="H881" s="71"/>
      <c r="I881" s="71"/>
      <c r="J881" s="71"/>
      <c r="K881" s="100"/>
      <c r="L881" s="13">
        <f>L882</f>
        <v>0</v>
      </c>
      <c r="M881" s="101">
        <f t="shared" si="148"/>
        <v>0</v>
      </c>
    </row>
    <row r="882" spans="1:13" ht="27.75" customHeight="1" hidden="1">
      <c r="A882" s="63" t="str">
        <f ca="1" t="shared" si="154"/>
        <v>Научно-исследовательские и опытно-конструкторские работы</v>
      </c>
      <c r="B882" s="102">
        <v>808</v>
      </c>
      <c r="C882" s="8" t="s">
        <v>231</v>
      </c>
      <c r="D882" s="8" t="s">
        <v>222</v>
      </c>
      <c r="E882" s="102" t="s">
        <v>477</v>
      </c>
      <c r="F882" s="102">
        <v>241</v>
      </c>
      <c r="G882" s="71"/>
      <c r="H882" s="71"/>
      <c r="I882" s="71"/>
      <c r="J882" s="71"/>
      <c r="K882" s="100"/>
      <c r="L882" s="13"/>
      <c r="M882" s="101">
        <f t="shared" si="148"/>
        <v>0</v>
      </c>
    </row>
    <row r="883" spans="1:13" ht="33">
      <c r="A883" s="63" t="str">
        <f ca="1" t="shared" si="154"/>
        <v>Предоставление субсидий бюджетным, автономным учреждениям и иным некоммерческим организациям</v>
      </c>
      <c r="B883" s="94">
        <v>808</v>
      </c>
      <c r="C883" s="8" t="s">
        <v>231</v>
      </c>
      <c r="D883" s="8" t="s">
        <v>222</v>
      </c>
      <c r="E883" s="94" t="s">
        <v>477</v>
      </c>
      <c r="F883" s="94">
        <v>600</v>
      </c>
      <c r="G883" s="71">
        <f t="shared" si="153"/>
        <v>536.8</v>
      </c>
      <c r="H883" s="71">
        <f t="shared" si="153"/>
        <v>0</v>
      </c>
      <c r="I883" s="71">
        <f t="shared" si="150"/>
        <v>536.8</v>
      </c>
      <c r="J883" s="71">
        <f t="shared" si="153"/>
        <v>0</v>
      </c>
      <c r="K883" s="100">
        <f t="shared" si="146"/>
        <v>536.8</v>
      </c>
      <c r="L883" s="13">
        <f t="shared" si="153"/>
        <v>-0.3</v>
      </c>
      <c r="M883" s="101">
        <f t="shared" si="148"/>
        <v>536.5</v>
      </c>
    </row>
    <row r="884" spans="1:13" ht="12.75">
      <c r="A884" s="63" t="str">
        <f ca="1" t="shared" si="154"/>
        <v>Субсидии бюджетным учреждениям</v>
      </c>
      <c r="B884" s="94">
        <v>808</v>
      </c>
      <c r="C884" s="8" t="s">
        <v>231</v>
      </c>
      <c r="D884" s="8" t="s">
        <v>222</v>
      </c>
      <c r="E884" s="94" t="s">
        <v>477</v>
      </c>
      <c r="F884" s="94">
        <v>610</v>
      </c>
      <c r="G884" s="71">
        <f t="shared" si="153"/>
        <v>536.8</v>
      </c>
      <c r="H884" s="71">
        <f t="shared" si="153"/>
        <v>0</v>
      </c>
      <c r="I884" s="71">
        <f t="shared" si="150"/>
        <v>536.8</v>
      </c>
      <c r="J884" s="71">
        <f t="shared" si="153"/>
        <v>0</v>
      </c>
      <c r="K884" s="100">
        <f t="shared" si="146"/>
        <v>536.8</v>
      </c>
      <c r="L884" s="13">
        <f t="shared" si="153"/>
        <v>-0.3</v>
      </c>
      <c r="M884" s="101">
        <f t="shared" si="148"/>
        <v>536.5</v>
      </c>
    </row>
    <row r="885" spans="1:13" ht="49.5">
      <c r="A885" s="63" t="str">
        <f ca="1" t="shared" si="154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85" s="94">
        <v>808</v>
      </c>
      <c r="C885" s="8" t="s">
        <v>231</v>
      </c>
      <c r="D885" s="8" t="s">
        <v>222</v>
      </c>
      <c r="E885" s="94" t="s">
        <v>477</v>
      </c>
      <c r="F885" s="94">
        <v>611</v>
      </c>
      <c r="G885" s="71">
        <v>536.8</v>
      </c>
      <c r="H885" s="71"/>
      <c r="I885" s="71">
        <f t="shared" si="150"/>
        <v>536.8</v>
      </c>
      <c r="J885" s="71"/>
      <c r="K885" s="100">
        <f t="shared" si="146"/>
        <v>536.8</v>
      </c>
      <c r="L885" s="13">
        <f>-0.3</f>
        <v>-0.3</v>
      </c>
      <c r="M885" s="101">
        <f t="shared" si="148"/>
        <v>536.5</v>
      </c>
    </row>
    <row r="886" spans="1:13" ht="12.75">
      <c r="A886" s="63" t="str">
        <f ca="1">IF(ISERROR(MATCH(E886,Код_КЦСР,0)),"",INDIRECT(ADDRESS(MATCH(E886,Код_КЦСР,0)+1,2,,,"КЦСР")))</f>
        <v>Развитие музейного дела</v>
      </c>
      <c r="B886" s="94">
        <v>808</v>
      </c>
      <c r="C886" s="8" t="s">
        <v>231</v>
      </c>
      <c r="D886" s="8" t="s">
        <v>222</v>
      </c>
      <c r="E886" s="94" t="s">
        <v>480</v>
      </c>
      <c r="F886" s="94"/>
      <c r="G886" s="71">
        <f>G887+G891+G895</f>
        <v>44327.200000000004</v>
      </c>
      <c r="H886" s="71">
        <f>H887+H891+H895</f>
        <v>0</v>
      </c>
      <c r="I886" s="71">
        <f t="shared" si="150"/>
        <v>44327.200000000004</v>
      </c>
      <c r="J886" s="71">
        <f>J887+J891+J895</f>
        <v>0</v>
      </c>
      <c r="K886" s="100">
        <f t="shared" si="146"/>
        <v>44327.200000000004</v>
      </c>
      <c r="L886" s="13">
        <f>L887+L891+L895</f>
        <v>-26.4</v>
      </c>
      <c r="M886" s="101">
        <f t="shared" si="148"/>
        <v>44300.8</v>
      </c>
    </row>
    <row r="887" spans="1:13" ht="12.75">
      <c r="A887" s="63" t="str">
        <f ca="1">IF(ISERROR(MATCH(E887,Код_КЦСР,0)),"",INDIRECT(ADDRESS(MATCH(E887,Код_КЦСР,0)+1,2,,,"КЦСР")))</f>
        <v xml:space="preserve">Оказание муниципальных услуг </v>
      </c>
      <c r="B887" s="94">
        <v>808</v>
      </c>
      <c r="C887" s="8" t="s">
        <v>231</v>
      </c>
      <c r="D887" s="8" t="s">
        <v>222</v>
      </c>
      <c r="E887" s="94" t="s">
        <v>485</v>
      </c>
      <c r="F887" s="94"/>
      <c r="G887" s="71">
        <f aca="true" t="shared" si="155" ref="G887:L889">G888</f>
        <v>25054</v>
      </c>
      <c r="H887" s="71">
        <f t="shared" si="155"/>
        <v>0</v>
      </c>
      <c r="I887" s="71">
        <f t="shared" si="150"/>
        <v>25054</v>
      </c>
      <c r="J887" s="71">
        <f t="shared" si="155"/>
        <v>0</v>
      </c>
      <c r="K887" s="100">
        <f t="shared" si="146"/>
        <v>25054</v>
      </c>
      <c r="L887" s="13">
        <f t="shared" si="155"/>
        <v>-21.2</v>
      </c>
      <c r="M887" s="101">
        <f t="shared" si="148"/>
        <v>25032.8</v>
      </c>
    </row>
    <row r="888" spans="1:13" ht="33">
      <c r="A888" s="63" t="str">
        <f ca="1">IF(ISERROR(MATCH(F888,Код_КВР,0)),"",INDIRECT(ADDRESS(MATCH(F888,Код_КВР,0)+1,2,,,"КВР")))</f>
        <v>Предоставление субсидий бюджетным, автономным учреждениям и иным некоммерческим организациям</v>
      </c>
      <c r="B888" s="94">
        <v>808</v>
      </c>
      <c r="C888" s="8" t="s">
        <v>231</v>
      </c>
      <c r="D888" s="8" t="s">
        <v>222</v>
      </c>
      <c r="E888" s="94" t="s">
        <v>485</v>
      </c>
      <c r="F888" s="94">
        <v>600</v>
      </c>
      <c r="G888" s="71">
        <f t="shared" si="155"/>
        <v>25054</v>
      </c>
      <c r="H888" s="71">
        <f t="shared" si="155"/>
        <v>0</v>
      </c>
      <c r="I888" s="71">
        <f t="shared" si="150"/>
        <v>25054</v>
      </c>
      <c r="J888" s="71">
        <f t="shared" si="155"/>
        <v>0</v>
      </c>
      <c r="K888" s="100">
        <f t="shared" si="146"/>
        <v>25054</v>
      </c>
      <c r="L888" s="13">
        <f t="shared" si="155"/>
        <v>-21.2</v>
      </c>
      <c r="M888" s="101">
        <f t="shared" si="148"/>
        <v>25032.8</v>
      </c>
    </row>
    <row r="889" spans="1:13" ht="12.75">
      <c r="A889" s="63" t="str">
        <f ca="1">IF(ISERROR(MATCH(F889,Код_КВР,0)),"",INDIRECT(ADDRESS(MATCH(F889,Код_КВР,0)+1,2,,,"КВР")))</f>
        <v>Субсидии бюджетным учреждениям</v>
      </c>
      <c r="B889" s="94">
        <v>808</v>
      </c>
      <c r="C889" s="8" t="s">
        <v>231</v>
      </c>
      <c r="D889" s="8" t="s">
        <v>222</v>
      </c>
      <c r="E889" s="94" t="s">
        <v>485</v>
      </c>
      <c r="F889" s="94">
        <v>610</v>
      </c>
      <c r="G889" s="71">
        <f t="shared" si="155"/>
        <v>25054</v>
      </c>
      <c r="H889" s="71">
        <f t="shared" si="155"/>
        <v>0</v>
      </c>
      <c r="I889" s="71">
        <f t="shared" si="150"/>
        <v>25054</v>
      </c>
      <c r="J889" s="71">
        <f t="shared" si="155"/>
        <v>0</v>
      </c>
      <c r="K889" s="100">
        <f t="shared" si="146"/>
        <v>25054</v>
      </c>
      <c r="L889" s="13">
        <f t="shared" si="155"/>
        <v>-21.2</v>
      </c>
      <c r="M889" s="101">
        <f t="shared" si="148"/>
        <v>25032.8</v>
      </c>
    </row>
    <row r="890" spans="1:13" ht="49.5">
      <c r="A890" s="63" t="str">
        <f ca="1">IF(ISERROR(MATCH(F890,Код_КВР,0)),"",INDIRECT(ADDRESS(MATCH(F890,Код_КВР,0)+1,2,,,"КВР")))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90" s="94">
        <v>808</v>
      </c>
      <c r="C890" s="8" t="s">
        <v>231</v>
      </c>
      <c r="D890" s="8" t="s">
        <v>222</v>
      </c>
      <c r="E890" s="94" t="s">
        <v>485</v>
      </c>
      <c r="F890" s="94">
        <v>611</v>
      </c>
      <c r="G890" s="71">
        <v>25054</v>
      </c>
      <c r="H890" s="71"/>
      <c r="I890" s="71">
        <f t="shared" si="150"/>
        <v>25054</v>
      </c>
      <c r="J890" s="71"/>
      <c r="K890" s="100">
        <f t="shared" si="146"/>
        <v>25054</v>
      </c>
      <c r="L890" s="13">
        <v>-21.2</v>
      </c>
      <c r="M890" s="101">
        <f t="shared" si="148"/>
        <v>25032.8</v>
      </c>
    </row>
    <row r="891" spans="1:13" ht="21" customHeight="1">
      <c r="A891" s="63" t="str">
        <f ca="1">IF(ISERROR(MATCH(E891,Код_КЦСР,0)),"",INDIRECT(ADDRESS(MATCH(E891,Код_КЦСР,0)+1,2,,,"КЦСР")))</f>
        <v xml:space="preserve">Хранение, изучение и обеспечение сохранности музейных предметов </v>
      </c>
      <c r="B891" s="94">
        <v>808</v>
      </c>
      <c r="C891" s="8" t="s">
        <v>231</v>
      </c>
      <c r="D891" s="8" t="s">
        <v>222</v>
      </c>
      <c r="E891" s="94" t="s">
        <v>487</v>
      </c>
      <c r="F891" s="94"/>
      <c r="G891" s="71">
        <f aca="true" t="shared" si="156" ref="G891:L893">G892</f>
        <v>15501.3</v>
      </c>
      <c r="H891" s="71">
        <f t="shared" si="156"/>
        <v>0</v>
      </c>
      <c r="I891" s="71">
        <f t="shared" si="150"/>
        <v>15501.3</v>
      </c>
      <c r="J891" s="71">
        <f t="shared" si="156"/>
        <v>0</v>
      </c>
      <c r="K891" s="100">
        <f t="shared" si="146"/>
        <v>15501.3</v>
      </c>
      <c r="L891" s="13">
        <f t="shared" si="156"/>
        <v>-1.2</v>
      </c>
      <c r="M891" s="101">
        <f t="shared" si="148"/>
        <v>15500.099999999999</v>
      </c>
    </row>
    <row r="892" spans="1:13" ht="33">
      <c r="A892" s="63" t="str">
        <f ca="1">IF(ISERROR(MATCH(F892,Код_КВР,0)),"",INDIRECT(ADDRESS(MATCH(F892,Код_КВР,0)+1,2,,,"КВР")))</f>
        <v>Предоставление субсидий бюджетным, автономным учреждениям и иным некоммерческим организациям</v>
      </c>
      <c r="B892" s="94">
        <v>808</v>
      </c>
      <c r="C892" s="8" t="s">
        <v>231</v>
      </c>
      <c r="D892" s="8" t="s">
        <v>222</v>
      </c>
      <c r="E892" s="94" t="s">
        <v>487</v>
      </c>
      <c r="F892" s="94">
        <v>600</v>
      </c>
      <c r="G892" s="71">
        <f t="shared" si="156"/>
        <v>15501.3</v>
      </c>
      <c r="H892" s="71">
        <f t="shared" si="156"/>
        <v>0</v>
      </c>
      <c r="I892" s="71">
        <f t="shared" si="150"/>
        <v>15501.3</v>
      </c>
      <c r="J892" s="71">
        <f t="shared" si="156"/>
        <v>0</v>
      </c>
      <c r="K892" s="100">
        <f t="shared" si="146"/>
        <v>15501.3</v>
      </c>
      <c r="L892" s="13">
        <f t="shared" si="156"/>
        <v>-1.2</v>
      </c>
      <c r="M892" s="101">
        <f t="shared" si="148"/>
        <v>15500.099999999999</v>
      </c>
    </row>
    <row r="893" spans="1:13" ht="12.75">
      <c r="A893" s="63" t="str">
        <f ca="1">IF(ISERROR(MATCH(F893,Код_КВР,0)),"",INDIRECT(ADDRESS(MATCH(F893,Код_КВР,0)+1,2,,,"КВР")))</f>
        <v>Субсидии бюджетным учреждениям</v>
      </c>
      <c r="B893" s="94">
        <v>808</v>
      </c>
      <c r="C893" s="8" t="s">
        <v>231</v>
      </c>
      <c r="D893" s="8" t="s">
        <v>222</v>
      </c>
      <c r="E893" s="94" t="s">
        <v>487</v>
      </c>
      <c r="F893" s="94">
        <v>610</v>
      </c>
      <c r="G893" s="71">
        <f t="shared" si="156"/>
        <v>15501.3</v>
      </c>
      <c r="H893" s="71">
        <f t="shared" si="156"/>
        <v>0</v>
      </c>
      <c r="I893" s="71">
        <f t="shared" si="150"/>
        <v>15501.3</v>
      </c>
      <c r="J893" s="71">
        <f t="shared" si="156"/>
        <v>0</v>
      </c>
      <c r="K893" s="100">
        <f t="shared" si="146"/>
        <v>15501.3</v>
      </c>
      <c r="L893" s="13">
        <f t="shared" si="156"/>
        <v>-1.2</v>
      </c>
      <c r="M893" s="101">
        <f t="shared" si="148"/>
        <v>15500.099999999999</v>
      </c>
    </row>
    <row r="894" spans="1:13" ht="49.5">
      <c r="A894" s="63" t="str">
        <f ca="1">IF(ISERROR(MATCH(F894,Код_КВР,0)),"",INDIRECT(ADDRESS(MATCH(F894,Код_КВР,0)+1,2,,,"КВР")))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94" s="94">
        <v>808</v>
      </c>
      <c r="C894" s="8" t="s">
        <v>231</v>
      </c>
      <c r="D894" s="8" t="s">
        <v>222</v>
      </c>
      <c r="E894" s="94" t="s">
        <v>487</v>
      </c>
      <c r="F894" s="94">
        <v>611</v>
      </c>
      <c r="G894" s="71">
        <v>15501.3</v>
      </c>
      <c r="H894" s="71"/>
      <c r="I894" s="71">
        <f t="shared" si="150"/>
        <v>15501.3</v>
      </c>
      <c r="J894" s="71"/>
      <c r="K894" s="100">
        <f t="shared" si="146"/>
        <v>15501.3</v>
      </c>
      <c r="L894" s="13">
        <v>-1.2</v>
      </c>
      <c r="M894" s="101">
        <f t="shared" si="148"/>
        <v>15500.099999999999</v>
      </c>
    </row>
    <row r="895" spans="1:13" ht="12.75">
      <c r="A895" s="63" t="str">
        <f ca="1">IF(ISERROR(MATCH(E895,Код_КЦСР,0)),"",INDIRECT(ADDRESS(MATCH(E895,Код_КЦСР,0)+1,2,,,"КЦСР")))</f>
        <v>Формирование и учет музейного фонда</v>
      </c>
      <c r="B895" s="94">
        <v>808</v>
      </c>
      <c r="C895" s="8" t="s">
        <v>231</v>
      </c>
      <c r="D895" s="8" t="s">
        <v>222</v>
      </c>
      <c r="E895" s="94" t="s">
        <v>489</v>
      </c>
      <c r="F895" s="94"/>
      <c r="G895" s="71">
        <f aca="true" t="shared" si="157" ref="G895:L897">G896</f>
        <v>3771.9</v>
      </c>
      <c r="H895" s="71">
        <f t="shared" si="157"/>
        <v>0</v>
      </c>
      <c r="I895" s="71">
        <f t="shared" si="150"/>
        <v>3771.9</v>
      </c>
      <c r="J895" s="71">
        <f t="shared" si="157"/>
        <v>0</v>
      </c>
      <c r="K895" s="100">
        <f t="shared" si="146"/>
        <v>3771.9</v>
      </c>
      <c r="L895" s="13">
        <f t="shared" si="157"/>
        <v>-4</v>
      </c>
      <c r="M895" s="101">
        <f t="shared" si="148"/>
        <v>3767.9</v>
      </c>
    </row>
    <row r="896" spans="1:13" ht="33">
      <c r="A896" s="63" t="str">
        <f ca="1">IF(ISERROR(MATCH(F896,Код_КВР,0)),"",INDIRECT(ADDRESS(MATCH(F896,Код_КВР,0)+1,2,,,"КВР")))</f>
        <v>Предоставление субсидий бюджетным, автономным учреждениям и иным некоммерческим организациям</v>
      </c>
      <c r="B896" s="94">
        <v>808</v>
      </c>
      <c r="C896" s="8" t="s">
        <v>231</v>
      </c>
      <c r="D896" s="8" t="s">
        <v>222</v>
      </c>
      <c r="E896" s="94" t="s">
        <v>489</v>
      </c>
      <c r="F896" s="94">
        <v>600</v>
      </c>
      <c r="G896" s="71">
        <f t="shared" si="157"/>
        <v>3771.9</v>
      </c>
      <c r="H896" s="71">
        <f t="shared" si="157"/>
        <v>0</v>
      </c>
      <c r="I896" s="71">
        <f t="shared" si="150"/>
        <v>3771.9</v>
      </c>
      <c r="J896" s="71">
        <f t="shared" si="157"/>
        <v>0</v>
      </c>
      <c r="K896" s="100">
        <f t="shared" si="146"/>
        <v>3771.9</v>
      </c>
      <c r="L896" s="13">
        <f t="shared" si="157"/>
        <v>-4</v>
      </c>
      <c r="M896" s="101">
        <f t="shared" si="148"/>
        <v>3767.9</v>
      </c>
    </row>
    <row r="897" spans="1:13" ht="12.75">
      <c r="A897" s="63" t="str">
        <f ca="1">IF(ISERROR(MATCH(F897,Код_КВР,0)),"",INDIRECT(ADDRESS(MATCH(F897,Код_КВР,0)+1,2,,,"КВР")))</f>
        <v>Субсидии бюджетным учреждениям</v>
      </c>
      <c r="B897" s="94">
        <v>808</v>
      </c>
      <c r="C897" s="8" t="s">
        <v>231</v>
      </c>
      <c r="D897" s="8" t="s">
        <v>222</v>
      </c>
      <c r="E897" s="94" t="s">
        <v>489</v>
      </c>
      <c r="F897" s="94">
        <v>610</v>
      </c>
      <c r="G897" s="71">
        <f t="shared" si="157"/>
        <v>3771.9</v>
      </c>
      <c r="H897" s="71">
        <f t="shared" si="157"/>
        <v>0</v>
      </c>
      <c r="I897" s="71">
        <f t="shared" si="150"/>
        <v>3771.9</v>
      </c>
      <c r="J897" s="71">
        <f t="shared" si="157"/>
        <v>0</v>
      </c>
      <c r="K897" s="100">
        <f t="shared" si="146"/>
        <v>3771.9</v>
      </c>
      <c r="L897" s="13">
        <f t="shared" si="157"/>
        <v>-4</v>
      </c>
      <c r="M897" s="101">
        <f t="shared" si="148"/>
        <v>3767.9</v>
      </c>
    </row>
    <row r="898" spans="1:13" ht="49.5">
      <c r="A898" s="63" t="str">
        <f ca="1">IF(ISERROR(MATCH(F898,Код_КВР,0)),"",INDIRECT(ADDRESS(MATCH(F898,Код_КВР,0)+1,2,,,"КВР")))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98" s="94">
        <v>808</v>
      </c>
      <c r="C898" s="8" t="s">
        <v>231</v>
      </c>
      <c r="D898" s="8" t="s">
        <v>222</v>
      </c>
      <c r="E898" s="94" t="s">
        <v>489</v>
      </c>
      <c r="F898" s="94">
        <v>611</v>
      </c>
      <c r="G898" s="71">
        <v>3771.9</v>
      </c>
      <c r="H898" s="71"/>
      <c r="I898" s="71">
        <f t="shared" si="150"/>
        <v>3771.9</v>
      </c>
      <c r="J898" s="71"/>
      <c r="K898" s="100">
        <f t="shared" si="146"/>
        <v>3771.9</v>
      </c>
      <c r="L898" s="13">
        <v>-4</v>
      </c>
      <c r="M898" s="101">
        <f t="shared" si="148"/>
        <v>3767.9</v>
      </c>
    </row>
    <row r="899" spans="1:13" ht="12.75">
      <c r="A899" s="63" t="str">
        <f ca="1">IF(ISERROR(MATCH(E899,Код_КЦСР,0)),"",INDIRECT(ADDRESS(MATCH(E899,Код_КЦСР,0)+1,2,,,"КЦСР")))</f>
        <v>Развитие библиотечного дела</v>
      </c>
      <c r="B899" s="94">
        <v>808</v>
      </c>
      <c r="C899" s="8" t="s">
        <v>231</v>
      </c>
      <c r="D899" s="8" t="s">
        <v>222</v>
      </c>
      <c r="E899" s="94" t="s">
        <v>491</v>
      </c>
      <c r="F899" s="94"/>
      <c r="G899" s="71">
        <f>G900+G904+G908+G912</f>
        <v>38045.7</v>
      </c>
      <c r="H899" s="71">
        <f>H900+H904+H908+H912</f>
        <v>0</v>
      </c>
      <c r="I899" s="71">
        <f t="shared" si="150"/>
        <v>38045.7</v>
      </c>
      <c r="J899" s="71">
        <f>J900+J904+J908+J912</f>
        <v>0</v>
      </c>
      <c r="K899" s="100">
        <f t="shared" si="146"/>
        <v>38045.7</v>
      </c>
      <c r="L899" s="13">
        <f>L900+L904+L908+L912</f>
        <v>-23.099999999999998</v>
      </c>
      <c r="M899" s="101">
        <f t="shared" si="148"/>
        <v>38022.6</v>
      </c>
    </row>
    <row r="900" spans="1:13" ht="12.75">
      <c r="A900" s="63" t="str">
        <f ca="1">IF(ISERROR(MATCH(E900,Код_КЦСР,0)),"",INDIRECT(ADDRESS(MATCH(E900,Код_КЦСР,0)+1,2,,,"КЦСР")))</f>
        <v>Оказание муниципальных услуг</v>
      </c>
      <c r="B900" s="94">
        <v>808</v>
      </c>
      <c r="C900" s="8" t="s">
        <v>231</v>
      </c>
      <c r="D900" s="8" t="s">
        <v>222</v>
      </c>
      <c r="E900" s="94" t="s">
        <v>494</v>
      </c>
      <c r="F900" s="94"/>
      <c r="G900" s="71">
        <f aca="true" t="shared" si="158" ref="G900:L902">G901</f>
        <v>24363.1</v>
      </c>
      <c r="H900" s="71">
        <f t="shared" si="158"/>
        <v>0</v>
      </c>
      <c r="I900" s="71">
        <f t="shared" si="150"/>
        <v>24363.1</v>
      </c>
      <c r="J900" s="71">
        <f t="shared" si="158"/>
        <v>0</v>
      </c>
      <c r="K900" s="100">
        <f t="shared" si="146"/>
        <v>24363.1</v>
      </c>
      <c r="L900" s="13">
        <f t="shared" si="158"/>
        <v>-19.2</v>
      </c>
      <c r="M900" s="101">
        <f t="shared" si="148"/>
        <v>24343.899999999998</v>
      </c>
    </row>
    <row r="901" spans="1:13" ht="33">
      <c r="A901" s="63" t="str">
        <f ca="1">IF(ISERROR(MATCH(F901,Код_КВР,0)),"",INDIRECT(ADDRESS(MATCH(F901,Код_КВР,0)+1,2,,,"КВР")))</f>
        <v>Предоставление субсидий бюджетным, автономным учреждениям и иным некоммерческим организациям</v>
      </c>
      <c r="B901" s="94">
        <v>808</v>
      </c>
      <c r="C901" s="8" t="s">
        <v>231</v>
      </c>
      <c r="D901" s="8" t="s">
        <v>222</v>
      </c>
      <c r="E901" s="94" t="s">
        <v>494</v>
      </c>
      <c r="F901" s="94">
        <v>600</v>
      </c>
      <c r="G901" s="71">
        <f t="shared" si="158"/>
        <v>24363.1</v>
      </c>
      <c r="H901" s="71">
        <f t="shared" si="158"/>
        <v>0</v>
      </c>
      <c r="I901" s="71">
        <f t="shared" si="150"/>
        <v>24363.1</v>
      </c>
      <c r="J901" s="71">
        <f t="shared" si="158"/>
        <v>0</v>
      </c>
      <c r="K901" s="100">
        <f t="shared" si="146"/>
        <v>24363.1</v>
      </c>
      <c r="L901" s="13">
        <f t="shared" si="158"/>
        <v>-19.2</v>
      </c>
      <c r="M901" s="101">
        <f t="shared" si="148"/>
        <v>24343.899999999998</v>
      </c>
    </row>
    <row r="902" spans="1:13" ht="12.75">
      <c r="A902" s="63" t="str">
        <f ca="1">IF(ISERROR(MATCH(F902,Код_КВР,0)),"",INDIRECT(ADDRESS(MATCH(F902,Код_КВР,0)+1,2,,,"КВР")))</f>
        <v>Субсидии бюджетным учреждениям</v>
      </c>
      <c r="B902" s="94">
        <v>808</v>
      </c>
      <c r="C902" s="8" t="s">
        <v>231</v>
      </c>
      <c r="D902" s="8" t="s">
        <v>222</v>
      </c>
      <c r="E902" s="94" t="s">
        <v>494</v>
      </c>
      <c r="F902" s="94">
        <v>610</v>
      </c>
      <c r="G902" s="71">
        <f t="shared" si="158"/>
        <v>24363.1</v>
      </c>
      <c r="H902" s="71">
        <f t="shared" si="158"/>
        <v>0</v>
      </c>
      <c r="I902" s="71">
        <f t="shared" si="150"/>
        <v>24363.1</v>
      </c>
      <c r="J902" s="71">
        <f t="shared" si="158"/>
        <v>0</v>
      </c>
      <c r="K902" s="100">
        <f t="shared" si="146"/>
        <v>24363.1</v>
      </c>
      <c r="L902" s="13">
        <f t="shared" si="158"/>
        <v>-19.2</v>
      </c>
      <c r="M902" s="101">
        <f t="shared" si="148"/>
        <v>24343.899999999998</v>
      </c>
    </row>
    <row r="903" spans="1:13" ht="49.5">
      <c r="A903" s="63" t="str">
        <f ca="1">IF(ISERROR(MATCH(F903,Код_КВР,0)),"",INDIRECT(ADDRESS(MATCH(F903,Код_КВР,0)+1,2,,,"КВР")))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03" s="94">
        <v>808</v>
      </c>
      <c r="C903" s="8" t="s">
        <v>231</v>
      </c>
      <c r="D903" s="8" t="s">
        <v>222</v>
      </c>
      <c r="E903" s="94" t="s">
        <v>494</v>
      </c>
      <c r="F903" s="94">
        <v>611</v>
      </c>
      <c r="G903" s="71">
        <v>24363.1</v>
      </c>
      <c r="H903" s="71"/>
      <c r="I903" s="71">
        <f t="shared" si="150"/>
        <v>24363.1</v>
      </c>
      <c r="J903" s="71"/>
      <c r="K903" s="100">
        <f t="shared" si="146"/>
        <v>24363.1</v>
      </c>
      <c r="L903" s="13">
        <v>-19.2</v>
      </c>
      <c r="M903" s="101">
        <f t="shared" si="148"/>
        <v>24343.899999999998</v>
      </c>
    </row>
    <row r="904" spans="1:13" ht="12.75">
      <c r="A904" s="63" t="str">
        <f ca="1">IF(ISERROR(MATCH(E904,Код_КЦСР,0)),"",INDIRECT(ADDRESS(MATCH(E904,Код_КЦСР,0)+1,2,,,"КЦСР")))</f>
        <v>Формирование и учет фондов библиотеки</v>
      </c>
      <c r="B904" s="94">
        <v>808</v>
      </c>
      <c r="C904" s="8" t="s">
        <v>231</v>
      </c>
      <c r="D904" s="8" t="s">
        <v>222</v>
      </c>
      <c r="E904" s="94" t="s">
        <v>496</v>
      </c>
      <c r="F904" s="94"/>
      <c r="G904" s="71">
        <f aca="true" t="shared" si="159" ref="G904:L906">G905</f>
        <v>5799.2</v>
      </c>
      <c r="H904" s="71">
        <f t="shared" si="159"/>
        <v>0</v>
      </c>
      <c r="I904" s="71">
        <f t="shared" si="150"/>
        <v>5799.2</v>
      </c>
      <c r="J904" s="71">
        <f t="shared" si="159"/>
        <v>0</v>
      </c>
      <c r="K904" s="100">
        <f t="shared" si="146"/>
        <v>5799.2</v>
      </c>
      <c r="L904" s="13">
        <f t="shared" si="159"/>
        <v>-1.7</v>
      </c>
      <c r="M904" s="101">
        <f t="shared" si="148"/>
        <v>5797.5</v>
      </c>
    </row>
    <row r="905" spans="1:13" ht="33">
      <c r="A905" s="63" t="str">
        <f ca="1">IF(ISERROR(MATCH(F905,Код_КВР,0)),"",INDIRECT(ADDRESS(MATCH(F905,Код_КВР,0)+1,2,,,"КВР")))</f>
        <v>Предоставление субсидий бюджетным, автономным учреждениям и иным некоммерческим организациям</v>
      </c>
      <c r="B905" s="94">
        <v>808</v>
      </c>
      <c r="C905" s="8" t="s">
        <v>231</v>
      </c>
      <c r="D905" s="8" t="s">
        <v>222</v>
      </c>
      <c r="E905" s="94" t="s">
        <v>496</v>
      </c>
      <c r="F905" s="94">
        <v>600</v>
      </c>
      <c r="G905" s="71">
        <f t="shared" si="159"/>
        <v>5799.2</v>
      </c>
      <c r="H905" s="71">
        <f t="shared" si="159"/>
        <v>0</v>
      </c>
      <c r="I905" s="71">
        <f t="shared" si="150"/>
        <v>5799.2</v>
      </c>
      <c r="J905" s="71">
        <f t="shared" si="159"/>
        <v>0</v>
      </c>
      <c r="K905" s="100">
        <f t="shared" si="146"/>
        <v>5799.2</v>
      </c>
      <c r="L905" s="13">
        <f t="shared" si="159"/>
        <v>-1.7</v>
      </c>
      <c r="M905" s="101">
        <f t="shared" si="148"/>
        <v>5797.5</v>
      </c>
    </row>
    <row r="906" spans="1:13" ht="12.75">
      <c r="A906" s="63" t="str">
        <f ca="1">IF(ISERROR(MATCH(F906,Код_КВР,0)),"",INDIRECT(ADDRESS(MATCH(F906,Код_КВР,0)+1,2,,,"КВР")))</f>
        <v>Субсидии бюджетным учреждениям</v>
      </c>
      <c r="B906" s="94">
        <v>808</v>
      </c>
      <c r="C906" s="8" t="s">
        <v>231</v>
      </c>
      <c r="D906" s="8" t="s">
        <v>222</v>
      </c>
      <c r="E906" s="94" t="s">
        <v>496</v>
      </c>
      <c r="F906" s="94">
        <v>610</v>
      </c>
      <c r="G906" s="71">
        <f t="shared" si="159"/>
        <v>5799.2</v>
      </c>
      <c r="H906" s="71">
        <f t="shared" si="159"/>
        <v>0</v>
      </c>
      <c r="I906" s="71">
        <f t="shared" si="150"/>
        <v>5799.2</v>
      </c>
      <c r="J906" s="71">
        <f t="shared" si="159"/>
        <v>0</v>
      </c>
      <c r="K906" s="100">
        <f t="shared" si="146"/>
        <v>5799.2</v>
      </c>
      <c r="L906" s="13">
        <f t="shared" si="159"/>
        <v>-1.7</v>
      </c>
      <c r="M906" s="101">
        <f t="shared" si="148"/>
        <v>5797.5</v>
      </c>
    </row>
    <row r="907" spans="1:13" ht="49.5">
      <c r="A907" s="63" t="str">
        <f ca="1">IF(ISERROR(MATCH(F907,Код_КВР,0)),"",INDIRECT(ADDRESS(MATCH(F907,Код_КВР,0)+1,2,,,"КВР")))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07" s="94">
        <v>808</v>
      </c>
      <c r="C907" s="8" t="s">
        <v>231</v>
      </c>
      <c r="D907" s="8" t="s">
        <v>222</v>
      </c>
      <c r="E907" s="94" t="s">
        <v>496</v>
      </c>
      <c r="F907" s="94">
        <v>611</v>
      </c>
      <c r="G907" s="71">
        <v>5799.2</v>
      </c>
      <c r="H907" s="71"/>
      <c r="I907" s="71">
        <f t="shared" si="150"/>
        <v>5799.2</v>
      </c>
      <c r="J907" s="71"/>
      <c r="K907" s="100">
        <f t="shared" si="146"/>
        <v>5799.2</v>
      </c>
      <c r="L907" s="13">
        <v>-1.7</v>
      </c>
      <c r="M907" s="101">
        <f t="shared" si="148"/>
        <v>5797.5</v>
      </c>
    </row>
    <row r="908" spans="1:13" ht="12.75">
      <c r="A908" s="63" t="str">
        <f ca="1">IF(ISERROR(MATCH(E908,Код_КЦСР,0)),"",INDIRECT(ADDRESS(MATCH(E908,Код_КЦСР,0)+1,2,,,"КЦСР")))</f>
        <v>Обеспечение физической сохранности  и безопасности фонда библиотеки</v>
      </c>
      <c r="B908" s="94">
        <v>808</v>
      </c>
      <c r="C908" s="8" t="s">
        <v>231</v>
      </c>
      <c r="D908" s="8" t="s">
        <v>222</v>
      </c>
      <c r="E908" s="94" t="s">
        <v>498</v>
      </c>
      <c r="F908" s="94"/>
      <c r="G908" s="71">
        <f aca="true" t="shared" si="160" ref="G908:L910">G909</f>
        <v>2971.3</v>
      </c>
      <c r="H908" s="71">
        <f t="shared" si="160"/>
        <v>0</v>
      </c>
      <c r="I908" s="71">
        <f t="shared" si="150"/>
        <v>2971.3</v>
      </c>
      <c r="J908" s="71">
        <f t="shared" si="160"/>
        <v>0</v>
      </c>
      <c r="K908" s="100">
        <f t="shared" si="146"/>
        <v>2971.3</v>
      </c>
      <c r="L908" s="13">
        <f t="shared" si="160"/>
        <v>-1</v>
      </c>
      <c r="M908" s="101">
        <f t="shared" si="148"/>
        <v>2970.3</v>
      </c>
    </row>
    <row r="909" spans="1:13" ht="33">
      <c r="A909" s="63" t="str">
        <f ca="1">IF(ISERROR(MATCH(F909,Код_КВР,0)),"",INDIRECT(ADDRESS(MATCH(F909,Код_КВР,0)+1,2,,,"КВР")))</f>
        <v>Предоставление субсидий бюджетным, автономным учреждениям и иным некоммерческим организациям</v>
      </c>
      <c r="B909" s="94">
        <v>808</v>
      </c>
      <c r="C909" s="8" t="s">
        <v>231</v>
      </c>
      <c r="D909" s="8" t="s">
        <v>222</v>
      </c>
      <c r="E909" s="94" t="s">
        <v>498</v>
      </c>
      <c r="F909" s="94">
        <v>600</v>
      </c>
      <c r="G909" s="71">
        <f t="shared" si="160"/>
        <v>2971.3</v>
      </c>
      <c r="H909" s="71">
        <f t="shared" si="160"/>
        <v>0</v>
      </c>
      <c r="I909" s="71">
        <f t="shared" si="150"/>
        <v>2971.3</v>
      </c>
      <c r="J909" s="71">
        <f t="shared" si="160"/>
        <v>0</v>
      </c>
      <c r="K909" s="100">
        <f t="shared" si="146"/>
        <v>2971.3</v>
      </c>
      <c r="L909" s="13">
        <f t="shared" si="160"/>
        <v>-1</v>
      </c>
      <c r="M909" s="101">
        <f t="shared" si="148"/>
        <v>2970.3</v>
      </c>
    </row>
    <row r="910" spans="1:13" ht="12.75">
      <c r="A910" s="63" t="str">
        <f ca="1">IF(ISERROR(MATCH(F910,Код_КВР,0)),"",INDIRECT(ADDRESS(MATCH(F910,Код_КВР,0)+1,2,,,"КВР")))</f>
        <v>Субсидии бюджетным учреждениям</v>
      </c>
      <c r="B910" s="94">
        <v>808</v>
      </c>
      <c r="C910" s="8" t="s">
        <v>231</v>
      </c>
      <c r="D910" s="8" t="s">
        <v>222</v>
      </c>
      <c r="E910" s="94" t="s">
        <v>498</v>
      </c>
      <c r="F910" s="94">
        <v>610</v>
      </c>
      <c r="G910" s="71">
        <f t="shared" si="160"/>
        <v>2971.3</v>
      </c>
      <c r="H910" s="71">
        <f t="shared" si="160"/>
        <v>0</v>
      </c>
      <c r="I910" s="71">
        <f t="shared" si="150"/>
        <v>2971.3</v>
      </c>
      <c r="J910" s="71">
        <f t="shared" si="160"/>
        <v>0</v>
      </c>
      <c r="K910" s="100">
        <f t="shared" si="146"/>
        <v>2971.3</v>
      </c>
      <c r="L910" s="13">
        <f t="shared" si="160"/>
        <v>-1</v>
      </c>
      <c r="M910" s="101">
        <f t="shared" si="148"/>
        <v>2970.3</v>
      </c>
    </row>
    <row r="911" spans="1:13" ht="49.5">
      <c r="A911" s="63" t="str">
        <f ca="1">IF(ISERROR(MATCH(F911,Код_КВР,0)),"",INDIRECT(ADDRESS(MATCH(F911,Код_КВР,0)+1,2,,,"КВР")))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11" s="94">
        <v>808</v>
      </c>
      <c r="C911" s="8" t="s">
        <v>231</v>
      </c>
      <c r="D911" s="8" t="s">
        <v>222</v>
      </c>
      <c r="E911" s="94" t="s">
        <v>498</v>
      </c>
      <c r="F911" s="94">
        <v>611</v>
      </c>
      <c r="G911" s="71">
        <v>2971.3</v>
      </c>
      <c r="H911" s="71"/>
      <c r="I911" s="71">
        <f t="shared" si="150"/>
        <v>2971.3</v>
      </c>
      <c r="J911" s="71"/>
      <c r="K911" s="100">
        <f t="shared" si="146"/>
        <v>2971.3</v>
      </c>
      <c r="L911" s="13">
        <v>-1</v>
      </c>
      <c r="M911" s="101">
        <f t="shared" si="148"/>
        <v>2970.3</v>
      </c>
    </row>
    <row r="912" spans="1:13" ht="12.75">
      <c r="A912" s="63" t="str">
        <f ca="1">IF(ISERROR(MATCH(E912,Код_КЦСР,0)),"",INDIRECT(ADDRESS(MATCH(E912,Код_КЦСР,0)+1,2,,,"КЦСР")))</f>
        <v>Библиографическая обработка документов и организация  каталогов</v>
      </c>
      <c r="B912" s="94">
        <v>808</v>
      </c>
      <c r="C912" s="8" t="s">
        <v>231</v>
      </c>
      <c r="D912" s="8" t="s">
        <v>222</v>
      </c>
      <c r="E912" s="94" t="s">
        <v>500</v>
      </c>
      <c r="F912" s="94"/>
      <c r="G912" s="71">
        <f aca="true" t="shared" si="161" ref="G912:L914">G913</f>
        <v>4912.1</v>
      </c>
      <c r="H912" s="71">
        <f t="shared" si="161"/>
        <v>0</v>
      </c>
      <c r="I912" s="71">
        <f t="shared" si="150"/>
        <v>4912.1</v>
      </c>
      <c r="J912" s="71">
        <f t="shared" si="161"/>
        <v>0</v>
      </c>
      <c r="K912" s="100">
        <f t="shared" si="146"/>
        <v>4912.1</v>
      </c>
      <c r="L912" s="13">
        <f t="shared" si="161"/>
        <v>-1.2</v>
      </c>
      <c r="M912" s="101">
        <f t="shared" si="148"/>
        <v>4910.900000000001</v>
      </c>
    </row>
    <row r="913" spans="1:13" ht="33">
      <c r="A913" s="63" t="str">
        <f ca="1">IF(ISERROR(MATCH(F913,Код_КВР,0)),"",INDIRECT(ADDRESS(MATCH(F913,Код_КВР,0)+1,2,,,"КВР")))</f>
        <v>Предоставление субсидий бюджетным, автономным учреждениям и иным некоммерческим организациям</v>
      </c>
      <c r="B913" s="94">
        <v>808</v>
      </c>
      <c r="C913" s="8" t="s">
        <v>231</v>
      </c>
      <c r="D913" s="8" t="s">
        <v>222</v>
      </c>
      <c r="E913" s="94" t="s">
        <v>500</v>
      </c>
      <c r="F913" s="94">
        <v>600</v>
      </c>
      <c r="G913" s="71">
        <f t="shared" si="161"/>
        <v>4912.1</v>
      </c>
      <c r="H913" s="71">
        <f t="shared" si="161"/>
        <v>0</v>
      </c>
      <c r="I913" s="71">
        <f t="shared" si="150"/>
        <v>4912.1</v>
      </c>
      <c r="J913" s="71">
        <f t="shared" si="161"/>
        <v>0</v>
      </c>
      <c r="K913" s="100">
        <f t="shared" si="146"/>
        <v>4912.1</v>
      </c>
      <c r="L913" s="13">
        <f t="shared" si="161"/>
        <v>-1.2</v>
      </c>
      <c r="M913" s="101">
        <f t="shared" si="148"/>
        <v>4910.900000000001</v>
      </c>
    </row>
    <row r="914" spans="1:13" ht="12.75">
      <c r="A914" s="63" t="str">
        <f ca="1">IF(ISERROR(MATCH(F914,Код_КВР,0)),"",INDIRECT(ADDRESS(MATCH(F914,Код_КВР,0)+1,2,,,"КВР")))</f>
        <v>Субсидии бюджетным учреждениям</v>
      </c>
      <c r="B914" s="94">
        <v>808</v>
      </c>
      <c r="C914" s="8" t="s">
        <v>231</v>
      </c>
      <c r="D914" s="8" t="s">
        <v>222</v>
      </c>
      <c r="E914" s="94" t="s">
        <v>500</v>
      </c>
      <c r="F914" s="94">
        <v>610</v>
      </c>
      <c r="G914" s="71">
        <f t="shared" si="161"/>
        <v>4912.1</v>
      </c>
      <c r="H914" s="71">
        <f t="shared" si="161"/>
        <v>0</v>
      </c>
      <c r="I914" s="71">
        <f t="shared" si="150"/>
        <v>4912.1</v>
      </c>
      <c r="J914" s="71">
        <f t="shared" si="161"/>
        <v>0</v>
      </c>
      <c r="K914" s="100">
        <f aca="true" t="shared" si="162" ref="K914:K983">I914+J914</f>
        <v>4912.1</v>
      </c>
      <c r="L914" s="13">
        <f t="shared" si="161"/>
        <v>-1.2</v>
      </c>
      <c r="M914" s="101">
        <f t="shared" si="148"/>
        <v>4910.900000000001</v>
      </c>
    </row>
    <row r="915" spans="1:13" ht="49.5">
      <c r="A915" s="63" t="str">
        <f ca="1">IF(ISERROR(MATCH(F915,Код_КВР,0)),"",INDIRECT(ADDRESS(MATCH(F915,Код_КВР,0)+1,2,,,"КВР")))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15" s="94">
        <v>808</v>
      </c>
      <c r="C915" s="8" t="s">
        <v>231</v>
      </c>
      <c r="D915" s="8" t="s">
        <v>222</v>
      </c>
      <c r="E915" s="94" t="s">
        <v>500</v>
      </c>
      <c r="F915" s="94">
        <v>611</v>
      </c>
      <c r="G915" s="71">
        <v>4912.1</v>
      </c>
      <c r="H915" s="71"/>
      <c r="I915" s="71">
        <f t="shared" si="150"/>
        <v>4912.1</v>
      </c>
      <c r="J915" s="71"/>
      <c r="K915" s="100">
        <f t="shared" si="162"/>
        <v>4912.1</v>
      </c>
      <c r="L915" s="13">
        <v>-1.2</v>
      </c>
      <c r="M915" s="101">
        <f t="shared" si="148"/>
        <v>4910.900000000001</v>
      </c>
    </row>
    <row r="916" spans="1:13" ht="12.75">
      <c r="A916" s="63" t="str">
        <f ca="1">IF(ISERROR(MATCH(E916,Код_КЦСР,0)),"",INDIRECT(ADDRESS(MATCH(E916,Код_КЦСР,0)+1,2,,,"КЦСР")))</f>
        <v>Совершенствование культурно-досуговой деятельности</v>
      </c>
      <c r="B916" s="94">
        <v>808</v>
      </c>
      <c r="C916" s="8" t="s">
        <v>231</v>
      </c>
      <c r="D916" s="8" t="s">
        <v>222</v>
      </c>
      <c r="E916" s="94" t="s">
        <v>502</v>
      </c>
      <c r="F916" s="94"/>
      <c r="G916" s="71">
        <f>G917+G921</f>
        <v>40546.6</v>
      </c>
      <c r="H916" s="71">
        <f>H917+H921</f>
        <v>0</v>
      </c>
      <c r="I916" s="71">
        <f t="shared" si="150"/>
        <v>40546.6</v>
      </c>
      <c r="J916" s="71">
        <f>J917+J921</f>
        <v>0</v>
      </c>
      <c r="K916" s="100">
        <f t="shared" si="162"/>
        <v>40546.6</v>
      </c>
      <c r="L916" s="13">
        <f>L917+L921</f>
        <v>-61.7</v>
      </c>
      <c r="M916" s="101">
        <f t="shared" si="148"/>
        <v>40484.9</v>
      </c>
    </row>
    <row r="917" spans="1:13" ht="12.75">
      <c r="A917" s="63" t="str">
        <f ca="1">IF(ISERROR(MATCH(E917,Код_КЦСР,0)),"",INDIRECT(ADDRESS(MATCH(E917,Код_КЦСР,0)+1,2,,,"КЦСР")))</f>
        <v>Оказание муниципальных услуг</v>
      </c>
      <c r="B917" s="94">
        <v>808</v>
      </c>
      <c r="C917" s="8" t="s">
        <v>231</v>
      </c>
      <c r="D917" s="8" t="s">
        <v>222</v>
      </c>
      <c r="E917" s="94" t="s">
        <v>509</v>
      </c>
      <c r="F917" s="94"/>
      <c r="G917" s="71">
        <f aca="true" t="shared" si="163" ref="G917:L919">G918</f>
        <v>37417.2</v>
      </c>
      <c r="H917" s="71">
        <f t="shared" si="163"/>
        <v>0</v>
      </c>
      <c r="I917" s="71">
        <f t="shared" si="150"/>
        <v>37417.2</v>
      </c>
      <c r="J917" s="71">
        <f t="shared" si="163"/>
        <v>0</v>
      </c>
      <c r="K917" s="100">
        <f t="shared" si="162"/>
        <v>37417.2</v>
      </c>
      <c r="L917" s="13">
        <f t="shared" si="163"/>
        <v>-59.5</v>
      </c>
      <c r="M917" s="101">
        <f t="shared" si="148"/>
        <v>37357.7</v>
      </c>
    </row>
    <row r="918" spans="1:13" ht="33">
      <c r="A918" s="63" t="str">
        <f ca="1">IF(ISERROR(MATCH(F918,Код_КВР,0)),"",INDIRECT(ADDRESS(MATCH(F918,Код_КВР,0)+1,2,,,"КВР")))</f>
        <v>Предоставление субсидий бюджетным, автономным учреждениям и иным некоммерческим организациям</v>
      </c>
      <c r="B918" s="94">
        <v>808</v>
      </c>
      <c r="C918" s="8" t="s">
        <v>231</v>
      </c>
      <c r="D918" s="8" t="s">
        <v>222</v>
      </c>
      <c r="E918" s="94" t="s">
        <v>509</v>
      </c>
      <c r="F918" s="94">
        <v>600</v>
      </c>
      <c r="G918" s="71">
        <f t="shared" si="163"/>
        <v>37417.2</v>
      </c>
      <c r="H918" s="71">
        <f t="shared" si="163"/>
        <v>0</v>
      </c>
      <c r="I918" s="71">
        <f t="shared" si="150"/>
        <v>37417.2</v>
      </c>
      <c r="J918" s="71">
        <f t="shared" si="163"/>
        <v>0</v>
      </c>
      <c r="K918" s="100">
        <f t="shared" si="162"/>
        <v>37417.2</v>
      </c>
      <c r="L918" s="13">
        <f t="shared" si="163"/>
        <v>-59.5</v>
      </c>
      <c r="M918" s="101">
        <f t="shared" si="148"/>
        <v>37357.7</v>
      </c>
    </row>
    <row r="919" spans="1:13" ht="12.75">
      <c r="A919" s="63" t="str">
        <f ca="1">IF(ISERROR(MATCH(F919,Код_КВР,0)),"",INDIRECT(ADDRESS(MATCH(F919,Код_КВР,0)+1,2,,,"КВР")))</f>
        <v>Субсидии бюджетным учреждениям</v>
      </c>
      <c r="B919" s="94">
        <v>808</v>
      </c>
      <c r="C919" s="8" t="s">
        <v>231</v>
      </c>
      <c r="D919" s="8" t="s">
        <v>222</v>
      </c>
      <c r="E919" s="94" t="s">
        <v>509</v>
      </c>
      <c r="F919" s="94">
        <v>610</v>
      </c>
      <c r="G919" s="71">
        <f t="shared" si="163"/>
        <v>37417.2</v>
      </c>
      <c r="H919" s="71">
        <f t="shared" si="163"/>
        <v>0</v>
      </c>
      <c r="I919" s="71">
        <f t="shared" si="150"/>
        <v>37417.2</v>
      </c>
      <c r="J919" s="71">
        <f t="shared" si="163"/>
        <v>0</v>
      </c>
      <c r="K919" s="100">
        <f t="shared" si="162"/>
        <v>37417.2</v>
      </c>
      <c r="L919" s="13">
        <f t="shared" si="163"/>
        <v>-59.5</v>
      </c>
      <c r="M919" s="101">
        <f t="shared" si="148"/>
        <v>37357.7</v>
      </c>
    </row>
    <row r="920" spans="1:13" ht="49.5">
      <c r="A920" s="63" t="str">
        <f ca="1">IF(ISERROR(MATCH(F920,Код_КВР,0)),"",INDIRECT(ADDRESS(MATCH(F920,Код_КВР,0)+1,2,,,"КВР")))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20" s="94">
        <v>808</v>
      </c>
      <c r="C920" s="8" t="s">
        <v>231</v>
      </c>
      <c r="D920" s="8" t="s">
        <v>222</v>
      </c>
      <c r="E920" s="94" t="s">
        <v>509</v>
      </c>
      <c r="F920" s="94">
        <v>611</v>
      </c>
      <c r="G920" s="71">
        <v>37417.2</v>
      </c>
      <c r="H920" s="71"/>
      <c r="I920" s="71">
        <f t="shared" si="150"/>
        <v>37417.2</v>
      </c>
      <c r="J920" s="71"/>
      <c r="K920" s="100">
        <f t="shared" si="162"/>
        <v>37417.2</v>
      </c>
      <c r="L920" s="13">
        <v>-59.5</v>
      </c>
      <c r="M920" s="101">
        <f t="shared" si="148"/>
        <v>37357.7</v>
      </c>
    </row>
    <row r="921" spans="1:13" ht="33">
      <c r="A921" s="63" t="str">
        <f ca="1">IF(ISERROR(MATCH(E921,Код_КЦСР,0)),"",INDIRECT(ADDRESS(MATCH(E921,Код_КЦСР,0)+1,2,,,"КЦСР")))</f>
        <v>Сохранение нематериального культурного наследия народов традиционной народной культуры</v>
      </c>
      <c r="B921" s="94">
        <v>808</v>
      </c>
      <c r="C921" s="8" t="s">
        <v>231</v>
      </c>
      <c r="D921" s="8" t="s">
        <v>222</v>
      </c>
      <c r="E921" s="94" t="s">
        <v>510</v>
      </c>
      <c r="F921" s="94"/>
      <c r="G921" s="71">
        <f aca="true" t="shared" si="164" ref="G921:L923">G922</f>
        <v>3129.4</v>
      </c>
      <c r="H921" s="71">
        <f t="shared" si="164"/>
        <v>0</v>
      </c>
      <c r="I921" s="71">
        <f t="shared" si="150"/>
        <v>3129.4</v>
      </c>
      <c r="J921" s="71">
        <f t="shared" si="164"/>
        <v>0</v>
      </c>
      <c r="K921" s="100">
        <f t="shared" si="162"/>
        <v>3129.4</v>
      </c>
      <c r="L921" s="13">
        <f t="shared" si="164"/>
        <v>-2.2</v>
      </c>
      <c r="M921" s="101">
        <f t="shared" si="148"/>
        <v>3127.2000000000003</v>
      </c>
    </row>
    <row r="922" spans="1:13" ht="33">
      <c r="A922" s="63" t="str">
        <f ca="1">IF(ISERROR(MATCH(F922,Код_КВР,0)),"",INDIRECT(ADDRESS(MATCH(F922,Код_КВР,0)+1,2,,,"КВР")))</f>
        <v>Предоставление субсидий бюджетным, автономным учреждениям и иным некоммерческим организациям</v>
      </c>
      <c r="B922" s="94">
        <v>808</v>
      </c>
      <c r="C922" s="8" t="s">
        <v>231</v>
      </c>
      <c r="D922" s="8" t="s">
        <v>222</v>
      </c>
      <c r="E922" s="94" t="s">
        <v>510</v>
      </c>
      <c r="F922" s="94">
        <v>600</v>
      </c>
      <c r="G922" s="71">
        <f t="shared" si="164"/>
        <v>3129.4</v>
      </c>
      <c r="H922" s="71">
        <f t="shared" si="164"/>
        <v>0</v>
      </c>
      <c r="I922" s="71">
        <f t="shared" si="150"/>
        <v>3129.4</v>
      </c>
      <c r="J922" s="71">
        <f t="shared" si="164"/>
        <v>0</v>
      </c>
      <c r="K922" s="100">
        <f t="shared" si="162"/>
        <v>3129.4</v>
      </c>
      <c r="L922" s="13">
        <f t="shared" si="164"/>
        <v>-2.2</v>
      </c>
      <c r="M922" s="101">
        <f t="shared" si="148"/>
        <v>3127.2000000000003</v>
      </c>
    </row>
    <row r="923" spans="1:13" ht="12.75">
      <c r="A923" s="63" t="str">
        <f ca="1">IF(ISERROR(MATCH(F923,Код_КВР,0)),"",INDIRECT(ADDRESS(MATCH(F923,Код_КВР,0)+1,2,,,"КВР")))</f>
        <v>Субсидии бюджетным учреждениям</v>
      </c>
      <c r="B923" s="94">
        <v>808</v>
      </c>
      <c r="C923" s="8" t="s">
        <v>231</v>
      </c>
      <c r="D923" s="8" t="s">
        <v>222</v>
      </c>
      <c r="E923" s="94" t="s">
        <v>510</v>
      </c>
      <c r="F923" s="94">
        <v>610</v>
      </c>
      <c r="G923" s="71">
        <f t="shared" si="164"/>
        <v>3129.4</v>
      </c>
      <c r="H923" s="71">
        <f t="shared" si="164"/>
        <v>0</v>
      </c>
      <c r="I923" s="71">
        <f t="shared" si="150"/>
        <v>3129.4</v>
      </c>
      <c r="J923" s="71">
        <f t="shared" si="164"/>
        <v>0</v>
      </c>
      <c r="K923" s="100">
        <f t="shared" si="162"/>
        <v>3129.4</v>
      </c>
      <c r="L923" s="13">
        <f t="shared" si="164"/>
        <v>-2.2</v>
      </c>
      <c r="M923" s="101">
        <f t="shared" si="148"/>
        <v>3127.2000000000003</v>
      </c>
    </row>
    <row r="924" spans="1:13" ht="49.5">
      <c r="A924" s="63" t="str">
        <f ca="1">IF(ISERROR(MATCH(F924,Код_КВР,0)),"",INDIRECT(ADDRESS(MATCH(F924,Код_КВР,0)+1,2,,,"КВР")))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24" s="94">
        <v>808</v>
      </c>
      <c r="C924" s="8" t="s">
        <v>231</v>
      </c>
      <c r="D924" s="8" t="s">
        <v>222</v>
      </c>
      <c r="E924" s="94" t="s">
        <v>510</v>
      </c>
      <c r="F924" s="94">
        <v>611</v>
      </c>
      <c r="G924" s="71">
        <v>3129.4</v>
      </c>
      <c r="H924" s="71"/>
      <c r="I924" s="71">
        <f t="shared" si="150"/>
        <v>3129.4</v>
      </c>
      <c r="J924" s="71"/>
      <c r="K924" s="100">
        <f t="shared" si="162"/>
        <v>3129.4</v>
      </c>
      <c r="L924" s="13">
        <v>-2.2</v>
      </c>
      <c r="M924" s="101">
        <f t="shared" si="148"/>
        <v>3127.2000000000003</v>
      </c>
    </row>
    <row r="925" spans="1:13" ht="12.75">
      <c r="A925" s="63" t="str">
        <f ca="1">IF(ISERROR(MATCH(E925,Код_КЦСР,0)),"",INDIRECT(ADDRESS(MATCH(E925,Код_КЦСР,0)+1,2,,,"КЦСР")))</f>
        <v>Развитие исполнительских искусств</v>
      </c>
      <c r="B925" s="94">
        <v>808</v>
      </c>
      <c r="C925" s="8" t="s">
        <v>231</v>
      </c>
      <c r="D925" s="8" t="s">
        <v>222</v>
      </c>
      <c r="E925" s="94" t="s">
        <v>512</v>
      </c>
      <c r="F925" s="94"/>
      <c r="G925" s="71">
        <f>G926</f>
        <v>100414.7</v>
      </c>
      <c r="H925" s="71">
        <f>H926</f>
        <v>0</v>
      </c>
      <c r="I925" s="71">
        <f t="shared" si="150"/>
        <v>100414.7</v>
      </c>
      <c r="J925" s="71">
        <f>J926</f>
        <v>-512.8</v>
      </c>
      <c r="K925" s="100">
        <f t="shared" si="162"/>
        <v>99901.9</v>
      </c>
      <c r="L925" s="13">
        <f>L926</f>
        <v>-72.9</v>
      </c>
      <c r="M925" s="101">
        <f aca="true" t="shared" si="165" ref="M925:M988">K925+L925</f>
        <v>99829</v>
      </c>
    </row>
    <row r="926" spans="1:13" ht="12.75">
      <c r="A926" s="63" t="str">
        <f ca="1">IF(ISERROR(MATCH(E926,Код_КЦСР,0)),"",INDIRECT(ADDRESS(MATCH(E926,Код_КЦСР,0)+1,2,,,"КЦСР")))</f>
        <v>Оказание муниципальных услуг</v>
      </c>
      <c r="B926" s="94">
        <v>808</v>
      </c>
      <c r="C926" s="8" t="s">
        <v>231</v>
      </c>
      <c r="D926" s="8" t="s">
        <v>222</v>
      </c>
      <c r="E926" s="94" t="s">
        <v>516</v>
      </c>
      <c r="F926" s="94"/>
      <c r="G926" s="71">
        <f>G927</f>
        <v>100414.7</v>
      </c>
      <c r="H926" s="71">
        <f>H927</f>
        <v>0</v>
      </c>
      <c r="I926" s="71">
        <f t="shared" si="150"/>
        <v>100414.7</v>
      </c>
      <c r="J926" s="71">
        <f>J927</f>
        <v>-512.8</v>
      </c>
      <c r="K926" s="100">
        <f t="shared" si="162"/>
        <v>99901.9</v>
      </c>
      <c r="L926" s="13">
        <f>L927</f>
        <v>-72.9</v>
      </c>
      <c r="M926" s="101">
        <f t="shared" si="165"/>
        <v>99829</v>
      </c>
    </row>
    <row r="927" spans="1:13" ht="33">
      <c r="A927" s="63" t="str">
        <f ca="1">IF(ISERROR(MATCH(F927,Код_КВР,0)),"",INDIRECT(ADDRESS(MATCH(F927,Код_КВР,0)+1,2,,,"КВР")))</f>
        <v>Предоставление субсидий бюджетным, автономным учреждениям и иным некоммерческим организациям</v>
      </c>
      <c r="B927" s="94">
        <v>808</v>
      </c>
      <c r="C927" s="8" t="s">
        <v>231</v>
      </c>
      <c r="D927" s="8" t="s">
        <v>222</v>
      </c>
      <c r="E927" s="94" t="s">
        <v>516</v>
      </c>
      <c r="F927" s="94">
        <v>600</v>
      </c>
      <c r="G927" s="71">
        <f>G928+G930</f>
        <v>100414.7</v>
      </c>
      <c r="H927" s="71">
        <f>H928+H930</f>
        <v>0</v>
      </c>
      <c r="I927" s="71">
        <f t="shared" si="150"/>
        <v>100414.7</v>
      </c>
      <c r="J927" s="71">
        <f>J928+J930</f>
        <v>-512.8</v>
      </c>
      <c r="K927" s="100">
        <f t="shared" si="162"/>
        <v>99901.9</v>
      </c>
      <c r="L927" s="13">
        <f>L928+L930</f>
        <v>-72.9</v>
      </c>
      <c r="M927" s="101">
        <f t="shared" si="165"/>
        <v>99829</v>
      </c>
    </row>
    <row r="928" spans="1:13" ht="12.75">
      <c r="A928" s="63" t="str">
        <f ca="1">IF(ISERROR(MATCH(F928,Код_КВР,0)),"",INDIRECT(ADDRESS(MATCH(F928,Код_КВР,0)+1,2,,,"КВР")))</f>
        <v>Субсидии бюджетным учреждениям</v>
      </c>
      <c r="B928" s="94">
        <v>808</v>
      </c>
      <c r="C928" s="8" t="s">
        <v>231</v>
      </c>
      <c r="D928" s="8" t="s">
        <v>222</v>
      </c>
      <c r="E928" s="94" t="s">
        <v>516</v>
      </c>
      <c r="F928" s="94">
        <v>610</v>
      </c>
      <c r="G928" s="71">
        <f>G929</f>
        <v>88342.5</v>
      </c>
      <c r="H928" s="71">
        <f>H929</f>
        <v>0</v>
      </c>
      <c r="I928" s="71">
        <f t="shared" si="150"/>
        <v>88342.5</v>
      </c>
      <c r="J928" s="71">
        <f>J929</f>
        <v>-512.8</v>
      </c>
      <c r="K928" s="100">
        <f t="shared" si="162"/>
        <v>87829.7</v>
      </c>
      <c r="L928" s="13">
        <f>L929</f>
        <v>-50.9</v>
      </c>
      <c r="M928" s="101">
        <f t="shared" si="165"/>
        <v>87778.8</v>
      </c>
    </row>
    <row r="929" spans="1:13" ht="49.5">
      <c r="A929" s="63" t="str">
        <f ca="1">IF(ISERROR(MATCH(F929,Код_КВР,0)),"",INDIRECT(ADDRESS(MATCH(F929,Код_КВР,0)+1,2,,,"КВР")))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29" s="94">
        <v>808</v>
      </c>
      <c r="C929" s="8" t="s">
        <v>231</v>
      </c>
      <c r="D929" s="8" t="s">
        <v>222</v>
      </c>
      <c r="E929" s="94" t="s">
        <v>516</v>
      </c>
      <c r="F929" s="94">
        <v>611</v>
      </c>
      <c r="G929" s="71">
        <v>88342.5</v>
      </c>
      <c r="H929" s="71"/>
      <c r="I929" s="71">
        <f aca="true" t="shared" si="166" ref="I929:I998">G929+H929</f>
        <v>88342.5</v>
      </c>
      <c r="J929" s="71">
        <v>-512.8</v>
      </c>
      <c r="K929" s="100">
        <f t="shared" si="162"/>
        <v>87829.7</v>
      </c>
      <c r="L929" s="13">
        <v>-50.9</v>
      </c>
      <c r="M929" s="101">
        <f t="shared" si="165"/>
        <v>87778.8</v>
      </c>
    </row>
    <row r="930" spans="1:13" ht="12.75">
      <c r="A930" s="63" t="str">
        <f ca="1">IF(ISERROR(MATCH(F930,Код_КВР,0)),"",INDIRECT(ADDRESS(MATCH(F930,Код_КВР,0)+1,2,,,"КВР")))</f>
        <v>Субсидии автономным учреждениям</v>
      </c>
      <c r="B930" s="94">
        <v>808</v>
      </c>
      <c r="C930" s="8" t="s">
        <v>231</v>
      </c>
      <c r="D930" s="8" t="s">
        <v>222</v>
      </c>
      <c r="E930" s="94" t="s">
        <v>516</v>
      </c>
      <c r="F930" s="94">
        <v>620</v>
      </c>
      <c r="G930" s="71">
        <f>G931</f>
        <v>12072.2</v>
      </c>
      <c r="H930" s="71">
        <f>H931</f>
        <v>0</v>
      </c>
      <c r="I930" s="71">
        <f t="shared" si="166"/>
        <v>12072.2</v>
      </c>
      <c r="J930" s="71">
        <f>J931</f>
        <v>0</v>
      </c>
      <c r="K930" s="100">
        <f t="shared" si="162"/>
        <v>12072.2</v>
      </c>
      <c r="L930" s="13">
        <f>L931</f>
        <v>-22</v>
      </c>
      <c r="M930" s="101">
        <f t="shared" si="165"/>
        <v>12050.2</v>
      </c>
    </row>
    <row r="931" spans="1:13" ht="49.5">
      <c r="A931" s="63" t="str">
        <f ca="1">IF(ISERROR(MATCH(F931,Код_КВР,0)),"",INDIRECT(ADDRESS(MATCH(F931,Код_КВР,0)+1,2,,,"КВР")))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931" s="94">
        <v>808</v>
      </c>
      <c r="C931" s="8" t="s">
        <v>231</v>
      </c>
      <c r="D931" s="8" t="s">
        <v>222</v>
      </c>
      <c r="E931" s="94" t="s">
        <v>516</v>
      </c>
      <c r="F931" s="94">
        <v>621</v>
      </c>
      <c r="G931" s="71">
        <v>12072.2</v>
      </c>
      <c r="H931" s="71"/>
      <c r="I931" s="71">
        <f t="shared" si="166"/>
        <v>12072.2</v>
      </c>
      <c r="J931" s="71"/>
      <c r="K931" s="100">
        <f t="shared" si="162"/>
        <v>12072.2</v>
      </c>
      <c r="L931" s="13">
        <v>-22</v>
      </c>
      <c r="M931" s="101">
        <f t="shared" si="165"/>
        <v>12050.2</v>
      </c>
    </row>
    <row r="932" spans="1:13" ht="12.75">
      <c r="A932" s="63" t="str">
        <f ca="1">IF(ISERROR(MATCH(E932,Код_КЦСР,0)),"",INDIRECT(ADDRESS(MATCH(E932,Код_КЦСР,0)+1,2,,,"КЦСР")))</f>
        <v>Формирование постиндустриального образа города Череповца</v>
      </c>
      <c r="B932" s="94">
        <v>808</v>
      </c>
      <c r="C932" s="8" t="s">
        <v>231</v>
      </c>
      <c r="D932" s="8" t="s">
        <v>222</v>
      </c>
      <c r="E932" s="94" t="s">
        <v>517</v>
      </c>
      <c r="F932" s="94"/>
      <c r="G932" s="71">
        <f aca="true" t="shared" si="167" ref="G932:L935">G933</f>
        <v>5383.8</v>
      </c>
      <c r="H932" s="71">
        <f t="shared" si="167"/>
        <v>0</v>
      </c>
      <c r="I932" s="71">
        <f t="shared" si="166"/>
        <v>5383.8</v>
      </c>
      <c r="J932" s="71">
        <f t="shared" si="167"/>
        <v>0</v>
      </c>
      <c r="K932" s="100">
        <f t="shared" si="162"/>
        <v>5383.8</v>
      </c>
      <c r="L932" s="13">
        <f t="shared" si="167"/>
        <v>0</v>
      </c>
      <c r="M932" s="101">
        <f t="shared" si="165"/>
        <v>5383.8</v>
      </c>
    </row>
    <row r="933" spans="1:13" ht="12.75">
      <c r="A933" s="63" t="str">
        <f ca="1">IF(ISERROR(MATCH(E933,Код_КЦСР,0)),"",INDIRECT(ADDRESS(MATCH(E933,Код_КЦСР,0)+1,2,,,"КЦСР")))</f>
        <v xml:space="preserve">Организация и проведение городских культурно- массовых мероприятий </v>
      </c>
      <c r="B933" s="94">
        <v>808</v>
      </c>
      <c r="C933" s="8" t="s">
        <v>231</v>
      </c>
      <c r="D933" s="8" t="s">
        <v>222</v>
      </c>
      <c r="E933" s="94" t="s">
        <v>521</v>
      </c>
      <c r="F933" s="94"/>
      <c r="G933" s="71">
        <f t="shared" si="167"/>
        <v>5383.8</v>
      </c>
      <c r="H933" s="71">
        <f t="shared" si="167"/>
        <v>0</v>
      </c>
      <c r="I933" s="71">
        <f t="shared" si="166"/>
        <v>5383.8</v>
      </c>
      <c r="J933" s="71">
        <f t="shared" si="167"/>
        <v>0</v>
      </c>
      <c r="K933" s="100">
        <f t="shared" si="162"/>
        <v>5383.8</v>
      </c>
      <c r="L933" s="13">
        <f t="shared" si="167"/>
        <v>0</v>
      </c>
      <c r="M933" s="101">
        <f t="shared" si="165"/>
        <v>5383.8</v>
      </c>
    </row>
    <row r="934" spans="1:13" ht="33">
      <c r="A934" s="63" t="str">
        <f ca="1">IF(ISERROR(MATCH(F934,Код_КВР,0)),"",INDIRECT(ADDRESS(MATCH(F934,Код_КВР,0)+1,2,,,"КВР")))</f>
        <v>Предоставление субсидий бюджетным, автономным учреждениям и иным некоммерческим организациям</v>
      </c>
      <c r="B934" s="94">
        <v>808</v>
      </c>
      <c r="C934" s="8" t="s">
        <v>231</v>
      </c>
      <c r="D934" s="8" t="s">
        <v>222</v>
      </c>
      <c r="E934" s="94" t="s">
        <v>521</v>
      </c>
      <c r="F934" s="94">
        <v>600</v>
      </c>
      <c r="G934" s="71">
        <f t="shared" si="167"/>
        <v>5383.8</v>
      </c>
      <c r="H934" s="71">
        <f t="shared" si="167"/>
        <v>0</v>
      </c>
      <c r="I934" s="71">
        <f t="shared" si="166"/>
        <v>5383.8</v>
      </c>
      <c r="J934" s="71">
        <f t="shared" si="167"/>
        <v>0</v>
      </c>
      <c r="K934" s="100">
        <f t="shared" si="162"/>
        <v>5383.8</v>
      </c>
      <c r="L934" s="13">
        <f t="shared" si="167"/>
        <v>0</v>
      </c>
      <c r="M934" s="101">
        <f t="shared" si="165"/>
        <v>5383.8</v>
      </c>
    </row>
    <row r="935" spans="1:13" ht="12.75">
      <c r="A935" s="63" t="str">
        <f ca="1">IF(ISERROR(MATCH(F935,Код_КВР,0)),"",INDIRECT(ADDRESS(MATCH(F935,Код_КВР,0)+1,2,,,"КВР")))</f>
        <v>Субсидии бюджетным учреждениям</v>
      </c>
      <c r="B935" s="94">
        <v>808</v>
      </c>
      <c r="C935" s="8" t="s">
        <v>231</v>
      </c>
      <c r="D935" s="8" t="s">
        <v>222</v>
      </c>
      <c r="E935" s="94" t="s">
        <v>521</v>
      </c>
      <c r="F935" s="94">
        <v>610</v>
      </c>
      <c r="G935" s="71">
        <f t="shared" si="167"/>
        <v>5383.8</v>
      </c>
      <c r="H935" s="71">
        <f t="shared" si="167"/>
        <v>0</v>
      </c>
      <c r="I935" s="71">
        <f t="shared" si="166"/>
        <v>5383.8</v>
      </c>
      <c r="J935" s="71">
        <f t="shared" si="167"/>
        <v>0</v>
      </c>
      <c r="K935" s="100">
        <f t="shared" si="162"/>
        <v>5383.8</v>
      </c>
      <c r="L935" s="13">
        <f t="shared" si="167"/>
        <v>0</v>
      </c>
      <c r="M935" s="101">
        <f t="shared" si="165"/>
        <v>5383.8</v>
      </c>
    </row>
    <row r="936" spans="1:13" ht="49.5">
      <c r="A936" s="63" t="str">
        <f ca="1">IF(ISERROR(MATCH(F936,Код_КВР,0)),"",INDIRECT(ADDRESS(MATCH(F936,Код_КВР,0)+1,2,,,"КВР")))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36" s="94">
        <v>808</v>
      </c>
      <c r="C936" s="8" t="s">
        <v>231</v>
      </c>
      <c r="D936" s="8" t="s">
        <v>222</v>
      </c>
      <c r="E936" s="94" t="s">
        <v>521</v>
      </c>
      <c r="F936" s="94">
        <v>611</v>
      </c>
      <c r="G936" s="71">
        <v>5383.8</v>
      </c>
      <c r="H936" s="71"/>
      <c r="I936" s="71">
        <f t="shared" si="166"/>
        <v>5383.8</v>
      </c>
      <c r="J936" s="71"/>
      <c r="K936" s="100">
        <f t="shared" si="162"/>
        <v>5383.8</v>
      </c>
      <c r="L936" s="13"/>
      <c r="M936" s="101">
        <f t="shared" si="165"/>
        <v>5383.8</v>
      </c>
    </row>
    <row r="937" spans="1:13" ht="12.75">
      <c r="A937" s="63" t="str">
        <f ca="1">IF(ISERROR(MATCH(E937,Код_КЦСР,0)),"",INDIRECT(ADDRESS(MATCH(E937,Код_КЦСР,0)+1,2,,,"КЦСР")))</f>
        <v xml:space="preserve">Индустрия отдыха на территориях парков культуры и отдыха </v>
      </c>
      <c r="B937" s="94">
        <v>808</v>
      </c>
      <c r="C937" s="8" t="s">
        <v>231</v>
      </c>
      <c r="D937" s="8" t="s">
        <v>222</v>
      </c>
      <c r="E937" s="94" t="s">
        <v>523</v>
      </c>
      <c r="F937" s="94"/>
      <c r="G937" s="71">
        <f aca="true" t="shared" si="168" ref="G937:L940">G938</f>
        <v>4501.2</v>
      </c>
      <c r="H937" s="71">
        <f t="shared" si="168"/>
        <v>0</v>
      </c>
      <c r="I937" s="71">
        <f t="shared" si="166"/>
        <v>4501.2</v>
      </c>
      <c r="J937" s="71">
        <f t="shared" si="168"/>
        <v>0</v>
      </c>
      <c r="K937" s="100">
        <f t="shared" si="162"/>
        <v>4501.2</v>
      </c>
      <c r="L937" s="13">
        <f t="shared" si="168"/>
        <v>0</v>
      </c>
      <c r="M937" s="101">
        <f t="shared" si="165"/>
        <v>4501.2</v>
      </c>
    </row>
    <row r="938" spans="1:13" ht="33">
      <c r="A938" s="63" t="str">
        <f ca="1">IF(ISERROR(MATCH(E938,Код_КЦСР,0)),"",INDIRECT(ADDRESS(MATCH(E938,Код_КЦСР,0)+1,2,,,"КЦСР")))</f>
        <v>Работа по организации досуга населения на базе парков культуры и отдыха</v>
      </c>
      <c r="B938" s="94">
        <v>808</v>
      </c>
      <c r="C938" s="8" t="s">
        <v>231</v>
      </c>
      <c r="D938" s="8" t="s">
        <v>222</v>
      </c>
      <c r="E938" s="94" t="s">
        <v>525</v>
      </c>
      <c r="F938" s="94"/>
      <c r="G938" s="71">
        <f t="shared" si="168"/>
        <v>4501.2</v>
      </c>
      <c r="H938" s="71">
        <f t="shared" si="168"/>
        <v>0</v>
      </c>
      <c r="I938" s="71">
        <f t="shared" si="166"/>
        <v>4501.2</v>
      </c>
      <c r="J938" s="71">
        <f t="shared" si="168"/>
        <v>0</v>
      </c>
      <c r="K938" s="100">
        <f t="shared" si="162"/>
        <v>4501.2</v>
      </c>
      <c r="L938" s="13">
        <f t="shared" si="168"/>
        <v>0</v>
      </c>
      <c r="M938" s="101">
        <f t="shared" si="165"/>
        <v>4501.2</v>
      </c>
    </row>
    <row r="939" spans="1:13" ht="33">
      <c r="A939" s="63" t="str">
        <f ca="1">IF(ISERROR(MATCH(F939,Код_КВР,0)),"",INDIRECT(ADDRESS(MATCH(F939,Код_КВР,0)+1,2,,,"КВР")))</f>
        <v>Предоставление субсидий бюджетным, автономным учреждениям и иным некоммерческим организациям</v>
      </c>
      <c r="B939" s="94">
        <v>808</v>
      </c>
      <c r="C939" s="8" t="s">
        <v>231</v>
      </c>
      <c r="D939" s="8" t="s">
        <v>222</v>
      </c>
      <c r="E939" s="94" t="s">
        <v>525</v>
      </c>
      <c r="F939" s="94">
        <v>600</v>
      </c>
      <c r="G939" s="71">
        <f t="shared" si="168"/>
        <v>4501.2</v>
      </c>
      <c r="H939" s="71">
        <f t="shared" si="168"/>
        <v>0</v>
      </c>
      <c r="I939" s="71">
        <f t="shared" si="166"/>
        <v>4501.2</v>
      </c>
      <c r="J939" s="71">
        <f t="shared" si="168"/>
        <v>0</v>
      </c>
      <c r="K939" s="100">
        <f t="shared" si="162"/>
        <v>4501.2</v>
      </c>
      <c r="L939" s="13">
        <f t="shared" si="168"/>
        <v>0</v>
      </c>
      <c r="M939" s="101">
        <f t="shared" si="165"/>
        <v>4501.2</v>
      </c>
    </row>
    <row r="940" spans="1:13" ht="12.75">
      <c r="A940" s="63" t="str">
        <f ca="1">IF(ISERROR(MATCH(F940,Код_КВР,0)),"",INDIRECT(ADDRESS(MATCH(F940,Код_КВР,0)+1,2,,,"КВР")))</f>
        <v>Субсидии автономным учреждениям</v>
      </c>
      <c r="B940" s="94">
        <v>808</v>
      </c>
      <c r="C940" s="8" t="s">
        <v>231</v>
      </c>
      <c r="D940" s="8" t="s">
        <v>222</v>
      </c>
      <c r="E940" s="94" t="s">
        <v>525</v>
      </c>
      <c r="F940" s="94">
        <v>620</v>
      </c>
      <c r="G940" s="71">
        <f t="shared" si="168"/>
        <v>4501.2</v>
      </c>
      <c r="H940" s="71">
        <f t="shared" si="168"/>
        <v>0</v>
      </c>
      <c r="I940" s="71">
        <f t="shared" si="166"/>
        <v>4501.2</v>
      </c>
      <c r="J940" s="71">
        <f t="shared" si="168"/>
        <v>0</v>
      </c>
      <c r="K940" s="100">
        <f t="shared" si="162"/>
        <v>4501.2</v>
      </c>
      <c r="L940" s="13">
        <f t="shared" si="168"/>
        <v>0</v>
      </c>
      <c r="M940" s="101">
        <f t="shared" si="165"/>
        <v>4501.2</v>
      </c>
    </row>
    <row r="941" spans="1:13" ht="49.5">
      <c r="A941" s="63" t="str">
        <f ca="1">IF(ISERROR(MATCH(F941,Код_КВР,0)),"",INDIRECT(ADDRESS(MATCH(F941,Код_КВР,0)+1,2,,,"КВР")))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941" s="94">
        <v>808</v>
      </c>
      <c r="C941" s="8" t="s">
        <v>231</v>
      </c>
      <c r="D941" s="8" t="s">
        <v>222</v>
      </c>
      <c r="E941" s="94" t="s">
        <v>525</v>
      </c>
      <c r="F941" s="94">
        <v>621</v>
      </c>
      <c r="G941" s="71">
        <v>4501.2</v>
      </c>
      <c r="H941" s="71"/>
      <c r="I941" s="71">
        <f t="shared" si="166"/>
        <v>4501.2</v>
      </c>
      <c r="J941" s="71"/>
      <c r="K941" s="100">
        <f t="shared" si="162"/>
        <v>4501.2</v>
      </c>
      <c r="L941" s="13"/>
      <c r="M941" s="101">
        <f t="shared" si="165"/>
        <v>4501.2</v>
      </c>
    </row>
    <row r="942" spans="1:13" ht="33">
      <c r="A942" s="63" t="str">
        <f ca="1">IF(ISERROR(MATCH(E942,Код_КЦСР,0)),"",INDIRECT(ADDRESS(MATCH(E942,Код_КЦСР,0)+1,2,,,"КЦСР")))</f>
        <v>Непрограммные направления деятельности органов местного самоуправления</v>
      </c>
      <c r="B942" s="94">
        <v>808</v>
      </c>
      <c r="C942" s="8" t="s">
        <v>231</v>
      </c>
      <c r="D942" s="8" t="s">
        <v>222</v>
      </c>
      <c r="E942" s="94" t="s">
        <v>308</v>
      </c>
      <c r="F942" s="94"/>
      <c r="G942" s="71"/>
      <c r="H942" s="71"/>
      <c r="I942" s="71"/>
      <c r="J942" s="71">
        <f>J943</f>
        <v>33</v>
      </c>
      <c r="K942" s="100">
        <f t="shared" si="162"/>
        <v>33</v>
      </c>
      <c r="L942" s="13">
        <f>L943</f>
        <v>0</v>
      </c>
      <c r="M942" s="101">
        <f t="shared" si="165"/>
        <v>33</v>
      </c>
    </row>
    <row r="943" spans="1:13" ht="12.75">
      <c r="A943" s="63" t="str">
        <f ca="1">IF(ISERROR(MATCH(E943,Код_КЦСР,0)),"",INDIRECT(ADDRESS(MATCH(E943,Код_КЦСР,0)+1,2,,,"КЦСР")))</f>
        <v>Расходы, не включенные в муниципальные программы города Череповца</v>
      </c>
      <c r="B943" s="94">
        <v>808</v>
      </c>
      <c r="C943" s="8" t="s">
        <v>231</v>
      </c>
      <c r="D943" s="8" t="s">
        <v>222</v>
      </c>
      <c r="E943" s="94" t="s">
        <v>310</v>
      </c>
      <c r="F943" s="94"/>
      <c r="G943" s="71"/>
      <c r="H943" s="71"/>
      <c r="I943" s="71"/>
      <c r="J943" s="71">
        <f>J944</f>
        <v>33</v>
      </c>
      <c r="K943" s="100">
        <f t="shared" si="162"/>
        <v>33</v>
      </c>
      <c r="L943" s="13">
        <f>L944</f>
        <v>0</v>
      </c>
      <c r="M943" s="101">
        <f t="shared" si="165"/>
        <v>33</v>
      </c>
    </row>
    <row r="944" spans="1:13" ht="12.75">
      <c r="A944" s="63" t="str">
        <f ca="1">IF(ISERROR(MATCH(E944,Код_КЦСР,0)),"",INDIRECT(ADDRESS(MATCH(E944,Код_КЦСР,0)+1,2,,,"КЦСР")))</f>
        <v>Кредиторская задолженность, сложившаяся по итогам 2013 года</v>
      </c>
      <c r="B944" s="94">
        <v>808</v>
      </c>
      <c r="C944" s="8" t="s">
        <v>231</v>
      </c>
      <c r="D944" s="8" t="s">
        <v>222</v>
      </c>
      <c r="E944" s="94" t="s">
        <v>380</v>
      </c>
      <c r="F944" s="94"/>
      <c r="G944" s="71"/>
      <c r="H944" s="71"/>
      <c r="I944" s="71"/>
      <c r="J944" s="71">
        <f>J945</f>
        <v>33</v>
      </c>
      <c r="K944" s="100">
        <f t="shared" si="162"/>
        <v>33</v>
      </c>
      <c r="L944" s="13">
        <f>L945</f>
        <v>0</v>
      </c>
      <c r="M944" s="101">
        <f t="shared" si="165"/>
        <v>33</v>
      </c>
    </row>
    <row r="945" spans="1:13" ht="33">
      <c r="A945" s="63" t="str">
        <f ca="1">IF(ISERROR(MATCH(F945,Код_КВР,0)),"",INDIRECT(ADDRESS(MATCH(F945,Код_КВР,0)+1,2,,,"КВР")))</f>
        <v>Предоставление субсидий бюджетным, автономным учреждениям и иным некоммерческим организациям</v>
      </c>
      <c r="B945" s="94">
        <v>808</v>
      </c>
      <c r="C945" s="8" t="s">
        <v>231</v>
      </c>
      <c r="D945" s="8" t="s">
        <v>222</v>
      </c>
      <c r="E945" s="94" t="s">
        <v>380</v>
      </c>
      <c r="F945" s="94">
        <v>600</v>
      </c>
      <c r="G945" s="71"/>
      <c r="H945" s="71"/>
      <c r="I945" s="71"/>
      <c r="J945" s="71">
        <f>J946</f>
        <v>33</v>
      </c>
      <c r="K945" s="100">
        <f t="shared" si="162"/>
        <v>33</v>
      </c>
      <c r="L945" s="13">
        <f>L946</f>
        <v>0</v>
      </c>
      <c r="M945" s="101">
        <f t="shared" si="165"/>
        <v>33</v>
      </c>
    </row>
    <row r="946" spans="1:13" ht="12.75">
      <c r="A946" s="63" t="str">
        <f ca="1">IF(ISERROR(MATCH(F946,Код_КВР,0)),"",INDIRECT(ADDRESS(MATCH(F946,Код_КВР,0)+1,2,,,"КВР")))</f>
        <v>Субсидии бюджетным учреждениям</v>
      </c>
      <c r="B946" s="94">
        <v>808</v>
      </c>
      <c r="C946" s="8" t="s">
        <v>231</v>
      </c>
      <c r="D946" s="8" t="s">
        <v>222</v>
      </c>
      <c r="E946" s="94" t="s">
        <v>380</v>
      </c>
      <c r="F946" s="94">
        <v>610</v>
      </c>
      <c r="G946" s="71"/>
      <c r="H946" s="71"/>
      <c r="I946" s="71"/>
      <c r="J946" s="71">
        <f>J947</f>
        <v>33</v>
      </c>
      <c r="K946" s="100">
        <f t="shared" si="162"/>
        <v>33</v>
      </c>
      <c r="L946" s="13">
        <f>L947</f>
        <v>0</v>
      </c>
      <c r="M946" s="101">
        <f t="shared" si="165"/>
        <v>33</v>
      </c>
    </row>
    <row r="947" spans="1:13" ht="12.75">
      <c r="A947" s="63" t="str">
        <f ca="1">IF(ISERROR(MATCH(F947,Код_КВР,0)),"",INDIRECT(ADDRESS(MATCH(F947,Код_КВР,0)+1,2,,,"КВР")))</f>
        <v>Субсидии бюджетным учреждениям на иные цели</v>
      </c>
      <c r="B947" s="94">
        <v>808</v>
      </c>
      <c r="C947" s="8" t="s">
        <v>231</v>
      </c>
      <c r="D947" s="8" t="s">
        <v>222</v>
      </c>
      <c r="E947" s="94" t="s">
        <v>380</v>
      </c>
      <c r="F947" s="94">
        <v>612</v>
      </c>
      <c r="G947" s="71"/>
      <c r="H947" s="71"/>
      <c r="I947" s="71"/>
      <c r="J947" s="71">
        <v>33</v>
      </c>
      <c r="K947" s="100">
        <f t="shared" si="162"/>
        <v>33</v>
      </c>
      <c r="L947" s="13"/>
      <c r="M947" s="101">
        <f t="shared" si="165"/>
        <v>33</v>
      </c>
    </row>
    <row r="948" spans="1:13" ht="12.75">
      <c r="A948" s="12" t="s">
        <v>172</v>
      </c>
      <c r="B948" s="94">
        <v>808</v>
      </c>
      <c r="C948" s="8" t="s">
        <v>231</v>
      </c>
      <c r="D948" s="8" t="s">
        <v>225</v>
      </c>
      <c r="E948" s="94"/>
      <c r="F948" s="94"/>
      <c r="G948" s="71">
        <f>G949+G1006+G1011+G1028+G1046</f>
        <v>26727</v>
      </c>
      <c r="H948" s="71">
        <f>H949+H1006+H1011+H1028+H1046</f>
        <v>0</v>
      </c>
      <c r="I948" s="71">
        <f t="shared" si="166"/>
        <v>26727</v>
      </c>
      <c r="J948" s="71">
        <f>J949+J1006+J1011+J1028+J1046</f>
        <v>36</v>
      </c>
      <c r="K948" s="100">
        <f t="shared" si="162"/>
        <v>26763</v>
      </c>
      <c r="L948" s="13">
        <f>L949+L1006+L1011+L1028+L1046</f>
        <v>-1.8</v>
      </c>
      <c r="M948" s="101">
        <f t="shared" si="165"/>
        <v>26761.2</v>
      </c>
    </row>
    <row r="949" spans="1:13" ht="33">
      <c r="A949" s="63" t="str">
        <f ca="1">IF(ISERROR(MATCH(E949,Код_КЦСР,0)),"",INDIRECT(ADDRESS(MATCH(E949,Код_КЦСР,0)+1,2,,,"КЦСР")))</f>
        <v>Муниципальная программа «Культура, традиции и народное творчество в городе Череповце» на 2013-2018 годы</v>
      </c>
      <c r="B949" s="94">
        <v>808</v>
      </c>
      <c r="C949" s="8" t="s">
        <v>231</v>
      </c>
      <c r="D949" s="8" t="s">
        <v>225</v>
      </c>
      <c r="E949" s="94" t="s">
        <v>473</v>
      </c>
      <c r="F949" s="94"/>
      <c r="G949" s="71">
        <f>G950+G955+G964+G973+G982+G993+G1002</f>
        <v>17171.3</v>
      </c>
      <c r="H949" s="71">
        <f>H950+H955+H964+H973+H982+H993+H1002</f>
        <v>0</v>
      </c>
      <c r="I949" s="71">
        <f t="shared" si="166"/>
        <v>17171.3</v>
      </c>
      <c r="J949" s="71">
        <f>J950+J955+J964+J973+J982+J993+J1002</f>
        <v>0</v>
      </c>
      <c r="K949" s="100">
        <f t="shared" si="162"/>
        <v>17171.3</v>
      </c>
      <c r="L949" s="13">
        <f>L950+L955+L964+L973+L982+L993+L1002</f>
        <v>-1.8</v>
      </c>
      <c r="M949" s="101">
        <f t="shared" si="165"/>
        <v>17169.5</v>
      </c>
    </row>
    <row r="950" spans="1:13" ht="33">
      <c r="A950" s="63" t="str">
        <f ca="1">IF(ISERROR(MATCH(E950,Код_КЦСР,0)),"",INDIRECT(ADDRESS(MATCH(E950,Код_КЦСР,0)+1,2,,,"КЦСР")))</f>
        <v>Сохранение, эффективное использование  и популяризация объектов культурного наследия</v>
      </c>
      <c r="B950" s="94">
        <v>808</v>
      </c>
      <c r="C950" s="8" t="s">
        <v>231</v>
      </c>
      <c r="D950" s="8" t="s">
        <v>225</v>
      </c>
      <c r="E950" s="94" t="s">
        <v>475</v>
      </c>
      <c r="F950" s="94"/>
      <c r="G950" s="71">
        <f aca="true" t="shared" si="169" ref="G950:L953">G951</f>
        <v>100</v>
      </c>
      <c r="H950" s="71">
        <f t="shared" si="169"/>
        <v>0</v>
      </c>
      <c r="I950" s="71">
        <f t="shared" si="166"/>
        <v>100</v>
      </c>
      <c r="J950" s="71">
        <f t="shared" si="169"/>
        <v>0</v>
      </c>
      <c r="K950" s="100">
        <f t="shared" si="162"/>
        <v>100</v>
      </c>
      <c r="L950" s="13">
        <f t="shared" si="169"/>
        <v>0</v>
      </c>
      <c r="M950" s="101">
        <f t="shared" si="165"/>
        <v>100</v>
      </c>
    </row>
    <row r="951" spans="1:13" ht="70.7" customHeight="1">
      <c r="A951" s="63" t="str">
        <f ca="1">IF(ISERROR(MATCH(E951,Код_КЦСР,0)),"",INDIRECT(ADDRESS(MATCH(E951,Код_КЦСР,0)+1,2,,,"КЦСР")))</f>
        <v>Ведомственная целевая программа «Отрасль «Культура города Череповца» (2012-2014 годы) (Организация мероприятий по ремонту, реставрации и эффективному использованию  объектов культурного наследия)</v>
      </c>
      <c r="B951" s="94">
        <v>808</v>
      </c>
      <c r="C951" s="8" t="s">
        <v>231</v>
      </c>
      <c r="D951" s="8" t="s">
        <v>225</v>
      </c>
      <c r="E951" s="94" t="s">
        <v>479</v>
      </c>
      <c r="F951" s="94"/>
      <c r="G951" s="71">
        <f t="shared" si="169"/>
        <v>100</v>
      </c>
      <c r="H951" s="71">
        <f t="shared" si="169"/>
        <v>0</v>
      </c>
      <c r="I951" s="71">
        <f t="shared" si="166"/>
        <v>100</v>
      </c>
      <c r="J951" s="71">
        <f t="shared" si="169"/>
        <v>0</v>
      </c>
      <c r="K951" s="100">
        <f t="shared" si="162"/>
        <v>100</v>
      </c>
      <c r="L951" s="13">
        <f t="shared" si="169"/>
        <v>0</v>
      </c>
      <c r="M951" s="101">
        <f t="shared" si="165"/>
        <v>100</v>
      </c>
    </row>
    <row r="952" spans="1:13" ht="33">
      <c r="A952" s="63" t="str">
        <f ca="1">IF(ISERROR(MATCH(F952,Код_КВР,0)),"",INDIRECT(ADDRESS(MATCH(F952,Код_КВР,0)+1,2,,,"КВР")))</f>
        <v>Предоставление субсидий бюджетным, автономным учреждениям и иным некоммерческим организациям</v>
      </c>
      <c r="B952" s="94">
        <v>808</v>
      </c>
      <c r="C952" s="8" t="s">
        <v>231</v>
      </c>
      <c r="D952" s="8" t="s">
        <v>225</v>
      </c>
      <c r="E952" s="94" t="s">
        <v>479</v>
      </c>
      <c r="F952" s="94">
        <v>600</v>
      </c>
      <c r="G952" s="71">
        <f t="shared" si="169"/>
        <v>100</v>
      </c>
      <c r="H952" s="71">
        <f t="shared" si="169"/>
        <v>0</v>
      </c>
      <c r="I952" s="71">
        <f t="shared" si="166"/>
        <v>100</v>
      </c>
      <c r="J952" s="71">
        <f t="shared" si="169"/>
        <v>0</v>
      </c>
      <c r="K952" s="100">
        <f t="shared" si="162"/>
        <v>100</v>
      </c>
      <c r="L952" s="13">
        <f t="shared" si="169"/>
        <v>0</v>
      </c>
      <c r="M952" s="101">
        <f t="shared" si="165"/>
        <v>100</v>
      </c>
    </row>
    <row r="953" spans="1:13" ht="12.75">
      <c r="A953" s="63" t="str">
        <f ca="1">IF(ISERROR(MATCH(F953,Код_КВР,0)),"",INDIRECT(ADDRESS(MATCH(F953,Код_КВР,0)+1,2,,,"КВР")))</f>
        <v>Субсидии бюджетным учреждениям</v>
      </c>
      <c r="B953" s="94">
        <v>808</v>
      </c>
      <c r="C953" s="8" t="s">
        <v>231</v>
      </c>
      <c r="D953" s="8" t="s">
        <v>225</v>
      </c>
      <c r="E953" s="94" t="s">
        <v>479</v>
      </c>
      <c r="F953" s="94">
        <v>610</v>
      </c>
      <c r="G953" s="71">
        <f t="shared" si="169"/>
        <v>100</v>
      </c>
      <c r="H953" s="71">
        <f t="shared" si="169"/>
        <v>0</v>
      </c>
      <c r="I953" s="71">
        <f t="shared" si="166"/>
        <v>100</v>
      </c>
      <c r="J953" s="71">
        <f t="shared" si="169"/>
        <v>0</v>
      </c>
      <c r="K953" s="100">
        <f t="shared" si="162"/>
        <v>100</v>
      </c>
      <c r="L953" s="13">
        <f t="shared" si="169"/>
        <v>0</v>
      </c>
      <c r="M953" s="101">
        <f t="shared" si="165"/>
        <v>100</v>
      </c>
    </row>
    <row r="954" spans="1:13" ht="12.75">
      <c r="A954" s="63" t="str">
        <f ca="1">IF(ISERROR(MATCH(F954,Код_КВР,0)),"",INDIRECT(ADDRESS(MATCH(F954,Код_КВР,0)+1,2,,,"КВР")))</f>
        <v>Субсидии бюджетным учреждениям на иные цели</v>
      </c>
      <c r="B954" s="94">
        <v>808</v>
      </c>
      <c r="C954" s="8" t="s">
        <v>231</v>
      </c>
      <c r="D954" s="8" t="s">
        <v>225</v>
      </c>
      <c r="E954" s="94" t="s">
        <v>479</v>
      </c>
      <c r="F954" s="94">
        <v>612</v>
      </c>
      <c r="G954" s="71">
        <v>100</v>
      </c>
      <c r="H954" s="71"/>
      <c r="I954" s="71">
        <f t="shared" si="166"/>
        <v>100</v>
      </c>
      <c r="J954" s="71"/>
      <c r="K954" s="100">
        <f t="shared" si="162"/>
        <v>100</v>
      </c>
      <c r="L954" s="13"/>
      <c r="M954" s="101">
        <f t="shared" si="165"/>
        <v>100</v>
      </c>
    </row>
    <row r="955" spans="1:13" ht="12.75">
      <c r="A955" s="63" t="str">
        <f ca="1">IF(ISERROR(MATCH(E955,Код_КЦСР,0)),"",INDIRECT(ADDRESS(MATCH(E955,Код_КЦСР,0)+1,2,,,"КЦСР")))</f>
        <v>Развитие музейного дела</v>
      </c>
      <c r="B955" s="94">
        <v>808</v>
      </c>
      <c r="C955" s="8" t="s">
        <v>231</v>
      </c>
      <c r="D955" s="8" t="s">
        <v>225</v>
      </c>
      <c r="E955" s="94" t="s">
        <v>480</v>
      </c>
      <c r="F955" s="94"/>
      <c r="G955" s="71">
        <f>G956+G960</f>
        <v>682</v>
      </c>
      <c r="H955" s="71">
        <f>H956+H960</f>
        <v>0</v>
      </c>
      <c r="I955" s="71">
        <f t="shared" si="166"/>
        <v>682</v>
      </c>
      <c r="J955" s="71">
        <f>J956+J960</f>
        <v>0</v>
      </c>
      <c r="K955" s="100">
        <f t="shared" si="162"/>
        <v>682</v>
      </c>
      <c r="L955" s="13">
        <f>L956+L960</f>
        <v>0</v>
      </c>
      <c r="M955" s="101">
        <f t="shared" si="165"/>
        <v>682</v>
      </c>
    </row>
    <row r="956" spans="1:13" ht="66">
      <c r="A956" s="63" t="str">
        <f ca="1">IF(ISERROR(MATCH(E956,Код_КЦСР,0)),"",INDIRECT(ADDRESS(MATCH(E956,Код_КЦСР,0)+1,2,,,"КЦСР")))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 и памятными датами, событиями  мировой и отечественной культуры)</v>
      </c>
      <c r="B956" s="94">
        <v>808</v>
      </c>
      <c r="C956" s="8" t="s">
        <v>231</v>
      </c>
      <c r="D956" s="8" t="s">
        <v>225</v>
      </c>
      <c r="E956" s="94" t="s">
        <v>481</v>
      </c>
      <c r="F956" s="94"/>
      <c r="G956" s="71">
        <f aca="true" t="shared" si="170" ref="G956:L958">G957</f>
        <v>270</v>
      </c>
      <c r="H956" s="71">
        <f t="shared" si="170"/>
        <v>0</v>
      </c>
      <c r="I956" s="71">
        <f t="shared" si="166"/>
        <v>270</v>
      </c>
      <c r="J956" s="71">
        <f t="shared" si="170"/>
        <v>0</v>
      </c>
      <c r="K956" s="100">
        <f t="shared" si="162"/>
        <v>270</v>
      </c>
      <c r="L956" s="13">
        <f t="shared" si="170"/>
        <v>0</v>
      </c>
      <c r="M956" s="101">
        <f t="shared" si="165"/>
        <v>270</v>
      </c>
    </row>
    <row r="957" spans="1:13" ht="33">
      <c r="A957" s="63" t="str">
        <f ca="1">IF(ISERROR(MATCH(F957,Код_КВР,0)),"",INDIRECT(ADDRESS(MATCH(F957,Код_КВР,0)+1,2,,,"КВР")))</f>
        <v>Предоставление субсидий бюджетным, автономным учреждениям и иным некоммерческим организациям</v>
      </c>
      <c r="B957" s="94">
        <v>808</v>
      </c>
      <c r="C957" s="8" t="s">
        <v>231</v>
      </c>
      <c r="D957" s="8" t="s">
        <v>225</v>
      </c>
      <c r="E957" s="94" t="s">
        <v>481</v>
      </c>
      <c r="F957" s="94">
        <v>600</v>
      </c>
      <c r="G957" s="71">
        <f t="shared" si="170"/>
        <v>270</v>
      </c>
      <c r="H957" s="71">
        <f t="shared" si="170"/>
        <v>0</v>
      </c>
      <c r="I957" s="71">
        <f t="shared" si="166"/>
        <v>270</v>
      </c>
      <c r="J957" s="71">
        <f t="shared" si="170"/>
        <v>0</v>
      </c>
      <c r="K957" s="100">
        <f t="shared" si="162"/>
        <v>270</v>
      </c>
      <c r="L957" s="13">
        <f t="shared" si="170"/>
        <v>0</v>
      </c>
      <c r="M957" s="101">
        <f t="shared" si="165"/>
        <v>270</v>
      </c>
    </row>
    <row r="958" spans="1:13" ht="12.75">
      <c r="A958" s="63" t="str">
        <f ca="1">IF(ISERROR(MATCH(F958,Код_КВР,0)),"",INDIRECT(ADDRESS(MATCH(F958,Код_КВР,0)+1,2,,,"КВР")))</f>
        <v>Субсидии бюджетным учреждениям</v>
      </c>
      <c r="B958" s="94">
        <v>808</v>
      </c>
      <c r="C958" s="8" t="s">
        <v>231</v>
      </c>
      <c r="D958" s="8" t="s">
        <v>225</v>
      </c>
      <c r="E958" s="94" t="s">
        <v>481</v>
      </c>
      <c r="F958" s="94">
        <v>610</v>
      </c>
      <c r="G958" s="71">
        <f t="shared" si="170"/>
        <v>270</v>
      </c>
      <c r="H958" s="71">
        <f t="shared" si="170"/>
        <v>0</v>
      </c>
      <c r="I958" s="71">
        <f t="shared" si="166"/>
        <v>270</v>
      </c>
      <c r="J958" s="71">
        <f t="shared" si="170"/>
        <v>0</v>
      </c>
      <c r="K958" s="100">
        <f t="shared" si="162"/>
        <v>270</v>
      </c>
      <c r="L958" s="13">
        <f t="shared" si="170"/>
        <v>0</v>
      </c>
      <c r="M958" s="101">
        <f t="shared" si="165"/>
        <v>270</v>
      </c>
    </row>
    <row r="959" spans="1:13" ht="12.75">
      <c r="A959" s="63" t="str">
        <f ca="1">IF(ISERROR(MATCH(F959,Код_КВР,0)),"",INDIRECT(ADDRESS(MATCH(F959,Код_КВР,0)+1,2,,,"КВР")))</f>
        <v>Субсидии бюджетным учреждениям на иные цели</v>
      </c>
      <c r="B959" s="94">
        <v>808</v>
      </c>
      <c r="C959" s="8" t="s">
        <v>231</v>
      </c>
      <c r="D959" s="8" t="s">
        <v>225</v>
      </c>
      <c r="E959" s="94" t="s">
        <v>481</v>
      </c>
      <c r="F959" s="94">
        <v>612</v>
      </c>
      <c r="G959" s="71">
        <v>270</v>
      </c>
      <c r="H959" s="71"/>
      <c r="I959" s="71">
        <f t="shared" si="166"/>
        <v>270</v>
      </c>
      <c r="J959" s="71"/>
      <c r="K959" s="100">
        <f t="shared" si="162"/>
        <v>270</v>
      </c>
      <c r="L959" s="13"/>
      <c r="M959" s="101">
        <f t="shared" si="165"/>
        <v>270</v>
      </c>
    </row>
    <row r="960" spans="1:13" ht="49.5">
      <c r="A960" s="63" t="str">
        <f ca="1">IF(ISERROR(MATCH(E960,Код_КЦСР,0)),"",INDIRECT(ADDRESS(MATCH(E960,Код_КЦСР,0)+1,2,,,"КЦСР")))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960" s="94">
        <v>808</v>
      </c>
      <c r="C960" s="8" t="s">
        <v>231</v>
      </c>
      <c r="D960" s="8" t="s">
        <v>225</v>
      </c>
      <c r="E960" s="94" t="s">
        <v>483</v>
      </c>
      <c r="F960" s="94"/>
      <c r="G960" s="71">
        <f aca="true" t="shared" si="171" ref="G960:L962">G961</f>
        <v>412</v>
      </c>
      <c r="H960" s="71">
        <f t="shared" si="171"/>
        <v>0</v>
      </c>
      <c r="I960" s="71">
        <f t="shared" si="166"/>
        <v>412</v>
      </c>
      <c r="J960" s="71">
        <f t="shared" si="171"/>
        <v>0</v>
      </c>
      <c r="K960" s="100">
        <f t="shared" si="162"/>
        <v>412</v>
      </c>
      <c r="L960" s="13">
        <f t="shared" si="171"/>
        <v>0</v>
      </c>
      <c r="M960" s="101">
        <f t="shared" si="165"/>
        <v>412</v>
      </c>
    </row>
    <row r="961" spans="1:13" ht="33">
      <c r="A961" s="63" t="str">
        <f ca="1">IF(ISERROR(MATCH(F961,Код_КВР,0)),"",INDIRECT(ADDRESS(MATCH(F961,Код_КВР,0)+1,2,,,"КВР")))</f>
        <v>Предоставление субсидий бюджетным, автономным учреждениям и иным некоммерческим организациям</v>
      </c>
      <c r="B961" s="94">
        <v>808</v>
      </c>
      <c r="C961" s="8" t="s">
        <v>231</v>
      </c>
      <c r="D961" s="8" t="s">
        <v>225</v>
      </c>
      <c r="E961" s="94" t="s">
        <v>483</v>
      </c>
      <c r="F961" s="94">
        <v>600</v>
      </c>
      <c r="G961" s="71">
        <f t="shared" si="171"/>
        <v>412</v>
      </c>
      <c r="H961" s="71">
        <f t="shared" si="171"/>
        <v>0</v>
      </c>
      <c r="I961" s="71">
        <f t="shared" si="166"/>
        <v>412</v>
      </c>
      <c r="J961" s="71">
        <f t="shared" si="171"/>
        <v>0</v>
      </c>
      <c r="K961" s="100">
        <f t="shared" si="162"/>
        <v>412</v>
      </c>
      <c r="L961" s="13">
        <f t="shared" si="171"/>
        <v>0</v>
      </c>
      <c r="M961" s="101">
        <f t="shared" si="165"/>
        <v>412</v>
      </c>
    </row>
    <row r="962" spans="1:13" ht="12.75">
      <c r="A962" s="63" t="str">
        <f ca="1">IF(ISERROR(MATCH(F962,Код_КВР,0)),"",INDIRECT(ADDRESS(MATCH(F962,Код_КВР,0)+1,2,,,"КВР")))</f>
        <v>Субсидии бюджетным учреждениям</v>
      </c>
      <c r="B962" s="94">
        <v>808</v>
      </c>
      <c r="C962" s="8" t="s">
        <v>231</v>
      </c>
      <c r="D962" s="8" t="s">
        <v>225</v>
      </c>
      <c r="E962" s="94" t="s">
        <v>483</v>
      </c>
      <c r="F962" s="94">
        <v>610</v>
      </c>
      <c r="G962" s="71">
        <f t="shared" si="171"/>
        <v>412</v>
      </c>
      <c r="H962" s="71">
        <f t="shared" si="171"/>
        <v>0</v>
      </c>
      <c r="I962" s="71">
        <f t="shared" si="166"/>
        <v>412</v>
      </c>
      <c r="J962" s="71">
        <f t="shared" si="171"/>
        <v>0</v>
      </c>
      <c r="K962" s="100">
        <f t="shared" si="162"/>
        <v>412</v>
      </c>
      <c r="L962" s="13">
        <f t="shared" si="171"/>
        <v>0</v>
      </c>
      <c r="M962" s="101">
        <f t="shared" si="165"/>
        <v>412</v>
      </c>
    </row>
    <row r="963" spans="1:13" ht="12.75">
      <c r="A963" s="63" t="str">
        <f ca="1">IF(ISERROR(MATCH(F963,Код_КВР,0)),"",INDIRECT(ADDRESS(MATCH(F963,Код_КВР,0)+1,2,,,"КВР")))</f>
        <v>Субсидии бюджетным учреждениям на иные цели</v>
      </c>
      <c r="B963" s="94">
        <v>808</v>
      </c>
      <c r="C963" s="8" t="s">
        <v>231</v>
      </c>
      <c r="D963" s="8" t="s">
        <v>225</v>
      </c>
      <c r="E963" s="94" t="s">
        <v>483</v>
      </c>
      <c r="F963" s="94">
        <v>612</v>
      </c>
      <c r="G963" s="71">
        <v>412</v>
      </c>
      <c r="H963" s="71"/>
      <c r="I963" s="71">
        <f t="shared" si="166"/>
        <v>412</v>
      </c>
      <c r="J963" s="71"/>
      <c r="K963" s="100">
        <f t="shared" si="162"/>
        <v>412</v>
      </c>
      <c r="L963" s="13"/>
      <c r="M963" s="101">
        <f t="shared" si="165"/>
        <v>412</v>
      </c>
    </row>
    <row r="964" spans="1:13" ht="12.75">
      <c r="A964" s="63" t="str">
        <f ca="1">IF(ISERROR(MATCH(E964,Код_КЦСР,0)),"",INDIRECT(ADDRESS(MATCH(E964,Код_КЦСР,0)+1,2,,,"КЦСР")))</f>
        <v>Развитие библиотечного дела</v>
      </c>
      <c r="B964" s="94">
        <v>808</v>
      </c>
      <c r="C964" s="8" t="s">
        <v>231</v>
      </c>
      <c r="D964" s="8" t="s">
        <v>225</v>
      </c>
      <c r="E964" s="94" t="s">
        <v>491</v>
      </c>
      <c r="F964" s="94"/>
      <c r="G964" s="71">
        <f>G965+G969</f>
        <v>3443</v>
      </c>
      <c r="H964" s="71">
        <f>H965+H969</f>
        <v>0</v>
      </c>
      <c r="I964" s="71">
        <f t="shared" si="166"/>
        <v>3443</v>
      </c>
      <c r="J964" s="71">
        <f>J965+J969</f>
        <v>0</v>
      </c>
      <c r="K964" s="100">
        <f t="shared" si="162"/>
        <v>3443</v>
      </c>
      <c r="L964" s="13">
        <f>L965+L969</f>
        <v>0</v>
      </c>
      <c r="M964" s="101">
        <f t="shared" si="165"/>
        <v>3443</v>
      </c>
    </row>
    <row r="965" spans="1:13" ht="33">
      <c r="A965" s="63" t="str">
        <f ca="1">IF(ISERROR(MATCH(E965,Код_КЦСР,0)),"",INDIRECT(ADDRESS(MATCH(E965,Код_КЦСР,0)+1,2,,,"КЦСР")))</f>
        <v>Ведомственная целевая программа «Отрасль «Культура города Череповца» (2012-2014 годы) (Комплектование библиотечных фондов)</v>
      </c>
      <c r="B965" s="94">
        <v>808</v>
      </c>
      <c r="C965" s="8" t="s">
        <v>231</v>
      </c>
      <c r="D965" s="8" t="s">
        <v>225</v>
      </c>
      <c r="E965" s="94" t="s">
        <v>492</v>
      </c>
      <c r="F965" s="94"/>
      <c r="G965" s="71">
        <f aca="true" t="shared" si="172" ref="G965:L967">G966</f>
        <v>1300</v>
      </c>
      <c r="H965" s="71">
        <f t="shared" si="172"/>
        <v>0</v>
      </c>
      <c r="I965" s="71">
        <f t="shared" si="166"/>
        <v>1300</v>
      </c>
      <c r="J965" s="71">
        <f t="shared" si="172"/>
        <v>0</v>
      </c>
      <c r="K965" s="100">
        <f t="shared" si="162"/>
        <v>1300</v>
      </c>
      <c r="L965" s="13">
        <f t="shared" si="172"/>
        <v>0</v>
      </c>
      <c r="M965" s="101">
        <f t="shared" si="165"/>
        <v>1300</v>
      </c>
    </row>
    <row r="966" spans="1:13" ht="33">
      <c r="A966" s="63" t="str">
        <f ca="1">IF(ISERROR(MATCH(F966,Код_КВР,0)),"",INDIRECT(ADDRESS(MATCH(F966,Код_КВР,0)+1,2,,,"КВР")))</f>
        <v>Предоставление субсидий бюджетным, автономным учреждениям и иным некоммерческим организациям</v>
      </c>
      <c r="B966" s="94">
        <v>808</v>
      </c>
      <c r="C966" s="8" t="s">
        <v>231</v>
      </c>
      <c r="D966" s="8" t="s">
        <v>225</v>
      </c>
      <c r="E966" s="94" t="s">
        <v>492</v>
      </c>
      <c r="F966" s="94">
        <v>600</v>
      </c>
      <c r="G966" s="71">
        <f t="shared" si="172"/>
        <v>1300</v>
      </c>
      <c r="H966" s="71">
        <f t="shared" si="172"/>
        <v>0</v>
      </c>
      <c r="I966" s="71">
        <f t="shared" si="166"/>
        <v>1300</v>
      </c>
      <c r="J966" s="71">
        <f t="shared" si="172"/>
        <v>0</v>
      </c>
      <c r="K966" s="100">
        <f t="shared" si="162"/>
        <v>1300</v>
      </c>
      <c r="L966" s="13">
        <f t="shared" si="172"/>
        <v>0</v>
      </c>
      <c r="M966" s="101">
        <f t="shared" si="165"/>
        <v>1300</v>
      </c>
    </row>
    <row r="967" spans="1:13" ht="12.75">
      <c r="A967" s="63" t="str">
        <f ca="1">IF(ISERROR(MATCH(F967,Код_КВР,0)),"",INDIRECT(ADDRESS(MATCH(F967,Код_КВР,0)+1,2,,,"КВР")))</f>
        <v>Субсидии бюджетным учреждениям</v>
      </c>
      <c r="B967" s="94">
        <v>808</v>
      </c>
      <c r="C967" s="8" t="s">
        <v>231</v>
      </c>
      <c r="D967" s="8" t="s">
        <v>225</v>
      </c>
      <c r="E967" s="94" t="s">
        <v>492</v>
      </c>
      <c r="F967" s="94">
        <v>610</v>
      </c>
      <c r="G967" s="71">
        <f t="shared" si="172"/>
        <v>1300</v>
      </c>
      <c r="H967" s="71">
        <f t="shared" si="172"/>
        <v>0</v>
      </c>
      <c r="I967" s="71">
        <f t="shared" si="166"/>
        <v>1300</v>
      </c>
      <c r="J967" s="71">
        <f t="shared" si="172"/>
        <v>0</v>
      </c>
      <c r="K967" s="100">
        <f t="shared" si="162"/>
        <v>1300</v>
      </c>
      <c r="L967" s="13">
        <f t="shared" si="172"/>
        <v>0</v>
      </c>
      <c r="M967" s="101">
        <f t="shared" si="165"/>
        <v>1300</v>
      </c>
    </row>
    <row r="968" spans="1:13" ht="12.75">
      <c r="A968" s="63" t="str">
        <f ca="1">IF(ISERROR(MATCH(F968,Код_КВР,0)),"",INDIRECT(ADDRESS(MATCH(F968,Код_КВР,0)+1,2,,,"КВР")))</f>
        <v>Субсидии бюджетным учреждениям на иные цели</v>
      </c>
      <c r="B968" s="94">
        <v>808</v>
      </c>
      <c r="C968" s="8" t="s">
        <v>231</v>
      </c>
      <c r="D968" s="8" t="s">
        <v>225</v>
      </c>
      <c r="E968" s="94" t="s">
        <v>492</v>
      </c>
      <c r="F968" s="94">
        <v>612</v>
      </c>
      <c r="G968" s="71">
        <v>1300</v>
      </c>
      <c r="H968" s="71"/>
      <c r="I968" s="71">
        <f t="shared" si="166"/>
        <v>1300</v>
      </c>
      <c r="J968" s="71"/>
      <c r="K968" s="100">
        <f t="shared" si="162"/>
        <v>1300</v>
      </c>
      <c r="L968" s="13"/>
      <c r="M968" s="101">
        <f t="shared" si="165"/>
        <v>1300</v>
      </c>
    </row>
    <row r="969" spans="1:13" ht="61.5" customHeight="1">
      <c r="A969" s="63" t="str">
        <f ca="1">IF(ISERROR(MATCH(E969,Код_КЦСР,0)),"",INDIRECT(ADDRESS(MATCH(E969,Код_КЦСР,0)+1,2,,,"КЦСР")))</f>
        <v>Ведомственная целевая программа «Отрасль «Культура города Череповца» (2012-2014 годы) (Предоставление пользователям информационных продуктов, подписка на печатные периодические издания)</v>
      </c>
      <c r="B969" s="94">
        <v>808</v>
      </c>
      <c r="C969" s="8" t="s">
        <v>231</v>
      </c>
      <c r="D969" s="8" t="s">
        <v>225</v>
      </c>
      <c r="E969" s="94" t="s">
        <v>493</v>
      </c>
      <c r="F969" s="94"/>
      <c r="G969" s="71">
        <f aca="true" t="shared" si="173" ref="G969:L971">G970</f>
        <v>2143</v>
      </c>
      <c r="H969" s="71">
        <f t="shared" si="173"/>
        <v>0</v>
      </c>
      <c r="I969" s="71">
        <f t="shared" si="166"/>
        <v>2143</v>
      </c>
      <c r="J969" s="71">
        <f t="shared" si="173"/>
        <v>0</v>
      </c>
      <c r="K969" s="100">
        <f t="shared" si="162"/>
        <v>2143</v>
      </c>
      <c r="L969" s="13">
        <f t="shared" si="173"/>
        <v>0</v>
      </c>
      <c r="M969" s="101">
        <f t="shared" si="165"/>
        <v>2143</v>
      </c>
    </row>
    <row r="970" spans="1:13" ht="33">
      <c r="A970" s="63" t="str">
        <f ca="1">IF(ISERROR(MATCH(F970,Код_КВР,0)),"",INDIRECT(ADDRESS(MATCH(F970,Код_КВР,0)+1,2,,,"КВР")))</f>
        <v>Предоставление субсидий бюджетным, автономным учреждениям и иным некоммерческим организациям</v>
      </c>
      <c r="B970" s="94">
        <v>808</v>
      </c>
      <c r="C970" s="8" t="s">
        <v>231</v>
      </c>
      <c r="D970" s="8" t="s">
        <v>225</v>
      </c>
      <c r="E970" s="94" t="s">
        <v>493</v>
      </c>
      <c r="F970" s="94">
        <v>600</v>
      </c>
      <c r="G970" s="71">
        <f t="shared" si="173"/>
        <v>2143</v>
      </c>
      <c r="H970" s="71">
        <f t="shared" si="173"/>
        <v>0</v>
      </c>
      <c r="I970" s="71">
        <f t="shared" si="166"/>
        <v>2143</v>
      </c>
      <c r="J970" s="71">
        <f t="shared" si="173"/>
        <v>0</v>
      </c>
      <c r="K970" s="100">
        <f t="shared" si="162"/>
        <v>2143</v>
      </c>
      <c r="L970" s="13">
        <f t="shared" si="173"/>
        <v>0</v>
      </c>
      <c r="M970" s="101">
        <f t="shared" si="165"/>
        <v>2143</v>
      </c>
    </row>
    <row r="971" spans="1:13" ht="12.75">
      <c r="A971" s="63" t="str">
        <f ca="1">IF(ISERROR(MATCH(F971,Код_КВР,0)),"",INDIRECT(ADDRESS(MATCH(F971,Код_КВР,0)+1,2,,,"КВР")))</f>
        <v>Субсидии бюджетным учреждениям</v>
      </c>
      <c r="B971" s="94">
        <v>808</v>
      </c>
      <c r="C971" s="8" t="s">
        <v>231</v>
      </c>
      <c r="D971" s="8" t="s">
        <v>225</v>
      </c>
      <c r="E971" s="94" t="s">
        <v>493</v>
      </c>
      <c r="F971" s="94">
        <v>610</v>
      </c>
      <c r="G971" s="71">
        <f t="shared" si="173"/>
        <v>2143</v>
      </c>
      <c r="H971" s="71">
        <f t="shared" si="173"/>
        <v>0</v>
      </c>
      <c r="I971" s="71">
        <f t="shared" si="166"/>
        <v>2143</v>
      </c>
      <c r="J971" s="71">
        <f t="shared" si="173"/>
        <v>0</v>
      </c>
      <c r="K971" s="100">
        <f t="shared" si="162"/>
        <v>2143</v>
      </c>
      <c r="L971" s="13">
        <f t="shared" si="173"/>
        <v>0</v>
      </c>
      <c r="M971" s="101">
        <f t="shared" si="165"/>
        <v>2143</v>
      </c>
    </row>
    <row r="972" spans="1:13" ht="12.75">
      <c r="A972" s="63" t="str">
        <f ca="1">IF(ISERROR(MATCH(F972,Код_КВР,0)),"",INDIRECT(ADDRESS(MATCH(F972,Код_КВР,0)+1,2,,,"КВР")))</f>
        <v>Субсидии бюджетным учреждениям на иные цели</v>
      </c>
      <c r="B972" s="94">
        <v>808</v>
      </c>
      <c r="C972" s="8" t="s">
        <v>231</v>
      </c>
      <c r="D972" s="8" t="s">
        <v>225</v>
      </c>
      <c r="E972" s="94" t="s">
        <v>493</v>
      </c>
      <c r="F972" s="94">
        <v>612</v>
      </c>
      <c r="G972" s="71">
        <v>2143</v>
      </c>
      <c r="H972" s="71"/>
      <c r="I972" s="71">
        <f t="shared" si="166"/>
        <v>2143</v>
      </c>
      <c r="J972" s="71"/>
      <c r="K972" s="100">
        <f t="shared" si="162"/>
        <v>2143</v>
      </c>
      <c r="L972" s="13"/>
      <c r="M972" s="101">
        <f t="shared" si="165"/>
        <v>2143</v>
      </c>
    </row>
    <row r="973" spans="1:13" ht="12.75">
      <c r="A973" s="63" t="str">
        <f ca="1">IF(ISERROR(MATCH(E973,Код_КЦСР,0)),"",INDIRECT(ADDRESS(MATCH(E973,Код_КЦСР,0)+1,2,,,"КЦСР")))</f>
        <v>Совершенствование культурно-досуговой деятельности</v>
      </c>
      <c r="B973" s="94">
        <v>808</v>
      </c>
      <c r="C973" s="8" t="s">
        <v>231</v>
      </c>
      <c r="D973" s="8" t="s">
        <v>225</v>
      </c>
      <c r="E973" s="94" t="s">
        <v>502</v>
      </c>
      <c r="F973" s="94"/>
      <c r="G973" s="71">
        <f>G974+G978</f>
        <v>557</v>
      </c>
      <c r="H973" s="71">
        <f>H974+H978</f>
        <v>0</v>
      </c>
      <c r="I973" s="71">
        <f t="shared" si="166"/>
        <v>557</v>
      </c>
      <c r="J973" s="71">
        <f>J974+J978</f>
        <v>0</v>
      </c>
      <c r="K973" s="100">
        <f t="shared" si="162"/>
        <v>557</v>
      </c>
      <c r="L973" s="13">
        <f>L974+L978</f>
        <v>0</v>
      </c>
      <c r="M973" s="101">
        <f t="shared" si="165"/>
        <v>557</v>
      </c>
    </row>
    <row r="974" spans="1:13" ht="66">
      <c r="A974" s="63" t="str">
        <f ca="1">IF(ISERROR(MATCH(E974,Код_КЦСР,0)),"",INDIRECT(ADDRESS(MATCH(E974,Код_КЦСР,0)+1,2,,,"КЦСР")))</f>
        <v>Ведомственная целевая программа «Отрасль 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974" s="94">
        <v>808</v>
      </c>
      <c r="C974" s="8" t="s">
        <v>231</v>
      </c>
      <c r="D974" s="8" t="s">
        <v>225</v>
      </c>
      <c r="E974" s="94" t="s">
        <v>504</v>
      </c>
      <c r="F974" s="94"/>
      <c r="G974" s="71">
        <f aca="true" t="shared" si="174" ref="G974:L976">G975</f>
        <v>450</v>
      </c>
      <c r="H974" s="71">
        <f t="shared" si="174"/>
        <v>0</v>
      </c>
      <c r="I974" s="71">
        <f t="shared" si="166"/>
        <v>450</v>
      </c>
      <c r="J974" s="71">
        <f t="shared" si="174"/>
        <v>0</v>
      </c>
      <c r="K974" s="100">
        <f t="shared" si="162"/>
        <v>450</v>
      </c>
      <c r="L974" s="13">
        <f t="shared" si="174"/>
        <v>0</v>
      </c>
      <c r="M974" s="101">
        <f t="shared" si="165"/>
        <v>450</v>
      </c>
    </row>
    <row r="975" spans="1:13" ht="33">
      <c r="A975" s="63" t="str">
        <f ca="1">IF(ISERROR(MATCH(F975,Код_КВР,0)),"",INDIRECT(ADDRESS(MATCH(F975,Код_КВР,0)+1,2,,,"КВР")))</f>
        <v>Предоставление субсидий бюджетным, автономным учреждениям и иным некоммерческим организациям</v>
      </c>
      <c r="B975" s="94">
        <v>808</v>
      </c>
      <c r="C975" s="8" t="s">
        <v>231</v>
      </c>
      <c r="D975" s="8" t="s">
        <v>225</v>
      </c>
      <c r="E975" s="94" t="s">
        <v>504</v>
      </c>
      <c r="F975" s="94">
        <v>600</v>
      </c>
      <c r="G975" s="71">
        <f t="shared" si="174"/>
        <v>450</v>
      </c>
      <c r="H975" s="71">
        <f t="shared" si="174"/>
        <v>0</v>
      </c>
      <c r="I975" s="71">
        <f t="shared" si="166"/>
        <v>450</v>
      </c>
      <c r="J975" s="71">
        <f t="shared" si="174"/>
        <v>0</v>
      </c>
      <c r="K975" s="100">
        <f t="shared" si="162"/>
        <v>450</v>
      </c>
      <c r="L975" s="13">
        <f t="shared" si="174"/>
        <v>0</v>
      </c>
      <c r="M975" s="101">
        <f t="shared" si="165"/>
        <v>450</v>
      </c>
    </row>
    <row r="976" spans="1:13" ht="12.75">
      <c r="A976" s="63" t="str">
        <f ca="1">IF(ISERROR(MATCH(F976,Код_КВР,0)),"",INDIRECT(ADDRESS(MATCH(F976,Код_КВР,0)+1,2,,,"КВР")))</f>
        <v>Субсидии бюджетным учреждениям</v>
      </c>
      <c r="B976" s="94">
        <v>808</v>
      </c>
      <c r="C976" s="8" t="s">
        <v>231</v>
      </c>
      <c r="D976" s="8" t="s">
        <v>225</v>
      </c>
      <c r="E976" s="94" t="s">
        <v>504</v>
      </c>
      <c r="F976" s="94">
        <v>610</v>
      </c>
      <c r="G976" s="71">
        <f t="shared" si="174"/>
        <v>450</v>
      </c>
      <c r="H976" s="71">
        <f t="shared" si="174"/>
        <v>0</v>
      </c>
      <c r="I976" s="71">
        <f t="shared" si="166"/>
        <v>450</v>
      </c>
      <c r="J976" s="71">
        <f t="shared" si="174"/>
        <v>0</v>
      </c>
      <c r="K976" s="100">
        <f t="shared" si="162"/>
        <v>450</v>
      </c>
      <c r="L976" s="13">
        <f t="shared" si="174"/>
        <v>0</v>
      </c>
      <c r="M976" s="101">
        <f t="shared" si="165"/>
        <v>450</v>
      </c>
    </row>
    <row r="977" spans="1:13" ht="12.75">
      <c r="A977" s="63" t="str">
        <f ca="1">IF(ISERROR(MATCH(F977,Код_КВР,0)),"",INDIRECT(ADDRESS(MATCH(F977,Код_КВР,0)+1,2,,,"КВР")))</f>
        <v>Субсидии бюджетным учреждениям на иные цели</v>
      </c>
      <c r="B977" s="94">
        <v>808</v>
      </c>
      <c r="C977" s="8" t="s">
        <v>231</v>
      </c>
      <c r="D977" s="8" t="s">
        <v>225</v>
      </c>
      <c r="E977" s="94" t="s">
        <v>504</v>
      </c>
      <c r="F977" s="94">
        <v>612</v>
      </c>
      <c r="G977" s="71">
        <v>450</v>
      </c>
      <c r="H977" s="71"/>
      <c r="I977" s="71">
        <f t="shared" si="166"/>
        <v>450</v>
      </c>
      <c r="J977" s="71"/>
      <c r="K977" s="100">
        <f t="shared" si="162"/>
        <v>450</v>
      </c>
      <c r="L977" s="13"/>
      <c r="M977" s="101">
        <f t="shared" si="165"/>
        <v>450</v>
      </c>
    </row>
    <row r="978" spans="1:13" ht="82.5">
      <c r="A978" s="63" t="str">
        <f ca="1">IF(ISERROR(MATCH(E978,Код_КЦСР,0)),"",INDIRECT(ADDRESS(MATCH(E978,Код_КЦСР,0)+1,2,,,"КЦСР")))</f>
        <v>Ведомственная целевая программа «Отрасль «Культура города Череповца» (2012-2014 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v>
      </c>
      <c r="B978" s="94">
        <v>808</v>
      </c>
      <c r="C978" s="8" t="s">
        <v>231</v>
      </c>
      <c r="D978" s="8" t="s">
        <v>225</v>
      </c>
      <c r="E978" s="94" t="s">
        <v>508</v>
      </c>
      <c r="F978" s="94"/>
      <c r="G978" s="71">
        <f aca="true" t="shared" si="175" ref="G978:L980">G979</f>
        <v>107</v>
      </c>
      <c r="H978" s="71">
        <f t="shared" si="175"/>
        <v>0</v>
      </c>
      <c r="I978" s="71">
        <f t="shared" si="166"/>
        <v>107</v>
      </c>
      <c r="J978" s="71">
        <f t="shared" si="175"/>
        <v>0</v>
      </c>
      <c r="K978" s="100">
        <f t="shared" si="162"/>
        <v>107</v>
      </c>
      <c r="L978" s="13">
        <f t="shared" si="175"/>
        <v>0</v>
      </c>
      <c r="M978" s="101">
        <f t="shared" si="165"/>
        <v>107</v>
      </c>
    </row>
    <row r="979" spans="1:13" ht="33">
      <c r="A979" s="63" t="str">
        <f ca="1">IF(ISERROR(MATCH(F979,Код_КВР,0)),"",INDIRECT(ADDRESS(MATCH(F979,Код_КВР,0)+1,2,,,"КВР")))</f>
        <v>Предоставление субсидий бюджетным, автономным учреждениям и иным некоммерческим организациям</v>
      </c>
      <c r="B979" s="94">
        <v>808</v>
      </c>
      <c r="C979" s="8" t="s">
        <v>231</v>
      </c>
      <c r="D979" s="8" t="s">
        <v>225</v>
      </c>
      <c r="E979" s="94" t="s">
        <v>508</v>
      </c>
      <c r="F979" s="94">
        <v>600</v>
      </c>
      <c r="G979" s="71">
        <f t="shared" si="175"/>
        <v>107</v>
      </c>
      <c r="H979" s="71">
        <f t="shared" si="175"/>
        <v>0</v>
      </c>
      <c r="I979" s="71">
        <f t="shared" si="166"/>
        <v>107</v>
      </c>
      <c r="J979" s="71">
        <f t="shared" si="175"/>
        <v>0</v>
      </c>
      <c r="K979" s="100">
        <f t="shared" si="162"/>
        <v>107</v>
      </c>
      <c r="L979" s="13">
        <f t="shared" si="175"/>
        <v>0</v>
      </c>
      <c r="M979" s="101">
        <f t="shared" si="165"/>
        <v>107</v>
      </c>
    </row>
    <row r="980" spans="1:13" ht="12.75">
      <c r="A980" s="63" t="str">
        <f ca="1">IF(ISERROR(MATCH(F980,Код_КВР,0)),"",INDIRECT(ADDRESS(MATCH(F980,Код_КВР,0)+1,2,,,"КВР")))</f>
        <v>Субсидии бюджетным учреждениям</v>
      </c>
      <c r="B980" s="94">
        <v>808</v>
      </c>
      <c r="C980" s="8" t="s">
        <v>231</v>
      </c>
      <c r="D980" s="8" t="s">
        <v>225</v>
      </c>
      <c r="E980" s="94" t="s">
        <v>508</v>
      </c>
      <c r="F980" s="94">
        <v>610</v>
      </c>
      <c r="G980" s="71">
        <f t="shared" si="175"/>
        <v>107</v>
      </c>
      <c r="H980" s="71">
        <f t="shared" si="175"/>
        <v>0</v>
      </c>
      <c r="I980" s="71">
        <f t="shared" si="166"/>
        <v>107</v>
      </c>
      <c r="J980" s="71">
        <f t="shared" si="175"/>
        <v>0</v>
      </c>
      <c r="K980" s="100">
        <f t="shared" si="162"/>
        <v>107</v>
      </c>
      <c r="L980" s="13">
        <f t="shared" si="175"/>
        <v>0</v>
      </c>
      <c r="M980" s="101">
        <f t="shared" si="165"/>
        <v>107</v>
      </c>
    </row>
    <row r="981" spans="1:13" ht="12.75">
      <c r="A981" s="63" t="str">
        <f ca="1">IF(ISERROR(MATCH(F981,Код_КВР,0)),"",INDIRECT(ADDRESS(MATCH(F981,Код_КВР,0)+1,2,,,"КВР")))</f>
        <v>Субсидии бюджетным учреждениям на иные цели</v>
      </c>
      <c r="B981" s="94">
        <v>808</v>
      </c>
      <c r="C981" s="8" t="s">
        <v>231</v>
      </c>
      <c r="D981" s="8" t="s">
        <v>225</v>
      </c>
      <c r="E981" s="94" t="s">
        <v>508</v>
      </c>
      <c r="F981" s="94">
        <v>612</v>
      </c>
      <c r="G981" s="71">
        <v>107</v>
      </c>
      <c r="H981" s="71"/>
      <c r="I981" s="71">
        <f t="shared" si="166"/>
        <v>107</v>
      </c>
      <c r="J981" s="71"/>
      <c r="K981" s="100">
        <f t="shared" si="162"/>
        <v>107</v>
      </c>
      <c r="L981" s="13"/>
      <c r="M981" s="101">
        <f t="shared" si="165"/>
        <v>107</v>
      </c>
    </row>
    <row r="982" spans="1:13" ht="12.75">
      <c r="A982" s="63" t="str">
        <f ca="1">IF(ISERROR(MATCH(E982,Код_КЦСР,0)),"",INDIRECT(ADDRESS(MATCH(E982,Код_КЦСР,0)+1,2,,,"КЦСР")))</f>
        <v>Развитие исполнительских искусств</v>
      </c>
      <c r="B982" s="94">
        <v>808</v>
      </c>
      <c r="C982" s="8" t="s">
        <v>231</v>
      </c>
      <c r="D982" s="8" t="s">
        <v>225</v>
      </c>
      <c r="E982" s="94" t="s">
        <v>512</v>
      </c>
      <c r="F982" s="94"/>
      <c r="G982" s="71">
        <f>G983+G987</f>
        <v>1912</v>
      </c>
      <c r="H982" s="71">
        <f>H983+H987</f>
        <v>0</v>
      </c>
      <c r="I982" s="71">
        <f t="shared" si="166"/>
        <v>1912</v>
      </c>
      <c r="J982" s="71">
        <f>J983+J987</f>
        <v>0</v>
      </c>
      <c r="K982" s="100">
        <f t="shared" si="162"/>
        <v>1912</v>
      </c>
      <c r="L982" s="13">
        <f>L983+L987</f>
        <v>0</v>
      </c>
      <c r="M982" s="101">
        <f t="shared" si="165"/>
        <v>1912</v>
      </c>
    </row>
    <row r="983" spans="1:13" ht="66">
      <c r="A983" s="63" t="str">
        <f ca="1">IF(ISERROR(MATCH(E983,Код_КЦСР,0)),"",INDIRECT(ADDRESS(MATCH(E983,Код_КЦСР,0)+1,2,,,"КЦСР")))</f>
        <v>Ведомственная целевая программа «Отрасль «Культура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983" s="94">
        <v>808</v>
      </c>
      <c r="C983" s="8" t="s">
        <v>231</v>
      </c>
      <c r="D983" s="8" t="s">
        <v>225</v>
      </c>
      <c r="E983" s="94" t="s">
        <v>514</v>
      </c>
      <c r="F983" s="94"/>
      <c r="G983" s="71">
        <f aca="true" t="shared" si="176" ref="G983:L985">G984</f>
        <v>612</v>
      </c>
      <c r="H983" s="71">
        <f t="shared" si="176"/>
        <v>0</v>
      </c>
      <c r="I983" s="71">
        <f t="shared" si="166"/>
        <v>612</v>
      </c>
      <c r="J983" s="71">
        <f t="shared" si="176"/>
        <v>0</v>
      </c>
      <c r="K983" s="100">
        <f t="shared" si="162"/>
        <v>612</v>
      </c>
      <c r="L983" s="13">
        <f t="shared" si="176"/>
        <v>0</v>
      </c>
      <c r="M983" s="101">
        <f t="shared" si="165"/>
        <v>612</v>
      </c>
    </row>
    <row r="984" spans="1:13" ht="33">
      <c r="A984" s="63" t="str">
        <f ca="1">IF(ISERROR(MATCH(F984,Код_КВР,0)),"",INDIRECT(ADDRESS(MATCH(F984,Код_КВР,0)+1,2,,,"КВР")))</f>
        <v>Предоставление субсидий бюджетным, автономным учреждениям и иным некоммерческим организациям</v>
      </c>
      <c r="B984" s="94">
        <v>808</v>
      </c>
      <c r="C984" s="8" t="s">
        <v>231</v>
      </c>
      <c r="D984" s="8" t="s">
        <v>225</v>
      </c>
      <c r="E984" s="94" t="s">
        <v>514</v>
      </c>
      <c r="F984" s="94">
        <v>600</v>
      </c>
      <c r="G984" s="71">
        <f t="shared" si="176"/>
        <v>612</v>
      </c>
      <c r="H984" s="71">
        <f t="shared" si="176"/>
        <v>0</v>
      </c>
      <c r="I984" s="71">
        <f t="shared" si="166"/>
        <v>612</v>
      </c>
      <c r="J984" s="71">
        <f t="shared" si="176"/>
        <v>0</v>
      </c>
      <c r="K984" s="100">
        <f aca="true" t="shared" si="177" ref="K984:K1047">I984+J984</f>
        <v>612</v>
      </c>
      <c r="L984" s="13">
        <f t="shared" si="176"/>
        <v>0</v>
      </c>
      <c r="M984" s="101">
        <f t="shared" si="165"/>
        <v>612</v>
      </c>
    </row>
    <row r="985" spans="1:13" ht="12.75">
      <c r="A985" s="63" t="str">
        <f ca="1">IF(ISERROR(MATCH(F985,Код_КВР,0)),"",INDIRECT(ADDRESS(MATCH(F985,Код_КВР,0)+1,2,,,"КВР")))</f>
        <v>Субсидии автономным учреждениям</v>
      </c>
      <c r="B985" s="94">
        <v>808</v>
      </c>
      <c r="C985" s="8" t="s">
        <v>231</v>
      </c>
      <c r="D985" s="8" t="s">
        <v>225</v>
      </c>
      <c r="E985" s="94" t="s">
        <v>514</v>
      </c>
      <c r="F985" s="94">
        <v>620</v>
      </c>
      <c r="G985" s="71">
        <f t="shared" si="176"/>
        <v>612</v>
      </c>
      <c r="H985" s="71">
        <f t="shared" si="176"/>
        <v>0</v>
      </c>
      <c r="I985" s="71">
        <f t="shared" si="166"/>
        <v>612</v>
      </c>
      <c r="J985" s="71">
        <f t="shared" si="176"/>
        <v>0</v>
      </c>
      <c r="K985" s="100">
        <f t="shared" si="177"/>
        <v>612</v>
      </c>
      <c r="L985" s="13">
        <f t="shared" si="176"/>
        <v>0</v>
      </c>
      <c r="M985" s="101">
        <f t="shared" si="165"/>
        <v>612</v>
      </c>
    </row>
    <row r="986" spans="1:13" ht="12.75">
      <c r="A986" s="63" t="str">
        <f ca="1">IF(ISERROR(MATCH(F986,Код_КВР,0)),"",INDIRECT(ADDRESS(MATCH(F986,Код_КВР,0)+1,2,,,"КВР")))</f>
        <v>Субсидии автономным учреждениям на иные цели</v>
      </c>
      <c r="B986" s="94">
        <v>808</v>
      </c>
      <c r="C986" s="8" t="s">
        <v>231</v>
      </c>
      <c r="D986" s="8" t="s">
        <v>225</v>
      </c>
      <c r="E986" s="94" t="s">
        <v>514</v>
      </c>
      <c r="F986" s="94">
        <v>622</v>
      </c>
      <c r="G986" s="71">
        <v>612</v>
      </c>
      <c r="H986" s="71"/>
      <c r="I986" s="71">
        <f t="shared" si="166"/>
        <v>612</v>
      </c>
      <c r="J986" s="71"/>
      <c r="K986" s="100">
        <f t="shared" si="177"/>
        <v>612</v>
      </c>
      <c r="L986" s="13"/>
      <c r="M986" s="101">
        <f t="shared" si="165"/>
        <v>612</v>
      </c>
    </row>
    <row r="987" spans="1:13" ht="49.5">
      <c r="A987" s="63" t="str">
        <f ca="1">IF(ISERROR(MATCH(E987,Код_КЦСР,0)),"",INDIRECT(ADDRESS(MATCH(E987,Код_КЦСР,0)+1,2,,,"КЦСР")))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987" s="94">
        <v>808</v>
      </c>
      <c r="C987" s="8" t="s">
        <v>231</v>
      </c>
      <c r="D987" s="8" t="s">
        <v>225</v>
      </c>
      <c r="E987" s="94" t="s">
        <v>515</v>
      </c>
      <c r="F987" s="94"/>
      <c r="G987" s="71">
        <f>G988</f>
        <v>1300</v>
      </c>
      <c r="H987" s="71">
        <f>H988</f>
        <v>0</v>
      </c>
      <c r="I987" s="71">
        <f t="shared" si="166"/>
        <v>1300</v>
      </c>
      <c r="J987" s="71">
        <f>J988</f>
        <v>0</v>
      </c>
      <c r="K987" s="100">
        <f t="shared" si="177"/>
        <v>1300</v>
      </c>
      <c r="L987" s="13">
        <f>L988</f>
        <v>0</v>
      </c>
      <c r="M987" s="101">
        <f t="shared" si="165"/>
        <v>1300</v>
      </c>
    </row>
    <row r="988" spans="1:13" ht="33">
      <c r="A988" s="63" t="str">
        <f ca="1">IF(ISERROR(MATCH(F988,Код_КВР,0)),"",INDIRECT(ADDRESS(MATCH(F988,Код_КВР,0)+1,2,,,"КВР")))</f>
        <v>Предоставление субсидий бюджетным, автономным учреждениям и иным некоммерческим организациям</v>
      </c>
      <c r="B988" s="94">
        <v>808</v>
      </c>
      <c r="C988" s="8" t="s">
        <v>231</v>
      </c>
      <c r="D988" s="8" t="s">
        <v>225</v>
      </c>
      <c r="E988" s="94" t="s">
        <v>515</v>
      </c>
      <c r="F988" s="94">
        <v>600</v>
      </c>
      <c r="G988" s="71">
        <f>G989+G991</f>
        <v>1300</v>
      </c>
      <c r="H988" s="71">
        <f>H989+H991</f>
        <v>0</v>
      </c>
      <c r="I988" s="71">
        <f t="shared" si="166"/>
        <v>1300</v>
      </c>
      <c r="J988" s="71">
        <f>J989+J991</f>
        <v>0</v>
      </c>
      <c r="K988" s="100">
        <f t="shared" si="177"/>
        <v>1300</v>
      </c>
      <c r="L988" s="13">
        <f>L989+L991</f>
        <v>0</v>
      </c>
      <c r="M988" s="101">
        <f t="shared" si="165"/>
        <v>1300</v>
      </c>
    </row>
    <row r="989" spans="1:13" ht="12.75">
      <c r="A989" s="63" t="str">
        <f ca="1">IF(ISERROR(MATCH(F989,Код_КВР,0)),"",INDIRECT(ADDRESS(MATCH(F989,Код_КВР,0)+1,2,,,"КВР")))</f>
        <v>Субсидии бюджетным учреждениям</v>
      </c>
      <c r="B989" s="94">
        <v>808</v>
      </c>
      <c r="C989" s="8" t="s">
        <v>231</v>
      </c>
      <c r="D989" s="8" t="s">
        <v>225</v>
      </c>
      <c r="E989" s="94" t="s">
        <v>515</v>
      </c>
      <c r="F989" s="94">
        <v>610</v>
      </c>
      <c r="G989" s="71">
        <f>G990</f>
        <v>200</v>
      </c>
      <c r="H989" s="71">
        <f>H990</f>
        <v>0</v>
      </c>
      <c r="I989" s="71">
        <f t="shared" si="166"/>
        <v>200</v>
      </c>
      <c r="J989" s="71">
        <f>J990</f>
        <v>0</v>
      </c>
      <c r="K989" s="100">
        <f t="shared" si="177"/>
        <v>200</v>
      </c>
      <c r="L989" s="13">
        <f>L990</f>
        <v>0</v>
      </c>
      <c r="M989" s="101">
        <f aca="true" t="shared" si="178" ref="M989:M1052">K989+L989</f>
        <v>200</v>
      </c>
    </row>
    <row r="990" spans="1:13" ht="12.75">
      <c r="A990" s="63" t="str">
        <f ca="1">IF(ISERROR(MATCH(F990,Код_КВР,0)),"",INDIRECT(ADDRESS(MATCH(F990,Код_КВР,0)+1,2,,,"КВР")))</f>
        <v>Субсидии бюджетным учреждениям на иные цели</v>
      </c>
      <c r="B990" s="94">
        <v>808</v>
      </c>
      <c r="C990" s="8" t="s">
        <v>231</v>
      </c>
      <c r="D990" s="8" t="s">
        <v>225</v>
      </c>
      <c r="E990" s="94" t="s">
        <v>515</v>
      </c>
      <c r="F990" s="94">
        <v>612</v>
      </c>
      <c r="G990" s="71">
        <v>200</v>
      </c>
      <c r="H990" s="71"/>
      <c r="I990" s="71">
        <f t="shared" si="166"/>
        <v>200</v>
      </c>
      <c r="J990" s="71"/>
      <c r="K990" s="100">
        <f t="shared" si="177"/>
        <v>200</v>
      </c>
      <c r="L990" s="13"/>
      <c r="M990" s="101">
        <f t="shared" si="178"/>
        <v>200</v>
      </c>
    </row>
    <row r="991" spans="1:13" ht="12.75">
      <c r="A991" s="63" t="str">
        <f ca="1">IF(ISERROR(MATCH(F991,Код_КВР,0)),"",INDIRECT(ADDRESS(MATCH(F991,Код_КВР,0)+1,2,,,"КВР")))</f>
        <v>Субсидии автономным учреждениям</v>
      </c>
      <c r="B991" s="94">
        <v>808</v>
      </c>
      <c r="C991" s="8" t="s">
        <v>231</v>
      </c>
      <c r="D991" s="8" t="s">
        <v>225</v>
      </c>
      <c r="E991" s="94" t="s">
        <v>515</v>
      </c>
      <c r="F991" s="94">
        <v>620</v>
      </c>
      <c r="G991" s="71">
        <f>G992</f>
        <v>1100</v>
      </c>
      <c r="H991" s="71">
        <f>H992</f>
        <v>0</v>
      </c>
      <c r="I991" s="71">
        <f t="shared" si="166"/>
        <v>1100</v>
      </c>
      <c r="J991" s="71">
        <f>J992</f>
        <v>0</v>
      </c>
      <c r="K991" s="100">
        <f t="shared" si="177"/>
        <v>1100</v>
      </c>
      <c r="L991" s="13">
        <f>L992</f>
        <v>0</v>
      </c>
      <c r="M991" s="101">
        <f t="shared" si="178"/>
        <v>1100</v>
      </c>
    </row>
    <row r="992" spans="1:13" ht="12.75">
      <c r="A992" s="63" t="str">
        <f ca="1">IF(ISERROR(MATCH(F992,Код_КВР,0)),"",INDIRECT(ADDRESS(MATCH(F992,Код_КВР,0)+1,2,,,"КВР")))</f>
        <v>Субсидии автономным учреждениям на иные цели</v>
      </c>
      <c r="B992" s="94">
        <v>808</v>
      </c>
      <c r="C992" s="8" t="s">
        <v>231</v>
      </c>
      <c r="D992" s="8" t="s">
        <v>225</v>
      </c>
      <c r="E992" s="94" t="s">
        <v>515</v>
      </c>
      <c r="F992" s="94">
        <v>622</v>
      </c>
      <c r="G992" s="71">
        <v>1100</v>
      </c>
      <c r="H992" s="71"/>
      <c r="I992" s="71">
        <f t="shared" si="166"/>
        <v>1100</v>
      </c>
      <c r="J992" s="71"/>
      <c r="K992" s="100">
        <f t="shared" si="177"/>
        <v>1100</v>
      </c>
      <c r="L992" s="13"/>
      <c r="M992" s="101">
        <f t="shared" si="178"/>
        <v>1100</v>
      </c>
    </row>
    <row r="993" spans="1:13" ht="12.75">
      <c r="A993" s="63" t="str">
        <f ca="1">IF(ISERROR(MATCH(E993,Код_КЦСР,0)),"",INDIRECT(ADDRESS(MATCH(E993,Код_КЦСР,0)+1,2,,,"КЦСР")))</f>
        <v>Формирование постиндустриального образа города Череповца</v>
      </c>
      <c r="B993" s="94">
        <v>808</v>
      </c>
      <c r="C993" s="8" t="s">
        <v>231</v>
      </c>
      <c r="D993" s="8" t="s">
        <v>225</v>
      </c>
      <c r="E993" s="94" t="s">
        <v>517</v>
      </c>
      <c r="F993" s="94"/>
      <c r="G993" s="71">
        <f>G994+G998</f>
        <v>2730</v>
      </c>
      <c r="H993" s="71">
        <f>H994+H998</f>
        <v>0</v>
      </c>
      <c r="I993" s="71">
        <f t="shared" si="166"/>
        <v>2730</v>
      </c>
      <c r="J993" s="71">
        <f>J994+J998</f>
        <v>0</v>
      </c>
      <c r="K993" s="100">
        <f t="shared" si="177"/>
        <v>2730</v>
      </c>
      <c r="L993" s="13">
        <f>L994+L998</f>
        <v>0</v>
      </c>
      <c r="M993" s="101">
        <f t="shared" si="178"/>
        <v>2730</v>
      </c>
    </row>
    <row r="994" spans="1:13" ht="66">
      <c r="A994" s="63" t="str">
        <f ca="1">IF(ISERROR(MATCH(E994,Код_КЦСР,0)),"",INDIRECT(ADDRESS(MATCH(E994,Код_КЦСР,0)+1,2,,,"КЦСР")))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 и памятными датами, событиями  мировой и отечественной культуры)</v>
      </c>
      <c r="B994" s="94">
        <v>808</v>
      </c>
      <c r="C994" s="8" t="s">
        <v>231</v>
      </c>
      <c r="D994" s="8" t="s">
        <v>225</v>
      </c>
      <c r="E994" s="94" t="s">
        <v>519</v>
      </c>
      <c r="F994" s="94"/>
      <c r="G994" s="71">
        <f aca="true" t="shared" si="179" ref="G994:L996">G995</f>
        <v>2570</v>
      </c>
      <c r="H994" s="71">
        <f t="shared" si="179"/>
        <v>0</v>
      </c>
      <c r="I994" s="71">
        <f t="shared" si="166"/>
        <v>2570</v>
      </c>
      <c r="J994" s="71">
        <f t="shared" si="179"/>
        <v>0</v>
      </c>
      <c r="K994" s="100">
        <f t="shared" si="177"/>
        <v>2570</v>
      </c>
      <c r="L994" s="13">
        <f t="shared" si="179"/>
        <v>0</v>
      </c>
      <c r="M994" s="101">
        <f t="shared" si="178"/>
        <v>2570</v>
      </c>
    </row>
    <row r="995" spans="1:13" ht="33">
      <c r="A995" s="63" t="str">
        <f ca="1">IF(ISERROR(MATCH(F995,Код_КВР,0)),"",INDIRECT(ADDRESS(MATCH(F995,Код_КВР,0)+1,2,,,"КВР")))</f>
        <v>Предоставление субсидий бюджетным, автономным учреждениям и иным некоммерческим организациям</v>
      </c>
      <c r="B995" s="94">
        <v>808</v>
      </c>
      <c r="C995" s="8" t="s">
        <v>231</v>
      </c>
      <c r="D995" s="8" t="s">
        <v>225</v>
      </c>
      <c r="E995" s="94" t="s">
        <v>519</v>
      </c>
      <c r="F995" s="94">
        <v>600</v>
      </c>
      <c r="G995" s="71">
        <f t="shared" si="179"/>
        <v>2570</v>
      </c>
      <c r="H995" s="71">
        <f t="shared" si="179"/>
        <v>0</v>
      </c>
      <c r="I995" s="71">
        <f t="shared" si="166"/>
        <v>2570</v>
      </c>
      <c r="J995" s="71">
        <f t="shared" si="179"/>
        <v>0</v>
      </c>
      <c r="K995" s="100">
        <f t="shared" si="177"/>
        <v>2570</v>
      </c>
      <c r="L995" s="13">
        <f t="shared" si="179"/>
        <v>0</v>
      </c>
      <c r="M995" s="101">
        <f t="shared" si="178"/>
        <v>2570</v>
      </c>
    </row>
    <row r="996" spans="1:13" ht="12.75">
      <c r="A996" s="63" t="str">
        <f ca="1">IF(ISERROR(MATCH(F996,Код_КВР,0)),"",INDIRECT(ADDRESS(MATCH(F996,Код_КВР,0)+1,2,,,"КВР")))</f>
        <v>Субсидии бюджетным учреждениям</v>
      </c>
      <c r="B996" s="94">
        <v>808</v>
      </c>
      <c r="C996" s="8" t="s">
        <v>231</v>
      </c>
      <c r="D996" s="8" t="s">
        <v>225</v>
      </c>
      <c r="E996" s="94" t="s">
        <v>519</v>
      </c>
      <c r="F996" s="94">
        <v>610</v>
      </c>
      <c r="G996" s="71">
        <f t="shared" si="179"/>
        <v>2570</v>
      </c>
      <c r="H996" s="71">
        <f t="shared" si="179"/>
        <v>0</v>
      </c>
      <c r="I996" s="71">
        <f t="shared" si="166"/>
        <v>2570</v>
      </c>
      <c r="J996" s="71">
        <f t="shared" si="179"/>
        <v>0</v>
      </c>
      <c r="K996" s="100">
        <f t="shared" si="177"/>
        <v>2570</v>
      </c>
      <c r="L996" s="13">
        <f t="shared" si="179"/>
        <v>0</v>
      </c>
      <c r="M996" s="101">
        <f t="shared" si="178"/>
        <v>2570</v>
      </c>
    </row>
    <row r="997" spans="1:13" ht="12.75">
      <c r="A997" s="63" t="str">
        <f ca="1">IF(ISERROR(MATCH(F997,Код_КВР,0)),"",INDIRECT(ADDRESS(MATCH(F997,Код_КВР,0)+1,2,,,"КВР")))</f>
        <v>Субсидии бюджетным учреждениям на иные цели</v>
      </c>
      <c r="B997" s="94">
        <v>808</v>
      </c>
      <c r="C997" s="8" t="s">
        <v>231</v>
      </c>
      <c r="D997" s="8" t="s">
        <v>225</v>
      </c>
      <c r="E997" s="94" t="s">
        <v>519</v>
      </c>
      <c r="F997" s="94">
        <v>612</v>
      </c>
      <c r="G997" s="71">
        <v>2570</v>
      </c>
      <c r="H997" s="71"/>
      <c r="I997" s="71">
        <f t="shared" si="166"/>
        <v>2570</v>
      </c>
      <c r="J997" s="71"/>
      <c r="K997" s="100">
        <f t="shared" si="177"/>
        <v>2570</v>
      </c>
      <c r="L997" s="13"/>
      <c r="M997" s="101">
        <f t="shared" si="178"/>
        <v>2570</v>
      </c>
    </row>
    <row r="998" spans="1:13" ht="82.5">
      <c r="A998" s="63" t="str">
        <f ca="1">IF(ISERROR(MATCH(E998,Код_КЦСР,0)),"",INDIRECT(ADDRESS(MATCH(E998,Код_КЦСР,0)+1,2,,,"КЦСР")))</f>
        <v>Ведомственная целевая программа «Отрасль «Культура города Череповца» (2012-2014 годы) (Участие творческих коллективов города в международных, всероссийских, региональных мероприятиях, фестивалях, конкурсах в целях поднятия имиджа города как культурного центра и развитие культурных связей)</v>
      </c>
      <c r="B998" s="94">
        <v>808</v>
      </c>
      <c r="C998" s="8" t="s">
        <v>231</v>
      </c>
      <c r="D998" s="8" t="s">
        <v>225</v>
      </c>
      <c r="E998" s="94" t="s">
        <v>520</v>
      </c>
      <c r="F998" s="94"/>
      <c r="G998" s="71">
        <f aca="true" t="shared" si="180" ref="G998:L1000">G999</f>
        <v>160</v>
      </c>
      <c r="H998" s="71">
        <f t="shared" si="180"/>
        <v>0</v>
      </c>
      <c r="I998" s="71">
        <f t="shared" si="166"/>
        <v>160</v>
      </c>
      <c r="J998" s="71">
        <f t="shared" si="180"/>
        <v>0</v>
      </c>
      <c r="K998" s="100">
        <f t="shared" si="177"/>
        <v>160</v>
      </c>
      <c r="L998" s="13">
        <f t="shared" si="180"/>
        <v>0</v>
      </c>
      <c r="M998" s="101">
        <f t="shared" si="178"/>
        <v>160</v>
      </c>
    </row>
    <row r="999" spans="1:13" ht="33">
      <c r="A999" s="63" t="str">
        <f ca="1">IF(ISERROR(MATCH(F999,Код_КВР,0)),"",INDIRECT(ADDRESS(MATCH(F999,Код_КВР,0)+1,2,,,"КВР")))</f>
        <v>Предоставление субсидий бюджетным, автономным учреждениям и иным некоммерческим организациям</v>
      </c>
      <c r="B999" s="94">
        <v>808</v>
      </c>
      <c r="C999" s="8" t="s">
        <v>231</v>
      </c>
      <c r="D999" s="8" t="s">
        <v>225</v>
      </c>
      <c r="E999" s="94" t="s">
        <v>520</v>
      </c>
      <c r="F999" s="94">
        <v>600</v>
      </c>
      <c r="G999" s="71">
        <f t="shared" si="180"/>
        <v>160</v>
      </c>
      <c r="H999" s="71">
        <f t="shared" si="180"/>
        <v>0</v>
      </c>
      <c r="I999" s="71">
        <f aca="true" t="shared" si="181" ref="I999:I1066">G999+H999</f>
        <v>160</v>
      </c>
      <c r="J999" s="71">
        <f t="shared" si="180"/>
        <v>0</v>
      </c>
      <c r="K999" s="100">
        <f t="shared" si="177"/>
        <v>160</v>
      </c>
      <c r="L999" s="13">
        <f t="shared" si="180"/>
        <v>0</v>
      </c>
      <c r="M999" s="101">
        <f t="shared" si="178"/>
        <v>160</v>
      </c>
    </row>
    <row r="1000" spans="1:13" ht="12.75">
      <c r="A1000" s="63" t="str">
        <f ca="1">IF(ISERROR(MATCH(F1000,Код_КВР,0)),"",INDIRECT(ADDRESS(MATCH(F1000,Код_КВР,0)+1,2,,,"КВР")))</f>
        <v>Субсидии бюджетным учреждениям</v>
      </c>
      <c r="B1000" s="94">
        <v>808</v>
      </c>
      <c r="C1000" s="8" t="s">
        <v>231</v>
      </c>
      <c r="D1000" s="8" t="s">
        <v>225</v>
      </c>
      <c r="E1000" s="94" t="s">
        <v>520</v>
      </c>
      <c r="F1000" s="94">
        <v>610</v>
      </c>
      <c r="G1000" s="71">
        <f t="shared" si="180"/>
        <v>160</v>
      </c>
      <c r="H1000" s="71">
        <f t="shared" si="180"/>
        <v>0</v>
      </c>
      <c r="I1000" s="71">
        <f t="shared" si="181"/>
        <v>160</v>
      </c>
      <c r="J1000" s="71">
        <f t="shared" si="180"/>
        <v>0</v>
      </c>
      <c r="K1000" s="100">
        <f t="shared" si="177"/>
        <v>160</v>
      </c>
      <c r="L1000" s="13">
        <f t="shared" si="180"/>
        <v>0</v>
      </c>
      <c r="M1000" s="101">
        <f t="shared" si="178"/>
        <v>160</v>
      </c>
    </row>
    <row r="1001" spans="1:13" ht="12.75">
      <c r="A1001" s="63" t="str">
        <f ca="1">IF(ISERROR(MATCH(F1001,Код_КВР,0)),"",INDIRECT(ADDRESS(MATCH(F1001,Код_КВР,0)+1,2,,,"КВР")))</f>
        <v>Субсидии бюджетным учреждениям на иные цели</v>
      </c>
      <c r="B1001" s="94">
        <v>808</v>
      </c>
      <c r="C1001" s="8" t="s">
        <v>231</v>
      </c>
      <c r="D1001" s="8" t="s">
        <v>225</v>
      </c>
      <c r="E1001" s="94" t="s">
        <v>520</v>
      </c>
      <c r="F1001" s="94">
        <v>612</v>
      </c>
      <c r="G1001" s="71">
        <v>160</v>
      </c>
      <c r="H1001" s="71"/>
      <c r="I1001" s="71">
        <f t="shared" si="181"/>
        <v>160</v>
      </c>
      <c r="J1001" s="71"/>
      <c r="K1001" s="100">
        <f t="shared" si="177"/>
        <v>160</v>
      </c>
      <c r="L1001" s="13"/>
      <c r="M1001" s="101">
        <f t="shared" si="178"/>
        <v>160</v>
      </c>
    </row>
    <row r="1002" spans="1:13" ht="33">
      <c r="A1002" s="63" t="str">
        <f ca="1">IF(ISERROR(MATCH(E1002,Код_КЦСР,0)),"",INDIRECT(ADDRESS(MATCH(E1002,Код_КЦСР,0)+1,2,,,"КЦСР")))</f>
        <v>Работа по организации и ведению бухгалтерского (бюджетного) учета и отчетности</v>
      </c>
      <c r="B1002" s="94">
        <v>808</v>
      </c>
      <c r="C1002" s="8" t="s">
        <v>231</v>
      </c>
      <c r="D1002" s="8" t="s">
        <v>225</v>
      </c>
      <c r="E1002" s="94" t="s">
        <v>531</v>
      </c>
      <c r="F1002" s="94"/>
      <c r="G1002" s="71">
        <f aca="true" t="shared" si="182" ref="G1002:L1004">G1003</f>
        <v>7747.3</v>
      </c>
      <c r="H1002" s="71">
        <f t="shared" si="182"/>
        <v>0</v>
      </c>
      <c r="I1002" s="71">
        <f t="shared" si="181"/>
        <v>7747.3</v>
      </c>
      <c r="J1002" s="71">
        <f t="shared" si="182"/>
        <v>0</v>
      </c>
      <c r="K1002" s="100">
        <f t="shared" si="177"/>
        <v>7747.3</v>
      </c>
      <c r="L1002" s="13">
        <f t="shared" si="182"/>
        <v>-1.8</v>
      </c>
      <c r="M1002" s="101">
        <f t="shared" si="178"/>
        <v>7745.5</v>
      </c>
    </row>
    <row r="1003" spans="1:13" ht="33">
      <c r="A1003" s="63" t="str">
        <f ca="1">IF(ISERROR(MATCH(F1003,Код_КВР,0)),"",INDIRECT(ADDRESS(MATCH(F1003,Код_КВР,0)+1,2,,,"КВР")))</f>
        <v>Предоставление субсидий бюджетным, автономным учреждениям и иным некоммерческим организациям</v>
      </c>
      <c r="B1003" s="94">
        <v>808</v>
      </c>
      <c r="C1003" s="8" t="s">
        <v>231</v>
      </c>
      <c r="D1003" s="8" t="s">
        <v>225</v>
      </c>
      <c r="E1003" s="94" t="s">
        <v>531</v>
      </c>
      <c r="F1003" s="94">
        <v>600</v>
      </c>
      <c r="G1003" s="71">
        <f t="shared" si="182"/>
        <v>7747.3</v>
      </c>
      <c r="H1003" s="71">
        <f t="shared" si="182"/>
        <v>0</v>
      </c>
      <c r="I1003" s="71">
        <f t="shared" si="181"/>
        <v>7747.3</v>
      </c>
      <c r="J1003" s="71">
        <f t="shared" si="182"/>
        <v>0</v>
      </c>
      <c r="K1003" s="100">
        <f t="shared" si="177"/>
        <v>7747.3</v>
      </c>
      <c r="L1003" s="13">
        <f t="shared" si="182"/>
        <v>-1.8</v>
      </c>
      <c r="M1003" s="101">
        <f t="shared" si="178"/>
        <v>7745.5</v>
      </c>
    </row>
    <row r="1004" spans="1:13" ht="12.75">
      <c r="A1004" s="63" t="str">
        <f ca="1">IF(ISERROR(MATCH(F1004,Код_КВР,0)),"",INDIRECT(ADDRESS(MATCH(F1004,Код_КВР,0)+1,2,,,"КВР")))</f>
        <v>Субсидии бюджетным учреждениям</v>
      </c>
      <c r="B1004" s="94">
        <v>808</v>
      </c>
      <c r="C1004" s="8" t="s">
        <v>231</v>
      </c>
      <c r="D1004" s="8" t="s">
        <v>225</v>
      </c>
      <c r="E1004" s="94" t="s">
        <v>531</v>
      </c>
      <c r="F1004" s="94">
        <v>610</v>
      </c>
      <c r="G1004" s="71">
        <f t="shared" si="182"/>
        <v>7747.3</v>
      </c>
      <c r="H1004" s="71">
        <f t="shared" si="182"/>
        <v>0</v>
      </c>
      <c r="I1004" s="71">
        <f t="shared" si="181"/>
        <v>7747.3</v>
      </c>
      <c r="J1004" s="71">
        <f t="shared" si="182"/>
        <v>0</v>
      </c>
      <c r="K1004" s="100">
        <f t="shared" si="177"/>
        <v>7747.3</v>
      </c>
      <c r="L1004" s="13">
        <f t="shared" si="182"/>
        <v>-1.8</v>
      </c>
      <c r="M1004" s="101">
        <f t="shared" si="178"/>
        <v>7745.5</v>
      </c>
    </row>
    <row r="1005" spans="1:13" ht="49.5">
      <c r="A1005" s="63" t="str">
        <f ca="1">IF(ISERROR(MATCH(F1005,Код_КВР,0)),"",INDIRECT(ADDRESS(MATCH(F1005,Код_КВР,0)+1,2,,,"КВР")))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05" s="94">
        <v>808</v>
      </c>
      <c r="C1005" s="8" t="s">
        <v>231</v>
      </c>
      <c r="D1005" s="8" t="s">
        <v>225</v>
      </c>
      <c r="E1005" s="94" t="s">
        <v>531</v>
      </c>
      <c r="F1005" s="94">
        <v>611</v>
      </c>
      <c r="G1005" s="71">
        <v>7747.3</v>
      </c>
      <c r="H1005" s="71"/>
      <c r="I1005" s="71">
        <f t="shared" si="181"/>
        <v>7747.3</v>
      </c>
      <c r="J1005" s="71"/>
      <c r="K1005" s="100">
        <f t="shared" si="177"/>
        <v>7747.3</v>
      </c>
      <c r="L1005" s="13">
        <v>-1.8</v>
      </c>
      <c r="M1005" s="101">
        <f t="shared" si="178"/>
        <v>7745.5</v>
      </c>
    </row>
    <row r="1006" spans="1:13" ht="33">
      <c r="A1006" s="63" t="str">
        <f ca="1">IF(ISERROR(MATCH(E1006,Код_КЦСР,0)),"",INDIRECT(ADDRESS(MATCH(E1006,Код_КЦСР,0)+1,2,,,"КЦСР")))</f>
        <v>Муниципальная программа «Охрана окружающей среды» на 2013-2022 годы</v>
      </c>
      <c r="B1006" s="94">
        <v>808</v>
      </c>
      <c r="C1006" s="8" t="s">
        <v>231</v>
      </c>
      <c r="D1006" s="8" t="s">
        <v>225</v>
      </c>
      <c r="E1006" s="94" t="s">
        <v>551</v>
      </c>
      <c r="F1006" s="94"/>
      <c r="G1006" s="71">
        <f aca="true" t="shared" si="183" ref="G1006:L1009">G1007</f>
        <v>10</v>
      </c>
      <c r="H1006" s="71">
        <f t="shared" si="183"/>
        <v>0</v>
      </c>
      <c r="I1006" s="71">
        <f t="shared" si="181"/>
        <v>10</v>
      </c>
      <c r="J1006" s="71">
        <f t="shared" si="183"/>
        <v>0</v>
      </c>
      <c r="K1006" s="100">
        <f t="shared" si="177"/>
        <v>10</v>
      </c>
      <c r="L1006" s="13">
        <f t="shared" si="183"/>
        <v>0</v>
      </c>
      <c r="M1006" s="101">
        <f t="shared" si="178"/>
        <v>10</v>
      </c>
    </row>
    <row r="1007" spans="1:13" ht="33">
      <c r="A1007" s="63" t="str">
        <f ca="1">IF(ISERROR(MATCH(E1007,Код_КЦСР,0)),"",INDIRECT(ADDRESS(MATCH(E1007,Код_КЦСР,0)+1,2,,,"КЦСР")))</f>
        <v>Организация мероприятий по экологическому образованию и воспитанию населения</v>
      </c>
      <c r="B1007" s="94">
        <v>808</v>
      </c>
      <c r="C1007" s="8" t="s">
        <v>231</v>
      </c>
      <c r="D1007" s="8" t="s">
        <v>225</v>
      </c>
      <c r="E1007" s="94" t="s">
        <v>555</v>
      </c>
      <c r="F1007" s="94"/>
      <c r="G1007" s="71">
        <f t="shared" si="183"/>
        <v>10</v>
      </c>
      <c r="H1007" s="71">
        <f t="shared" si="183"/>
        <v>0</v>
      </c>
      <c r="I1007" s="71">
        <f t="shared" si="181"/>
        <v>10</v>
      </c>
      <c r="J1007" s="71">
        <f t="shared" si="183"/>
        <v>0</v>
      </c>
      <c r="K1007" s="100">
        <f t="shared" si="177"/>
        <v>10</v>
      </c>
      <c r="L1007" s="13">
        <f t="shared" si="183"/>
        <v>0</v>
      </c>
      <c r="M1007" s="101">
        <f t="shared" si="178"/>
        <v>10</v>
      </c>
    </row>
    <row r="1008" spans="1:13" ht="33">
      <c r="A1008" s="63" t="str">
        <f ca="1">IF(ISERROR(MATCH(F1008,Код_КВР,0)),"",INDIRECT(ADDRESS(MATCH(F1008,Код_КВР,0)+1,2,,,"КВР")))</f>
        <v>Предоставление субсидий бюджетным, автономным учреждениям и иным некоммерческим организациям</v>
      </c>
      <c r="B1008" s="94">
        <v>808</v>
      </c>
      <c r="C1008" s="8" t="s">
        <v>231</v>
      </c>
      <c r="D1008" s="8" t="s">
        <v>225</v>
      </c>
      <c r="E1008" s="94" t="s">
        <v>555</v>
      </c>
      <c r="F1008" s="94">
        <v>600</v>
      </c>
      <c r="G1008" s="71">
        <f t="shared" si="183"/>
        <v>10</v>
      </c>
      <c r="H1008" s="71">
        <f t="shared" si="183"/>
        <v>0</v>
      </c>
      <c r="I1008" s="71">
        <f t="shared" si="181"/>
        <v>10</v>
      </c>
      <c r="J1008" s="71">
        <f t="shared" si="183"/>
        <v>0</v>
      </c>
      <c r="K1008" s="100">
        <f t="shared" si="177"/>
        <v>10</v>
      </c>
      <c r="L1008" s="13">
        <f t="shared" si="183"/>
        <v>0</v>
      </c>
      <c r="M1008" s="101">
        <f t="shared" si="178"/>
        <v>10</v>
      </c>
    </row>
    <row r="1009" spans="1:13" ht="12.75">
      <c r="A1009" s="63" t="str">
        <f ca="1">IF(ISERROR(MATCH(F1009,Код_КВР,0)),"",INDIRECT(ADDRESS(MATCH(F1009,Код_КВР,0)+1,2,,,"КВР")))</f>
        <v>Субсидии бюджетным учреждениям</v>
      </c>
      <c r="B1009" s="94">
        <v>808</v>
      </c>
      <c r="C1009" s="8" t="s">
        <v>231</v>
      </c>
      <c r="D1009" s="8" t="s">
        <v>225</v>
      </c>
      <c r="E1009" s="94" t="s">
        <v>555</v>
      </c>
      <c r="F1009" s="94">
        <v>610</v>
      </c>
      <c r="G1009" s="71">
        <f t="shared" si="183"/>
        <v>10</v>
      </c>
      <c r="H1009" s="71">
        <f t="shared" si="183"/>
        <v>0</v>
      </c>
      <c r="I1009" s="71">
        <f t="shared" si="181"/>
        <v>10</v>
      </c>
      <c r="J1009" s="71">
        <f t="shared" si="183"/>
        <v>0</v>
      </c>
      <c r="K1009" s="100">
        <f t="shared" si="177"/>
        <v>10</v>
      </c>
      <c r="L1009" s="13">
        <f t="shared" si="183"/>
        <v>0</v>
      </c>
      <c r="M1009" s="101">
        <f t="shared" si="178"/>
        <v>10</v>
      </c>
    </row>
    <row r="1010" spans="1:13" ht="12.75">
      <c r="A1010" s="63" t="str">
        <f ca="1">IF(ISERROR(MATCH(F1010,Код_КВР,0)),"",INDIRECT(ADDRESS(MATCH(F1010,Код_КВР,0)+1,2,,,"КВР")))</f>
        <v>Субсидии бюджетным учреждениям на иные цели</v>
      </c>
      <c r="B1010" s="94">
        <v>808</v>
      </c>
      <c r="C1010" s="8" t="s">
        <v>231</v>
      </c>
      <c r="D1010" s="8" t="s">
        <v>225</v>
      </c>
      <c r="E1010" s="94" t="s">
        <v>555</v>
      </c>
      <c r="F1010" s="94">
        <v>612</v>
      </c>
      <c r="G1010" s="71">
        <v>10</v>
      </c>
      <c r="H1010" s="71"/>
      <c r="I1010" s="71">
        <f t="shared" si="181"/>
        <v>10</v>
      </c>
      <c r="J1010" s="71"/>
      <c r="K1010" s="100">
        <f t="shared" si="177"/>
        <v>10</v>
      </c>
      <c r="L1010" s="13"/>
      <c r="M1010" s="101">
        <f t="shared" si="178"/>
        <v>10</v>
      </c>
    </row>
    <row r="1011" spans="1:13" ht="12.75" hidden="1">
      <c r="A1011" s="63" t="str">
        <f ca="1">IF(ISERROR(MATCH(E1011,Код_КЦСР,0)),"",INDIRECT(ADDRESS(MATCH(E1011,Код_КЦСР,0)+1,2,,,"КЦСР")))</f>
        <v>Муниципальная программа «Здоровый город» на 2014-2022 годы</v>
      </c>
      <c r="B1011" s="94">
        <v>808</v>
      </c>
      <c r="C1011" s="8" t="s">
        <v>231</v>
      </c>
      <c r="D1011" s="8" t="s">
        <v>225</v>
      </c>
      <c r="E1011" s="94" t="s">
        <v>583</v>
      </c>
      <c r="F1011" s="94"/>
      <c r="G1011" s="71">
        <f>G1012+G1016+G1020+G1024</f>
        <v>0</v>
      </c>
      <c r="H1011" s="71">
        <f>H1012+H1016+H1020+H1024</f>
        <v>0</v>
      </c>
      <c r="I1011" s="71">
        <f t="shared" si="181"/>
        <v>0</v>
      </c>
      <c r="J1011" s="71">
        <f>J1012+J1016+J1020+J1024</f>
        <v>0</v>
      </c>
      <c r="K1011" s="100">
        <f t="shared" si="177"/>
        <v>0</v>
      </c>
      <c r="L1011" s="13">
        <f>L1012+L1016+L1020+L1024</f>
        <v>0</v>
      </c>
      <c r="M1011" s="101">
        <f t="shared" si="178"/>
        <v>0</v>
      </c>
    </row>
    <row r="1012" spans="1:13" ht="12.75" hidden="1">
      <c r="A1012" s="63" t="str">
        <f ca="1">IF(ISERROR(MATCH(E1012,Код_КЦСР,0)),"",INDIRECT(ADDRESS(MATCH(E1012,Код_КЦСР,0)+1,2,,,"КЦСР")))</f>
        <v>Сохранение и укрепление здоровья детей и подростков</v>
      </c>
      <c r="B1012" s="94">
        <v>808</v>
      </c>
      <c r="C1012" s="8" t="s">
        <v>231</v>
      </c>
      <c r="D1012" s="8" t="s">
        <v>225</v>
      </c>
      <c r="E1012" s="94" t="s">
        <v>586</v>
      </c>
      <c r="F1012" s="94"/>
      <c r="G1012" s="71">
        <f aca="true" t="shared" si="184" ref="G1012:L1014">G1013</f>
        <v>0</v>
      </c>
      <c r="H1012" s="71">
        <f t="shared" si="184"/>
        <v>0</v>
      </c>
      <c r="I1012" s="71">
        <f t="shared" si="181"/>
        <v>0</v>
      </c>
      <c r="J1012" s="71">
        <f t="shared" si="184"/>
        <v>0</v>
      </c>
      <c r="K1012" s="100">
        <f t="shared" si="177"/>
        <v>0</v>
      </c>
      <c r="L1012" s="13">
        <f t="shared" si="184"/>
        <v>0</v>
      </c>
      <c r="M1012" s="101">
        <f t="shared" si="178"/>
        <v>0</v>
      </c>
    </row>
    <row r="1013" spans="1:13" ht="33" hidden="1">
      <c r="A1013" s="63" t="str">
        <f ca="1">IF(ISERROR(MATCH(F1013,Код_КВР,0)),"",INDIRECT(ADDRESS(MATCH(F1013,Код_КВР,0)+1,2,,,"КВР")))</f>
        <v>Предоставление субсидий бюджетным, автономным учреждениям и иным некоммерческим организациям</v>
      </c>
      <c r="B1013" s="94">
        <v>808</v>
      </c>
      <c r="C1013" s="8" t="s">
        <v>231</v>
      </c>
      <c r="D1013" s="8" t="s">
        <v>225</v>
      </c>
      <c r="E1013" s="94" t="s">
        <v>586</v>
      </c>
      <c r="F1013" s="94">
        <v>600</v>
      </c>
      <c r="G1013" s="71">
        <f t="shared" si="184"/>
        <v>0</v>
      </c>
      <c r="H1013" s="71">
        <f t="shared" si="184"/>
        <v>0</v>
      </c>
      <c r="I1013" s="71">
        <f t="shared" si="181"/>
        <v>0</v>
      </c>
      <c r="J1013" s="71">
        <f t="shared" si="184"/>
        <v>0</v>
      </c>
      <c r="K1013" s="100">
        <f t="shared" si="177"/>
        <v>0</v>
      </c>
      <c r="L1013" s="13">
        <f t="shared" si="184"/>
        <v>0</v>
      </c>
      <c r="M1013" s="101">
        <f t="shared" si="178"/>
        <v>0</v>
      </c>
    </row>
    <row r="1014" spans="1:13" ht="12.75" hidden="1">
      <c r="A1014" s="63" t="str">
        <f ca="1">IF(ISERROR(MATCH(F1014,Код_КВР,0)),"",INDIRECT(ADDRESS(MATCH(F1014,Код_КВР,0)+1,2,,,"КВР")))</f>
        <v>Субсидии бюджетным учреждениям</v>
      </c>
      <c r="B1014" s="94">
        <v>808</v>
      </c>
      <c r="C1014" s="8" t="s">
        <v>231</v>
      </c>
      <c r="D1014" s="8" t="s">
        <v>225</v>
      </c>
      <c r="E1014" s="94" t="s">
        <v>586</v>
      </c>
      <c r="F1014" s="94">
        <v>610</v>
      </c>
      <c r="G1014" s="71">
        <f t="shared" si="184"/>
        <v>0</v>
      </c>
      <c r="H1014" s="71">
        <f t="shared" si="184"/>
        <v>0</v>
      </c>
      <c r="I1014" s="71">
        <f t="shared" si="181"/>
        <v>0</v>
      </c>
      <c r="J1014" s="71">
        <f t="shared" si="184"/>
        <v>0</v>
      </c>
      <c r="K1014" s="100">
        <f t="shared" si="177"/>
        <v>0</v>
      </c>
      <c r="L1014" s="13">
        <f t="shared" si="184"/>
        <v>0</v>
      </c>
      <c r="M1014" s="101">
        <f t="shared" si="178"/>
        <v>0</v>
      </c>
    </row>
    <row r="1015" spans="1:13" ht="12.75" hidden="1">
      <c r="A1015" s="63" t="str">
        <f ca="1">IF(ISERROR(MATCH(F1015,Код_КВР,0)),"",INDIRECT(ADDRESS(MATCH(F1015,Код_КВР,0)+1,2,,,"КВР")))</f>
        <v>Субсидии бюджетным учреждениям на иные цели</v>
      </c>
      <c r="B1015" s="94">
        <v>808</v>
      </c>
      <c r="C1015" s="8" t="s">
        <v>231</v>
      </c>
      <c r="D1015" s="8" t="s">
        <v>225</v>
      </c>
      <c r="E1015" s="94" t="s">
        <v>586</v>
      </c>
      <c r="F1015" s="94">
        <v>612</v>
      </c>
      <c r="G1015" s="71"/>
      <c r="H1015" s="71"/>
      <c r="I1015" s="71">
        <f t="shared" si="181"/>
        <v>0</v>
      </c>
      <c r="J1015" s="71"/>
      <c r="K1015" s="100">
        <f t="shared" si="177"/>
        <v>0</v>
      </c>
      <c r="L1015" s="13"/>
      <c r="M1015" s="101">
        <f t="shared" si="178"/>
        <v>0</v>
      </c>
    </row>
    <row r="1016" spans="1:13" ht="12.75" hidden="1">
      <c r="A1016" s="63" t="str">
        <f ca="1">IF(ISERROR(MATCH(E1016,Код_КЦСР,0)),"",INDIRECT(ADDRESS(MATCH(E1016,Код_КЦСР,0)+1,2,,,"КЦСР")))</f>
        <v>Пропаганда здорового образа жизни</v>
      </c>
      <c r="B1016" s="94">
        <v>808</v>
      </c>
      <c r="C1016" s="8" t="s">
        <v>231</v>
      </c>
      <c r="D1016" s="8" t="s">
        <v>225</v>
      </c>
      <c r="E1016" s="94" t="s">
        <v>588</v>
      </c>
      <c r="F1016" s="94"/>
      <c r="G1016" s="71">
        <f>G1017+G1026</f>
        <v>0</v>
      </c>
      <c r="H1016" s="71">
        <f>H1017+H1026</f>
        <v>0</v>
      </c>
      <c r="I1016" s="71">
        <f t="shared" si="181"/>
        <v>0</v>
      </c>
      <c r="J1016" s="71">
        <f>J1017+J1026</f>
        <v>0</v>
      </c>
      <c r="K1016" s="100">
        <f t="shared" si="177"/>
        <v>0</v>
      </c>
      <c r="L1016" s="13">
        <f>L1017+L1026</f>
        <v>0</v>
      </c>
      <c r="M1016" s="101">
        <f t="shared" si="178"/>
        <v>0</v>
      </c>
    </row>
    <row r="1017" spans="1:13" ht="12.75" hidden="1">
      <c r="A1017" s="63" t="str">
        <f ca="1">IF(ISERROR(MATCH(F1017,Код_КВР,0)),"",INDIRECT(ADDRESS(MATCH(F1017,Код_КВР,0)+1,2,,,"КВР")))</f>
        <v>Закупка товаров, работ и услуг для муниципальных нужд</v>
      </c>
      <c r="B1017" s="94">
        <v>808</v>
      </c>
      <c r="C1017" s="8" t="s">
        <v>231</v>
      </c>
      <c r="D1017" s="8" t="s">
        <v>225</v>
      </c>
      <c r="E1017" s="94" t="s">
        <v>588</v>
      </c>
      <c r="F1017" s="94">
        <v>200</v>
      </c>
      <c r="G1017" s="71">
        <f>G1018</f>
        <v>0</v>
      </c>
      <c r="H1017" s="71">
        <f>H1018</f>
        <v>0</v>
      </c>
      <c r="I1017" s="71">
        <f t="shared" si="181"/>
        <v>0</v>
      </c>
      <c r="J1017" s="71">
        <f>J1018</f>
        <v>0</v>
      </c>
      <c r="K1017" s="100">
        <f t="shared" si="177"/>
        <v>0</v>
      </c>
      <c r="L1017" s="13">
        <f>L1018</f>
        <v>0</v>
      </c>
      <c r="M1017" s="101">
        <f t="shared" si="178"/>
        <v>0</v>
      </c>
    </row>
    <row r="1018" spans="1:13" ht="33" hidden="1">
      <c r="A1018" s="63" t="str">
        <f ca="1">IF(ISERROR(MATCH(F1018,Код_КВР,0)),"",INDIRECT(ADDRESS(MATCH(F1018,Код_КВР,0)+1,2,,,"КВР")))</f>
        <v>Иные закупки товаров, работ и услуг для обеспечения муниципальных нужд</v>
      </c>
      <c r="B1018" s="94">
        <v>808</v>
      </c>
      <c r="C1018" s="8" t="s">
        <v>231</v>
      </c>
      <c r="D1018" s="8" t="s">
        <v>225</v>
      </c>
      <c r="E1018" s="94" t="s">
        <v>588</v>
      </c>
      <c r="F1018" s="94">
        <v>240</v>
      </c>
      <c r="G1018" s="71">
        <f>G1019</f>
        <v>0</v>
      </c>
      <c r="H1018" s="71">
        <f>H1019</f>
        <v>0</v>
      </c>
      <c r="I1018" s="71">
        <f t="shared" si="181"/>
        <v>0</v>
      </c>
      <c r="J1018" s="71">
        <f>J1019</f>
        <v>0</v>
      </c>
      <c r="K1018" s="100">
        <f t="shared" si="177"/>
        <v>0</v>
      </c>
      <c r="L1018" s="13">
        <f>L1019</f>
        <v>0</v>
      </c>
      <c r="M1018" s="101">
        <f t="shared" si="178"/>
        <v>0</v>
      </c>
    </row>
    <row r="1019" spans="1:13" ht="33" hidden="1">
      <c r="A1019" s="63" t="str">
        <f ca="1">IF(ISERROR(MATCH(F1019,Код_КВР,0)),"",INDIRECT(ADDRESS(MATCH(F1019,Код_КВР,0)+1,2,,,"КВР")))</f>
        <v xml:space="preserve">Прочая закупка товаров, работ и услуг для обеспечения муниципальных нужд         </v>
      </c>
      <c r="B1019" s="94">
        <v>808</v>
      </c>
      <c r="C1019" s="8" t="s">
        <v>231</v>
      </c>
      <c r="D1019" s="8" t="s">
        <v>225</v>
      </c>
      <c r="E1019" s="94" t="s">
        <v>588</v>
      </c>
      <c r="F1019" s="94">
        <v>244</v>
      </c>
      <c r="G1019" s="71"/>
      <c r="H1019" s="71"/>
      <c r="I1019" s="71">
        <f t="shared" si="181"/>
        <v>0</v>
      </c>
      <c r="J1019" s="71"/>
      <c r="K1019" s="100">
        <f t="shared" si="177"/>
        <v>0</v>
      </c>
      <c r="L1019" s="13"/>
      <c r="M1019" s="101">
        <f t="shared" si="178"/>
        <v>0</v>
      </c>
    </row>
    <row r="1020" spans="1:13" ht="12.75" hidden="1">
      <c r="A1020" s="63" t="str">
        <f ca="1">IF(ISERROR(MATCH(E1020,Код_КЦСР,0)),"",INDIRECT(ADDRESS(MATCH(E1020,Код_КЦСР,0)+1,2,,,"КЦСР")))</f>
        <v>Адаптация горожан с ограниченными возможностями</v>
      </c>
      <c r="B1020" s="94">
        <v>808</v>
      </c>
      <c r="C1020" s="8" t="s">
        <v>231</v>
      </c>
      <c r="D1020" s="8" t="s">
        <v>225</v>
      </c>
      <c r="E1020" s="94" t="s">
        <v>590</v>
      </c>
      <c r="F1020" s="94"/>
      <c r="G1020" s="71">
        <f aca="true" t="shared" si="185" ref="G1020:L1022">G1021</f>
        <v>0</v>
      </c>
      <c r="H1020" s="71">
        <f t="shared" si="185"/>
        <v>0</v>
      </c>
      <c r="I1020" s="71">
        <f t="shared" si="181"/>
        <v>0</v>
      </c>
      <c r="J1020" s="71">
        <f t="shared" si="185"/>
        <v>0</v>
      </c>
      <c r="K1020" s="100">
        <f t="shared" si="177"/>
        <v>0</v>
      </c>
      <c r="L1020" s="13">
        <f t="shared" si="185"/>
        <v>0</v>
      </c>
      <c r="M1020" s="101">
        <f t="shared" si="178"/>
        <v>0</v>
      </c>
    </row>
    <row r="1021" spans="1:13" ht="12.75" hidden="1">
      <c r="A1021" s="63" t="str">
        <f ca="1">IF(ISERROR(MATCH(F1021,Код_КВР,0)),"",INDIRECT(ADDRESS(MATCH(F1021,Код_КВР,0)+1,2,,,"КВР")))</f>
        <v>Закупка товаров, работ и услуг для муниципальных нужд</v>
      </c>
      <c r="B1021" s="94">
        <v>808</v>
      </c>
      <c r="C1021" s="8" t="s">
        <v>231</v>
      </c>
      <c r="D1021" s="8" t="s">
        <v>225</v>
      </c>
      <c r="E1021" s="94" t="s">
        <v>590</v>
      </c>
      <c r="F1021" s="94">
        <v>200</v>
      </c>
      <c r="G1021" s="71">
        <f t="shared" si="185"/>
        <v>0</v>
      </c>
      <c r="H1021" s="71">
        <f t="shared" si="185"/>
        <v>0</v>
      </c>
      <c r="I1021" s="71">
        <f t="shared" si="181"/>
        <v>0</v>
      </c>
      <c r="J1021" s="71">
        <f t="shared" si="185"/>
        <v>0</v>
      </c>
      <c r="K1021" s="100">
        <f t="shared" si="177"/>
        <v>0</v>
      </c>
      <c r="L1021" s="13">
        <f t="shared" si="185"/>
        <v>0</v>
      </c>
      <c r="M1021" s="101">
        <f t="shared" si="178"/>
        <v>0</v>
      </c>
    </row>
    <row r="1022" spans="1:13" ht="33" hidden="1">
      <c r="A1022" s="63" t="str">
        <f ca="1">IF(ISERROR(MATCH(F1022,Код_КВР,0)),"",INDIRECT(ADDRESS(MATCH(F1022,Код_КВР,0)+1,2,,,"КВР")))</f>
        <v>Иные закупки товаров, работ и услуг для обеспечения муниципальных нужд</v>
      </c>
      <c r="B1022" s="94">
        <v>808</v>
      </c>
      <c r="C1022" s="8" t="s">
        <v>231</v>
      </c>
      <c r="D1022" s="8" t="s">
        <v>225</v>
      </c>
      <c r="E1022" s="94" t="s">
        <v>590</v>
      </c>
      <c r="F1022" s="94">
        <v>240</v>
      </c>
      <c r="G1022" s="71">
        <f t="shared" si="185"/>
        <v>0</v>
      </c>
      <c r="H1022" s="71">
        <f t="shared" si="185"/>
        <v>0</v>
      </c>
      <c r="I1022" s="71">
        <f t="shared" si="181"/>
        <v>0</v>
      </c>
      <c r="J1022" s="71">
        <f t="shared" si="185"/>
        <v>0</v>
      </c>
      <c r="K1022" s="100">
        <f t="shared" si="177"/>
        <v>0</v>
      </c>
      <c r="L1022" s="13">
        <f t="shared" si="185"/>
        <v>0</v>
      </c>
      <c r="M1022" s="101">
        <f t="shared" si="178"/>
        <v>0</v>
      </c>
    </row>
    <row r="1023" spans="1:13" ht="33" hidden="1">
      <c r="A1023" s="63" t="str">
        <f ca="1">IF(ISERROR(MATCH(F1023,Код_КВР,0)),"",INDIRECT(ADDRESS(MATCH(F1023,Код_КВР,0)+1,2,,,"КВР")))</f>
        <v xml:space="preserve">Прочая закупка товаров, работ и услуг для обеспечения муниципальных нужд         </v>
      </c>
      <c r="B1023" s="94">
        <v>808</v>
      </c>
      <c r="C1023" s="8" t="s">
        <v>231</v>
      </c>
      <c r="D1023" s="8" t="s">
        <v>225</v>
      </c>
      <c r="E1023" s="94" t="s">
        <v>590</v>
      </c>
      <c r="F1023" s="94">
        <v>244</v>
      </c>
      <c r="G1023" s="71"/>
      <c r="H1023" s="71"/>
      <c r="I1023" s="71">
        <f t="shared" si="181"/>
        <v>0</v>
      </c>
      <c r="J1023" s="71"/>
      <c r="K1023" s="100">
        <f t="shared" si="177"/>
        <v>0</v>
      </c>
      <c r="L1023" s="13"/>
      <c r="M1023" s="101">
        <f t="shared" si="178"/>
        <v>0</v>
      </c>
    </row>
    <row r="1024" spans="1:13" ht="12.75" hidden="1">
      <c r="A1024" s="63" t="str">
        <f ca="1">IF(ISERROR(MATCH(E1024,Код_КЦСР,0)),"",INDIRECT(ADDRESS(MATCH(E1024,Код_КЦСР,0)+1,2,,,"КЦСР")))</f>
        <v>Активное долголетие</v>
      </c>
      <c r="B1024" s="94">
        <v>808</v>
      </c>
      <c r="C1024" s="8" t="s">
        <v>231</v>
      </c>
      <c r="D1024" s="8" t="s">
        <v>225</v>
      </c>
      <c r="E1024" s="94" t="s">
        <v>594</v>
      </c>
      <c r="F1024" s="94"/>
      <c r="G1024" s="71">
        <f aca="true" t="shared" si="186" ref="G1024:L1026">G1025</f>
        <v>0</v>
      </c>
      <c r="H1024" s="71">
        <f t="shared" si="186"/>
        <v>0</v>
      </c>
      <c r="I1024" s="71">
        <f t="shared" si="181"/>
        <v>0</v>
      </c>
      <c r="J1024" s="71">
        <f t="shared" si="186"/>
        <v>0</v>
      </c>
      <c r="K1024" s="100">
        <f t="shared" si="177"/>
        <v>0</v>
      </c>
      <c r="L1024" s="13">
        <f t="shared" si="186"/>
        <v>0</v>
      </c>
      <c r="M1024" s="101">
        <f t="shared" si="178"/>
        <v>0</v>
      </c>
    </row>
    <row r="1025" spans="1:13" ht="12.75" hidden="1">
      <c r="A1025" s="63" t="str">
        <f ca="1">IF(ISERROR(MATCH(F1025,Код_КВР,0)),"",INDIRECT(ADDRESS(MATCH(F1025,Код_КВР,0)+1,2,,,"КВР")))</f>
        <v>Закупка товаров, работ и услуг для муниципальных нужд</v>
      </c>
      <c r="B1025" s="94">
        <v>808</v>
      </c>
      <c r="C1025" s="8" t="s">
        <v>231</v>
      </c>
      <c r="D1025" s="8" t="s">
        <v>225</v>
      </c>
      <c r="E1025" s="94" t="s">
        <v>594</v>
      </c>
      <c r="F1025" s="94">
        <v>200</v>
      </c>
      <c r="G1025" s="71">
        <f t="shared" si="186"/>
        <v>0</v>
      </c>
      <c r="H1025" s="71">
        <f t="shared" si="186"/>
        <v>0</v>
      </c>
      <c r="I1025" s="71">
        <f t="shared" si="181"/>
        <v>0</v>
      </c>
      <c r="J1025" s="71">
        <f t="shared" si="186"/>
        <v>0</v>
      </c>
      <c r="K1025" s="100">
        <f t="shared" si="177"/>
        <v>0</v>
      </c>
      <c r="L1025" s="13">
        <f t="shared" si="186"/>
        <v>0</v>
      </c>
      <c r="M1025" s="101">
        <f t="shared" si="178"/>
        <v>0</v>
      </c>
    </row>
    <row r="1026" spans="1:13" ht="33" hidden="1">
      <c r="A1026" s="63" t="str">
        <f ca="1">IF(ISERROR(MATCH(F1026,Код_КВР,0)),"",INDIRECT(ADDRESS(MATCH(F1026,Код_КВР,0)+1,2,,,"КВР")))</f>
        <v>Иные закупки товаров, работ и услуг для обеспечения муниципальных нужд</v>
      </c>
      <c r="B1026" s="94">
        <v>808</v>
      </c>
      <c r="C1026" s="8" t="s">
        <v>231</v>
      </c>
      <c r="D1026" s="8" t="s">
        <v>225</v>
      </c>
      <c r="E1026" s="94" t="s">
        <v>594</v>
      </c>
      <c r="F1026" s="94">
        <v>240</v>
      </c>
      <c r="G1026" s="71">
        <f t="shared" si="186"/>
        <v>0</v>
      </c>
      <c r="H1026" s="71">
        <f t="shared" si="186"/>
        <v>0</v>
      </c>
      <c r="I1026" s="71">
        <f t="shared" si="181"/>
        <v>0</v>
      </c>
      <c r="J1026" s="71">
        <f t="shared" si="186"/>
        <v>0</v>
      </c>
      <c r="K1026" s="100">
        <f t="shared" si="177"/>
        <v>0</v>
      </c>
      <c r="L1026" s="13">
        <f t="shared" si="186"/>
        <v>0</v>
      </c>
      <c r="M1026" s="101">
        <f t="shared" si="178"/>
        <v>0</v>
      </c>
    </row>
    <row r="1027" spans="1:13" ht="33" hidden="1">
      <c r="A1027" s="63" t="str">
        <f ca="1">IF(ISERROR(MATCH(F1027,Код_КВР,0)),"",INDIRECT(ADDRESS(MATCH(F1027,Код_КВР,0)+1,2,,,"КВР")))</f>
        <v xml:space="preserve">Прочая закупка товаров, работ и услуг для обеспечения муниципальных нужд         </v>
      </c>
      <c r="B1027" s="94">
        <v>808</v>
      </c>
      <c r="C1027" s="8" t="s">
        <v>231</v>
      </c>
      <c r="D1027" s="8" t="s">
        <v>225</v>
      </c>
      <c r="E1027" s="94" t="s">
        <v>594</v>
      </c>
      <c r="F1027" s="94">
        <v>244</v>
      </c>
      <c r="G1027" s="71"/>
      <c r="H1027" s="71"/>
      <c r="I1027" s="71">
        <f t="shared" si="181"/>
        <v>0</v>
      </c>
      <c r="J1027" s="71"/>
      <c r="K1027" s="100">
        <f t="shared" si="177"/>
        <v>0</v>
      </c>
      <c r="L1027" s="13"/>
      <c r="M1027" s="101">
        <f t="shared" si="178"/>
        <v>0</v>
      </c>
    </row>
    <row r="1028" spans="1:13" ht="33">
      <c r="A1028" s="63" t="str">
        <f ca="1">IF(ISERROR(MATCH(E1028,Код_КЦСР,0)),"",INDIRECT(ADDRESS(MATCH(E1028,Код_КЦСР,0)+1,2,,,"КЦСР")))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1028" s="94">
        <v>808</v>
      </c>
      <c r="C1028" s="8" t="s">
        <v>231</v>
      </c>
      <c r="D1028" s="8" t="s">
        <v>225</v>
      </c>
      <c r="E1028" s="94" t="s">
        <v>81</v>
      </c>
      <c r="F1028" s="94"/>
      <c r="G1028" s="71">
        <f>G1029</f>
        <v>696.4</v>
      </c>
      <c r="H1028" s="71">
        <f>H1029</f>
        <v>0</v>
      </c>
      <c r="I1028" s="71">
        <f t="shared" si="181"/>
        <v>696.4</v>
      </c>
      <c r="J1028" s="71">
        <f>J1029</f>
        <v>0</v>
      </c>
      <c r="K1028" s="100">
        <f t="shared" si="177"/>
        <v>696.4</v>
      </c>
      <c r="L1028" s="13">
        <f>L1029</f>
        <v>0</v>
      </c>
      <c r="M1028" s="101">
        <f t="shared" si="178"/>
        <v>696.4</v>
      </c>
    </row>
    <row r="1029" spans="1:13" ht="12.75">
      <c r="A1029" s="63" t="str">
        <f ca="1">IF(ISERROR(MATCH(E1029,Код_КЦСР,0)),"",INDIRECT(ADDRESS(MATCH(E1029,Код_КЦСР,0)+1,2,,,"КЦСР")))</f>
        <v>Обеспечение пожарной безопасности муниципальных учреждений города</v>
      </c>
      <c r="B1029" s="94">
        <v>808</v>
      </c>
      <c r="C1029" s="8" t="s">
        <v>231</v>
      </c>
      <c r="D1029" s="8" t="s">
        <v>225</v>
      </c>
      <c r="E1029" s="94" t="s">
        <v>83</v>
      </c>
      <c r="F1029" s="94"/>
      <c r="G1029" s="71">
        <f>G1030+G1034+G1040</f>
        <v>696.4</v>
      </c>
      <c r="H1029" s="71">
        <f>H1030+H1034+H1040</f>
        <v>0</v>
      </c>
      <c r="I1029" s="71">
        <f t="shared" si="181"/>
        <v>696.4</v>
      </c>
      <c r="J1029" s="71">
        <f>J1030+J1034+J1040</f>
        <v>0</v>
      </c>
      <c r="K1029" s="100">
        <f t="shared" si="177"/>
        <v>696.4</v>
      </c>
      <c r="L1029" s="13">
        <f>L1030+L1034+L1040</f>
        <v>0</v>
      </c>
      <c r="M1029" s="101">
        <f t="shared" si="178"/>
        <v>696.4</v>
      </c>
    </row>
    <row r="1030" spans="1:13" ht="49.5">
      <c r="A1030" s="63" t="str">
        <f ca="1">IF(ISERROR(MATCH(E1030,Код_КЦСР,0)),"",INDIRECT(ADDRESS(MATCH(E1030,Код_КЦСР,0)+1,2,,,"КЦСР")))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1030" s="94">
        <v>808</v>
      </c>
      <c r="C1030" s="8" t="s">
        <v>231</v>
      </c>
      <c r="D1030" s="8" t="s">
        <v>225</v>
      </c>
      <c r="E1030" s="94" t="s">
        <v>85</v>
      </c>
      <c r="F1030" s="94"/>
      <c r="G1030" s="71">
        <f aca="true" t="shared" si="187" ref="G1030:L1032">G1031</f>
        <v>591</v>
      </c>
      <c r="H1030" s="71">
        <f t="shared" si="187"/>
        <v>0</v>
      </c>
      <c r="I1030" s="71">
        <f t="shared" si="181"/>
        <v>591</v>
      </c>
      <c r="J1030" s="71">
        <f t="shared" si="187"/>
        <v>0</v>
      </c>
      <c r="K1030" s="100">
        <f t="shared" si="177"/>
        <v>591</v>
      </c>
      <c r="L1030" s="13">
        <f t="shared" si="187"/>
        <v>0</v>
      </c>
      <c r="M1030" s="101">
        <f t="shared" si="178"/>
        <v>591</v>
      </c>
    </row>
    <row r="1031" spans="1:13" ht="33">
      <c r="A1031" s="63" t="str">
        <f ca="1">IF(ISERROR(MATCH(F1031,Код_КВР,0)),"",INDIRECT(ADDRESS(MATCH(F1031,Код_КВР,0)+1,2,,,"КВР")))</f>
        <v>Предоставление субсидий бюджетным, автономным учреждениям и иным некоммерческим организациям</v>
      </c>
      <c r="B1031" s="94">
        <v>808</v>
      </c>
      <c r="C1031" s="8" t="s">
        <v>231</v>
      </c>
      <c r="D1031" s="8" t="s">
        <v>225</v>
      </c>
      <c r="E1031" s="94" t="s">
        <v>85</v>
      </c>
      <c r="F1031" s="94">
        <v>600</v>
      </c>
      <c r="G1031" s="71">
        <f t="shared" si="187"/>
        <v>591</v>
      </c>
      <c r="H1031" s="71">
        <f t="shared" si="187"/>
        <v>0</v>
      </c>
      <c r="I1031" s="71">
        <f t="shared" si="181"/>
        <v>591</v>
      </c>
      <c r="J1031" s="71">
        <f t="shared" si="187"/>
        <v>0</v>
      </c>
      <c r="K1031" s="100">
        <f t="shared" si="177"/>
        <v>591</v>
      </c>
      <c r="L1031" s="13">
        <f t="shared" si="187"/>
        <v>0</v>
      </c>
      <c r="M1031" s="101">
        <f t="shared" si="178"/>
        <v>591</v>
      </c>
    </row>
    <row r="1032" spans="1:13" ht="12.75">
      <c r="A1032" s="63" t="str">
        <f ca="1">IF(ISERROR(MATCH(F1032,Код_КВР,0)),"",INDIRECT(ADDRESS(MATCH(F1032,Код_КВР,0)+1,2,,,"КВР")))</f>
        <v>Субсидии бюджетным учреждениям</v>
      </c>
      <c r="B1032" s="94">
        <v>808</v>
      </c>
      <c r="C1032" s="8" t="s">
        <v>231</v>
      </c>
      <c r="D1032" s="8" t="s">
        <v>225</v>
      </c>
      <c r="E1032" s="94" t="s">
        <v>85</v>
      </c>
      <c r="F1032" s="94">
        <v>610</v>
      </c>
      <c r="G1032" s="71">
        <f t="shared" si="187"/>
        <v>591</v>
      </c>
      <c r="H1032" s="71">
        <f t="shared" si="187"/>
        <v>0</v>
      </c>
      <c r="I1032" s="71">
        <f t="shared" si="181"/>
        <v>591</v>
      </c>
      <c r="J1032" s="71">
        <f t="shared" si="187"/>
        <v>0</v>
      </c>
      <c r="K1032" s="100">
        <f t="shared" si="177"/>
        <v>591</v>
      </c>
      <c r="L1032" s="13">
        <f t="shared" si="187"/>
        <v>0</v>
      </c>
      <c r="M1032" s="101">
        <f t="shared" si="178"/>
        <v>591</v>
      </c>
    </row>
    <row r="1033" spans="1:13" ht="12.75">
      <c r="A1033" s="63" t="str">
        <f ca="1">IF(ISERROR(MATCH(F1033,Код_КВР,0)),"",INDIRECT(ADDRESS(MATCH(F1033,Код_КВР,0)+1,2,,,"КВР")))</f>
        <v>Субсидии бюджетным учреждениям на иные цели</v>
      </c>
      <c r="B1033" s="94">
        <v>808</v>
      </c>
      <c r="C1033" s="8" t="s">
        <v>231</v>
      </c>
      <c r="D1033" s="8" t="s">
        <v>225</v>
      </c>
      <c r="E1033" s="94" t="s">
        <v>85</v>
      </c>
      <c r="F1033" s="94">
        <v>612</v>
      </c>
      <c r="G1033" s="71">
        <v>591</v>
      </c>
      <c r="H1033" s="71"/>
      <c r="I1033" s="71">
        <f t="shared" si="181"/>
        <v>591</v>
      </c>
      <c r="J1033" s="71"/>
      <c r="K1033" s="100">
        <f t="shared" si="177"/>
        <v>591</v>
      </c>
      <c r="L1033" s="13"/>
      <c r="M1033" s="101">
        <f t="shared" si="178"/>
        <v>591</v>
      </c>
    </row>
    <row r="1034" spans="1:13" ht="12.75" hidden="1">
      <c r="A1034" s="63" t="str">
        <f ca="1">IF(ISERROR(MATCH(E1034,Код_КЦСР,0)),"",INDIRECT(ADDRESS(MATCH(E1034,Код_КЦСР,0)+1,2,,,"КЦСР")))</f>
        <v>Ремонт и оборудование эвакуационных путей  зданий</v>
      </c>
      <c r="B1034" s="94">
        <v>808</v>
      </c>
      <c r="C1034" s="8" t="s">
        <v>231</v>
      </c>
      <c r="D1034" s="8" t="s">
        <v>225</v>
      </c>
      <c r="E1034" s="94" t="s">
        <v>89</v>
      </c>
      <c r="F1034" s="94"/>
      <c r="G1034" s="71">
        <f>G1035</f>
        <v>0</v>
      </c>
      <c r="H1034" s="71">
        <f>H1035</f>
        <v>0</v>
      </c>
      <c r="I1034" s="71">
        <f t="shared" si="181"/>
        <v>0</v>
      </c>
      <c r="J1034" s="71">
        <f>J1035</f>
        <v>0</v>
      </c>
      <c r="K1034" s="100">
        <f t="shared" si="177"/>
        <v>0</v>
      </c>
      <c r="L1034" s="13">
        <f>L1035</f>
        <v>0</v>
      </c>
      <c r="M1034" s="101">
        <f t="shared" si="178"/>
        <v>0</v>
      </c>
    </row>
    <row r="1035" spans="1:13" ht="33" hidden="1">
      <c r="A1035" s="63" t="str">
        <f ca="1">IF(ISERROR(MATCH(F1035,Код_КВР,0)),"",INDIRECT(ADDRESS(MATCH(F1035,Код_КВР,0)+1,2,,,"КВР")))</f>
        <v>Предоставление субсидий бюджетным, автономным учреждениям и иным некоммерческим организациям</v>
      </c>
      <c r="B1035" s="94">
        <v>808</v>
      </c>
      <c r="C1035" s="8" t="s">
        <v>231</v>
      </c>
      <c r="D1035" s="8" t="s">
        <v>225</v>
      </c>
      <c r="E1035" s="94" t="s">
        <v>89</v>
      </c>
      <c r="F1035" s="94">
        <v>600</v>
      </c>
      <c r="G1035" s="71">
        <f>G1036+G1038</f>
        <v>0</v>
      </c>
      <c r="H1035" s="71">
        <f>H1036+H1038</f>
        <v>0</v>
      </c>
      <c r="I1035" s="71">
        <f t="shared" si="181"/>
        <v>0</v>
      </c>
      <c r="J1035" s="71">
        <f>J1036+J1038</f>
        <v>0</v>
      </c>
      <c r="K1035" s="100">
        <f t="shared" si="177"/>
        <v>0</v>
      </c>
      <c r="L1035" s="13">
        <f>L1036+L1038</f>
        <v>0</v>
      </c>
      <c r="M1035" s="101">
        <f t="shared" si="178"/>
        <v>0</v>
      </c>
    </row>
    <row r="1036" spans="1:13" ht="12.75" hidden="1">
      <c r="A1036" s="63" t="str">
        <f ca="1">IF(ISERROR(MATCH(F1036,Код_КВР,0)),"",INDIRECT(ADDRESS(MATCH(F1036,Код_КВР,0)+1,2,,,"КВР")))</f>
        <v>Субсидии бюджетным учреждениям</v>
      </c>
      <c r="B1036" s="94">
        <v>808</v>
      </c>
      <c r="C1036" s="8" t="s">
        <v>231</v>
      </c>
      <c r="D1036" s="8" t="s">
        <v>225</v>
      </c>
      <c r="E1036" s="94" t="s">
        <v>89</v>
      </c>
      <c r="F1036" s="94">
        <v>610</v>
      </c>
      <c r="G1036" s="71">
        <f>G1037</f>
        <v>0</v>
      </c>
      <c r="H1036" s="71">
        <f>H1037</f>
        <v>0</v>
      </c>
      <c r="I1036" s="71">
        <f t="shared" si="181"/>
        <v>0</v>
      </c>
      <c r="J1036" s="71">
        <f>J1037</f>
        <v>0</v>
      </c>
      <c r="K1036" s="100">
        <f t="shared" si="177"/>
        <v>0</v>
      </c>
      <c r="L1036" s="13">
        <f>L1037</f>
        <v>0</v>
      </c>
      <c r="M1036" s="101">
        <f t="shared" si="178"/>
        <v>0</v>
      </c>
    </row>
    <row r="1037" spans="1:13" ht="12.75" hidden="1">
      <c r="A1037" s="63" t="str">
        <f ca="1">IF(ISERROR(MATCH(F1037,Код_КВР,0)),"",INDIRECT(ADDRESS(MATCH(F1037,Код_КВР,0)+1,2,,,"КВР")))</f>
        <v>Субсидии бюджетным учреждениям на иные цели</v>
      </c>
      <c r="B1037" s="94">
        <v>808</v>
      </c>
      <c r="C1037" s="8" t="s">
        <v>231</v>
      </c>
      <c r="D1037" s="8" t="s">
        <v>225</v>
      </c>
      <c r="E1037" s="94" t="s">
        <v>89</v>
      </c>
      <c r="F1037" s="94">
        <v>612</v>
      </c>
      <c r="G1037" s="71"/>
      <c r="H1037" s="71"/>
      <c r="I1037" s="71">
        <f t="shared" si="181"/>
        <v>0</v>
      </c>
      <c r="J1037" s="71"/>
      <c r="K1037" s="100">
        <f t="shared" si="177"/>
        <v>0</v>
      </c>
      <c r="L1037" s="13"/>
      <c r="M1037" s="101">
        <f t="shared" si="178"/>
        <v>0</v>
      </c>
    </row>
    <row r="1038" spans="1:13" ht="12.75" hidden="1">
      <c r="A1038" s="63" t="str">
        <f ca="1">IF(ISERROR(MATCH(F1038,Код_КВР,0)),"",INDIRECT(ADDRESS(MATCH(F1038,Код_КВР,0)+1,2,,,"КВР")))</f>
        <v>Субсидии автономным учреждениям</v>
      </c>
      <c r="B1038" s="94">
        <v>808</v>
      </c>
      <c r="C1038" s="8" t="s">
        <v>231</v>
      </c>
      <c r="D1038" s="8" t="s">
        <v>225</v>
      </c>
      <c r="E1038" s="94" t="s">
        <v>89</v>
      </c>
      <c r="F1038" s="94">
        <v>620</v>
      </c>
      <c r="G1038" s="71">
        <f>G1039</f>
        <v>0</v>
      </c>
      <c r="H1038" s="71">
        <f>H1039</f>
        <v>0</v>
      </c>
      <c r="I1038" s="71">
        <f t="shared" si="181"/>
        <v>0</v>
      </c>
      <c r="J1038" s="71">
        <f>J1039</f>
        <v>0</v>
      </c>
      <c r="K1038" s="100">
        <f t="shared" si="177"/>
        <v>0</v>
      </c>
      <c r="L1038" s="13">
        <f>L1039</f>
        <v>0</v>
      </c>
      <c r="M1038" s="101">
        <f t="shared" si="178"/>
        <v>0</v>
      </c>
    </row>
    <row r="1039" spans="1:13" ht="12.75" hidden="1">
      <c r="A1039" s="63" t="str">
        <f ca="1">IF(ISERROR(MATCH(F1039,Код_КВР,0)),"",INDIRECT(ADDRESS(MATCH(F1039,Код_КВР,0)+1,2,,,"КВР")))</f>
        <v>Субсидии автономным учреждениям на иные цели</v>
      </c>
      <c r="B1039" s="94">
        <v>808</v>
      </c>
      <c r="C1039" s="8" t="s">
        <v>231</v>
      </c>
      <c r="D1039" s="8" t="s">
        <v>225</v>
      </c>
      <c r="E1039" s="94" t="s">
        <v>89</v>
      </c>
      <c r="F1039" s="94">
        <v>622</v>
      </c>
      <c r="G1039" s="71"/>
      <c r="H1039" s="71"/>
      <c r="I1039" s="71">
        <f t="shared" si="181"/>
        <v>0</v>
      </c>
      <c r="J1039" s="71"/>
      <c r="K1039" s="100">
        <f t="shared" si="177"/>
        <v>0</v>
      </c>
      <c r="L1039" s="13"/>
      <c r="M1039" s="101">
        <f t="shared" si="178"/>
        <v>0</v>
      </c>
    </row>
    <row r="1040" spans="1:13" ht="12.75">
      <c r="A1040" s="63" t="str">
        <f ca="1">IF(ISERROR(MATCH(E1040,Код_КЦСР,0)),"",INDIRECT(ADDRESS(MATCH(E1040,Код_КЦСР,0)+1,2,,,"КЦСР")))</f>
        <v>Установка распашных решеток на окнах зданий</v>
      </c>
      <c r="B1040" s="94">
        <v>808</v>
      </c>
      <c r="C1040" s="8" t="s">
        <v>231</v>
      </c>
      <c r="D1040" s="8" t="s">
        <v>225</v>
      </c>
      <c r="E1040" s="94" t="s">
        <v>105</v>
      </c>
      <c r="F1040" s="94"/>
      <c r="G1040" s="71">
        <f>G1041</f>
        <v>105.4</v>
      </c>
      <c r="H1040" s="71">
        <f>H1041</f>
        <v>0</v>
      </c>
      <c r="I1040" s="71">
        <f t="shared" si="181"/>
        <v>105.4</v>
      </c>
      <c r="J1040" s="71">
        <f>J1041</f>
        <v>0</v>
      </c>
      <c r="K1040" s="100">
        <f t="shared" si="177"/>
        <v>105.4</v>
      </c>
      <c r="L1040" s="13">
        <f>L1041</f>
        <v>0</v>
      </c>
      <c r="M1040" s="101">
        <f t="shared" si="178"/>
        <v>105.4</v>
      </c>
    </row>
    <row r="1041" spans="1:13" ht="33">
      <c r="A1041" s="63" t="str">
        <f ca="1">IF(ISERROR(MATCH(F1041,Код_КВР,0)),"",INDIRECT(ADDRESS(MATCH(F1041,Код_КВР,0)+1,2,,,"КВР")))</f>
        <v>Предоставление субсидий бюджетным, автономным учреждениям и иным некоммерческим организациям</v>
      </c>
      <c r="B1041" s="94">
        <v>808</v>
      </c>
      <c r="C1041" s="8" t="s">
        <v>231</v>
      </c>
      <c r="D1041" s="8" t="s">
        <v>225</v>
      </c>
      <c r="E1041" s="94" t="s">
        <v>105</v>
      </c>
      <c r="F1041" s="94">
        <v>600</v>
      </c>
      <c r="G1041" s="71">
        <f>G1042+G1044</f>
        <v>105.4</v>
      </c>
      <c r="H1041" s="71">
        <f>H1042+H1044</f>
        <v>0</v>
      </c>
      <c r="I1041" s="71">
        <f t="shared" si="181"/>
        <v>105.4</v>
      </c>
      <c r="J1041" s="71">
        <f>J1042+J1044</f>
        <v>0</v>
      </c>
      <c r="K1041" s="100">
        <f t="shared" si="177"/>
        <v>105.4</v>
      </c>
      <c r="L1041" s="13">
        <f>L1042+L1044</f>
        <v>0</v>
      </c>
      <c r="M1041" s="101">
        <f t="shared" si="178"/>
        <v>105.4</v>
      </c>
    </row>
    <row r="1042" spans="1:13" ht="12.75">
      <c r="A1042" s="63" t="str">
        <f ca="1">IF(ISERROR(MATCH(F1042,Код_КВР,0)),"",INDIRECT(ADDRESS(MATCH(F1042,Код_КВР,0)+1,2,,,"КВР")))</f>
        <v>Субсидии бюджетным учреждениям</v>
      </c>
      <c r="B1042" s="94">
        <v>808</v>
      </c>
      <c r="C1042" s="8" t="s">
        <v>231</v>
      </c>
      <c r="D1042" s="8" t="s">
        <v>225</v>
      </c>
      <c r="E1042" s="94" t="s">
        <v>105</v>
      </c>
      <c r="F1042" s="94">
        <v>610</v>
      </c>
      <c r="G1042" s="71">
        <f>G1043</f>
        <v>55.4</v>
      </c>
      <c r="H1042" s="71">
        <f>H1043</f>
        <v>0</v>
      </c>
      <c r="I1042" s="71">
        <f t="shared" si="181"/>
        <v>55.4</v>
      </c>
      <c r="J1042" s="71">
        <f>J1043</f>
        <v>0</v>
      </c>
      <c r="K1042" s="100">
        <f t="shared" si="177"/>
        <v>55.4</v>
      </c>
      <c r="L1042" s="13">
        <f>L1043</f>
        <v>0</v>
      </c>
      <c r="M1042" s="101">
        <f t="shared" si="178"/>
        <v>55.4</v>
      </c>
    </row>
    <row r="1043" spans="1:13" ht="12.75">
      <c r="A1043" s="63" t="str">
        <f ca="1">IF(ISERROR(MATCH(F1043,Код_КВР,0)),"",INDIRECT(ADDRESS(MATCH(F1043,Код_КВР,0)+1,2,,,"КВР")))</f>
        <v>Субсидии бюджетным учреждениям на иные цели</v>
      </c>
      <c r="B1043" s="94">
        <v>808</v>
      </c>
      <c r="C1043" s="8" t="s">
        <v>231</v>
      </c>
      <c r="D1043" s="8" t="s">
        <v>225</v>
      </c>
      <c r="E1043" s="94" t="s">
        <v>105</v>
      </c>
      <c r="F1043" s="94">
        <v>612</v>
      </c>
      <c r="G1043" s="71">
        <v>55.4</v>
      </c>
      <c r="H1043" s="71"/>
      <c r="I1043" s="71">
        <f t="shared" si="181"/>
        <v>55.4</v>
      </c>
      <c r="J1043" s="71"/>
      <c r="K1043" s="100">
        <f t="shared" si="177"/>
        <v>55.4</v>
      </c>
      <c r="L1043" s="13"/>
      <c r="M1043" s="101">
        <f t="shared" si="178"/>
        <v>55.4</v>
      </c>
    </row>
    <row r="1044" spans="1:13" ht="12.75">
      <c r="A1044" s="63" t="str">
        <f ca="1">IF(ISERROR(MATCH(F1044,Код_КВР,0)),"",INDIRECT(ADDRESS(MATCH(F1044,Код_КВР,0)+1,2,,,"КВР")))</f>
        <v>Субсидии автономным учреждениям</v>
      </c>
      <c r="B1044" s="94">
        <v>808</v>
      </c>
      <c r="C1044" s="8" t="s">
        <v>231</v>
      </c>
      <c r="D1044" s="8" t="s">
        <v>225</v>
      </c>
      <c r="E1044" s="94" t="s">
        <v>105</v>
      </c>
      <c r="F1044" s="94">
        <v>620</v>
      </c>
      <c r="G1044" s="71">
        <f>G1045</f>
        <v>50</v>
      </c>
      <c r="H1044" s="71">
        <f>H1045</f>
        <v>0</v>
      </c>
      <c r="I1044" s="71">
        <f t="shared" si="181"/>
        <v>50</v>
      </c>
      <c r="J1044" s="71">
        <f>J1045</f>
        <v>0</v>
      </c>
      <c r="K1044" s="100">
        <f t="shared" si="177"/>
        <v>50</v>
      </c>
      <c r="L1044" s="13">
        <f>L1045</f>
        <v>0</v>
      </c>
      <c r="M1044" s="101">
        <f t="shared" si="178"/>
        <v>50</v>
      </c>
    </row>
    <row r="1045" spans="1:13" ht="12.75">
      <c r="A1045" s="63" t="str">
        <f ca="1">IF(ISERROR(MATCH(F1045,Код_КВР,0)),"",INDIRECT(ADDRESS(MATCH(F1045,Код_КВР,0)+1,2,,,"КВР")))</f>
        <v>Субсидии автономным учреждениям на иные цели</v>
      </c>
      <c r="B1045" s="94">
        <v>808</v>
      </c>
      <c r="C1045" s="8" t="s">
        <v>231</v>
      </c>
      <c r="D1045" s="8" t="s">
        <v>225</v>
      </c>
      <c r="E1045" s="94" t="s">
        <v>105</v>
      </c>
      <c r="F1045" s="94">
        <v>622</v>
      </c>
      <c r="G1045" s="71">
        <v>50</v>
      </c>
      <c r="H1045" s="71"/>
      <c r="I1045" s="71">
        <f t="shared" si="181"/>
        <v>50</v>
      </c>
      <c r="J1045" s="71"/>
      <c r="K1045" s="100">
        <f t="shared" si="177"/>
        <v>50</v>
      </c>
      <c r="L1045" s="13"/>
      <c r="M1045" s="101">
        <f t="shared" si="178"/>
        <v>50</v>
      </c>
    </row>
    <row r="1046" spans="1:13" ht="33">
      <c r="A1046" s="63" t="str">
        <f ca="1">IF(ISERROR(MATCH(E1046,Код_КЦСР,0)),"",INDIRECT(ADDRESS(MATCH(E1046,Код_КЦСР,0)+1,2,,,"КЦСР")))</f>
        <v>Непрограммные направления деятельности органов местного самоуправления</v>
      </c>
      <c r="B1046" s="94">
        <v>808</v>
      </c>
      <c r="C1046" s="8" t="s">
        <v>231</v>
      </c>
      <c r="D1046" s="8" t="s">
        <v>225</v>
      </c>
      <c r="E1046" s="94" t="s">
        <v>308</v>
      </c>
      <c r="F1046" s="94"/>
      <c r="G1046" s="71">
        <f aca="true" t="shared" si="188" ref="G1046:L1048">G1047</f>
        <v>8849.3</v>
      </c>
      <c r="H1046" s="71">
        <f t="shared" si="188"/>
        <v>0</v>
      </c>
      <c r="I1046" s="71">
        <f t="shared" si="181"/>
        <v>8849.3</v>
      </c>
      <c r="J1046" s="71">
        <f t="shared" si="188"/>
        <v>36</v>
      </c>
      <c r="K1046" s="100">
        <f t="shared" si="177"/>
        <v>8885.3</v>
      </c>
      <c r="L1046" s="13">
        <f t="shared" si="188"/>
        <v>0</v>
      </c>
      <c r="M1046" s="101">
        <f t="shared" si="178"/>
        <v>8885.3</v>
      </c>
    </row>
    <row r="1047" spans="1:13" ht="12.75">
      <c r="A1047" s="63" t="str">
        <f ca="1">IF(ISERROR(MATCH(E1047,Код_КЦСР,0)),"",INDIRECT(ADDRESS(MATCH(E1047,Код_КЦСР,0)+1,2,,,"КЦСР")))</f>
        <v>Расходы, не включенные в муниципальные программы города Череповца</v>
      </c>
      <c r="B1047" s="94">
        <v>808</v>
      </c>
      <c r="C1047" s="8" t="s">
        <v>231</v>
      </c>
      <c r="D1047" s="8" t="s">
        <v>225</v>
      </c>
      <c r="E1047" s="94" t="s">
        <v>310</v>
      </c>
      <c r="F1047" s="94"/>
      <c r="G1047" s="71">
        <f t="shared" si="188"/>
        <v>8849.3</v>
      </c>
      <c r="H1047" s="71">
        <f t="shared" si="188"/>
        <v>0</v>
      </c>
      <c r="I1047" s="71">
        <f t="shared" si="181"/>
        <v>8849.3</v>
      </c>
      <c r="J1047" s="71">
        <f>J1048+J1058</f>
        <v>36</v>
      </c>
      <c r="K1047" s="100">
        <f t="shared" si="177"/>
        <v>8885.3</v>
      </c>
      <c r="L1047" s="13">
        <f>L1048+L1058</f>
        <v>0</v>
      </c>
      <c r="M1047" s="101">
        <f t="shared" si="178"/>
        <v>8885.3</v>
      </c>
    </row>
    <row r="1048" spans="1:13" ht="33">
      <c r="A1048" s="63" t="str">
        <f ca="1">IF(ISERROR(MATCH(E1048,Код_КЦСР,0)),"",INDIRECT(ADDRESS(MATCH(E1048,Код_КЦСР,0)+1,2,,,"КЦСР")))</f>
        <v>Руководство и управление в сфере установленных функций органов местного самоуправления</v>
      </c>
      <c r="B1048" s="94">
        <v>808</v>
      </c>
      <c r="C1048" s="8" t="s">
        <v>231</v>
      </c>
      <c r="D1048" s="8" t="s">
        <v>225</v>
      </c>
      <c r="E1048" s="94" t="s">
        <v>312</v>
      </c>
      <c r="F1048" s="94"/>
      <c r="G1048" s="71">
        <f t="shared" si="188"/>
        <v>8849.3</v>
      </c>
      <c r="H1048" s="71">
        <f t="shared" si="188"/>
        <v>0</v>
      </c>
      <c r="I1048" s="71">
        <f t="shared" si="181"/>
        <v>8849.3</v>
      </c>
      <c r="J1048" s="71">
        <f t="shared" si="188"/>
        <v>0</v>
      </c>
      <c r="K1048" s="100">
        <f aca="true" t="shared" si="189" ref="K1048:K1120">I1048+J1048</f>
        <v>8849.3</v>
      </c>
      <c r="L1048" s="13">
        <f t="shared" si="188"/>
        <v>0</v>
      </c>
      <c r="M1048" s="101">
        <f t="shared" si="178"/>
        <v>8849.3</v>
      </c>
    </row>
    <row r="1049" spans="1:13" ht="12.75">
      <c r="A1049" s="63" t="str">
        <f ca="1">IF(ISERROR(MATCH(E1049,Код_КЦСР,0)),"",INDIRECT(ADDRESS(MATCH(E1049,Код_КЦСР,0)+1,2,,,"КЦСР")))</f>
        <v>Центральный аппарат</v>
      </c>
      <c r="B1049" s="94">
        <v>808</v>
      </c>
      <c r="C1049" s="8" t="s">
        <v>231</v>
      </c>
      <c r="D1049" s="8" t="s">
        <v>225</v>
      </c>
      <c r="E1049" s="94" t="s">
        <v>315</v>
      </c>
      <c r="F1049" s="94"/>
      <c r="G1049" s="71">
        <f>G1050+G1052+G1055</f>
        <v>8849.3</v>
      </c>
      <c r="H1049" s="71">
        <f>H1050+H1052+H1055</f>
        <v>0</v>
      </c>
      <c r="I1049" s="71">
        <f t="shared" si="181"/>
        <v>8849.3</v>
      </c>
      <c r="J1049" s="71">
        <f>J1050+J1052+J1055</f>
        <v>0</v>
      </c>
      <c r="K1049" s="100">
        <f t="shared" si="189"/>
        <v>8849.3</v>
      </c>
      <c r="L1049" s="13">
        <f>L1050+L1052+L1055</f>
        <v>0</v>
      </c>
      <c r="M1049" s="101">
        <f t="shared" si="178"/>
        <v>8849.3</v>
      </c>
    </row>
    <row r="1050" spans="1:13" ht="33">
      <c r="A1050" s="63" t="str">
        <f aca="true" t="shared" si="190" ref="A1050:A1056">IF(ISERROR(MATCH(F1050,Код_КВР,0)),"",INDIRECT(ADDRESS(MATCH(F1050,Код_КВР,0)+1,2,,,"КВР")))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50" s="94">
        <v>808</v>
      </c>
      <c r="C1050" s="8" t="s">
        <v>231</v>
      </c>
      <c r="D1050" s="8" t="s">
        <v>225</v>
      </c>
      <c r="E1050" s="94" t="s">
        <v>315</v>
      </c>
      <c r="F1050" s="94">
        <v>100</v>
      </c>
      <c r="G1050" s="71">
        <f>G1051</f>
        <v>8833.5</v>
      </c>
      <c r="H1050" s="71">
        <f>H1051</f>
        <v>0</v>
      </c>
      <c r="I1050" s="71">
        <f t="shared" si="181"/>
        <v>8833.5</v>
      </c>
      <c r="J1050" s="71">
        <f>J1051</f>
        <v>0</v>
      </c>
      <c r="K1050" s="100">
        <f t="shared" si="189"/>
        <v>8833.5</v>
      </c>
      <c r="L1050" s="13">
        <f>L1051</f>
        <v>0</v>
      </c>
      <c r="M1050" s="101">
        <f t="shared" si="178"/>
        <v>8833.5</v>
      </c>
    </row>
    <row r="1051" spans="1:13" ht="12.75">
      <c r="A1051" s="63" t="str">
        <f ca="1" t="shared" si="190"/>
        <v>Расходы на выплаты персоналу муниципальных органов</v>
      </c>
      <c r="B1051" s="94">
        <v>808</v>
      </c>
      <c r="C1051" s="8" t="s">
        <v>231</v>
      </c>
      <c r="D1051" s="8" t="s">
        <v>225</v>
      </c>
      <c r="E1051" s="94" t="s">
        <v>315</v>
      </c>
      <c r="F1051" s="94">
        <v>120</v>
      </c>
      <c r="G1051" s="71">
        <v>8833.5</v>
      </c>
      <c r="H1051" s="71"/>
      <c r="I1051" s="71">
        <f t="shared" si="181"/>
        <v>8833.5</v>
      </c>
      <c r="J1051" s="71"/>
      <c r="K1051" s="100">
        <f t="shared" si="189"/>
        <v>8833.5</v>
      </c>
      <c r="L1051" s="13"/>
      <c r="M1051" s="101">
        <f t="shared" si="178"/>
        <v>8833.5</v>
      </c>
    </row>
    <row r="1052" spans="1:13" ht="12.75">
      <c r="A1052" s="63" t="str">
        <f ca="1" t="shared" si="190"/>
        <v>Закупка товаров, работ и услуг для муниципальных нужд</v>
      </c>
      <c r="B1052" s="94">
        <v>808</v>
      </c>
      <c r="C1052" s="8" t="s">
        <v>231</v>
      </c>
      <c r="D1052" s="8" t="s">
        <v>225</v>
      </c>
      <c r="E1052" s="94" t="s">
        <v>315</v>
      </c>
      <c r="F1052" s="94">
        <v>200</v>
      </c>
      <c r="G1052" s="71">
        <f>G1053</f>
        <v>14.3</v>
      </c>
      <c r="H1052" s="71">
        <f>H1053</f>
        <v>0</v>
      </c>
      <c r="I1052" s="71">
        <f t="shared" si="181"/>
        <v>14.3</v>
      </c>
      <c r="J1052" s="71">
        <f>J1053</f>
        <v>0</v>
      </c>
      <c r="K1052" s="100">
        <f t="shared" si="189"/>
        <v>14.3</v>
      </c>
      <c r="L1052" s="13">
        <f>L1053</f>
        <v>0</v>
      </c>
      <c r="M1052" s="101">
        <f t="shared" si="178"/>
        <v>14.3</v>
      </c>
    </row>
    <row r="1053" spans="1:13" ht="33">
      <c r="A1053" s="63" t="str">
        <f ca="1" t="shared" si="190"/>
        <v>Иные закупки товаров, работ и услуг для обеспечения муниципальных нужд</v>
      </c>
      <c r="B1053" s="94">
        <v>808</v>
      </c>
      <c r="C1053" s="8" t="s">
        <v>231</v>
      </c>
      <c r="D1053" s="8" t="s">
        <v>225</v>
      </c>
      <c r="E1053" s="94" t="s">
        <v>315</v>
      </c>
      <c r="F1053" s="94">
        <v>240</v>
      </c>
      <c r="G1053" s="71">
        <f>G1054</f>
        <v>14.3</v>
      </c>
      <c r="H1053" s="71">
        <f>H1054</f>
        <v>0</v>
      </c>
      <c r="I1053" s="71">
        <f t="shared" si="181"/>
        <v>14.3</v>
      </c>
      <c r="J1053" s="71">
        <f>J1054</f>
        <v>0</v>
      </c>
      <c r="K1053" s="100">
        <f t="shared" si="189"/>
        <v>14.3</v>
      </c>
      <c r="L1053" s="13">
        <f>L1054</f>
        <v>0</v>
      </c>
      <c r="M1053" s="101">
        <f aca="true" t="shared" si="191" ref="M1053:M1116">K1053+L1053</f>
        <v>14.3</v>
      </c>
    </row>
    <row r="1054" spans="1:13" ht="33">
      <c r="A1054" s="63" t="str">
        <f ca="1" t="shared" si="190"/>
        <v xml:space="preserve">Прочая закупка товаров, работ и услуг для обеспечения муниципальных нужд         </v>
      </c>
      <c r="B1054" s="94">
        <v>808</v>
      </c>
      <c r="C1054" s="8" t="s">
        <v>231</v>
      </c>
      <c r="D1054" s="8" t="s">
        <v>225</v>
      </c>
      <c r="E1054" s="94" t="s">
        <v>315</v>
      </c>
      <c r="F1054" s="94">
        <v>244</v>
      </c>
      <c r="G1054" s="71">
        <v>14.3</v>
      </c>
      <c r="H1054" s="71"/>
      <c r="I1054" s="71">
        <f t="shared" si="181"/>
        <v>14.3</v>
      </c>
      <c r="J1054" s="71"/>
      <c r="K1054" s="100">
        <f t="shared" si="189"/>
        <v>14.3</v>
      </c>
      <c r="L1054" s="13"/>
      <c r="M1054" s="101">
        <f t="shared" si="191"/>
        <v>14.3</v>
      </c>
    </row>
    <row r="1055" spans="1:13" ht="12.75">
      <c r="A1055" s="63" t="str">
        <f ca="1" t="shared" si="190"/>
        <v>Иные бюджетные ассигнования</v>
      </c>
      <c r="B1055" s="94">
        <v>808</v>
      </c>
      <c r="C1055" s="8" t="s">
        <v>231</v>
      </c>
      <c r="D1055" s="8" t="s">
        <v>225</v>
      </c>
      <c r="E1055" s="94" t="s">
        <v>315</v>
      </c>
      <c r="F1055" s="94">
        <v>800</v>
      </c>
      <c r="G1055" s="71">
        <f>G1056</f>
        <v>1.5</v>
      </c>
      <c r="H1055" s="71">
        <f>H1056</f>
        <v>0</v>
      </c>
      <c r="I1055" s="71">
        <f t="shared" si="181"/>
        <v>1.5</v>
      </c>
      <c r="J1055" s="71">
        <f>J1056</f>
        <v>0</v>
      </c>
      <c r="K1055" s="100">
        <f t="shared" si="189"/>
        <v>1.5</v>
      </c>
      <c r="L1055" s="13">
        <f>L1056</f>
        <v>0</v>
      </c>
      <c r="M1055" s="101">
        <f t="shared" si="191"/>
        <v>1.5</v>
      </c>
    </row>
    <row r="1056" spans="1:13" ht="12.75">
      <c r="A1056" s="63" t="str">
        <f ca="1" t="shared" si="190"/>
        <v>Уплата налогов, сборов и иных платежей</v>
      </c>
      <c r="B1056" s="94">
        <v>808</v>
      </c>
      <c r="C1056" s="8" t="s">
        <v>231</v>
      </c>
      <c r="D1056" s="8" t="s">
        <v>225</v>
      </c>
      <c r="E1056" s="94" t="s">
        <v>315</v>
      </c>
      <c r="F1056" s="94">
        <v>850</v>
      </c>
      <c r="G1056" s="71">
        <f>G1057</f>
        <v>1.5</v>
      </c>
      <c r="H1056" s="71">
        <f>H1057</f>
        <v>0</v>
      </c>
      <c r="I1056" s="71">
        <f t="shared" si="181"/>
        <v>1.5</v>
      </c>
      <c r="J1056" s="71">
        <f>J1057</f>
        <v>0</v>
      </c>
      <c r="K1056" s="100">
        <f t="shared" si="189"/>
        <v>1.5</v>
      </c>
      <c r="L1056" s="13">
        <f>L1057</f>
        <v>0</v>
      </c>
      <c r="M1056" s="101">
        <f t="shared" si="191"/>
        <v>1.5</v>
      </c>
    </row>
    <row r="1057" spans="1:13" ht="12.75">
      <c r="A1057" s="63" t="str">
        <f ca="1">IF(ISERROR(MATCH(F1057,Код_КВР,0)),"",INDIRECT(ADDRESS(MATCH(F1057,Код_КВР,0)+1,2,,,"КВР")))</f>
        <v>Уплата прочих налогов, сборов и иных платежей</v>
      </c>
      <c r="B1057" s="94">
        <v>808</v>
      </c>
      <c r="C1057" s="8" t="s">
        <v>231</v>
      </c>
      <c r="D1057" s="8" t="s">
        <v>225</v>
      </c>
      <c r="E1057" s="94" t="s">
        <v>315</v>
      </c>
      <c r="F1057" s="94">
        <v>852</v>
      </c>
      <c r="G1057" s="71">
        <v>1.5</v>
      </c>
      <c r="H1057" s="71"/>
      <c r="I1057" s="71">
        <f t="shared" si="181"/>
        <v>1.5</v>
      </c>
      <c r="J1057" s="71"/>
      <c r="K1057" s="100">
        <f t="shared" si="189"/>
        <v>1.5</v>
      </c>
      <c r="L1057" s="13"/>
      <c r="M1057" s="101">
        <f t="shared" si="191"/>
        <v>1.5</v>
      </c>
    </row>
    <row r="1058" spans="1:13" ht="12.75">
      <c r="A1058" s="63" t="str">
        <f ca="1">IF(ISERROR(MATCH(E1058,Код_КЦСР,0)),"",INDIRECT(ADDRESS(MATCH(E1058,Код_КЦСР,0)+1,2,,,"КЦСР")))</f>
        <v>Кредиторская задолженность, сложившаяся по итогам 2013 года</v>
      </c>
      <c r="B1058" s="94">
        <v>808</v>
      </c>
      <c r="C1058" s="8" t="s">
        <v>231</v>
      </c>
      <c r="D1058" s="8" t="s">
        <v>225</v>
      </c>
      <c r="E1058" s="94" t="s">
        <v>380</v>
      </c>
      <c r="F1058" s="94"/>
      <c r="G1058" s="71"/>
      <c r="H1058" s="71"/>
      <c r="I1058" s="71"/>
      <c r="J1058" s="71">
        <f>J1059</f>
        <v>36</v>
      </c>
      <c r="K1058" s="100">
        <f t="shared" si="189"/>
        <v>36</v>
      </c>
      <c r="L1058" s="13">
        <f>L1059</f>
        <v>0</v>
      </c>
      <c r="M1058" s="101">
        <f t="shared" si="191"/>
        <v>36</v>
      </c>
    </row>
    <row r="1059" spans="1:13" ht="33">
      <c r="A1059" s="63" t="str">
        <f ca="1">IF(ISERROR(MATCH(F1059,Код_КВР,0)),"",INDIRECT(ADDRESS(MATCH(F1059,Код_КВР,0)+1,2,,,"КВР")))</f>
        <v>Предоставление субсидий бюджетным, автономным учреждениям и иным некоммерческим организациям</v>
      </c>
      <c r="B1059" s="94">
        <v>808</v>
      </c>
      <c r="C1059" s="8" t="s">
        <v>231</v>
      </c>
      <c r="D1059" s="8" t="s">
        <v>225</v>
      </c>
      <c r="E1059" s="94" t="s">
        <v>380</v>
      </c>
      <c r="F1059" s="94">
        <v>600</v>
      </c>
      <c r="G1059" s="71"/>
      <c r="H1059" s="71"/>
      <c r="I1059" s="71"/>
      <c r="J1059" s="71">
        <f>J1060</f>
        <v>36</v>
      </c>
      <c r="K1059" s="100">
        <f t="shared" si="189"/>
        <v>36</v>
      </c>
      <c r="L1059" s="13">
        <f>L1060</f>
        <v>0</v>
      </c>
      <c r="M1059" s="101">
        <f t="shared" si="191"/>
        <v>36</v>
      </c>
    </row>
    <row r="1060" spans="1:13" ht="12.75">
      <c r="A1060" s="63" t="str">
        <f ca="1">IF(ISERROR(MATCH(F1060,Код_КВР,0)),"",INDIRECT(ADDRESS(MATCH(F1060,Код_КВР,0)+1,2,,,"КВР")))</f>
        <v>Субсидии бюджетным учреждениям</v>
      </c>
      <c r="B1060" s="94">
        <v>808</v>
      </c>
      <c r="C1060" s="8" t="s">
        <v>231</v>
      </c>
      <c r="D1060" s="8" t="s">
        <v>225</v>
      </c>
      <c r="E1060" s="94" t="s">
        <v>380</v>
      </c>
      <c r="F1060" s="94">
        <v>610</v>
      </c>
      <c r="G1060" s="71"/>
      <c r="H1060" s="71"/>
      <c r="I1060" s="71"/>
      <c r="J1060" s="71">
        <f>J1061</f>
        <v>36</v>
      </c>
      <c r="K1060" s="100">
        <f t="shared" si="189"/>
        <v>36</v>
      </c>
      <c r="L1060" s="13">
        <f>L1061</f>
        <v>0</v>
      </c>
      <c r="M1060" s="101">
        <f t="shared" si="191"/>
        <v>36</v>
      </c>
    </row>
    <row r="1061" spans="1:13" ht="12.75">
      <c r="A1061" s="63" t="str">
        <f ca="1">IF(ISERROR(MATCH(F1061,Код_КВР,0)),"",INDIRECT(ADDRESS(MATCH(F1061,Код_КВР,0)+1,2,,,"КВР")))</f>
        <v>Субсидии бюджетным учреждениям на иные цели</v>
      </c>
      <c r="B1061" s="94">
        <v>808</v>
      </c>
      <c r="C1061" s="8" t="s">
        <v>231</v>
      </c>
      <c r="D1061" s="8" t="s">
        <v>225</v>
      </c>
      <c r="E1061" s="94" t="s">
        <v>380</v>
      </c>
      <c r="F1061" s="94">
        <v>612</v>
      </c>
      <c r="G1061" s="71"/>
      <c r="H1061" s="71"/>
      <c r="I1061" s="71"/>
      <c r="J1061" s="71">
        <v>36</v>
      </c>
      <c r="K1061" s="100">
        <f t="shared" si="189"/>
        <v>36</v>
      </c>
      <c r="L1061" s="13"/>
      <c r="M1061" s="101">
        <f t="shared" si="191"/>
        <v>36</v>
      </c>
    </row>
    <row r="1062" spans="1:13" ht="33">
      <c r="A1062" s="63" t="str">
        <f ca="1">IF(ISERROR(MATCH(B1062,Код_ППП,0)),"",INDIRECT(ADDRESS(MATCH(B1062,Код_ППП,0)+1,2,,,"ППП")))</f>
        <v>КОМИТЕТ ПО ФИЗИЧЕСКОЙ КУЛЬТУРЕ И СПОРТУ МЭРИИ ГОРОДА</v>
      </c>
      <c r="B1062" s="94">
        <v>809</v>
      </c>
      <c r="C1062" s="8"/>
      <c r="D1062" s="8"/>
      <c r="E1062" s="94"/>
      <c r="F1062" s="94"/>
      <c r="G1062" s="71">
        <f>G1063+G1098</f>
        <v>338730.7</v>
      </c>
      <c r="H1062" s="71">
        <f>H1063+H1098</f>
        <v>0</v>
      </c>
      <c r="I1062" s="71">
        <f t="shared" si="181"/>
        <v>338730.7</v>
      </c>
      <c r="J1062" s="71">
        <f>J1063+J1098</f>
        <v>1981.2</v>
      </c>
      <c r="K1062" s="100">
        <f t="shared" si="189"/>
        <v>340711.9</v>
      </c>
      <c r="L1062" s="13">
        <f>L1063+L1098</f>
        <v>-80.7</v>
      </c>
      <c r="M1062" s="101">
        <f t="shared" si="191"/>
        <v>340631.2</v>
      </c>
    </row>
    <row r="1063" spans="1:13" ht="12.75">
      <c r="A1063" s="63" t="str">
        <f ca="1">IF(ISERROR(MATCH(C1063,Код_Раздел,0)),"",INDIRECT(ADDRESS(MATCH(C1063,Код_Раздел,0)+1,2,,,"Раздел")))</f>
        <v>Образование</v>
      </c>
      <c r="B1063" s="94">
        <v>809</v>
      </c>
      <c r="C1063" s="8" t="s">
        <v>204</v>
      </c>
      <c r="D1063" s="8"/>
      <c r="E1063" s="94"/>
      <c r="F1063" s="94"/>
      <c r="G1063" s="71">
        <f>G1064+G1077</f>
        <v>123263.6</v>
      </c>
      <c r="H1063" s="71">
        <f>H1064+H1077</f>
        <v>908.8</v>
      </c>
      <c r="I1063" s="71">
        <f t="shared" si="181"/>
        <v>124172.40000000001</v>
      </c>
      <c r="J1063" s="71">
        <f>J1064+J1072+J1077</f>
        <v>471.29999999999995</v>
      </c>
      <c r="K1063" s="100">
        <f t="shared" si="189"/>
        <v>124643.70000000001</v>
      </c>
      <c r="L1063" s="13">
        <f>L1064+L1072+L1077</f>
        <v>-80.7</v>
      </c>
      <c r="M1063" s="101">
        <f t="shared" si="191"/>
        <v>124563.00000000001</v>
      </c>
    </row>
    <row r="1064" spans="1:13" ht="12.75">
      <c r="A1064" s="12" t="s">
        <v>259</v>
      </c>
      <c r="B1064" s="94">
        <v>809</v>
      </c>
      <c r="C1064" s="8" t="s">
        <v>204</v>
      </c>
      <c r="D1064" s="8" t="s">
        <v>223</v>
      </c>
      <c r="E1064" s="94"/>
      <c r="F1064" s="94"/>
      <c r="G1064" s="71">
        <f aca="true" t="shared" si="192" ref="G1064:L1066">G1065</f>
        <v>115476.5</v>
      </c>
      <c r="H1064" s="71">
        <f t="shared" si="192"/>
        <v>908.8</v>
      </c>
      <c r="I1064" s="71">
        <f t="shared" si="181"/>
        <v>116385.3</v>
      </c>
      <c r="J1064" s="71">
        <f t="shared" si="192"/>
        <v>0</v>
      </c>
      <c r="K1064" s="100">
        <f t="shared" si="189"/>
        <v>116385.3</v>
      </c>
      <c r="L1064" s="13">
        <f t="shared" si="192"/>
        <v>-80.7</v>
      </c>
      <c r="M1064" s="101">
        <f t="shared" si="191"/>
        <v>116304.6</v>
      </c>
    </row>
    <row r="1065" spans="1:13" ht="33">
      <c r="A1065" s="63" t="str">
        <f ca="1">IF(ISERROR(MATCH(E1065,Код_КЦСР,0)),"",INDIRECT(ADDRESS(MATCH(E1065,Код_КЦСР,0)+1,2,,,"КЦСР")))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065" s="94">
        <v>809</v>
      </c>
      <c r="C1065" s="8" t="s">
        <v>204</v>
      </c>
      <c r="D1065" s="8" t="s">
        <v>223</v>
      </c>
      <c r="E1065" s="94" t="s">
        <v>533</v>
      </c>
      <c r="F1065" s="94"/>
      <c r="G1065" s="71">
        <f t="shared" si="192"/>
        <v>115476.5</v>
      </c>
      <c r="H1065" s="71">
        <f t="shared" si="192"/>
        <v>908.8</v>
      </c>
      <c r="I1065" s="71">
        <f t="shared" si="181"/>
        <v>116385.3</v>
      </c>
      <c r="J1065" s="71">
        <f t="shared" si="192"/>
        <v>0</v>
      </c>
      <c r="K1065" s="100">
        <f t="shared" si="189"/>
        <v>116385.3</v>
      </c>
      <c r="L1065" s="13">
        <f t="shared" si="192"/>
        <v>-80.7</v>
      </c>
      <c r="M1065" s="101">
        <f t="shared" si="191"/>
        <v>116304.6</v>
      </c>
    </row>
    <row r="1066" spans="1:13" ht="33">
      <c r="A1066" s="63" t="str">
        <f ca="1">IF(ISERROR(MATCH(E1066,Код_КЦСР,0)),"",INDIRECT(ADDRESS(MATCH(E1066,Код_КЦСР,0)+1,2,,,"КЦСР")))</f>
        <v>Услуга по реализации образовательных программ дополнительного образования детей</v>
      </c>
      <c r="B1066" s="94">
        <v>809</v>
      </c>
      <c r="C1066" s="8" t="s">
        <v>204</v>
      </c>
      <c r="D1066" s="8" t="s">
        <v>223</v>
      </c>
      <c r="E1066" s="94" t="s">
        <v>539</v>
      </c>
      <c r="F1066" s="94"/>
      <c r="G1066" s="71">
        <f t="shared" si="192"/>
        <v>115476.5</v>
      </c>
      <c r="H1066" s="71">
        <f t="shared" si="192"/>
        <v>908.8</v>
      </c>
      <c r="I1066" s="71">
        <f t="shared" si="181"/>
        <v>116385.3</v>
      </c>
      <c r="J1066" s="71">
        <f t="shared" si="192"/>
        <v>0</v>
      </c>
      <c r="K1066" s="100">
        <f t="shared" si="189"/>
        <v>116385.3</v>
      </c>
      <c r="L1066" s="13">
        <f t="shared" si="192"/>
        <v>-80.7</v>
      </c>
      <c r="M1066" s="101">
        <f t="shared" si="191"/>
        <v>116304.6</v>
      </c>
    </row>
    <row r="1067" spans="1:13" ht="33">
      <c r="A1067" s="63" t="str">
        <f ca="1">IF(ISERROR(MATCH(F1067,Код_КВР,0)),"",INDIRECT(ADDRESS(MATCH(F1067,Код_КВР,0)+1,2,,,"КВР")))</f>
        <v>Предоставление субсидий бюджетным, автономным учреждениям и иным некоммерческим организациям</v>
      </c>
      <c r="B1067" s="94">
        <v>809</v>
      </c>
      <c r="C1067" s="42" t="s">
        <v>204</v>
      </c>
      <c r="D1067" s="8" t="s">
        <v>223</v>
      </c>
      <c r="E1067" s="94" t="s">
        <v>539</v>
      </c>
      <c r="F1067" s="94">
        <v>600</v>
      </c>
      <c r="G1067" s="71">
        <f>G1068+G1070</f>
        <v>115476.5</v>
      </c>
      <c r="H1067" s="71">
        <f>H1068+H1070</f>
        <v>908.8</v>
      </c>
      <c r="I1067" s="71">
        <f aca="true" t="shared" si="193" ref="I1067:I1135">G1067+H1067</f>
        <v>116385.3</v>
      </c>
      <c r="J1067" s="71">
        <f>J1068+J1070</f>
        <v>0</v>
      </c>
      <c r="K1067" s="100">
        <f t="shared" si="189"/>
        <v>116385.3</v>
      </c>
      <c r="L1067" s="13">
        <f>L1068+L1070</f>
        <v>-80.7</v>
      </c>
      <c r="M1067" s="101">
        <f t="shared" si="191"/>
        <v>116304.6</v>
      </c>
    </row>
    <row r="1068" spans="1:13" ht="12.75">
      <c r="A1068" s="63" t="str">
        <f ca="1">IF(ISERROR(MATCH(F1068,Код_КВР,0)),"",INDIRECT(ADDRESS(MATCH(F1068,Код_КВР,0)+1,2,,,"КВР")))</f>
        <v>Субсидии бюджетным учреждениям</v>
      </c>
      <c r="B1068" s="94">
        <v>809</v>
      </c>
      <c r="C1068" s="42" t="s">
        <v>204</v>
      </c>
      <c r="D1068" s="8" t="s">
        <v>223</v>
      </c>
      <c r="E1068" s="94" t="s">
        <v>539</v>
      </c>
      <c r="F1068" s="94">
        <v>610</v>
      </c>
      <c r="G1068" s="71">
        <f>G1069</f>
        <v>98039.6</v>
      </c>
      <c r="H1068" s="71">
        <f>H1069</f>
        <v>908.8</v>
      </c>
      <c r="I1068" s="71">
        <f t="shared" si="193"/>
        <v>98948.40000000001</v>
      </c>
      <c r="J1068" s="71">
        <f>J1069</f>
        <v>0</v>
      </c>
      <c r="K1068" s="100">
        <f t="shared" si="189"/>
        <v>98948.40000000001</v>
      </c>
      <c r="L1068" s="13">
        <f>L1069</f>
        <v>-73.2</v>
      </c>
      <c r="M1068" s="101">
        <f t="shared" si="191"/>
        <v>98875.20000000001</v>
      </c>
    </row>
    <row r="1069" spans="1:13" ht="49.5">
      <c r="A1069" s="63" t="str">
        <f ca="1">IF(ISERROR(MATCH(F1069,Код_КВР,0)),"",INDIRECT(ADDRESS(MATCH(F1069,Код_КВР,0)+1,2,,,"КВР")))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69" s="94">
        <v>809</v>
      </c>
      <c r="C1069" s="42" t="s">
        <v>204</v>
      </c>
      <c r="D1069" s="8" t="s">
        <v>223</v>
      </c>
      <c r="E1069" s="94" t="s">
        <v>539</v>
      </c>
      <c r="F1069" s="94">
        <v>611</v>
      </c>
      <c r="G1069" s="71">
        <v>98039.6</v>
      </c>
      <c r="H1069" s="71">
        <v>908.8</v>
      </c>
      <c r="I1069" s="71">
        <f t="shared" si="193"/>
        <v>98948.40000000001</v>
      </c>
      <c r="J1069" s="71"/>
      <c r="K1069" s="100">
        <f t="shared" si="189"/>
        <v>98948.40000000001</v>
      </c>
      <c r="L1069" s="13">
        <v>-73.2</v>
      </c>
      <c r="M1069" s="101">
        <f t="shared" si="191"/>
        <v>98875.20000000001</v>
      </c>
    </row>
    <row r="1070" spans="1:13" ht="12.75">
      <c r="A1070" s="63" t="str">
        <f ca="1">IF(ISERROR(MATCH(F1070,Код_КВР,0)),"",INDIRECT(ADDRESS(MATCH(F1070,Код_КВР,0)+1,2,,,"КВР")))</f>
        <v>Субсидии автономным учреждениям</v>
      </c>
      <c r="B1070" s="94">
        <v>809</v>
      </c>
      <c r="C1070" s="42" t="s">
        <v>204</v>
      </c>
      <c r="D1070" s="8" t="s">
        <v>223</v>
      </c>
      <c r="E1070" s="94" t="s">
        <v>539</v>
      </c>
      <c r="F1070" s="94">
        <v>620</v>
      </c>
      <c r="G1070" s="71">
        <f>G1071</f>
        <v>17436.9</v>
      </c>
      <c r="H1070" s="71">
        <f>H1071</f>
        <v>0</v>
      </c>
      <c r="I1070" s="71">
        <f t="shared" si="193"/>
        <v>17436.9</v>
      </c>
      <c r="J1070" s="71">
        <f>J1071</f>
        <v>0</v>
      </c>
      <c r="K1070" s="100">
        <f t="shared" si="189"/>
        <v>17436.9</v>
      </c>
      <c r="L1070" s="13">
        <f>L1071</f>
        <v>-7.5</v>
      </c>
      <c r="M1070" s="101">
        <f t="shared" si="191"/>
        <v>17429.4</v>
      </c>
    </row>
    <row r="1071" spans="1:13" ht="49.5">
      <c r="A1071" s="63" t="str">
        <f ca="1">IF(ISERROR(MATCH(F1071,Код_КВР,0)),"",INDIRECT(ADDRESS(MATCH(F1071,Код_КВР,0)+1,2,,,"КВР")))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071" s="94">
        <v>809</v>
      </c>
      <c r="C1071" s="42" t="s">
        <v>204</v>
      </c>
      <c r="D1071" s="8" t="s">
        <v>223</v>
      </c>
      <c r="E1071" s="94" t="s">
        <v>539</v>
      </c>
      <c r="F1071" s="94">
        <v>621</v>
      </c>
      <c r="G1071" s="71">
        <v>17436.9</v>
      </c>
      <c r="H1071" s="71"/>
      <c r="I1071" s="71">
        <f t="shared" si="193"/>
        <v>17436.9</v>
      </c>
      <c r="J1071" s="71"/>
      <c r="K1071" s="100">
        <f t="shared" si="189"/>
        <v>17436.9</v>
      </c>
      <c r="L1071" s="13">
        <v>-7.5</v>
      </c>
      <c r="M1071" s="101">
        <f t="shared" si="191"/>
        <v>17429.4</v>
      </c>
    </row>
    <row r="1072" spans="1:13" ht="12.75">
      <c r="A1072" s="12" t="s">
        <v>208</v>
      </c>
      <c r="B1072" s="94">
        <v>809</v>
      </c>
      <c r="C1072" s="8" t="s">
        <v>204</v>
      </c>
      <c r="D1072" s="8" t="s">
        <v>204</v>
      </c>
      <c r="E1072" s="94"/>
      <c r="F1072" s="94"/>
      <c r="G1072" s="98"/>
      <c r="H1072" s="98"/>
      <c r="I1072" s="71"/>
      <c r="J1072" s="71">
        <f>J1073</f>
        <v>381.2</v>
      </c>
      <c r="K1072" s="100">
        <f t="shared" si="189"/>
        <v>381.2</v>
      </c>
      <c r="L1072" s="13">
        <f>L1073</f>
        <v>0</v>
      </c>
      <c r="M1072" s="101">
        <f t="shared" si="191"/>
        <v>381.2</v>
      </c>
    </row>
    <row r="1073" spans="1:13" ht="33">
      <c r="A1073" s="63" t="str">
        <f ca="1">IF(ISERROR(MATCH(E1073,Код_КЦСР,0)),"",INDIRECT(ADDRESS(MATCH(E1073,Код_КЦСР,0)+1,2,,,"КЦСР")))</f>
        <v>Муниципальная программа «Социальная поддержка граждан» на 2014-2018 годы</v>
      </c>
      <c r="B1073" s="94">
        <v>809</v>
      </c>
      <c r="C1073" s="8" t="s">
        <v>204</v>
      </c>
      <c r="D1073" s="8" t="s">
        <v>204</v>
      </c>
      <c r="E1073" s="94" t="s">
        <v>6</v>
      </c>
      <c r="F1073" s="94"/>
      <c r="G1073" s="98"/>
      <c r="H1073" s="98"/>
      <c r="I1073" s="71"/>
      <c r="J1073" s="71">
        <f>J1074</f>
        <v>381.2</v>
      </c>
      <c r="K1073" s="100">
        <f t="shared" si="189"/>
        <v>381.2</v>
      </c>
      <c r="L1073" s="13">
        <f>L1074</f>
        <v>0</v>
      </c>
      <c r="M1073" s="101">
        <f t="shared" si="191"/>
        <v>381.2</v>
      </c>
    </row>
    <row r="1074" spans="1:13" ht="33">
      <c r="A1074" s="63" t="str">
        <f ca="1">IF(ISERROR(MATCH(F1074,Код_КВР,0)),"",INDIRECT(ADDRESS(MATCH(F1074,Код_КВР,0)+1,2,,,"КВР")))</f>
        <v>Предоставление субсидий бюджетным, автономным учреждениям и иным некоммерческим организациям</v>
      </c>
      <c r="B1074" s="94">
        <v>809</v>
      </c>
      <c r="C1074" s="8" t="s">
        <v>204</v>
      </c>
      <c r="D1074" s="8" t="s">
        <v>204</v>
      </c>
      <c r="E1074" s="94" t="s">
        <v>415</v>
      </c>
      <c r="F1074" s="94">
        <v>600</v>
      </c>
      <c r="G1074" s="98"/>
      <c r="H1074" s="98"/>
      <c r="I1074" s="71"/>
      <c r="J1074" s="71">
        <f>J1075</f>
        <v>381.2</v>
      </c>
      <c r="K1074" s="100">
        <f t="shared" si="189"/>
        <v>381.2</v>
      </c>
      <c r="L1074" s="13">
        <f>L1075</f>
        <v>0</v>
      </c>
      <c r="M1074" s="101">
        <f t="shared" si="191"/>
        <v>381.2</v>
      </c>
    </row>
    <row r="1075" spans="1:13" ht="12.75">
      <c r="A1075" s="63" t="str">
        <f ca="1">IF(ISERROR(MATCH(F1075,Код_КВР,0)),"",INDIRECT(ADDRESS(MATCH(F1075,Код_КВР,0)+1,2,,,"КВР")))</f>
        <v>Субсидии бюджетным учреждениям</v>
      </c>
      <c r="B1075" s="94">
        <v>809</v>
      </c>
      <c r="C1075" s="8" t="s">
        <v>204</v>
      </c>
      <c r="D1075" s="8" t="s">
        <v>204</v>
      </c>
      <c r="E1075" s="94" t="s">
        <v>415</v>
      </c>
      <c r="F1075" s="94">
        <v>610</v>
      </c>
      <c r="G1075" s="98"/>
      <c r="H1075" s="98"/>
      <c r="I1075" s="71"/>
      <c r="J1075" s="71">
        <f>J1076</f>
        <v>381.2</v>
      </c>
      <c r="K1075" s="100">
        <f t="shared" si="189"/>
        <v>381.2</v>
      </c>
      <c r="L1075" s="13">
        <f>L1076</f>
        <v>0</v>
      </c>
      <c r="M1075" s="101">
        <f t="shared" si="191"/>
        <v>381.2</v>
      </c>
    </row>
    <row r="1076" spans="1:13" ht="12.75">
      <c r="A1076" s="63" t="str">
        <f ca="1">IF(ISERROR(MATCH(F1076,Код_КВР,0)),"",INDIRECT(ADDRESS(MATCH(F1076,Код_КВР,0)+1,2,,,"КВР")))</f>
        <v>Субсидии бюджетным учреждениям на иные цели</v>
      </c>
      <c r="B1076" s="94">
        <v>809</v>
      </c>
      <c r="C1076" s="8" t="s">
        <v>204</v>
      </c>
      <c r="D1076" s="8" t="s">
        <v>204</v>
      </c>
      <c r="E1076" s="94" t="s">
        <v>415</v>
      </c>
      <c r="F1076" s="94">
        <v>612</v>
      </c>
      <c r="G1076" s="98"/>
      <c r="H1076" s="98"/>
      <c r="I1076" s="71"/>
      <c r="J1076" s="71">
        <v>381.2</v>
      </c>
      <c r="K1076" s="100">
        <f t="shared" si="189"/>
        <v>381.2</v>
      </c>
      <c r="L1076" s="13"/>
      <c r="M1076" s="101">
        <f t="shared" si="191"/>
        <v>381.2</v>
      </c>
    </row>
    <row r="1077" spans="1:13" ht="12.75">
      <c r="A1077" s="12" t="s">
        <v>260</v>
      </c>
      <c r="B1077" s="94">
        <v>809</v>
      </c>
      <c r="C1077" s="8" t="s">
        <v>204</v>
      </c>
      <c r="D1077" s="8" t="s">
        <v>228</v>
      </c>
      <c r="E1077" s="94"/>
      <c r="F1077" s="94"/>
      <c r="G1077" s="71">
        <f>G1078+G1085</f>
        <v>7787.1</v>
      </c>
      <c r="H1077" s="71">
        <f>H1078+H1085</f>
        <v>0</v>
      </c>
      <c r="I1077" s="71">
        <f t="shared" si="193"/>
        <v>7787.1</v>
      </c>
      <c r="J1077" s="71">
        <f>J1078+J1085</f>
        <v>90.1</v>
      </c>
      <c r="K1077" s="100">
        <f t="shared" si="189"/>
        <v>7877.200000000001</v>
      </c>
      <c r="L1077" s="13">
        <f>L1078+L1085</f>
        <v>0</v>
      </c>
      <c r="M1077" s="101">
        <f t="shared" si="191"/>
        <v>7877.200000000001</v>
      </c>
    </row>
    <row r="1078" spans="1:13" ht="33">
      <c r="A1078" s="63" t="str">
        <f ca="1">IF(ISERROR(MATCH(E1078,Код_КЦСР,0)),"",INDIRECT(ADDRESS(MATCH(E1078,Код_КЦСР,0)+1,2,,,"КЦСР")))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078" s="94">
        <v>809</v>
      </c>
      <c r="C1078" s="8" t="s">
        <v>204</v>
      </c>
      <c r="D1078" s="8" t="s">
        <v>228</v>
      </c>
      <c r="E1078" s="94" t="s">
        <v>533</v>
      </c>
      <c r="F1078" s="94"/>
      <c r="G1078" s="71">
        <f>G1079</f>
        <v>7563.1</v>
      </c>
      <c r="H1078" s="71">
        <f>H1079</f>
        <v>0</v>
      </c>
      <c r="I1078" s="71">
        <f t="shared" si="193"/>
        <v>7563.1</v>
      </c>
      <c r="J1078" s="71">
        <f>J1079</f>
        <v>90.1</v>
      </c>
      <c r="K1078" s="100">
        <f t="shared" si="189"/>
        <v>7653.200000000001</v>
      </c>
      <c r="L1078" s="13">
        <f>L1079</f>
        <v>0</v>
      </c>
      <c r="M1078" s="101">
        <f t="shared" si="191"/>
        <v>7653.200000000001</v>
      </c>
    </row>
    <row r="1079" spans="1:13" ht="12.75">
      <c r="A1079" s="63" t="str">
        <f ca="1">IF(ISERROR(MATCH(E1079,Код_КЦСР,0)),"",INDIRECT(ADDRESS(MATCH(E1079,Код_КЦСР,0)+1,2,,,"КЦСР")))</f>
        <v>Спортивный город</v>
      </c>
      <c r="B1079" s="94">
        <v>809</v>
      </c>
      <c r="C1079" s="8" t="s">
        <v>204</v>
      </c>
      <c r="D1079" s="8" t="s">
        <v>228</v>
      </c>
      <c r="E1079" s="94" t="s">
        <v>545</v>
      </c>
      <c r="F1079" s="94"/>
      <c r="G1079" s="71">
        <f>G1080</f>
        <v>7563.1</v>
      </c>
      <c r="H1079" s="71">
        <f>H1080</f>
        <v>0</v>
      </c>
      <c r="I1079" s="71">
        <f t="shared" si="193"/>
        <v>7563.1</v>
      </c>
      <c r="J1079" s="71">
        <f>J1080</f>
        <v>90.1</v>
      </c>
      <c r="K1079" s="100">
        <f t="shared" si="189"/>
        <v>7653.200000000001</v>
      </c>
      <c r="L1079" s="13">
        <f>L1080</f>
        <v>0</v>
      </c>
      <c r="M1079" s="101">
        <f t="shared" si="191"/>
        <v>7653.200000000001</v>
      </c>
    </row>
    <row r="1080" spans="1:13" ht="33">
      <c r="A1080" s="63" t="str">
        <f ca="1">IF(ISERROR(MATCH(F1080,Код_КВР,0)),"",INDIRECT(ADDRESS(MATCH(F1080,Код_КВР,0)+1,2,,,"КВР")))</f>
        <v>Предоставление субсидий бюджетным, автономным учреждениям и иным некоммерческим организациям</v>
      </c>
      <c r="B1080" s="94">
        <v>809</v>
      </c>
      <c r="C1080" s="42" t="s">
        <v>204</v>
      </c>
      <c r="D1080" s="8" t="s">
        <v>228</v>
      </c>
      <c r="E1080" s="94" t="s">
        <v>545</v>
      </c>
      <c r="F1080" s="94">
        <v>600</v>
      </c>
      <c r="G1080" s="71">
        <f>G1081+G1083</f>
        <v>7563.1</v>
      </c>
      <c r="H1080" s="71">
        <f>H1081+H1083</f>
        <v>0</v>
      </c>
      <c r="I1080" s="71">
        <f t="shared" si="193"/>
        <v>7563.1</v>
      </c>
      <c r="J1080" s="71">
        <f>J1081+J1083</f>
        <v>90.1</v>
      </c>
      <c r="K1080" s="100">
        <f t="shared" si="189"/>
        <v>7653.200000000001</v>
      </c>
      <c r="L1080" s="13">
        <f>L1081+L1083</f>
        <v>0</v>
      </c>
      <c r="M1080" s="101">
        <f t="shared" si="191"/>
        <v>7653.200000000001</v>
      </c>
    </row>
    <row r="1081" spans="1:13" ht="12.75">
      <c r="A1081" s="63" t="str">
        <f ca="1">IF(ISERROR(MATCH(F1081,Код_КВР,0)),"",INDIRECT(ADDRESS(MATCH(F1081,Код_КВР,0)+1,2,,,"КВР")))</f>
        <v>Субсидии бюджетным учреждениям</v>
      </c>
      <c r="B1081" s="94">
        <v>809</v>
      </c>
      <c r="C1081" s="42" t="s">
        <v>204</v>
      </c>
      <c r="D1081" s="8" t="s">
        <v>228</v>
      </c>
      <c r="E1081" s="94" t="s">
        <v>545</v>
      </c>
      <c r="F1081" s="94">
        <v>610</v>
      </c>
      <c r="G1081" s="71">
        <f>G1082</f>
        <v>6732.6</v>
      </c>
      <c r="H1081" s="71">
        <f>H1082</f>
        <v>0</v>
      </c>
      <c r="I1081" s="71">
        <f t="shared" si="193"/>
        <v>6732.6</v>
      </c>
      <c r="J1081" s="71">
        <f>J1082</f>
        <v>90.1</v>
      </c>
      <c r="K1081" s="100">
        <f t="shared" si="189"/>
        <v>6822.700000000001</v>
      </c>
      <c r="L1081" s="13">
        <f>L1082</f>
        <v>0</v>
      </c>
      <c r="M1081" s="101">
        <f t="shared" si="191"/>
        <v>6822.700000000001</v>
      </c>
    </row>
    <row r="1082" spans="1:13" ht="12.75">
      <c r="A1082" s="63" t="str">
        <f ca="1">IF(ISERROR(MATCH(F1082,Код_КВР,0)),"",INDIRECT(ADDRESS(MATCH(F1082,Код_КВР,0)+1,2,,,"КВР")))</f>
        <v>Субсидии бюджетным учреждениям на иные цели</v>
      </c>
      <c r="B1082" s="94">
        <v>809</v>
      </c>
      <c r="C1082" s="42" t="s">
        <v>204</v>
      </c>
      <c r="D1082" s="8" t="s">
        <v>228</v>
      </c>
      <c r="E1082" s="94" t="s">
        <v>545</v>
      </c>
      <c r="F1082" s="94">
        <v>612</v>
      </c>
      <c r="G1082" s="71">
        <v>6732.6</v>
      </c>
      <c r="H1082" s="71"/>
      <c r="I1082" s="71">
        <f t="shared" si="193"/>
        <v>6732.6</v>
      </c>
      <c r="J1082" s="71">
        <v>90.1</v>
      </c>
      <c r="K1082" s="100">
        <f t="shared" si="189"/>
        <v>6822.700000000001</v>
      </c>
      <c r="L1082" s="13"/>
      <c r="M1082" s="101">
        <f t="shared" si="191"/>
        <v>6822.700000000001</v>
      </c>
    </row>
    <row r="1083" spans="1:13" ht="12.75">
      <c r="A1083" s="63" t="str">
        <f ca="1">IF(ISERROR(MATCH(F1083,Код_КВР,0)),"",INDIRECT(ADDRESS(MATCH(F1083,Код_КВР,0)+1,2,,,"КВР")))</f>
        <v>Субсидии автономным учреждениям</v>
      </c>
      <c r="B1083" s="94">
        <v>809</v>
      </c>
      <c r="C1083" s="42" t="s">
        <v>204</v>
      </c>
      <c r="D1083" s="8" t="s">
        <v>228</v>
      </c>
      <c r="E1083" s="94" t="s">
        <v>545</v>
      </c>
      <c r="F1083" s="94">
        <v>620</v>
      </c>
      <c r="G1083" s="71">
        <f>G1084</f>
        <v>830.5</v>
      </c>
      <c r="H1083" s="71">
        <f>H1084</f>
        <v>0</v>
      </c>
      <c r="I1083" s="71">
        <f t="shared" si="193"/>
        <v>830.5</v>
      </c>
      <c r="J1083" s="71">
        <f>J1084</f>
        <v>0</v>
      </c>
      <c r="K1083" s="100">
        <f t="shared" si="189"/>
        <v>830.5</v>
      </c>
      <c r="L1083" s="13">
        <f>L1084</f>
        <v>0</v>
      </c>
      <c r="M1083" s="101">
        <f t="shared" si="191"/>
        <v>830.5</v>
      </c>
    </row>
    <row r="1084" spans="1:13" ht="12.75">
      <c r="A1084" s="63" t="str">
        <f ca="1">IF(ISERROR(MATCH(F1084,Код_КВР,0)),"",INDIRECT(ADDRESS(MATCH(F1084,Код_КВР,0)+1,2,,,"КВР")))</f>
        <v>Субсидии автономным учреждениям на иные цели</v>
      </c>
      <c r="B1084" s="94">
        <v>809</v>
      </c>
      <c r="C1084" s="42" t="s">
        <v>204</v>
      </c>
      <c r="D1084" s="8" t="s">
        <v>228</v>
      </c>
      <c r="E1084" s="94" t="s">
        <v>545</v>
      </c>
      <c r="F1084" s="94">
        <v>622</v>
      </c>
      <c r="G1084" s="71">
        <v>830.5</v>
      </c>
      <c r="H1084" s="71"/>
      <c r="I1084" s="71">
        <f t="shared" si="193"/>
        <v>830.5</v>
      </c>
      <c r="J1084" s="71"/>
      <c r="K1084" s="100">
        <f t="shared" si="189"/>
        <v>830.5</v>
      </c>
      <c r="L1084" s="13"/>
      <c r="M1084" s="101">
        <f t="shared" si="191"/>
        <v>830.5</v>
      </c>
    </row>
    <row r="1085" spans="1:13" ht="33">
      <c r="A1085" s="63" t="str">
        <f ca="1">IF(ISERROR(MATCH(E1085,Код_КЦСР,0)),"",INDIRECT(ADDRESS(MATCH(E1085,Код_КЦСР,0)+1,2,,,"КЦСР")))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1085" s="94">
        <v>809</v>
      </c>
      <c r="C1085" s="8" t="s">
        <v>204</v>
      </c>
      <c r="D1085" s="8" t="s">
        <v>228</v>
      </c>
      <c r="E1085" s="94" t="s">
        <v>81</v>
      </c>
      <c r="F1085" s="94"/>
      <c r="G1085" s="71">
        <f>G1086+G1092</f>
        <v>224</v>
      </c>
      <c r="H1085" s="71">
        <f>H1086+H1092</f>
        <v>0</v>
      </c>
      <c r="I1085" s="71">
        <f t="shared" si="193"/>
        <v>224</v>
      </c>
      <c r="J1085" s="71">
        <f>J1086+J1092</f>
        <v>0</v>
      </c>
      <c r="K1085" s="100">
        <f t="shared" si="189"/>
        <v>224</v>
      </c>
      <c r="L1085" s="13">
        <f>L1086+L1092</f>
        <v>0</v>
      </c>
      <c r="M1085" s="101">
        <f t="shared" si="191"/>
        <v>224</v>
      </c>
    </row>
    <row r="1086" spans="1:13" ht="49.5">
      <c r="A1086" s="63" t="str">
        <f ca="1">IF(ISERROR(MATCH(E1086,Код_КЦСР,0)),"",INDIRECT(ADDRESS(MATCH(E1086,Код_КЦСР,0)+1,2,,,"КЦСР")))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1086" s="94">
        <v>809</v>
      </c>
      <c r="C1086" s="42" t="s">
        <v>204</v>
      </c>
      <c r="D1086" s="8" t="s">
        <v>228</v>
      </c>
      <c r="E1086" s="94" t="s">
        <v>85</v>
      </c>
      <c r="F1086" s="94"/>
      <c r="G1086" s="71">
        <f>G1087</f>
        <v>177</v>
      </c>
      <c r="H1086" s="71">
        <f>H1087</f>
        <v>0</v>
      </c>
      <c r="I1086" s="71">
        <f t="shared" si="193"/>
        <v>177</v>
      </c>
      <c r="J1086" s="71">
        <f>J1087</f>
        <v>0</v>
      </c>
      <c r="K1086" s="100">
        <f t="shared" si="189"/>
        <v>177</v>
      </c>
      <c r="L1086" s="13">
        <f>L1087</f>
        <v>0</v>
      </c>
      <c r="M1086" s="101">
        <f t="shared" si="191"/>
        <v>177</v>
      </c>
    </row>
    <row r="1087" spans="1:13" ht="33">
      <c r="A1087" s="63" t="str">
        <f ca="1">IF(ISERROR(MATCH(F1087,Код_КВР,0)),"",INDIRECT(ADDRESS(MATCH(F1087,Код_КВР,0)+1,2,,,"КВР")))</f>
        <v>Предоставление субсидий бюджетным, автономным учреждениям и иным некоммерческим организациям</v>
      </c>
      <c r="B1087" s="94">
        <v>809</v>
      </c>
      <c r="C1087" s="42" t="s">
        <v>204</v>
      </c>
      <c r="D1087" s="8" t="s">
        <v>228</v>
      </c>
      <c r="E1087" s="94" t="s">
        <v>85</v>
      </c>
      <c r="F1087" s="94">
        <v>600</v>
      </c>
      <c r="G1087" s="71">
        <f>G1088+G1090</f>
        <v>177</v>
      </c>
      <c r="H1087" s="71">
        <f>H1088+H1090</f>
        <v>0</v>
      </c>
      <c r="I1087" s="71">
        <f t="shared" si="193"/>
        <v>177</v>
      </c>
      <c r="J1087" s="71">
        <f>J1088+J1090</f>
        <v>0</v>
      </c>
      <c r="K1087" s="100">
        <f t="shared" si="189"/>
        <v>177</v>
      </c>
      <c r="L1087" s="13">
        <f>L1088+L1090</f>
        <v>0</v>
      </c>
      <c r="M1087" s="101">
        <f t="shared" si="191"/>
        <v>177</v>
      </c>
    </row>
    <row r="1088" spans="1:13" ht="12.75">
      <c r="A1088" s="63" t="str">
        <f ca="1">IF(ISERROR(MATCH(F1088,Код_КВР,0)),"",INDIRECT(ADDRESS(MATCH(F1088,Код_КВР,0)+1,2,,,"КВР")))</f>
        <v>Субсидии бюджетным учреждениям</v>
      </c>
      <c r="B1088" s="94">
        <v>809</v>
      </c>
      <c r="C1088" s="42" t="s">
        <v>204</v>
      </c>
      <c r="D1088" s="8" t="s">
        <v>228</v>
      </c>
      <c r="E1088" s="94" t="s">
        <v>85</v>
      </c>
      <c r="F1088" s="94">
        <v>610</v>
      </c>
      <c r="G1088" s="71">
        <f>G1089</f>
        <v>177</v>
      </c>
      <c r="H1088" s="71">
        <f>H1089</f>
        <v>0</v>
      </c>
      <c r="I1088" s="71">
        <f t="shared" si="193"/>
        <v>177</v>
      </c>
      <c r="J1088" s="71">
        <f>J1089</f>
        <v>0</v>
      </c>
      <c r="K1088" s="100">
        <f t="shared" si="189"/>
        <v>177</v>
      </c>
      <c r="L1088" s="13">
        <f>L1089</f>
        <v>0</v>
      </c>
      <c r="M1088" s="101">
        <f t="shared" si="191"/>
        <v>177</v>
      </c>
    </row>
    <row r="1089" spans="1:13" ht="12.75">
      <c r="A1089" s="63" t="str">
        <f ca="1">IF(ISERROR(MATCH(F1089,Код_КВР,0)),"",INDIRECT(ADDRESS(MATCH(F1089,Код_КВР,0)+1,2,,,"КВР")))</f>
        <v>Субсидии бюджетным учреждениям на иные цели</v>
      </c>
      <c r="B1089" s="94">
        <v>809</v>
      </c>
      <c r="C1089" s="42" t="s">
        <v>204</v>
      </c>
      <c r="D1089" s="8" t="s">
        <v>228</v>
      </c>
      <c r="E1089" s="94" t="s">
        <v>85</v>
      </c>
      <c r="F1089" s="94">
        <v>612</v>
      </c>
      <c r="G1089" s="71">
        <v>177</v>
      </c>
      <c r="H1089" s="71"/>
      <c r="I1089" s="71">
        <f t="shared" si="193"/>
        <v>177</v>
      </c>
      <c r="J1089" s="71"/>
      <c r="K1089" s="100">
        <f t="shared" si="189"/>
        <v>177</v>
      </c>
      <c r="L1089" s="13"/>
      <c r="M1089" s="101">
        <f t="shared" si="191"/>
        <v>177</v>
      </c>
    </row>
    <row r="1090" spans="1:13" ht="12.75" hidden="1">
      <c r="A1090" s="63" t="str">
        <f ca="1">IF(ISERROR(MATCH(F1090,Код_КВР,0)),"",INDIRECT(ADDRESS(MATCH(F1090,Код_КВР,0)+1,2,,,"КВР")))</f>
        <v>Субсидии автономным учреждениям</v>
      </c>
      <c r="B1090" s="94">
        <v>809</v>
      </c>
      <c r="C1090" s="42" t="s">
        <v>204</v>
      </c>
      <c r="D1090" s="8" t="s">
        <v>228</v>
      </c>
      <c r="E1090" s="94" t="s">
        <v>85</v>
      </c>
      <c r="F1090" s="94">
        <v>620</v>
      </c>
      <c r="G1090" s="71">
        <f>G1091</f>
        <v>0</v>
      </c>
      <c r="H1090" s="71">
        <f>H1091</f>
        <v>0</v>
      </c>
      <c r="I1090" s="71">
        <f t="shared" si="193"/>
        <v>0</v>
      </c>
      <c r="J1090" s="71">
        <f>J1091</f>
        <v>0</v>
      </c>
      <c r="K1090" s="100">
        <f t="shared" si="189"/>
        <v>0</v>
      </c>
      <c r="L1090" s="13">
        <f>L1091</f>
        <v>0</v>
      </c>
      <c r="M1090" s="101">
        <f t="shared" si="191"/>
        <v>0</v>
      </c>
    </row>
    <row r="1091" spans="1:13" ht="12.75" hidden="1">
      <c r="A1091" s="63" t="str">
        <f ca="1">IF(ISERROR(MATCH(F1091,Код_КВР,0)),"",INDIRECT(ADDRESS(MATCH(F1091,Код_КВР,0)+1,2,,,"КВР")))</f>
        <v>Субсидии автономным учреждениям на иные цели</v>
      </c>
      <c r="B1091" s="94">
        <v>809</v>
      </c>
      <c r="C1091" s="42" t="s">
        <v>204</v>
      </c>
      <c r="D1091" s="8" t="s">
        <v>228</v>
      </c>
      <c r="E1091" s="94" t="s">
        <v>85</v>
      </c>
      <c r="F1091" s="94">
        <v>622</v>
      </c>
      <c r="G1091" s="71"/>
      <c r="H1091" s="71"/>
      <c r="I1091" s="71">
        <f t="shared" si="193"/>
        <v>0</v>
      </c>
      <c r="J1091" s="71"/>
      <c r="K1091" s="100">
        <f t="shared" si="189"/>
        <v>0</v>
      </c>
      <c r="L1091" s="13"/>
      <c r="M1091" s="101">
        <f t="shared" si="191"/>
        <v>0</v>
      </c>
    </row>
    <row r="1092" spans="1:13" ht="12.75">
      <c r="A1092" s="63" t="str">
        <f ca="1">IF(ISERROR(MATCH(E1092,Код_КЦСР,0)),"",INDIRECT(ADDRESS(MATCH(E1092,Код_КЦСР,0)+1,2,,,"КЦСР")))</f>
        <v>Ремонт и оборудование эвакуационных путей  зданий</v>
      </c>
      <c r="B1092" s="94">
        <v>809</v>
      </c>
      <c r="C1092" s="42" t="s">
        <v>204</v>
      </c>
      <c r="D1092" s="8" t="s">
        <v>228</v>
      </c>
      <c r="E1092" s="94" t="s">
        <v>89</v>
      </c>
      <c r="F1092" s="94"/>
      <c r="G1092" s="71">
        <f>G1093</f>
        <v>47</v>
      </c>
      <c r="H1092" s="71">
        <f>H1093</f>
        <v>0</v>
      </c>
      <c r="I1092" s="71">
        <f t="shared" si="193"/>
        <v>47</v>
      </c>
      <c r="J1092" s="71">
        <f>J1093</f>
        <v>0</v>
      </c>
      <c r="K1092" s="100">
        <f t="shared" si="189"/>
        <v>47</v>
      </c>
      <c r="L1092" s="13">
        <f>L1093</f>
        <v>0</v>
      </c>
      <c r="M1092" s="101">
        <f t="shared" si="191"/>
        <v>47</v>
      </c>
    </row>
    <row r="1093" spans="1:13" ht="33">
      <c r="A1093" s="63" t="str">
        <f ca="1">IF(ISERROR(MATCH(F1093,Код_КВР,0)),"",INDIRECT(ADDRESS(MATCH(F1093,Код_КВР,0)+1,2,,,"КВР")))</f>
        <v>Предоставление субсидий бюджетным, автономным учреждениям и иным некоммерческим организациям</v>
      </c>
      <c r="B1093" s="94">
        <v>809</v>
      </c>
      <c r="C1093" s="42" t="s">
        <v>204</v>
      </c>
      <c r="D1093" s="8" t="s">
        <v>228</v>
      </c>
      <c r="E1093" s="94" t="s">
        <v>89</v>
      </c>
      <c r="F1093" s="94">
        <v>600</v>
      </c>
      <c r="G1093" s="71">
        <f>G1094+G1096</f>
        <v>47</v>
      </c>
      <c r="H1093" s="71">
        <f>H1094+H1096</f>
        <v>0</v>
      </c>
      <c r="I1093" s="71">
        <f t="shared" si="193"/>
        <v>47</v>
      </c>
      <c r="J1093" s="71">
        <f>J1094+J1096</f>
        <v>0</v>
      </c>
      <c r="K1093" s="100">
        <f t="shared" si="189"/>
        <v>47</v>
      </c>
      <c r="L1093" s="13">
        <f>L1094+L1096</f>
        <v>0</v>
      </c>
      <c r="M1093" s="101">
        <f t="shared" si="191"/>
        <v>47</v>
      </c>
    </row>
    <row r="1094" spans="1:13" ht="12.75">
      <c r="A1094" s="63" t="str">
        <f ca="1">IF(ISERROR(MATCH(F1094,Код_КВР,0)),"",INDIRECT(ADDRESS(MATCH(F1094,Код_КВР,0)+1,2,,,"КВР")))</f>
        <v>Субсидии бюджетным учреждениям</v>
      </c>
      <c r="B1094" s="94">
        <v>809</v>
      </c>
      <c r="C1094" s="42" t="s">
        <v>204</v>
      </c>
      <c r="D1094" s="8" t="s">
        <v>228</v>
      </c>
      <c r="E1094" s="94" t="s">
        <v>89</v>
      </c>
      <c r="F1094" s="94">
        <v>610</v>
      </c>
      <c r="G1094" s="71">
        <f>G1095</f>
        <v>47</v>
      </c>
      <c r="H1094" s="71">
        <f>H1095</f>
        <v>0</v>
      </c>
      <c r="I1094" s="71">
        <f t="shared" si="193"/>
        <v>47</v>
      </c>
      <c r="J1094" s="71">
        <f>J1095</f>
        <v>0</v>
      </c>
      <c r="K1094" s="100">
        <f t="shared" si="189"/>
        <v>47</v>
      </c>
      <c r="L1094" s="13">
        <f>L1095</f>
        <v>0</v>
      </c>
      <c r="M1094" s="101">
        <f t="shared" si="191"/>
        <v>47</v>
      </c>
    </row>
    <row r="1095" spans="1:13" ht="12.75">
      <c r="A1095" s="63" t="str">
        <f ca="1">IF(ISERROR(MATCH(F1095,Код_КВР,0)),"",INDIRECT(ADDRESS(MATCH(F1095,Код_КВР,0)+1,2,,,"КВР")))</f>
        <v>Субсидии бюджетным учреждениям на иные цели</v>
      </c>
      <c r="B1095" s="94">
        <v>809</v>
      </c>
      <c r="C1095" s="42" t="s">
        <v>204</v>
      </c>
      <c r="D1095" s="8" t="s">
        <v>228</v>
      </c>
      <c r="E1095" s="94" t="s">
        <v>89</v>
      </c>
      <c r="F1095" s="94">
        <v>612</v>
      </c>
      <c r="G1095" s="71">
        <v>47</v>
      </c>
      <c r="H1095" s="71"/>
      <c r="I1095" s="71">
        <f t="shared" si="193"/>
        <v>47</v>
      </c>
      <c r="J1095" s="71"/>
      <c r="K1095" s="100">
        <f t="shared" si="189"/>
        <v>47</v>
      </c>
      <c r="L1095" s="13"/>
      <c r="M1095" s="101">
        <f t="shared" si="191"/>
        <v>47</v>
      </c>
    </row>
    <row r="1096" spans="1:13" ht="12.75" hidden="1">
      <c r="A1096" s="63" t="str">
        <f ca="1">IF(ISERROR(MATCH(F1096,Код_КВР,0)),"",INDIRECT(ADDRESS(MATCH(F1096,Код_КВР,0)+1,2,,,"КВР")))</f>
        <v>Субсидии автономным учреждениям</v>
      </c>
      <c r="B1096" s="94">
        <v>809</v>
      </c>
      <c r="C1096" s="42" t="s">
        <v>204</v>
      </c>
      <c r="D1096" s="8" t="s">
        <v>228</v>
      </c>
      <c r="E1096" s="94" t="s">
        <v>89</v>
      </c>
      <c r="F1096" s="94">
        <v>620</v>
      </c>
      <c r="G1096" s="71">
        <f>G1097</f>
        <v>0</v>
      </c>
      <c r="H1096" s="71">
        <f>H1097</f>
        <v>0</v>
      </c>
      <c r="I1096" s="71">
        <f t="shared" si="193"/>
        <v>0</v>
      </c>
      <c r="J1096" s="71">
        <f>J1097</f>
        <v>0</v>
      </c>
      <c r="K1096" s="100">
        <f t="shared" si="189"/>
        <v>0</v>
      </c>
      <c r="L1096" s="13">
        <f>L1097</f>
        <v>0</v>
      </c>
      <c r="M1096" s="101">
        <f t="shared" si="191"/>
        <v>0</v>
      </c>
    </row>
    <row r="1097" spans="1:13" ht="12.75" hidden="1">
      <c r="A1097" s="63" t="str">
        <f ca="1">IF(ISERROR(MATCH(F1097,Код_КВР,0)),"",INDIRECT(ADDRESS(MATCH(F1097,Код_КВР,0)+1,2,,,"КВР")))</f>
        <v>Субсидии автономным учреждениям на иные цели</v>
      </c>
      <c r="B1097" s="94">
        <v>809</v>
      </c>
      <c r="C1097" s="42" t="s">
        <v>204</v>
      </c>
      <c r="D1097" s="8" t="s">
        <v>228</v>
      </c>
      <c r="E1097" s="94" t="s">
        <v>89</v>
      </c>
      <c r="F1097" s="94">
        <v>622</v>
      </c>
      <c r="G1097" s="71"/>
      <c r="H1097" s="71"/>
      <c r="I1097" s="71">
        <f t="shared" si="193"/>
        <v>0</v>
      </c>
      <c r="J1097" s="71"/>
      <c r="K1097" s="100">
        <f t="shared" si="189"/>
        <v>0</v>
      </c>
      <c r="L1097" s="13"/>
      <c r="M1097" s="101">
        <f t="shared" si="191"/>
        <v>0</v>
      </c>
    </row>
    <row r="1098" spans="1:13" ht="12.75">
      <c r="A1098" s="63" t="str">
        <f ca="1">IF(ISERROR(MATCH(C1098,Код_Раздел,0)),"",INDIRECT(ADDRESS(MATCH(C1098,Код_Раздел,0)+1,2,,,"Раздел")))</f>
        <v>Физическая культура и спорт</v>
      </c>
      <c r="B1098" s="94">
        <v>809</v>
      </c>
      <c r="C1098" s="8" t="s">
        <v>233</v>
      </c>
      <c r="D1098" s="8"/>
      <c r="E1098" s="94"/>
      <c r="F1098" s="94"/>
      <c r="G1098" s="71">
        <f>G1099+G1130+G1141</f>
        <v>215467.1</v>
      </c>
      <c r="H1098" s="71">
        <f>H1099+H1130+H1141</f>
        <v>-908.7999999999993</v>
      </c>
      <c r="I1098" s="71">
        <f t="shared" si="193"/>
        <v>214558.30000000002</v>
      </c>
      <c r="J1098" s="71">
        <f>J1099+J1130+J1141</f>
        <v>1509.9</v>
      </c>
      <c r="K1098" s="100">
        <f t="shared" si="189"/>
        <v>216068.2</v>
      </c>
      <c r="L1098" s="13">
        <f>L1099+L1130+L1141</f>
        <v>0</v>
      </c>
      <c r="M1098" s="101">
        <f t="shared" si="191"/>
        <v>216068.2</v>
      </c>
    </row>
    <row r="1099" spans="1:13" ht="12.75">
      <c r="A1099" s="12" t="s">
        <v>195</v>
      </c>
      <c r="B1099" s="94">
        <v>809</v>
      </c>
      <c r="C1099" s="8" t="s">
        <v>233</v>
      </c>
      <c r="D1099" s="8" t="s">
        <v>222</v>
      </c>
      <c r="E1099" s="94"/>
      <c r="F1099" s="94"/>
      <c r="G1099" s="71">
        <f>G1100+G1125</f>
        <v>205283.9</v>
      </c>
      <c r="H1099" s="71">
        <f>H1100+H1125</f>
        <v>-908.7999999999993</v>
      </c>
      <c r="I1099" s="71">
        <f t="shared" si="193"/>
        <v>204375.1</v>
      </c>
      <c r="J1099" s="71">
        <f>J1100+J1125</f>
        <v>-205</v>
      </c>
      <c r="K1099" s="100">
        <f t="shared" si="189"/>
        <v>204170.1</v>
      </c>
      <c r="L1099" s="13">
        <f>L1100+L1125</f>
        <v>0</v>
      </c>
      <c r="M1099" s="101">
        <f t="shared" si="191"/>
        <v>204170.1</v>
      </c>
    </row>
    <row r="1100" spans="1:13" ht="33">
      <c r="A1100" s="63" t="str">
        <f ca="1">IF(ISERROR(MATCH(E1100,Код_КЦСР,0)),"",INDIRECT(ADDRESS(MATCH(E1100,Код_КЦСР,0)+1,2,,,"КЦСР")))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100" s="94">
        <v>809</v>
      </c>
      <c r="C1100" s="8" t="s">
        <v>233</v>
      </c>
      <c r="D1100" s="8" t="s">
        <v>222</v>
      </c>
      <c r="E1100" s="94" t="s">
        <v>533</v>
      </c>
      <c r="F1100" s="94"/>
      <c r="G1100" s="71">
        <f>G1101+G1105+G1111+G1120</f>
        <v>205283.9</v>
      </c>
      <c r="H1100" s="71">
        <f>H1101+H1105+H1111+H1120</f>
        <v>-908.7999999999993</v>
      </c>
      <c r="I1100" s="71">
        <f t="shared" si="193"/>
        <v>204375.1</v>
      </c>
      <c r="J1100" s="71">
        <f>J1101+J1105+J1111+J1120</f>
        <v>-205</v>
      </c>
      <c r="K1100" s="100">
        <f t="shared" si="189"/>
        <v>204170.1</v>
      </c>
      <c r="L1100" s="13">
        <f>L1101+L1105+L1111+L1120</f>
        <v>0</v>
      </c>
      <c r="M1100" s="101">
        <f t="shared" si="191"/>
        <v>204170.1</v>
      </c>
    </row>
    <row r="1101" spans="1:13" ht="12.75">
      <c r="A1101" s="63" t="str">
        <f ca="1">IF(ISERROR(MATCH(E1101,Код_КЦСР,0)),"",INDIRECT(ADDRESS(MATCH(E1101,Код_КЦСР,0)+1,2,,,"КЦСР")))</f>
        <v>Обеспечение доступа к спортивным объектам</v>
      </c>
      <c r="B1101" s="94">
        <v>809</v>
      </c>
      <c r="C1101" s="8" t="s">
        <v>233</v>
      </c>
      <c r="D1101" s="8" t="s">
        <v>222</v>
      </c>
      <c r="E1101" s="94" t="s">
        <v>535</v>
      </c>
      <c r="F1101" s="94"/>
      <c r="G1101" s="71">
        <f aca="true" t="shared" si="194" ref="G1101:L1103">G1102</f>
        <v>176820.9</v>
      </c>
      <c r="H1101" s="71">
        <f t="shared" si="194"/>
        <v>-10908.8</v>
      </c>
      <c r="I1101" s="71">
        <f t="shared" si="193"/>
        <v>165912.1</v>
      </c>
      <c r="J1101" s="71">
        <f t="shared" si="194"/>
        <v>0</v>
      </c>
      <c r="K1101" s="100">
        <f t="shared" si="189"/>
        <v>165912.1</v>
      </c>
      <c r="L1101" s="13">
        <f t="shared" si="194"/>
        <v>0</v>
      </c>
      <c r="M1101" s="101">
        <f t="shared" si="191"/>
        <v>165912.1</v>
      </c>
    </row>
    <row r="1102" spans="1:13" ht="33">
      <c r="A1102" s="63" t="str">
        <f ca="1">IF(ISERROR(MATCH(F1102,Код_КВР,0)),"",INDIRECT(ADDRESS(MATCH(F1102,Код_КВР,0)+1,2,,,"КВР")))</f>
        <v>Предоставление субсидий бюджетным, автономным учреждениям и иным некоммерческим организациям</v>
      </c>
      <c r="B1102" s="94">
        <v>809</v>
      </c>
      <c r="C1102" s="42" t="s">
        <v>233</v>
      </c>
      <c r="D1102" s="8" t="s">
        <v>222</v>
      </c>
      <c r="E1102" s="94" t="s">
        <v>535</v>
      </c>
      <c r="F1102" s="94">
        <v>600</v>
      </c>
      <c r="G1102" s="71">
        <f t="shared" si="194"/>
        <v>176820.9</v>
      </c>
      <c r="H1102" s="71">
        <f t="shared" si="194"/>
        <v>-10908.8</v>
      </c>
      <c r="I1102" s="71">
        <f t="shared" si="193"/>
        <v>165912.1</v>
      </c>
      <c r="J1102" s="71">
        <f t="shared" si="194"/>
        <v>0</v>
      </c>
      <c r="K1102" s="100">
        <f t="shared" si="189"/>
        <v>165912.1</v>
      </c>
      <c r="L1102" s="13">
        <f t="shared" si="194"/>
        <v>0</v>
      </c>
      <c r="M1102" s="101">
        <f t="shared" si="191"/>
        <v>165912.1</v>
      </c>
    </row>
    <row r="1103" spans="1:13" ht="12.75">
      <c r="A1103" s="63" t="str">
        <f ca="1">IF(ISERROR(MATCH(F1103,Код_КВР,0)),"",INDIRECT(ADDRESS(MATCH(F1103,Код_КВР,0)+1,2,,,"КВР")))</f>
        <v>Субсидии автономным учреждениям</v>
      </c>
      <c r="B1103" s="94">
        <v>809</v>
      </c>
      <c r="C1103" s="42" t="s">
        <v>233</v>
      </c>
      <c r="D1103" s="8" t="s">
        <v>222</v>
      </c>
      <c r="E1103" s="94" t="s">
        <v>535</v>
      </c>
      <c r="F1103" s="94">
        <v>620</v>
      </c>
      <c r="G1103" s="71">
        <f t="shared" si="194"/>
        <v>176820.9</v>
      </c>
      <c r="H1103" s="71">
        <f t="shared" si="194"/>
        <v>-10908.8</v>
      </c>
      <c r="I1103" s="71">
        <f t="shared" si="193"/>
        <v>165912.1</v>
      </c>
      <c r="J1103" s="71">
        <f t="shared" si="194"/>
        <v>0</v>
      </c>
      <c r="K1103" s="100">
        <f t="shared" si="189"/>
        <v>165912.1</v>
      </c>
      <c r="L1103" s="13">
        <f t="shared" si="194"/>
        <v>0</v>
      </c>
      <c r="M1103" s="101">
        <f t="shared" si="191"/>
        <v>165912.1</v>
      </c>
    </row>
    <row r="1104" spans="1:13" ht="49.5">
      <c r="A1104" s="63" t="str">
        <f ca="1">IF(ISERROR(MATCH(F1104,Код_КВР,0)),"",INDIRECT(ADDRESS(MATCH(F1104,Код_КВР,0)+1,2,,,"КВР")))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104" s="94">
        <v>809</v>
      </c>
      <c r="C1104" s="42" t="s">
        <v>233</v>
      </c>
      <c r="D1104" s="8" t="s">
        <v>222</v>
      </c>
      <c r="E1104" s="94" t="s">
        <v>535</v>
      </c>
      <c r="F1104" s="94">
        <v>621</v>
      </c>
      <c r="G1104" s="71">
        <v>176820.9</v>
      </c>
      <c r="H1104" s="71">
        <v>-10908.8</v>
      </c>
      <c r="I1104" s="71">
        <f t="shared" si="193"/>
        <v>165912.1</v>
      </c>
      <c r="J1104" s="71"/>
      <c r="K1104" s="100">
        <f t="shared" si="189"/>
        <v>165912.1</v>
      </c>
      <c r="L1104" s="13"/>
      <c r="M1104" s="101">
        <f t="shared" si="191"/>
        <v>165912.1</v>
      </c>
    </row>
    <row r="1105" spans="1:13" ht="33">
      <c r="A1105" s="63" t="str">
        <f ca="1">IF(ISERROR(MATCH(E1105,Код_КЦСР,0)),"",INDIRECT(ADDRESS(MATCH(E1105,Код_КЦСР,0)+1,2,,,"КЦСР")))</f>
        <v>Обеспечение участия в физкультурных и спортивных мероприятиях различного уровня (региональных и выше)</v>
      </c>
      <c r="B1105" s="94">
        <v>809</v>
      </c>
      <c r="C1105" s="8" t="s">
        <v>233</v>
      </c>
      <c r="D1105" s="8" t="s">
        <v>222</v>
      </c>
      <c r="E1105" s="94" t="s">
        <v>537</v>
      </c>
      <c r="F1105" s="94"/>
      <c r="G1105" s="71">
        <f>G1106</f>
        <v>18569.3</v>
      </c>
      <c r="H1105" s="71">
        <f>H1106</f>
        <v>0</v>
      </c>
      <c r="I1105" s="71">
        <f t="shared" si="193"/>
        <v>18569.3</v>
      </c>
      <c r="J1105" s="71">
        <f>J1106</f>
        <v>0</v>
      </c>
      <c r="K1105" s="100">
        <f t="shared" si="189"/>
        <v>18569.3</v>
      </c>
      <c r="L1105" s="13">
        <f>L1106</f>
        <v>0</v>
      </c>
      <c r="M1105" s="101">
        <f t="shared" si="191"/>
        <v>18569.3</v>
      </c>
    </row>
    <row r="1106" spans="1:13" ht="33">
      <c r="A1106" s="63" t="str">
        <f ca="1">IF(ISERROR(MATCH(F1106,Код_КВР,0)),"",INDIRECT(ADDRESS(MATCH(F1106,Код_КВР,0)+1,2,,,"КВР")))</f>
        <v>Предоставление субсидий бюджетным, автономным учреждениям и иным некоммерческим организациям</v>
      </c>
      <c r="B1106" s="94">
        <v>809</v>
      </c>
      <c r="C1106" s="8" t="s">
        <v>233</v>
      </c>
      <c r="D1106" s="8" t="s">
        <v>222</v>
      </c>
      <c r="E1106" s="94" t="s">
        <v>537</v>
      </c>
      <c r="F1106" s="94">
        <v>600</v>
      </c>
      <c r="G1106" s="71">
        <f>G1107+G1109</f>
        <v>18569.3</v>
      </c>
      <c r="H1106" s="71">
        <f>H1107+H1109</f>
        <v>0</v>
      </c>
      <c r="I1106" s="71">
        <f t="shared" si="193"/>
        <v>18569.3</v>
      </c>
      <c r="J1106" s="71">
        <f>J1107+J1109</f>
        <v>0</v>
      </c>
      <c r="K1106" s="100">
        <f t="shared" si="189"/>
        <v>18569.3</v>
      </c>
      <c r="L1106" s="13">
        <f>L1107+L1109</f>
        <v>0</v>
      </c>
      <c r="M1106" s="101">
        <f t="shared" si="191"/>
        <v>18569.3</v>
      </c>
    </row>
    <row r="1107" spans="1:13" ht="12.75">
      <c r="A1107" s="63" t="str">
        <f ca="1">IF(ISERROR(MATCH(F1107,Код_КВР,0)),"",INDIRECT(ADDRESS(MATCH(F1107,Код_КВР,0)+1,2,,,"КВР")))</f>
        <v>Субсидии бюджетным учреждениям</v>
      </c>
      <c r="B1107" s="94">
        <v>809</v>
      </c>
      <c r="C1107" s="8" t="s">
        <v>233</v>
      </c>
      <c r="D1107" s="8" t="s">
        <v>222</v>
      </c>
      <c r="E1107" s="94" t="s">
        <v>537</v>
      </c>
      <c r="F1107" s="94">
        <v>610</v>
      </c>
      <c r="G1107" s="71">
        <f>G1108</f>
        <v>15637.3</v>
      </c>
      <c r="H1107" s="71">
        <f>H1108</f>
        <v>0</v>
      </c>
      <c r="I1107" s="71">
        <f t="shared" si="193"/>
        <v>15637.3</v>
      </c>
      <c r="J1107" s="71">
        <f>J1108</f>
        <v>0</v>
      </c>
      <c r="K1107" s="100">
        <f t="shared" si="189"/>
        <v>15637.3</v>
      </c>
      <c r="L1107" s="13">
        <f>L1108</f>
        <v>0</v>
      </c>
      <c r="M1107" s="101">
        <f t="shared" si="191"/>
        <v>15637.3</v>
      </c>
    </row>
    <row r="1108" spans="1:13" ht="49.5">
      <c r="A1108" s="63" t="str">
        <f ca="1">IF(ISERROR(MATCH(F1108,Код_КВР,0)),"",INDIRECT(ADDRESS(MATCH(F1108,Код_КВР,0)+1,2,,,"КВР")))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108" s="94">
        <v>809</v>
      </c>
      <c r="C1108" s="8" t="s">
        <v>233</v>
      </c>
      <c r="D1108" s="8" t="s">
        <v>222</v>
      </c>
      <c r="E1108" s="94" t="s">
        <v>537</v>
      </c>
      <c r="F1108" s="94">
        <v>611</v>
      </c>
      <c r="G1108" s="71">
        <v>15637.3</v>
      </c>
      <c r="H1108" s="71"/>
      <c r="I1108" s="71">
        <f t="shared" si="193"/>
        <v>15637.3</v>
      </c>
      <c r="J1108" s="71"/>
      <c r="K1108" s="100">
        <f t="shared" si="189"/>
        <v>15637.3</v>
      </c>
      <c r="L1108" s="13"/>
      <c r="M1108" s="101">
        <f t="shared" si="191"/>
        <v>15637.3</v>
      </c>
    </row>
    <row r="1109" spans="1:13" ht="12.75">
      <c r="A1109" s="63" t="str">
        <f ca="1">IF(ISERROR(MATCH(F1109,Код_КВР,0)),"",INDIRECT(ADDRESS(MATCH(F1109,Код_КВР,0)+1,2,,,"КВР")))</f>
        <v>Субсидии автономным учреждениям</v>
      </c>
      <c r="B1109" s="94">
        <v>809</v>
      </c>
      <c r="C1109" s="8" t="s">
        <v>233</v>
      </c>
      <c r="D1109" s="8" t="s">
        <v>222</v>
      </c>
      <c r="E1109" s="94" t="s">
        <v>537</v>
      </c>
      <c r="F1109" s="94">
        <v>620</v>
      </c>
      <c r="G1109" s="71">
        <f>G1110</f>
        <v>2932</v>
      </c>
      <c r="H1109" s="71">
        <f>H1110</f>
        <v>0</v>
      </c>
      <c r="I1109" s="71">
        <f t="shared" si="193"/>
        <v>2932</v>
      </c>
      <c r="J1109" s="71">
        <f>J1110</f>
        <v>0</v>
      </c>
      <c r="K1109" s="100">
        <f t="shared" si="189"/>
        <v>2932</v>
      </c>
      <c r="L1109" s="13">
        <f>L1110</f>
        <v>0</v>
      </c>
      <c r="M1109" s="101">
        <f t="shared" si="191"/>
        <v>2932</v>
      </c>
    </row>
    <row r="1110" spans="1:13" ht="49.5">
      <c r="A1110" s="63" t="str">
        <f ca="1">IF(ISERROR(MATCH(F1110,Код_КВР,0)),"",INDIRECT(ADDRESS(MATCH(F1110,Код_КВР,0)+1,2,,,"КВР")))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110" s="94">
        <v>809</v>
      </c>
      <c r="C1110" s="8" t="s">
        <v>233</v>
      </c>
      <c r="D1110" s="8" t="s">
        <v>222</v>
      </c>
      <c r="E1110" s="94" t="s">
        <v>537</v>
      </c>
      <c r="F1110" s="94">
        <v>621</v>
      </c>
      <c r="G1110" s="71">
        <v>2932</v>
      </c>
      <c r="H1110" s="71"/>
      <c r="I1110" s="71">
        <f t="shared" si="193"/>
        <v>2932</v>
      </c>
      <c r="J1110" s="71"/>
      <c r="K1110" s="100">
        <f t="shared" si="189"/>
        <v>2932</v>
      </c>
      <c r="L1110" s="13"/>
      <c r="M1110" s="101">
        <f t="shared" si="191"/>
        <v>2932</v>
      </c>
    </row>
    <row r="1111" spans="1:13" ht="12.75">
      <c r="A1111" s="63" t="str">
        <f ca="1">IF(ISERROR(MATCH(E1111,Код_КЦСР,0)),"",INDIRECT(ADDRESS(MATCH(E1111,Код_КЦСР,0)+1,2,,,"КЦСР")))</f>
        <v>Популяризация физической культуры и спорта</v>
      </c>
      <c r="B1111" s="94">
        <v>809</v>
      </c>
      <c r="C1111" s="8" t="s">
        <v>233</v>
      </c>
      <c r="D1111" s="8" t="s">
        <v>222</v>
      </c>
      <c r="E1111" s="94" t="s">
        <v>543</v>
      </c>
      <c r="F1111" s="94"/>
      <c r="G1111" s="71">
        <f>G1112+G1115</f>
        <v>4638.1</v>
      </c>
      <c r="H1111" s="71">
        <f>H1112+H1115</f>
        <v>0</v>
      </c>
      <c r="I1111" s="71">
        <f t="shared" si="193"/>
        <v>4638.1</v>
      </c>
      <c r="J1111" s="71">
        <f>J1112+J1115</f>
        <v>0</v>
      </c>
      <c r="K1111" s="100">
        <f t="shared" si="189"/>
        <v>4638.1</v>
      </c>
      <c r="L1111" s="13">
        <f>L1112+L1115</f>
        <v>0</v>
      </c>
      <c r="M1111" s="101">
        <f t="shared" si="191"/>
        <v>4638.1</v>
      </c>
    </row>
    <row r="1112" spans="1:13" ht="12.75">
      <c r="A1112" s="63" t="str">
        <f aca="true" t="shared" si="195" ref="A1112:A1119">IF(ISERROR(MATCH(F1112,Код_КВР,0)),"",INDIRECT(ADDRESS(MATCH(F1112,Код_КВР,0)+1,2,,,"КВР")))</f>
        <v>Закупка товаров, работ и услуг для муниципальных нужд</v>
      </c>
      <c r="B1112" s="94">
        <v>809</v>
      </c>
      <c r="C1112" s="8" t="s">
        <v>233</v>
      </c>
      <c r="D1112" s="8" t="s">
        <v>222</v>
      </c>
      <c r="E1112" s="94" t="s">
        <v>543</v>
      </c>
      <c r="F1112" s="94">
        <v>200</v>
      </c>
      <c r="G1112" s="71">
        <f>G1113</f>
        <v>622.8</v>
      </c>
      <c r="H1112" s="71">
        <f>H1113</f>
        <v>0</v>
      </c>
      <c r="I1112" s="71">
        <f t="shared" si="193"/>
        <v>622.8</v>
      </c>
      <c r="J1112" s="71">
        <f>J1113</f>
        <v>0</v>
      </c>
      <c r="K1112" s="100">
        <f t="shared" si="189"/>
        <v>622.8</v>
      </c>
      <c r="L1112" s="13">
        <f>L1113</f>
        <v>0</v>
      </c>
      <c r="M1112" s="101">
        <f t="shared" si="191"/>
        <v>622.8</v>
      </c>
    </row>
    <row r="1113" spans="1:13" ht="33">
      <c r="A1113" s="63" t="str">
        <f ca="1" t="shared" si="195"/>
        <v>Иные закупки товаров, работ и услуг для обеспечения муниципальных нужд</v>
      </c>
      <c r="B1113" s="94">
        <v>809</v>
      </c>
      <c r="C1113" s="8" t="s">
        <v>233</v>
      </c>
      <c r="D1113" s="8" t="s">
        <v>222</v>
      </c>
      <c r="E1113" s="94" t="s">
        <v>543</v>
      </c>
      <c r="F1113" s="94">
        <v>240</v>
      </c>
      <c r="G1113" s="71">
        <f>G1114</f>
        <v>622.8</v>
      </c>
      <c r="H1113" s="71">
        <f>H1114</f>
        <v>0</v>
      </c>
      <c r="I1113" s="71">
        <f t="shared" si="193"/>
        <v>622.8</v>
      </c>
      <c r="J1113" s="71">
        <f>J1114</f>
        <v>0</v>
      </c>
      <c r="K1113" s="100">
        <f t="shared" si="189"/>
        <v>622.8</v>
      </c>
      <c r="L1113" s="13">
        <f>L1114</f>
        <v>0</v>
      </c>
      <c r="M1113" s="101">
        <f t="shared" si="191"/>
        <v>622.8</v>
      </c>
    </row>
    <row r="1114" spans="1:13" ht="33">
      <c r="A1114" s="63" t="str">
        <f ca="1" t="shared" si="195"/>
        <v xml:space="preserve">Прочая закупка товаров, работ и услуг для обеспечения муниципальных нужд         </v>
      </c>
      <c r="B1114" s="94">
        <v>809</v>
      </c>
      <c r="C1114" s="8" t="s">
        <v>233</v>
      </c>
      <c r="D1114" s="8" t="s">
        <v>222</v>
      </c>
      <c r="E1114" s="94" t="s">
        <v>543</v>
      </c>
      <c r="F1114" s="94">
        <v>244</v>
      </c>
      <c r="G1114" s="71">
        <v>622.8</v>
      </c>
      <c r="H1114" s="71"/>
      <c r="I1114" s="71">
        <f t="shared" si="193"/>
        <v>622.8</v>
      </c>
      <c r="J1114" s="71"/>
      <c r="K1114" s="100">
        <f t="shared" si="189"/>
        <v>622.8</v>
      </c>
      <c r="L1114" s="13"/>
      <c r="M1114" s="101">
        <f t="shared" si="191"/>
        <v>622.8</v>
      </c>
    </row>
    <row r="1115" spans="1:13" ht="33">
      <c r="A1115" s="63" t="str">
        <f ca="1" t="shared" si="195"/>
        <v>Предоставление субсидий бюджетным, автономным учреждениям и иным некоммерческим организациям</v>
      </c>
      <c r="B1115" s="94">
        <v>809</v>
      </c>
      <c r="C1115" s="8" t="s">
        <v>233</v>
      </c>
      <c r="D1115" s="8" t="s">
        <v>222</v>
      </c>
      <c r="E1115" s="94" t="s">
        <v>543</v>
      </c>
      <c r="F1115" s="94">
        <v>600</v>
      </c>
      <c r="G1115" s="71">
        <f>G1116+G1118</f>
        <v>4015.3</v>
      </c>
      <c r="H1115" s="71">
        <f>H1116+H1118</f>
        <v>0</v>
      </c>
      <c r="I1115" s="71">
        <f t="shared" si="193"/>
        <v>4015.3</v>
      </c>
      <c r="J1115" s="71">
        <f>J1116+J1118</f>
        <v>0</v>
      </c>
      <c r="K1115" s="100">
        <f t="shared" si="189"/>
        <v>4015.3</v>
      </c>
      <c r="L1115" s="13">
        <f>L1116+L1118</f>
        <v>0</v>
      </c>
      <c r="M1115" s="101">
        <f t="shared" si="191"/>
        <v>4015.3</v>
      </c>
    </row>
    <row r="1116" spans="1:13" ht="12.75">
      <c r="A1116" s="63" t="str">
        <f ca="1" t="shared" si="195"/>
        <v>Субсидии бюджетным учреждениям</v>
      </c>
      <c r="B1116" s="94">
        <v>809</v>
      </c>
      <c r="C1116" s="8" t="s">
        <v>233</v>
      </c>
      <c r="D1116" s="8" t="s">
        <v>222</v>
      </c>
      <c r="E1116" s="94" t="s">
        <v>543</v>
      </c>
      <c r="F1116" s="94">
        <v>610</v>
      </c>
      <c r="G1116" s="71">
        <f>G1117</f>
        <v>2939.9</v>
      </c>
      <c r="H1116" s="71">
        <f>H1117</f>
        <v>0</v>
      </c>
      <c r="I1116" s="71">
        <f t="shared" si="193"/>
        <v>2939.9</v>
      </c>
      <c r="J1116" s="71">
        <f>J1117</f>
        <v>0</v>
      </c>
      <c r="K1116" s="100">
        <f t="shared" si="189"/>
        <v>2939.9</v>
      </c>
      <c r="L1116" s="13">
        <f>L1117</f>
        <v>0</v>
      </c>
      <c r="M1116" s="101">
        <f t="shared" si="191"/>
        <v>2939.9</v>
      </c>
    </row>
    <row r="1117" spans="1:13" ht="49.5">
      <c r="A1117" s="63" t="str">
        <f ca="1" t="shared" si="195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117" s="94">
        <v>809</v>
      </c>
      <c r="C1117" s="8" t="s">
        <v>233</v>
      </c>
      <c r="D1117" s="8" t="s">
        <v>222</v>
      </c>
      <c r="E1117" s="94" t="s">
        <v>543</v>
      </c>
      <c r="F1117" s="94">
        <v>611</v>
      </c>
      <c r="G1117" s="71">
        <v>2939.9</v>
      </c>
      <c r="H1117" s="71"/>
      <c r="I1117" s="71">
        <f t="shared" si="193"/>
        <v>2939.9</v>
      </c>
      <c r="J1117" s="71"/>
      <c r="K1117" s="100">
        <f t="shared" si="189"/>
        <v>2939.9</v>
      </c>
      <c r="L1117" s="13"/>
      <c r="M1117" s="101">
        <f aca="true" t="shared" si="196" ref="M1117:M1180">K1117+L1117</f>
        <v>2939.9</v>
      </c>
    </row>
    <row r="1118" spans="1:13" ht="12.75">
      <c r="A1118" s="63" t="str">
        <f ca="1" t="shared" si="195"/>
        <v>Субсидии автономным учреждениям</v>
      </c>
      <c r="B1118" s="94">
        <v>809</v>
      </c>
      <c r="C1118" s="8" t="s">
        <v>233</v>
      </c>
      <c r="D1118" s="8" t="s">
        <v>222</v>
      </c>
      <c r="E1118" s="94" t="s">
        <v>543</v>
      </c>
      <c r="F1118" s="94">
        <v>620</v>
      </c>
      <c r="G1118" s="71">
        <f>G1119</f>
        <v>1075.4</v>
      </c>
      <c r="H1118" s="71">
        <f>H1119</f>
        <v>0</v>
      </c>
      <c r="I1118" s="71">
        <f t="shared" si="193"/>
        <v>1075.4</v>
      </c>
      <c r="J1118" s="71">
        <f>J1119</f>
        <v>0</v>
      </c>
      <c r="K1118" s="100">
        <f t="shared" si="189"/>
        <v>1075.4</v>
      </c>
      <c r="L1118" s="13">
        <f>L1119</f>
        <v>0</v>
      </c>
      <c r="M1118" s="101">
        <f t="shared" si="196"/>
        <v>1075.4</v>
      </c>
    </row>
    <row r="1119" spans="1:13" ht="49.5">
      <c r="A1119" s="63" t="str">
        <f ca="1" t="shared" si="195"/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119" s="94">
        <v>809</v>
      </c>
      <c r="C1119" s="8" t="s">
        <v>233</v>
      </c>
      <c r="D1119" s="8" t="s">
        <v>222</v>
      </c>
      <c r="E1119" s="94" t="s">
        <v>543</v>
      </c>
      <c r="F1119" s="94">
        <v>621</v>
      </c>
      <c r="G1119" s="71">
        <v>1075.4</v>
      </c>
      <c r="H1119" s="71"/>
      <c r="I1119" s="71">
        <f t="shared" si="193"/>
        <v>1075.4</v>
      </c>
      <c r="J1119" s="71"/>
      <c r="K1119" s="100">
        <f t="shared" si="189"/>
        <v>1075.4</v>
      </c>
      <c r="L1119" s="13"/>
      <c r="M1119" s="101">
        <f t="shared" si="196"/>
        <v>1075.4</v>
      </c>
    </row>
    <row r="1120" spans="1:13" ht="12.75">
      <c r="A1120" s="63" t="str">
        <f ca="1">IF(ISERROR(MATCH(E1120,Код_КЦСР,0)),"",INDIRECT(ADDRESS(MATCH(E1120,Код_КЦСР,0)+1,2,,,"КЦСР")))</f>
        <v>Спортивный город</v>
      </c>
      <c r="B1120" s="94">
        <v>809</v>
      </c>
      <c r="C1120" s="8" t="s">
        <v>233</v>
      </c>
      <c r="D1120" s="8" t="s">
        <v>222</v>
      </c>
      <c r="E1120" s="94" t="s">
        <v>545</v>
      </c>
      <c r="F1120" s="94"/>
      <c r="G1120" s="71">
        <f>G1121</f>
        <v>5255.6</v>
      </c>
      <c r="H1120" s="71">
        <f>H1121</f>
        <v>10000</v>
      </c>
      <c r="I1120" s="71">
        <f t="shared" si="193"/>
        <v>15255.6</v>
      </c>
      <c r="J1120" s="71">
        <f>J1121</f>
        <v>-205</v>
      </c>
      <c r="K1120" s="100">
        <f t="shared" si="189"/>
        <v>15050.6</v>
      </c>
      <c r="L1120" s="13">
        <f>L1121</f>
        <v>0</v>
      </c>
      <c r="M1120" s="101">
        <f t="shared" si="196"/>
        <v>15050.6</v>
      </c>
    </row>
    <row r="1121" spans="1:13" ht="33">
      <c r="A1121" s="63" t="str">
        <f ca="1">IF(ISERROR(MATCH(F1121,Код_КВР,0)),"",INDIRECT(ADDRESS(MATCH(F1121,Код_КВР,0)+1,2,,,"КВР")))</f>
        <v>Предоставление субсидий бюджетным, автономным учреждениям и иным некоммерческим организациям</v>
      </c>
      <c r="B1121" s="94">
        <v>809</v>
      </c>
      <c r="C1121" s="8" t="s">
        <v>233</v>
      </c>
      <c r="D1121" s="8" t="s">
        <v>222</v>
      </c>
      <c r="E1121" s="94" t="s">
        <v>545</v>
      </c>
      <c r="F1121" s="94">
        <v>600</v>
      </c>
      <c r="G1121" s="71">
        <f>G1122+G1124</f>
        <v>5255.6</v>
      </c>
      <c r="H1121" s="71">
        <f>H1122+H1124</f>
        <v>10000</v>
      </c>
      <c r="I1121" s="71">
        <f t="shared" si="193"/>
        <v>15255.6</v>
      </c>
      <c r="J1121" s="71">
        <f>J1122+J1124</f>
        <v>-205</v>
      </c>
      <c r="K1121" s="100">
        <f aca="true" t="shared" si="197" ref="K1121:K1191">I1121+J1121</f>
        <v>15050.6</v>
      </c>
      <c r="L1121" s="13">
        <f>L1122+L1124</f>
        <v>0</v>
      </c>
      <c r="M1121" s="101">
        <f t="shared" si="196"/>
        <v>15050.6</v>
      </c>
    </row>
    <row r="1122" spans="1:13" ht="12.75">
      <c r="A1122" s="63" t="str">
        <f ca="1">IF(ISERROR(MATCH(F1122,Код_КВР,0)),"",INDIRECT(ADDRESS(MATCH(F1122,Код_КВР,0)+1,2,,,"КВР")))</f>
        <v>Субсидии автономным учреждениям</v>
      </c>
      <c r="B1122" s="94">
        <v>809</v>
      </c>
      <c r="C1122" s="8" t="s">
        <v>233</v>
      </c>
      <c r="D1122" s="8" t="s">
        <v>222</v>
      </c>
      <c r="E1122" s="94" t="s">
        <v>545</v>
      </c>
      <c r="F1122" s="94">
        <v>620</v>
      </c>
      <c r="G1122" s="71">
        <f>G1123</f>
        <v>5005.6</v>
      </c>
      <c r="H1122" s="71">
        <f>H1123</f>
        <v>0</v>
      </c>
      <c r="I1122" s="71">
        <f t="shared" si="193"/>
        <v>5005.6</v>
      </c>
      <c r="J1122" s="71">
        <f>J1123</f>
        <v>-255</v>
      </c>
      <c r="K1122" s="100">
        <f t="shared" si="197"/>
        <v>4750.6</v>
      </c>
      <c r="L1122" s="13">
        <f>L1123</f>
        <v>0</v>
      </c>
      <c r="M1122" s="101">
        <f t="shared" si="196"/>
        <v>4750.6</v>
      </c>
    </row>
    <row r="1123" spans="1:13" ht="12.75">
      <c r="A1123" s="63" t="str">
        <f ca="1">IF(ISERROR(MATCH(F1123,Код_КВР,0)),"",INDIRECT(ADDRESS(MATCH(F1123,Код_КВР,0)+1,2,,,"КВР")))</f>
        <v>Субсидии автономным учреждениям на иные цели</v>
      </c>
      <c r="B1123" s="94">
        <v>809</v>
      </c>
      <c r="C1123" s="8" t="s">
        <v>233</v>
      </c>
      <c r="D1123" s="8" t="s">
        <v>222</v>
      </c>
      <c r="E1123" s="94" t="s">
        <v>545</v>
      </c>
      <c r="F1123" s="94">
        <v>622</v>
      </c>
      <c r="G1123" s="71">
        <v>5005.6</v>
      </c>
      <c r="H1123" s="71"/>
      <c r="I1123" s="71">
        <f t="shared" si="193"/>
        <v>5005.6</v>
      </c>
      <c r="J1123" s="71">
        <v>-255</v>
      </c>
      <c r="K1123" s="100">
        <f t="shared" si="197"/>
        <v>4750.6</v>
      </c>
      <c r="L1123" s="13"/>
      <c r="M1123" s="101">
        <f t="shared" si="196"/>
        <v>4750.6</v>
      </c>
    </row>
    <row r="1124" spans="1:13" ht="33">
      <c r="A1124" s="63" t="str">
        <f ca="1">IF(ISERROR(MATCH(F1124,Код_КВР,0)),"",INDIRECT(ADDRESS(MATCH(F1124,Код_КВР,0)+1,2,,,"КВР")))</f>
        <v>Субсидии некоммерческим организациям (за исключением государственных (муниципальных) учреждений)</v>
      </c>
      <c r="B1124" s="94">
        <v>809</v>
      </c>
      <c r="C1124" s="8" t="s">
        <v>233</v>
      </c>
      <c r="D1124" s="8" t="s">
        <v>222</v>
      </c>
      <c r="E1124" s="94" t="s">
        <v>545</v>
      </c>
      <c r="F1124" s="94">
        <v>630</v>
      </c>
      <c r="G1124" s="71">
        <v>250</v>
      </c>
      <c r="H1124" s="71">
        <v>10000</v>
      </c>
      <c r="I1124" s="71">
        <f t="shared" si="193"/>
        <v>10250</v>
      </c>
      <c r="J1124" s="71">
        <v>50</v>
      </c>
      <c r="K1124" s="100">
        <f t="shared" si="197"/>
        <v>10300</v>
      </c>
      <c r="L1124" s="13"/>
      <c r="M1124" s="101">
        <f t="shared" si="196"/>
        <v>10300</v>
      </c>
    </row>
    <row r="1125" spans="1:13" ht="12.75" hidden="1">
      <c r="A1125" s="63" t="str">
        <f ca="1">IF(ISERROR(MATCH(E1125,Код_КЦСР,0)),"",INDIRECT(ADDRESS(MATCH(E1125,Код_КЦСР,0)+1,2,,,"КЦСР")))</f>
        <v>Муниципальная программа «Здоровый город» на 2014-2022 годы</v>
      </c>
      <c r="B1125" s="94">
        <v>809</v>
      </c>
      <c r="C1125" s="8" t="s">
        <v>233</v>
      </c>
      <c r="D1125" s="8" t="s">
        <v>222</v>
      </c>
      <c r="E1125" s="94" t="s">
        <v>583</v>
      </c>
      <c r="F1125" s="94"/>
      <c r="G1125" s="71">
        <f aca="true" t="shared" si="198" ref="G1125:L1128">G1126</f>
        <v>0</v>
      </c>
      <c r="H1125" s="71">
        <f t="shared" si="198"/>
        <v>0</v>
      </c>
      <c r="I1125" s="71">
        <f t="shared" si="193"/>
        <v>0</v>
      </c>
      <c r="J1125" s="71">
        <f t="shared" si="198"/>
        <v>0</v>
      </c>
      <c r="K1125" s="100">
        <f t="shared" si="197"/>
        <v>0</v>
      </c>
      <c r="L1125" s="13">
        <f t="shared" si="198"/>
        <v>0</v>
      </c>
      <c r="M1125" s="101">
        <f t="shared" si="196"/>
        <v>0</v>
      </c>
    </row>
    <row r="1126" spans="1:13" ht="12.75" hidden="1">
      <c r="A1126" s="63" t="str">
        <f ca="1">IF(ISERROR(MATCH(E1126,Код_КЦСР,0)),"",INDIRECT(ADDRESS(MATCH(E1126,Код_КЦСР,0)+1,2,,,"КЦСР")))</f>
        <v>Сохранение и укрепление здоровья детей и подростков</v>
      </c>
      <c r="B1126" s="94">
        <v>809</v>
      </c>
      <c r="C1126" s="8" t="s">
        <v>233</v>
      </c>
      <c r="D1126" s="8" t="s">
        <v>222</v>
      </c>
      <c r="E1126" s="94" t="s">
        <v>586</v>
      </c>
      <c r="F1126" s="94"/>
      <c r="G1126" s="71">
        <f t="shared" si="198"/>
        <v>0</v>
      </c>
      <c r="H1126" s="71">
        <f t="shared" si="198"/>
        <v>0</v>
      </c>
      <c r="I1126" s="71">
        <f t="shared" si="193"/>
        <v>0</v>
      </c>
      <c r="J1126" s="71">
        <f t="shared" si="198"/>
        <v>0</v>
      </c>
      <c r="K1126" s="100">
        <f t="shared" si="197"/>
        <v>0</v>
      </c>
      <c r="L1126" s="13">
        <f t="shared" si="198"/>
        <v>0</v>
      </c>
      <c r="M1126" s="101">
        <f t="shared" si="196"/>
        <v>0</v>
      </c>
    </row>
    <row r="1127" spans="1:13" ht="33" hidden="1">
      <c r="A1127" s="63" t="str">
        <f ca="1">IF(ISERROR(MATCH(F1127,Код_КВР,0)),"",INDIRECT(ADDRESS(MATCH(F1127,Код_КВР,0)+1,2,,,"КВР")))</f>
        <v>Предоставление субсидий бюджетным, автономным учреждениям и иным некоммерческим организациям</v>
      </c>
      <c r="B1127" s="94">
        <v>809</v>
      </c>
      <c r="C1127" s="8" t="s">
        <v>233</v>
      </c>
      <c r="D1127" s="8" t="s">
        <v>222</v>
      </c>
      <c r="E1127" s="94" t="s">
        <v>586</v>
      </c>
      <c r="F1127" s="94">
        <v>600</v>
      </c>
      <c r="G1127" s="71">
        <f t="shared" si="198"/>
        <v>0</v>
      </c>
      <c r="H1127" s="71">
        <f t="shared" si="198"/>
        <v>0</v>
      </c>
      <c r="I1127" s="71">
        <f t="shared" si="193"/>
        <v>0</v>
      </c>
      <c r="J1127" s="71">
        <f t="shared" si="198"/>
        <v>0</v>
      </c>
      <c r="K1127" s="100">
        <f t="shared" si="197"/>
        <v>0</v>
      </c>
      <c r="L1127" s="13">
        <f t="shared" si="198"/>
        <v>0</v>
      </c>
      <c r="M1127" s="101">
        <f t="shared" si="196"/>
        <v>0</v>
      </c>
    </row>
    <row r="1128" spans="1:13" ht="12.75" hidden="1">
      <c r="A1128" s="63" t="str">
        <f ca="1">IF(ISERROR(MATCH(F1128,Код_КВР,0)),"",INDIRECT(ADDRESS(MATCH(F1128,Код_КВР,0)+1,2,,,"КВР")))</f>
        <v>Субсидии автономным учреждениям</v>
      </c>
      <c r="B1128" s="94">
        <v>809</v>
      </c>
      <c r="C1128" s="8" t="s">
        <v>233</v>
      </c>
      <c r="D1128" s="8" t="s">
        <v>222</v>
      </c>
      <c r="E1128" s="94" t="s">
        <v>586</v>
      </c>
      <c r="F1128" s="94">
        <v>620</v>
      </c>
      <c r="G1128" s="71">
        <f t="shared" si="198"/>
        <v>0</v>
      </c>
      <c r="H1128" s="71">
        <f t="shared" si="198"/>
        <v>0</v>
      </c>
      <c r="I1128" s="71">
        <f t="shared" si="193"/>
        <v>0</v>
      </c>
      <c r="J1128" s="71">
        <f t="shared" si="198"/>
        <v>0</v>
      </c>
      <c r="K1128" s="100">
        <f t="shared" si="197"/>
        <v>0</v>
      </c>
      <c r="L1128" s="13">
        <f t="shared" si="198"/>
        <v>0</v>
      </c>
      <c r="M1128" s="101">
        <f t="shared" si="196"/>
        <v>0</v>
      </c>
    </row>
    <row r="1129" spans="1:13" ht="12.75" hidden="1">
      <c r="A1129" s="63" t="str">
        <f ca="1">IF(ISERROR(MATCH(F1129,Код_КВР,0)),"",INDIRECT(ADDRESS(MATCH(F1129,Код_КВР,0)+1,2,,,"КВР")))</f>
        <v>Субсидии автономным учреждениям на иные цели</v>
      </c>
      <c r="B1129" s="94">
        <v>809</v>
      </c>
      <c r="C1129" s="8" t="s">
        <v>233</v>
      </c>
      <c r="D1129" s="8" t="s">
        <v>222</v>
      </c>
      <c r="E1129" s="94" t="s">
        <v>586</v>
      </c>
      <c r="F1129" s="94">
        <v>622</v>
      </c>
      <c r="G1129" s="71"/>
      <c r="H1129" s="71"/>
      <c r="I1129" s="71">
        <f t="shared" si="193"/>
        <v>0</v>
      </c>
      <c r="J1129" s="71"/>
      <c r="K1129" s="100">
        <f t="shared" si="197"/>
        <v>0</v>
      </c>
      <c r="L1129" s="13"/>
      <c r="M1129" s="101">
        <f t="shared" si="196"/>
        <v>0</v>
      </c>
    </row>
    <row r="1130" spans="1:13" ht="12.75">
      <c r="A1130" s="12" t="s">
        <v>276</v>
      </c>
      <c r="B1130" s="94">
        <v>809</v>
      </c>
      <c r="C1130" s="8" t="s">
        <v>233</v>
      </c>
      <c r="D1130" s="8" t="s">
        <v>223</v>
      </c>
      <c r="E1130" s="94"/>
      <c r="F1130" s="94"/>
      <c r="G1130" s="71">
        <f aca="true" t="shared" si="199" ref="G1130:L1134">G1131</f>
        <v>500</v>
      </c>
      <c r="H1130" s="71">
        <f t="shared" si="199"/>
        <v>0</v>
      </c>
      <c r="I1130" s="71">
        <f t="shared" si="193"/>
        <v>500</v>
      </c>
      <c r="J1130" s="71">
        <f>J1131+J1136</f>
        <v>1714.9</v>
      </c>
      <c r="K1130" s="100">
        <f t="shared" si="197"/>
        <v>2214.9</v>
      </c>
      <c r="L1130" s="13">
        <f>L1131+L1136</f>
        <v>0</v>
      </c>
      <c r="M1130" s="101">
        <f t="shared" si="196"/>
        <v>2214.9</v>
      </c>
    </row>
    <row r="1131" spans="1:13" ht="33">
      <c r="A1131" s="63" t="str">
        <f ca="1">IF(ISERROR(MATCH(E1131,Код_КЦСР,0)),"",INDIRECT(ADDRESS(MATCH(E1131,Код_КЦСР,0)+1,2,,,"КЦСР")))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131" s="94">
        <v>809</v>
      </c>
      <c r="C1131" s="8" t="s">
        <v>233</v>
      </c>
      <c r="D1131" s="8" t="s">
        <v>223</v>
      </c>
      <c r="E1131" s="94" t="s">
        <v>533</v>
      </c>
      <c r="F1131" s="94"/>
      <c r="G1131" s="71">
        <f t="shared" si="199"/>
        <v>500</v>
      </c>
      <c r="H1131" s="71">
        <f t="shared" si="199"/>
        <v>0</v>
      </c>
      <c r="I1131" s="71">
        <f t="shared" si="193"/>
        <v>500</v>
      </c>
      <c r="J1131" s="71">
        <f t="shared" si="199"/>
        <v>114.9</v>
      </c>
      <c r="K1131" s="100">
        <f t="shared" si="197"/>
        <v>614.9</v>
      </c>
      <c r="L1131" s="13">
        <f t="shared" si="199"/>
        <v>0</v>
      </c>
      <c r="M1131" s="101">
        <f t="shared" si="196"/>
        <v>614.9</v>
      </c>
    </row>
    <row r="1132" spans="1:13" ht="12.75">
      <c r="A1132" s="63" t="str">
        <f ca="1">IF(ISERROR(MATCH(E1132,Код_КЦСР,0)),"",INDIRECT(ADDRESS(MATCH(E1132,Код_КЦСР,0)+1,2,,,"КЦСР")))</f>
        <v>Спортивный город</v>
      </c>
      <c r="B1132" s="94">
        <v>809</v>
      </c>
      <c r="C1132" s="8" t="s">
        <v>233</v>
      </c>
      <c r="D1132" s="8" t="s">
        <v>223</v>
      </c>
      <c r="E1132" s="94" t="s">
        <v>545</v>
      </c>
      <c r="F1132" s="94"/>
      <c r="G1132" s="71">
        <f t="shared" si="199"/>
        <v>500</v>
      </c>
      <c r="H1132" s="71">
        <f t="shared" si="199"/>
        <v>0</v>
      </c>
      <c r="I1132" s="71">
        <f t="shared" si="193"/>
        <v>500</v>
      </c>
      <c r="J1132" s="71">
        <f t="shared" si="199"/>
        <v>114.9</v>
      </c>
      <c r="K1132" s="100">
        <f t="shared" si="197"/>
        <v>614.9</v>
      </c>
      <c r="L1132" s="13">
        <f t="shared" si="199"/>
        <v>0</v>
      </c>
      <c r="M1132" s="101">
        <f t="shared" si="196"/>
        <v>614.9</v>
      </c>
    </row>
    <row r="1133" spans="1:13" ht="33">
      <c r="A1133" s="63" t="str">
        <f ca="1">IF(ISERROR(MATCH(F1133,Код_КВР,0)),"",INDIRECT(ADDRESS(MATCH(F1133,Код_КВР,0)+1,2,,,"КВР")))</f>
        <v>Предоставление субсидий бюджетным, автономным учреждениям и иным некоммерческим организациям</v>
      </c>
      <c r="B1133" s="94">
        <v>809</v>
      </c>
      <c r="C1133" s="8" t="s">
        <v>233</v>
      </c>
      <c r="D1133" s="8" t="s">
        <v>223</v>
      </c>
      <c r="E1133" s="94" t="s">
        <v>545</v>
      </c>
      <c r="F1133" s="94">
        <v>600</v>
      </c>
      <c r="G1133" s="71">
        <f t="shared" si="199"/>
        <v>500</v>
      </c>
      <c r="H1133" s="71">
        <f t="shared" si="199"/>
        <v>0</v>
      </c>
      <c r="I1133" s="71">
        <f t="shared" si="193"/>
        <v>500</v>
      </c>
      <c r="J1133" s="71">
        <f t="shared" si="199"/>
        <v>114.9</v>
      </c>
      <c r="K1133" s="100">
        <f t="shared" si="197"/>
        <v>614.9</v>
      </c>
      <c r="L1133" s="13">
        <f t="shared" si="199"/>
        <v>0</v>
      </c>
      <c r="M1133" s="101">
        <f t="shared" si="196"/>
        <v>614.9</v>
      </c>
    </row>
    <row r="1134" spans="1:13" ht="12.75">
      <c r="A1134" s="63" t="str">
        <f ca="1">IF(ISERROR(MATCH(F1134,Код_КВР,0)),"",INDIRECT(ADDRESS(MATCH(F1134,Код_КВР,0)+1,2,,,"КВР")))</f>
        <v>Субсидии автономным учреждениям</v>
      </c>
      <c r="B1134" s="94">
        <v>809</v>
      </c>
      <c r="C1134" s="8" t="s">
        <v>233</v>
      </c>
      <c r="D1134" s="8" t="s">
        <v>223</v>
      </c>
      <c r="E1134" s="94" t="s">
        <v>545</v>
      </c>
      <c r="F1134" s="94">
        <v>620</v>
      </c>
      <c r="G1134" s="71">
        <f t="shared" si="199"/>
        <v>500</v>
      </c>
      <c r="H1134" s="71">
        <f t="shared" si="199"/>
        <v>0</v>
      </c>
      <c r="I1134" s="71">
        <f t="shared" si="193"/>
        <v>500</v>
      </c>
      <c r="J1134" s="71">
        <f t="shared" si="199"/>
        <v>114.9</v>
      </c>
      <c r="K1134" s="100">
        <f t="shared" si="197"/>
        <v>614.9</v>
      </c>
      <c r="L1134" s="13">
        <f t="shared" si="199"/>
        <v>0</v>
      </c>
      <c r="M1134" s="101">
        <f t="shared" si="196"/>
        <v>614.9</v>
      </c>
    </row>
    <row r="1135" spans="1:13" ht="12.75">
      <c r="A1135" s="63" t="str">
        <f ca="1">IF(ISERROR(MATCH(F1135,Код_КВР,0)),"",INDIRECT(ADDRESS(MATCH(F1135,Код_КВР,0)+1,2,,,"КВР")))</f>
        <v>Субсидии автономным учреждениям на иные цели</v>
      </c>
      <c r="B1135" s="94">
        <v>809</v>
      </c>
      <c r="C1135" s="8" t="s">
        <v>233</v>
      </c>
      <c r="D1135" s="8" t="s">
        <v>223</v>
      </c>
      <c r="E1135" s="94" t="s">
        <v>545</v>
      </c>
      <c r="F1135" s="94">
        <v>622</v>
      </c>
      <c r="G1135" s="71">
        <v>500</v>
      </c>
      <c r="H1135" s="71"/>
      <c r="I1135" s="71">
        <f t="shared" si="193"/>
        <v>500</v>
      </c>
      <c r="J1135" s="71">
        <v>114.9</v>
      </c>
      <c r="K1135" s="100">
        <f t="shared" si="197"/>
        <v>614.9</v>
      </c>
      <c r="L1135" s="13"/>
      <c r="M1135" s="101">
        <f t="shared" si="196"/>
        <v>614.9</v>
      </c>
    </row>
    <row r="1136" spans="1:13" ht="33">
      <c r="A1136" s="63" t="str">
        <f ca="1">IF(ISERROR(MATCH(E1136,Код_КЦСР,0)),"",INDIRECT(ADDRESS(MATCH(E1136,Код_КЦСР,0)+1,2,,,"КЦСР")))</f>
        <v>Непрограммные направления деятельности органов местного самоуправления</v>
      </c>
      <c r="B1136" s="94">
        <v>809</v>
      </c>
      <c r="C1136" s="8" t="s">
        <v>233</v>
      </c>
      <c r="D1136" s="8" t="s">
        <v>223</v>
      </c>
      <c r="E1136" s="94" t="s">
        <v>308</v>
      </c>
      <c r="F1136" s="94"/>
      <c r="G1136" s="71"/>
      <c r="H1136" s="71"/>
      <c r="I1136" s="71"/>
      <c r="J1136" s="71">
        <f>J1137</f>
        <v>1600</v>
      </c>
      <c r="K1136" s="100">
        <f t="shared" si="197"/>
        <v>1600</v>
      </c>
      <c r="L1136" s="13">
        <f>L1137</f>
        <v>0</v>
      </c>
      <c r="M1136" s="101">
        <f t="shared" si="196"/>
        <v>1600</v>
      </c>
    </row>
    <row r="1137" spans="1:13" ht="12.75">
      <c r="A1137" s="63" t="str">
        <f ca="1">IF(ISERROR(MATCH(E1137,Код_КЦСР,0)),"",INDIRECT(ADDRESS(MATCH(E1137,Код_КЦСР,0)+1,2,,,"КЦСР")))</f>
        <v>Расходы, не включенные в муниципальные программы города Череповца</v>
      </c>
      <c r="B1137" s="94">
        <v>809</v>
      </c>
      <c r="C1137" s="8" t="s">
        <v>233</v>
      </c>
      <c r="D1137" s="8" t="s">
        <v>223</v>
      </c>
      <c r="E1137" s="94" t="s">
        <v>310</v>
      </c>
      <c r="F1137" s="94"/>
      <c r="G1137" s="71"/>
      <c r="H1137" s="71"/>
      <c r="I1137" s="71"/>
      <c r="J1137" s="71">
        <f>J1138</f>
        <v>1600</v>
      </c>
      <c r="K1137" s="100">
        <f t="shared" si="197"/>
        <v>1600</v>
      </c>
      <c r="L1137" s="13">
        <f>L1138</f>
        <v>0</v>
      </c>
      <c r="M1137" s="101">
        <f t="shared" si="196"/>
        <v>1600</v>
      </c>
    </row>
    <row r="1138" spans="1:13" ht="12.75">
      <c r="A1138" s="63" t="str">
        <f ca="1">IF(ISERROR(MATCH(E1138,Код_КЦСР,0)),"",INDIRECT(ADDRESS(MATCH(E1138,Код_КЦСР,0)+1,2,,,"КЦСР")))</f>
        <v>Кредиторская задолженность, сложившаяся по итогам 2013 года</v>
      </c>
      <c r="B1138" s="94">
        <v>809</v>
      </c>
      <c r="C1138" s="8" t="s">
        <v>233</v>
      </c>
      <c r="D1138" s="8" t="s">
        <v>223</v>
      </c>
      <c r="E1138" s="94" t="s">
        <v>380</v>
      </c>
      <c r="F1138" s="94"/>
      <c r="G1138" s="71"/>
      <c r="H1138" s="71"/>
      <c r="I1138" s="71"/>
      <c r="J1138" s="71">
        <f>J1139</f>
        <v>1600</v>
      </c>
      <c r="K1138" s="100">
        <f t="shared" si="197"/>
        <v>1600</v>
      </c>
      <c r="L1138" s="13">
        <f>L1139</f>
        <v>0</v>
      </c>
      <c r="M1138" s="101">
        <f t="shared" si="196"/>
        <v>1600</v>
      </c>
    </row>
    <row r="1139" spans="1:13" ht="12.75">
      <c r="A1139" s="63" t="str">
        <f ca="1">IF(ISERROR(MATCH(F1139,Код_КВР,0)),"",INDIRECT(ADDRESS(MATCH(F1139,Код_КВР,0)+1,2,,,"КВР")))</f>
        <v>Иные бюджетные ассигнования</v>
      </c>
      <c r="B1139" s="94">
        <v>809</v>
      </c>
      <c r="C1139" s="8" t="s">
        <v>233</v>
      </c>
      <c r="D1139" s="8" t="s">
        <v>223</v>
      </c>
      <c r="E1139" s="94" t="s">
        <v>380</v>
      </c>
      <c r="F1139" s="94">
        <v>800</v>
      </c>
      <c r="G1139" s="71"/>
      <c r="H1139" s="71"/>
      <c r="I1139" s="71"/>
      <c r="J1139" s="71">
        <f>J1140</f>
        <v>1600</v>
      </c>
      <c r="K1139" s="100">
        <f t="shared" si="197"/>
        <v>1600</v>
      </c>
      <c r="L1139" s="13">
        <f>L1140</f>
        <v>0</v>
      </c>
      <c r="M1139" s="101">
        <f t="shared" si="196"/>
        <v>1600</v>
      </c>
    </row>
    <row r="1140" spans="1:13" ht="33">
      <c r="A1140" s="63" t="str">
        <f ca="1">IF(ISERROR(MATCH(F1140,Код_КВР,0)),"",INDIRECT(ADDRESS(MATCH(F1140,Код_КВР,0)+1,2,,,"КВР")))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1140" s="94">
        <v>809</v>
      </c>
      <c r="C1140" s="8" t="s">
        <v>233</v>
      </c>
      <c r="D1140" s="8" t="s">
        <v>223</v>
      </c>
      <c r="E1140" s="94" t="s">
        <v>380</v>
      </c>
      <c r="F1140" s="94">
        <v>810</v>
      </c>
      <c r="G1140" s="71"/>
      <c r="H1140" s="71"/>
      <c r="I1140" s="71"/>
      <c r="J1140" s="71">
        <v>1600</v>
      </c>
      <c r="K1140" s="100">
        <f t="shared" si="197"/>
        <v>1600</v>
      </c>
      <c r="L1140" s="13"/>
      <c r="M1140" s="101">
        <f t="shared" si="196"/>
        <v>1600</v>
      </c>
    </row>
    <row r="1141" spans="1:13" ht="12.75">
      <c r="A1141" s="12" t="s">
        <v>201</v>
      </c>
      <c r="B1141" s="94">
        <v>809</v>
      </c>
      <c r="C1141" s="8" t="s">
        <v>233</v>
      </c>
      <c r="D1141" s="8" t="s">
        <v>230</v>
      </c>
      <c r="E1141" s="94"/>
      <c r="F1141" s="94"/>
      <c r="G1141" s="71">
        <f>G1142+G1147</f>
        <v>9683.2</v>
      </c>
      <c r="H1141" s="71">
        <f>H1142+H1147</f>
        <v>0</v>
      </c>
      <c r="I1141" s="71">
        <f aca="true" t="shared" si="200" ref="I1141:I1206">G1141+H1141</f>
        <v>9683.2</v>
      </c>
      <c r="J1141" s="71">
        <f>J1142+J1147</f>
        <v>0</v>
      </c>
      <c r="K1141" s="100">
        <f t="shared" si="197"/>
        <v>9683.2</v>
      </c>
      <c r="L1141" s="13">
        <f>L1142+L1147</f>
        <v>0</v>
      </c>
      <c r="M1141" s="101">
        <f t="shared" si="196"/>
        <v>9683.2</v>
      </c>
    </row>
    <row r="1142" spans="1:13" ht="33">
      <c r="A1142" s="63" t="str">
        <f ca="1">IF(ISERROR(MATCH(E1142,Код_КЦСР,0)),"",INDIRECT(ADDRESS(MATCH(E1142,Код_КЦСР,0)+1,2,,,"КЦСР")))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142" s="94">
        <v>809</v>
      </c>
      <c r="C1142" s="8" t="s">
        <v>233</v>
      </c>
      <c r="D1142" s="8" t="s">
        <v>230</v>
      </c>
      <c r="E1142" s="94" t="s">
        <v>533</v>
      </c>
      <c r="F1142" s="94"/>
      <c r="G1142" s="71">
        <f aca="true" t="shared" si="201" ref="G1142:L1145">G1143</f>
        <v>3827.4</v>
      </c>
      <c r="H1142" s="71">
        <f t="shared" si="201"/>
        <v>0</v>
      </c>
      <c r="I1142" s="71">
        <f t="shared" si="200"/>
        <v>3827.4</v>
      </c>
      <c r="J1142" s="71">
        <f t="shared" si="201"/>
        <v>0</v>
      </c>
      <c r="K1142" s="100">
        <f t="shared" si="197"/>
        <v>3827.4</v>
      </c>
      <c r="L1142" s="13">
        <f t="shared" si="201"/>
        <v>0</v>
      </c>
      <c r="M1142" s="101">
        <f t="shared" si="196"/>
        <v>3827.4</v>
      </c>
    </row>
    <row r="1143" spans="1:13" ht="12.75">
      <c r="A1143" s="63" t="str">
        <f ca="1">IF(ISERROR(MATCH(E1143,Код_КЦСР,0)),"",INDIRECT(ADDRESS(MATCH(E1143,Код_КЦСР,0)+1,2,,,"КЦСР")))</f>
        <v>Организация и ведение бухгалтерского (бюджетного) учета</v>
      </c>
      <c r="B1143" s="94">
        <v>809</v>
      </c>
      <c r="C1143" s="8" t="s">
        <v>233</v>
      </c>
      <c r="D1143" s="8" t="s">
        <v>230</v>
      </c>
      <c r="E1143" s="94" t="s">
        <v>541</v>
      </c>
      <c r="F1143" s="94"/>
      <c r="G1143" s="71">
        <f t="shared" si="201"/>
        <v>3827.4</v>
      </c>
      <c r="H1143" s="71">
        <f t="shared" si="201"/>
        <v>0</v>
      </c>
      <c r="I1143" s="71">
        <f t="shared" si="200"/>
        <v>3827.4</v>
      </c>
      <c r="J1143" s="71">
        <f t="shared" si="201"/>
        <v>0</v>
      </c>
      <c r="K1143" s="100">
        <f t="shared" si="197"/>
        <v>3827.4</v>
      </c>
      <c r="L1143" s="13">
        <f t="shared" si="201"/>
        <v>0</v>
      </c>
      <c r="M1143" s="101">
        <f t="shared" si="196"/>
        <v>3827.4</v>
      </c>
    </row>
    <row r="1144" spans="1:13" ht="33">
      <c r="A1144" s="63" t="str">
        <f ca="1">IF(ISERROR(MATCH(F1144,Код_КВР,0)),"",INDIRECT(ADDRESS(MATCH(F1144,Код_КВР,0)+1,2,,,"КВР")))</f>
        <v>Предоставление субсидий бюджетным, автономным учреждениям и иным некоммерческим организациям</v>
      </c>
      <c r="B1144" s="94">
        <v>809</v>
      </c>
      <c r="C1144" s="8" t="s">
        <v>233</v>
      </c>
      <c r="D1144" s="8" t="s">
        <v>230</v>
      </c>
      <c r="E1144" s="94" t="s">
        <v>541</v>
      </c>
      <c r="F1144" s="94">
        <v>600</v>
      </c>
      <c r="G1144" s="71">
        <f t="shared" si="201"/>
        <v>3827.4</v>
      </c>
      <c r="H1144" s="71">
        <f t="shared" si="201"/>
        <v>0</v>
      </c>
      <c r="I1144" s="71">
        <f t="shared" si="200"/>
        <v>3827.4</v>
      </c>
      <c r="J1144" s="71">
        <f t="shared" si="201"/>
        <v>0</v>
      </c>
      <c r="K1144" s="100">
        <f t="shared" si="197"/>
        <v>3827.4</v>
      </c>
      <c r="L1144" s="13">
        <f t="shared" si="201"/>
        <v>0</v>
      </c>
      <c r="M1144" s="101">
        <f t="shared" si="196"/>
        <v>3827.4</v>
      </c>
    </row>
    <row r="1145" spans="1:13" ht="12.75">
      <c r="A1145" s="63" t="str">
        <f ca="1">IF(ISERROR(MATCH(F1145,Код_КВР,0)),"",INDIRECT(ADDRESS(MATCH(F1145,Код_КВР,0)+1,2,,,"КВР")))</f>
        <v>Субсидии бюджетным учреждениям</v>
      </c>
      <c r="B1145" s="94">
        <v>809</v>
      </c>
      <c r="C1145" s="8" t="s">
        <v>233</v>
      </c>
      <c r="D1145" s="8" t="s">
        <v>230</v>
      </c>
      <c r="E1145" s="94" t="s">
        <v>541</v>
      </c>
      <c r="F1145" s="94">
        <v>610</v>
      </c>
      <c r="G1145" s="71">
        <f t="shared" si="201"/>
        <v>3827.4</v>
      </c>
      <c r="H1145" s="71">
        <f t="shared" si="201"/>
        <v>0</v>
      </c>
      <c r="I1145" s="71">
        <f t="shared" si="200"/>
        <v>3827.4</v>
      </c>
      <c r="J1145" s="71">
        <f t="shared" si="201"/>
        <v>0</v>
      </c>
      <c r="K1145" s="100">
        <f t="shared" si="197"/>
        <v>3827.4</v>
      </c>
      <c r="L1145" s="13">
        <f t="shared" si="201"/>
        <v>0</v>
      </c>
      <c r="M1145" s="101">
        <f t="shared" si="196"/>
        <v>3827.4</v>
      </c>
    </row>
    <row r="1146" spans="1:13" ht="49.5">
      <c r="A1146" s="63" t="str">
        <f ca="1">IF(ISERROR(MATCH(F1146,Код_КВР,0)),"",INDIRECT(ADDRESS(MATCH(F1146,Код_КВР,0)+1,2,,,"КВР")))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146" s="94">
        <v>809</v>
      </c>
      <c r="C1146" s="8" t="s">
        <v>233</v>
      </c>
      <c r="D1146" s="8" t="s">
        <v>230</v>
      </c>
      <c r="E1146" s="94" t="s">
        <v>541</v>
      </c>
      <c r="F1146" s="94">
        <v>611</v>
      </c>
      <c r="G1146" s="71">
        <v>3827.4</v>
      </c>
      <c r="H1146" s="71"/>
      <c r="I1146" s="71">
        <f t="shared" si="200"/>
        <v>3827.4</v>
      </c>
      <c r="J1146" s="71"/>
      <c r="K1146" s="100">
        <f t="shared" si="197"/>
        <v>3827.4</v>
      </c>
      <c r="L1146" s="13"/>
      <c r="M1146" s="101">
        <f t="shared" si="196"/>
        <v>3827.4</v>
      </c>
    </row>
    <row r="1147" spans="1:13" ht="33">
      <c r="A1147" s="63" t="str">
        <f ca="1">IF(ISERROR(MATCH(E1147,Код_КЦСР,0)),"",INDIRECT(ADDRESS(MATCH(E1147,Код_КЦСР,0)+1,2,,,"КЦСР")))</f>
        <v>Непрограммные направления деятельности органов местного самоуправления</v>
      </c>
      <c r="B1147" s="94">
        <v>809</v>
      </c>
      <c r="C1147" s="8" t="s">
        <v>233</v>
      </c>
      <c r="D1147" s="8" t="s">
        <v>230</v>
      </c>
      <c r="E1147" s="94" t="s">
        <v>308</v>
      </c>
      <c r="F1147" s="94"/>
      <c r="G1147" s="71">
        <f aca="true" t="shared" si="202" ref="G1147:L1149">G1148</f>
        <v>5855.8</v>
      </c>
      <c r="H1147" s="71">
        <f t="shared" si="202"/>
        <v>0</v>
      </c>
      <c r="I1147" s="71">
        <f t="shared" si="200"/>
        <v>5855.8</v>
      </c>
      <c r="J1147" s="71">
        <f t="shared" si="202"/>
        <v>0</v>
      </c>
      <c r="K1147" s="100">
        <f t="shared" si="197"/>
        <v>5855.8</v>
      </c>
      <c r="L1147" s="13">
        <f t="shared" si="202"/>
        <v>0</v>
      </c>
      <c r="M1147" s="101">
        <f t="shared" si="196"/>
        <v>5855.8</v>
      </c>
    </row>
    <row r="1148" spans="1:13" ht="12.75">
      <c r="A1148" s="63" t="str">
        <f ca="1">IF(ISERROR(MATCH(E1148,Код_КЦСР,0)),"",INDIRECT(ADDRESS(MATCH(E1148,Код_КЦСР,0)+1,2,,,"КЦСР")))</f>
        <v>Расходы, не включенные в муниципальные программы города Череповца</v>
      </c>
      <c r="B1148" s="94">
        <v>809</v>
      </c>
      <c r="C1148" s="8" t="s">
        <v>233</v>
      </c>
      <c r="D1148" s="8" t="s">
        <v>230</v>
      </c>
      <c r="E1148" s="94" t="s">
        <v>310</v>
      </c>
      <c r="F1148" s="94"/>
      <c r="G1148" s="71">
        <f t="shared" si="202"/>
        <v>5855.8</v>
      </c>
      <c r="H1148" s="71">
        <f t="shared" si="202"/>
        <v>0</v>
      </c>
      <c r="I1148" s="71">
        <f t="shared" si="200"/>
        <v>5855.8</v>
      </c>
      <c r="J1148" s="71">
        <f t="shared" si="202"/>
        <v>0</v>
      </c>
      <c r="K1148" s="100">
        <f t="shared" si="197"/>
        <v>5855.8</v>
      </c>
      <c r="L1148" s="13">
        <f t="shared" si="202"/>
        <v>0</v>
      </c>
      <c r="M1148" s="101">
        <f t="shared" si="196"/>
        <v>5855.8</v>
      </c>
    </row>
    <row r="1149" spans="1:13" ht="33">
      <c r="A1149" s="63" t="str">
        <f ca="1">IF(ISERROR(MATCH(E1149,Код_КЦСР,0)),"",INDIRECT(ADDRESS(MATCH(E1149,Код_КЦСР,0)+1,2,,,"КЦСР")))</f>
        <v>Руководство и управление в сфере установленных функций органов местного самоуправления</v>
      </c>
      <c r="B1149" s="94">
        <v>809</v>
      </c>
      <c r="C1149" s="8" t="s">
        <v>233</v>
      </c>
      <c r="D1149" s="8" t="s">
        <v>230</v>
      </c>
      <c r="E1149" s="94" t="s">
        <v>312</v>
      </c>
      <c r="F1149" s="94"/>
      <c r="G1149" s="71">
        <f t="shared" si="202"/>
        <v>5855.8</v>
      </c>
      <c r="H1149" s="71">
        <f t="shared" si="202"/>
        <v>0</v>
      </c>
      <c r="I1149" s="71">
        <f t="shared" si="200"/>
        <v>5855.8</v>
      </c>
      <c r="J1149" s="71">
        <f t="shared" si="202"/>
        <v>0</v>
      </c>
      <c r="K1149" s="100">
        <f t="shared" si="197"/>
        <v>5855.8</v>
      </c>
      <c r="L1149" s="13">
        <f t="shared" si="202"/>
        <v>0</v>
      </c>
      <c r="M1149" s="101">
        <f t="shared" si="196"/>
        <v>5855.8</v>
      </c>
    </row>
    <row r="1150" spans="1:13" ht="12.75">
      <c r="A1150" s="63" t="str">
        <f ca="1">IF(ISERROR(MATCH(E1150,Код_КЦСР,0)),"",INDIRECT(ADDRESS(MATCH(E1150,Код_КЦСР,0)+1,2,,,"КЦСР")))</f>
        <v>Центральный аппарат</v>
      </c>
      <c r="B1150" s="94">
        <v>809</v>
      </c>
      <c r="C1150" s="8" t="s">
        <v>233</v>
      </c>
      <c r="D1150" s="8" t="s">
        <v>230</v>
      </c>
      <c r="E1150" s="94" t="s">
        <v>315</v>
      </c>
      <c r="F1150" s="94"/>
      <c r="G1150" s="71">
        <f>G1151+G1153</f>
        <v>5855.8</v>
      </c>
      <c r="H1150" s="71">
        <f>H1151+H1153</f>
        <v>0</v>
      </c>
      <c r="I1150" s="71">
        <f t="shared" si="200"/>
        <v>5855.8</v>
      </c>
      <c r="J1150" s="71">
        <f>J1151+J1153</f>
        <v>0</v>
      </c>
      <c r="K1150" s="100">
        <f t="shared" si="197"/>
        <v>5855.8</v>
      </c>
      <c r="L1150" s="13">
        <f>L1151+L1153</f>
        <v>0</v>
      </c>
      <c r="M1150" s="101">
        <f t="shared" si="196"/>
        <v>5855.8</v>
      </c>
    </row>
    <row r="1151" spans="1:13" ht="33">
      <c r="A1151" s="63" t="str">
        <f ca="1">IF(ISERROR(MATCH(F1151,Код_КВР,0)),"",INDIRECT(ADDRESS(MATCH(F1151,Код_КВР,0)+1,2,,,"КВР")))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51" s="94">
        <v>809</v>
      </c>
      <c r="C1151" s="8" t="s">
        <v>233</v>
      </c>
      <c r="D1151" s="8" t="s">
        <v>230</v>
      </c>
      <c r="E1151" s="94" t="s">
        <v>315</v>
      </c>
      <c r="F1151" s="94">
        <v>100</v>
      </c>
      <c r="G1151" s="71">
        <f>G1152</f>
        <v>5841</v>
      </c>
      <c r="H1151" s="71">
        <f>H1152</f>
        <v>0</v>
      </c>
      <c r="I1151" s="71">
        <f t="shared" si="200"/>
        <v>5841</v>
      </c>
      <c r="J1151" s="71">
        <f>J1152</f>
        <v>0</v>
      </c>
      <c r="K1151" s="100">
        <f t="shared" si="197"/>
        <v>5841</v>
      </c>
      <c r="L1151" s="13">
        <f>L1152</f>
        <v>0</v>
      </c>
      <c r="M1151" s="101">
        <f t="shared" si="196"/>
        <v>5841</v>
      </c>
    </row>
    <row r="1152" spans="1:13" ht="12.75">
      <c r="A1152" s="63" t="str">
        <f ca="1">IF(ISERROR(MATCH(F1152,Код_КВР,0)),"",INDIRECT(ADDRESS(MATCH(F1152,Код_КВР,0)+1,2,,,"КВР")))</f>
        <v>Расходы на выплаты персоналу муниципальных органов</v>
      </c>
      <c r="B1152" s="94">
        <v>809</v>
      </c>
      <c r="C1152" s="8" t="s">
        <v>233</v>
      </c>
      <c r="D1152" s="8" t="s">
        <v>230</v>
      </c>
      <c r="E1152" s="94" t="s">
        <v>315</v>
      </c>
      <c r="F1152" s="94">
        <v>120</v>
      </c>
      <c r="G1152" s="71">
        <v>5841</v>
      </c>
      <c r="H1152" s="71"/>
      <c r="I1152" s="71">
        <f t="shared" si="200"/>
        <v>5841</v>
      </c>
      <c r="J1152" s="71"/>
      <c r="K1152" s="100">
        <f t="shared" si="197"/>
        <v>5841</v>
      </c>
      <c r="L1152" s="13"/>
      <c r="M1152" s="101">
        <f t="shared" si="196"/>
        <v>5841</v>
      </c>
    </row>
    <row r="1153" spans="1:13" ht="12.75">
      <c r="A1153" s="63" t="str">
        <f ca="1">IF(ISERROR(MATCH(F1153,Код_КВР,0)),"",INDIRECT(ADDRESS(MATCH(F1153,Код_КВР,0)+1,2,,,"КВР")))</f>
        <v>Закупка товаров, работ и услуг для муниципальных нужд</v>
      </c>
      <c r="B1153" s="94">
        <v>809</v>
      </c>
      <c r="C1153" s="8" t="s">
        <v>233</v>
      </c>
      <c r="D1153" s="8" t="s">
        <v>230</v>
      </c>
      <c r="E1153" s="94" t="s">
        <v>315</v>
      </c>
      <c r="F1153" s="94">
        <v>200</v>
      </c>
      <c r="G1153" s="71">
        <f>G1154</f>
        <v>14.8</v>
      </c>
      <c r="H1153" s="71">
        <f>H1154</f>
        <v>0</v>
      </c>
      <c r="I1153" s="71">
        <f t="shared" si="200"/>
        <v>14.8</v>
      </c>
      <c r="J1153" s="71">
        <f>J1154</f>
        <v>0</v>
      </c>
      <c r="K1153" s="100">
        <f t="shared" si="197"/>
        <v>14.8</v>
      </c>
      <c r="L1153" s="13">
        <f>L1154</f>
        <v>0</v>
      </c>
      <c r="M1153" s="101">
        <f t="shared" si="196"/>
        <v>14.8</v>
      </c>
    </row>
    <row r="1154" spans="1:13" ht="33">
      <c r="A1154" s="63" t="str">
        <f ca="1">IF(ISERROR(MATCH(F1154,Код_КВР,0)),"",INDIRECT(ADDRESS(MATCH(F1154,Код_КВР,0)+1,2,,,"КВР")))</f>
        <v>Иные закупки товаров, работ и услуг для обеспечения муниципальных нужд</v>
      </c>
      <c r="B1154" s="94">
        <v>809</v>
      </c>
      <c r="C1154" s="8" t="s">
        <v>233</v>
      </c>
      <c r="D1154" s="8" t="s">
        <v>230</v>
      </c>
      <c r="E1154" s="94" t="s">
        <v>315</v>
      </c>
      <c r="F1154" s="94">
        <v>240</v>
      </c>
      <c r="G1154" s="71">
        <f>G1155</f>
        <v>14.8</v>
      </c>
      <c r="H1154" s="71">
        <f>H1155</f>
        <v>0</v>
      </c>
      <c r="I1154" s="71">
        <f t="shared" si="200"/>
        <v>14.8</v>
      </c>
      <c r="J1154" s="71">
        <f>J1155</f>
        <v>0</v>
      </c>
      <c r="K1154" s="100">
        <f t="shared" si="197"/>
        <v>14.8</v>
      </c>
      <c r="L1154" s="13">
        <f>L1155</f>
        <v>0</v>
      </c>
      <c r="M1154" s="101">
        <f t="shared" si="196"/>
        <v>14.8</v>
      </c>
    </row>
    <row r="1155" spans="1:13" ht="33">
      <c r="A1155" s="63" t="str">
        <f ca="1">IF(ISERROR(MATCH(F1155,Код_КВР,0)),"",INDIRECT(ADDRESS(MATCH(F1155,Код_КВР,0)+1,2,,,"КВР")))</f>
        <v xml:space="preserve">Прочая закупка товаров, работ и услуг для обеспечения муниципальных нужд         </v>
      </c>
      <c r="B1155" s="94">
        <v>809</v>
      </c>
      <c r="C1155" s="8" t="s">
        <v>233</v>
      </c>
      <c r="D1155" s="8" t="s">
        <v>230</v>
      </c>
      <c r="E1155" s="94" t="s">
        <v>315</v>
      </c>
      <c r="F1155" s="94">
        <v>244</v>
      </c>
      <c r="G1155" s="71">
        <v>14.8</v>
      </c>
      <c r="H1155" s="71"/>
      <c r="I1155" s="71">
        <f t="shared" si="200"/>
        <v>14.8</v>
      </c>
      <c r="J1155" s="71"/>
      <c r="K1155" s="100">
        <f t="shared" si="197"/>
        <v>14.8</v>
      </c>
      <c r="L1155" s="13"/>
      <c r="M1155" s="101">
        <f t="shared" si="196"/>
        <v>14.8</v>
      </c>
    </row>
    <row r="1156" spans="1:13" ht="12.75">
      <c r="A1156" s="63" t="str">
        <f ca="1">IF(ISERROR(MATCH(B1156,Код_ППП,0)),"",INDIRECT(ADDRESS(MATCH(B1156,Код_ППП,0)+1,2,,,"ППП")))</f>
        <v>КОМИТЕТ СОЦИАЛЬНОЙ ЗАЩИТЫ НАСЕЛЕНИЯ ГОРОДА</v>
      </c>
      <c r="B1156" s="94">
        <v>810</v>
      </c>
      <c r="C1156" s="8"/>
      <c r="D1156" s="8"/>
      <c r="E1156" s="94"/>
      <c r="F1156" s="94"/>
      <c r="G1156" s="71">
        <f>G1157+G1178</f>
        <v>897141.3</v>
      </c>
      <c r="H1156" s="71">
        <f>H1157+H1178</f>
        <v>0</v>
      </c>
      <c r="I1156" s="71">
        <f t="shared" si="200"/>
        <v>897141.3</v>
      </c>
      <c r="J1156" s="71">
        <f>J1157+J1178</f>
        <v>-4015.3</v>
      </c>
      <c r="K1156" s="100">
        <f t="shared" si="197"/>
        <v>893126</v>
      </c>
      <c r="L1156" s="13">
        <f>L1157+L1178</f>
        <v>-3790.2</v>
      </c>
      <c r="M1156" s="101">
        <f t="shared" si="196"/>
        <v>889335.8</v>
      </c>
    </row>
    <row r="1157" spans="1:13" ht="12.75">
      <c r="A1157" s="63" t="str">
        <f ca="1">IF(ISERROR(MATCH(C1157,Код_Раздел,0)),"",INDIRECT(ADDRESS(MATCH(C1157,Код_Раздел,0)+1,2,,,"Раздел")))</f>
        <v>Образование</v>
      </c>
      <c r="B1157" s="94">
        <v>810</v>
      </c>
      <c r="C1157" s="8" t="s">
        <v>204</v>
      </c>
      <c r="D1157" s="8"/>
      <c r="E1157" s="94"/>
      <c r="F1157" s="94"/>
      <c r="G1157" s="71">
        <f>G1158</f>
        <v>66536.1</v>
      </c>
      <c r="H1157" s="71">
        <f>H1158</f>
        <v>0</v>
      </c>
      <c r="I1157" s="71">
        <f t="shared" si="200"/>
        <v>66536.1</v>
      </c>
      <c r="J1157" s="71">
        <f>J1158</f>
        <v>-3297.1</v>
      </c>
      <c r="K1157" s="100">
        <f t="shared" si="197"/>
        <v>63239.00000000001</v>
      </c>
      <c r="L1157" s="13">
        <f>L1158</f>
        <v>-2965.2</v>
      </c>
      <c r="M1157" s="101">
        <f t="shared" si="196"/>
        <v>60273.80000000001</v>
      </c>
    </row>
    <row r="1158" spans="1:13" ht="12.75">
      <c r="A1158" s="12" t="s">
        <v>208</v>
      </c>
      <c r="B1158" s="94">
        <v>810</v>
      </c>
      <c r="C1158" s="8" t="s">
        <v>204</v>
      </c>
      <c r="D1158" s="8" t="s">
        <v>204</v>
      </c>
      <c r="E1158" s="94"/>
      <c r="F1158" s="94"/>
      <c r="G1158" s="71">
        <f>G1159</f>
        <v>66536.1</v>
      </c>
      <c r="H1158" s="71">
        <f>H1159</f>
        <v>0</v>
      </c>
      <c r="I1158" s="71">
        <f t="shared" si="200"/>
        <v>66536.1</v>
      </c>
      <c r="J1158" s="71">
        <f>J1159</f>
        <v>-3297.1</v>
      </c>
      <c r="K1158" s="100">
        <f t="shared" si="197"/>
        <v>63239.00000000001</v>
      </c>
      <c r="L1158" s="13">
        <f>L1159</f>
        <v>-2965.2</v>
      </c>
      <c r="M1158" s="101">
        <f t="shared" si="196"/>
        <v>60273.80000000001</v>
      </c>
    </row>
    <row r="1159" spans="1:13" ht="33">
      <c r="A1159" s="63" t="str">
        <f ca="1">IF(ISERROR(MATCH(E1159,Код_КЦСР,0)),"",INDIRECT(ADDRESS(MATCH(E1159,Код_КЦСР,0)+1,2,,,"КЦСР")))</f>
        <v>Муниципальная программа «Социальная поддержка граждан» на 2014-2018 годы</v>
      </c>
      <c r="B1159" s="94">
        <v>810</v>
      </c>
      <c r="C1159" s="8" t="s">
        <v>204</v>
      </c>
      <c r="D1159" s="8" t="s">
        <v>204</v>
      </c>
      <c r="E1159" s="94" t="s">
        <v>6</v>
      </c>
      <c r="F1159" s="94"/>
      <c r="G1159" s="71">
        <f>G1160+G1164+G1170+G1174</f>
        <v>66536.1</v>
      </c>
      <c r="H1159" s="71">
        <f>H1160+H1164+H1170+H1174</f>
        <v>0</v>
      </c>
      <c r="I1159" s="71">
        <f t="shared" si="200"/>
        <v>66536.1</v>
      </c>
      <c r="J1159" s="71">
        <f>J1160+J1164+J1170+J1174</f>
        <v>-3297.1</v>
      </c>
      <c r="K1159" s="100">
        <f t="shared" si="197"/>
        <v>63239.00000000001</v>
      </c>
      <c r="L1159" s="13">
        <f>L1160+L1164+L1170+L1174</f>
        <v>-2965.2</v>
      </c>
      <c r="M1159" s="101">
        <f t="shared" si="196"/>
        <v>60273.80000000001</v>
      </c>
    </row>
    <row r="1160" spans="1:13" ht="49.5">
      <c r="A1160" s="63" t="str">
        <f ca="1">IF(ISERROR(MATCH(E1160,Код_КЦСР,0)),"",INDIRECT(ADDRESS(MATCH(E1160,Код_КЦСР,0)+1,2,,,"КЦСР")))</f>
        <v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v>
      </c>
      <c r="B1160" s="94">
        <v>810</v>
      </c>
      <c r="C1160" s="8" t="s">
        <v>204</v>
      </c>
      <c r="D1160" s="8" t="s">
        <v>204</v>
      </c>
      <c r="E1160" s="94" t="s">
        <v>7</v>
      </c>
      <c r="F1160" s="94"/>
      <c r="G1160" s="71">
        <f aca="true" t="shared" si="203" ref="G1160:L1162">G1161</f>
        <v>962.5</v>
      </c>
      <c r="H1160" s="71">
        <f t="shared" si="203"/>
        <v>0</v>
      </c>
      <c r="I1160" s="71">
        <f t="shared" si="200"/>
        <v>962.5</v>
      </c>
      <c r="J1160" s="71">
        <f t="shared" si="203"/>
        <v>0</v>
      </c>
      <c r="K1160" s="100">
        <f t="shared" si="197"/>
        <v>962.5</v>
      </c>
      <c r="L1160" s="13">
        <f t="shared" si="203"/>
        <v>0</v>
      </c>
      <c r="M1160" s="101">
        <f t="shared" si="196"/>
        <v>962.5</v>
      </c>
    </row>
    <row r="1161" spans="1:13" ht="12.75">
      <c r="A1161" s="63" t="str">
        <f ca="1">IF(ISERROR(MATCH(F1161,Код_КВР,0)),"",INDIRECT(ADDRESS(MATCH(F1161,Код_КВР,0)+1,2,,,"КВР")))</f>
        <v>Социальное обеспечение и иные выплаты населению</v>
      </c>
      <c r="B1161" s="94">
        <v>810</v>
      </c>
      <c r="C1161" s="8" t="s">
        <v>204</v>
      </c>
      <c r="D1161" s="8" t="s">
        <v>204</v>
      </c>
      <c r="E1161" s="94" t="s">
        <v>7</v>
      </c>
      <c r="F1161" s="94">
        <v>300</v>
      </c>
      <c r="G1161" s="71">
        <f t="shared" si="203"/>
        <v>962.5</v>
      </c>
      <c r="H1161" s="71">
        <f t="shared" si="203"/>
        <v>0</v>
      </c>
      <c r="I1161" s="71">
        <f t="shared" si="200"/>
        <v>962.5</v>
      </c>
      <c r="J1161" s="71">
        <f t="shared" si="203"/>
        <v>0</v>
      </c>
      <c r="K1161" s="100">
        <f t="shared" si="197"/>
        <v>962.5</v>
      </c>
      <c r="L1161" s="13">
        <f t="shared" si="203"/>
        <v>0</v>
      </c>
      <c r="M1161" s="101">
        <f t="shared" si="196"/>
        <v>962.5</v>
      </c>
    </row>
    <row r="1162" spans="1:13" ht="33">
      <c r="A1162" s="63" t="str">
        <f ca="1">IF(ISERROR(MATCH(F1162,Код_КВР,0)),"",INDIRECT(ADDRESS(MATCH(F1162,Код_КВР,0)+1,2,,,"КВР")))</f>
        <v>Социальные выплаты гражданам, кроме публичных нормативных социальных выплат</v>
      </c>
      <c r="B1162" s="94">
        <v>810</v>
      </c>
      <c r="C1162" s="8" t="s">
        <v>204</v>
      </c>
      <c r="D1162" s="8" t="s">
        <v>204</v>
      </c>
      <c r="E1162" s="94" t="s">
        <v>7</v>
      </c>
      <c r="F1162" s="94">
        <v>320</v>
      </c>
      <c r="G1162" s="71">
        <f t="shared" si="203"/>
        <v>962.5</v>
      </c>
      <c r="H1162" s="71">
        <f t="shared" si="203"/>
        <v>0</v>
      </c>
      <c r="I1162" s="71">
        <f t="shared" si="200"/>
        <v>962.5</v>
      </c>
      <c r="J1162" s="71">
        <f t="shared" si="203"/>
        <v>0</v>
      </c>
      <c r="K1162" s="100">
        <f t="shared" si="197"/>
        <v>962.5</v>
      </c>
      <c r="L1162" s="13">
        <f t="shared" si="203"/>
        <v>0</v>
      </c>
      <c r="M1162" s="101">
        <f t="shared" si="196"/>
        <v>962.5</v>
      </c>
    </row>
    <row r="1163" spans="1:13" ht="33">
      <c r="A1163" s="63" t="str">
        <f ca="1">IF(ISERROR(MATCH(F1163,Код_КВР,0)),"",INDIRECT(ADDRESS(MATCH(F1163,Код_КВР,0)+1,2,,,"КВР")))</f>
        <v>Приобретение товаров, работ, услуг в пользу граждан в целях их социального обеспечения</v>
      </c>
      <c r="B1163" s="94">
        <v>810</v>
      </c>
      <c r="C1163" s="8" t="s">
        <v>204</v>
      </c>
      <c r="D1163" s="8" t="s">
        <v>204</v>
      </c>
      <c r="E1163" s="94" t="s">
        <v>7</v>
      </c>
      <c r="F1163" s="94">
        <v>323</v>
      </c>
      <c r="G1163" s="71">
        <v>962.5</v>
      </c>
      <c r="H1163" s="71"/>
      <c r="I1163" s="71">
        <f t="shared" si="200"/>
        <v>962.5</v>
      </c>
      <c r="J1163" s="71"/>
      <c r="K1163" s="100">
        <f t="shared" si="197"/>
        <v>962.5</v>
      </c>
      <c r="L1163" s="13"/>
      <c r="M1163" s="101">
        <f t="shared" si="196"/>
        <v>962.5</v>
      </c>
    </row>
    <row r="1164" spans="1:13" ht="61.5" customHeight="1">
      <c r="A1164" s="63" t="str">
        <f ca="1">IF(ISERROR(MATCH(E1164,Код_КЦСР,0)),"",INDIRECT(ADDRESS(MATCH(E1164,Код_КЦСР,0)+1,2,,,"КЦСР")))</f>
        <v>Субсидии на 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v>
      </c>
      <c r="B1164" s="94">
        <v>810</v>
      </c>
      <c r="C1164" s="8" t="s">
        <v>204</v>
      </c>
      <c r="D1164" s="8" t="s">
        <v>204</v>
      </c>
      <c r="E1164" s="94" t="s">
        <v>374</v>
      </c>
      <c r="F1164" s="94"/>
      <c r="G1164" s="71">
        <f aca="true" t="shared" si="204" ref="G1164:L1166">G1165</f>
        <v>26528.4</v>
      </c>
      <c r="H1164" s="71">
        <f t="shared" si="204"/>
        <v>0</v>
      </c>
      <c r="I1164" s="71">
        <f t="shared" si="200"/>
        <v>26528.4</v>
      </c>
      <c r="J1164" s="71">
        <f>J1165+J1168</f>
        <v>0</v>
      </c>
      <c r="K1164" s="100">
        <f t="shared" si="197"/>
        <v>26528.4</v>
      </c>
      <c r="L1164" s="13">
        <f>L1165+L1168</f>
        <v>-2965.2</v>
      </c>
      <c r="M1164" s="101">
        <f t="shared" si="196"/>
        <v>23563.2</v>
      </c>
    </row>
    <row r="1165" spans="1:13" ht="12.75" hidden="1">
      <c r="A1165" s="63" t="str">
        <f ca="1">IF(ISERROR(MATCH(F1165,Код_КВР,0)),"",INDIRECT(ADDRESS(MATCH(F1165,Код_КВР,0)+1,2,,,"КВР")))</f>
        <v>Социальное обеспечение и иные выплаты населению</v>
      </c>
      <c r="B1165" s="94">
        <v>810</v>
      </c>
      <c r="C1165" s="8" t="s">
        <v>204</v>
      </c>
      <c r="D1165" s="8" t="s">
        <v>204</v>
      </c>
      <c r="E1165" s="94" t="s">
        <v>374</v>
      </c>
      <c r="F1165" s="94">
        <v>300</v>
      </c>
      <c r="G1165" s="71">
        <f t="shared" si="204"/>
        <v>26528.4</v>
      </c>
      <c r="H1165" s="71">
        <f t="shared" si="204"/>
        <v>0</v>
      </c>
      <c r="I1165" s="71">
        <f t="shared" si="200"/>
        <v>26528.4</v>
      </c>
      <c r="J1165" s="71">
        <f t="shared" si="204"/>
        <v>-26528.4</v>
      </c>
      <c r="K1165" s="100">
        <f t="shared" si="197"/>
        <v>0</v>
      </c>
      <c r="L1165" s="13">
        <f t="shared" si="204"/>
        <v>0</v>
      </c>
      <c r="M1165" s="101">
        <f t="shared" si="196"/>
        <v>0</v>
      </c>
    </row>
    <row r="1166" spans="1:13" ht="33" hidden="1">
      <c r="A1166" s="63" t="str">
        <f ca="1">IF(ISERROR(MATCH(F1166,Код_КВР,0)),"",INDIRECT(ADDRESS(MATCH(F1166,Код_КВР,0)+1,2,,,"КВР")))</f>
        <v>Социальные выплаты гражданам, кроме публичных нормативных социальных выплат</v>
      </c>
      <c r="B1166" s="94">
        <v>810</v>
      </c>
      <c r="C1166" s="8" t="s">
        <v>204</v>
      </c>
      <c r="D1166" s="8" t="s">
        <v>204</v>
      </c>
      <c r="E1166" s="94" t="s">
        <v>374</v>
      </c>
      <c r="F1166" s="94">
        <v>320</v>
      </c>
      <c r="G1166" s="71">
        <f t="shared" si="204"/>
        <v>26528.4</v>
      </c>
      <c r="H1166" s="71">
        <f t="shared" si="204"/>
        <v>0</v>
      </c>
      <c r="I1166" s="71">
        <f t="shared" si="200"/>
        <v>26528.4</v>
      </c>
      <c r="J1166" s="71">
        <f t="shared" si="204"/>
        <v>-26528.4</v>
      </c>
      <c r="K1166" s="100">
        <f t="shared" si="197"/>
        <v>0</v>
      </c>
      <c r="L1166" s="13">
        <f t="shared" si="204"/>
        <v>0</v>
      </c>
      <c r="M1166" s="101">
        <f t="shared" si="196"/>
        <v>0</v>
      </c>
    </row>
    <row r="1167" spans="1:13" ht="33" hidden="1">
      <c r="A1167" s="63" t="str">
        <f ca="1">IF(ISERROR(MATCH(F1167,Код_КВР,0)),"",INDIRECT(ADDRESS(MATCH(F1167,Код_КВР,0)+1,2,,,"КВР")))</f>
        <v>Приобретение товаров, работ, услуг в пользу граждан в целях их социального обеспечения</v>
      </c>
      <c r="B1167" s="94">
        <v>810</v>
      </c>
      <c r="C1167" s="8" t="s">
        <v>204</v>
      </c>
      <c r="D1167" s="8" t="s">
        <v>204</v>
      </c>
      <c r="E1167" s="94" t="s">
        <v>374</v>
      </c>
      <c r="F1167" s="94">
        <v>323</v>
      </c>
      <c r="G1167" s="71">
        <v>26528.4</v>
      </c>
      <c r="H1167" s="71"/>
      <c r="I1167" s="71">
        <f t="shared" si="200"/>
        <v>26528.4</v>
      </c>
      <c r="J1167" s="71">
        <v>-26528.4</v>
      </c>
      <c r="K1167" s="100">
        <f t="shared" si="197"/>
        <v>0</v>
      </c>
      <c r="L1167" s="13"/>
      <c r="M1167" s="101">
        <f t="shared" si="196"/>
        <v>0</v>
      </c>
    </row>
    <row r="1168" spans="1:13" ht="12.75">
      <c r="A1168" s="63" t="str">
        <f ca="1">IF(ISERROR(MATCH(F1168,Код_КВР,0)),"",INDIRECT(ADDRESS(MATCH(F1168,Код_КВР,0)+1,2,,,"КВР")))</f>
        <v>Иные бюджетные ассигнования</v>
      </c>
      <c r="B1168" s="94">
        <v>810</v>
      </c>
      <c r="C1168" s="8" t="s">
        <v>204</v>
      </c>
      <c r="D1168" s="8" t="s">
        <v>204</v>
      </c>
      <c r="E1168" s="94" t="s">
        <v>374</v>
      </c>
      <c r="F1168" s="94">
        <v>800</v>
      </c>
      <c r="G1168" s="71"/>
      <c r="H1168" s="71"/>
      <c r="I1168" s="71"/>
      <c r="J1168" s="71">
        <f>J1169</f>
        <v>26528.4</v>
      </c>
      <c r="K1168" s="100">
        <f t="shared" si="197"/>
        <v>26528.4</v>
      </c>
      <c r="L1168" s="13">
        <f>L1169</f>
        <v>-2965.2</v>
      </c>
      <c r="M1168" s="101">
        <f t="shared" si="196"/>
        <v>23563.2</v>
      </c>
    </row>
    <row r="1169" spans="1:13" ht="33">
      <c r="A1169" s="63" t="str">
        <f ca="1">IF(ISERROR(MATCH(F1169,Код_КВР,0)),"",INDIRECT(ADDRESS(MATCH(F1169,Код_КВР,0)+1,2,,,"КВР")))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1169" s="94">
        <v>810</v>
      </c>
      <c r="C1169" s="8" t="s">
        <v>204</v>
      </c>
      <c r="D1169" s="8" t="s">
        <v>204</v>
      </c>
      <c r="E1169" s="94" t="s">
        <v>374</v>
      </c>
      <c r="F1169" s="94">
        <v>810</v>
      </c>
      <c r="G1169" s="71"/>
      <c r="H1169" s="71"/>
      <c r="I1169" s="71"/>
      <c r="J1169" s="71">
        <v>26528.4</v>
      </c>
      <c r="K1169" s="100">
        <f t="shared" si="197"/>
        <v>26528.4</v>
      </c>
      <c r="L1169" s="13">
        <f>-2965.2</f>
        <v>-2965.2</v>
      </c>
      <c r="M1169" s="101">
        <f t="shared" si="196"/>
        <v>23563.2</v>
      </c>
    </row>
    <row r="1170" spans="1:13" ht="33">
      <c r="A1170" s="63" t="str">
        <f ca="1">IF(ISERROR(MATCH(E1170,Код_КЦСР,0)),"",INDIRECT(ADDRESS(MATCH(E1170,Код_КЦСР,0)+1,2,,,"КЦСР")))</f>
        <v>Мероприятия по проведению оздоровительной кампании детей за счет субвенций из федерального бюджета</v>
      </c>
      <c r="B1170" s="94">
        <v>810</v>
      </c>
      <c r="C1170" s="8" t="s">
        <v>204</v>
      </c>
      <c r="D1170" s="8" t="s">
        <v>204</v>
      </c>
      <c r="E1170" s="94" t="s">
        <v>432</v>
      </c>
      <c r="F1170" s="94"/>
      <c r="G1170" s="71">
        <f aca="true" t="shared" si="205" ref="G1170:L1172">G1171</f>
        <v>4806</v>
      </c>
      <c r="H1170" s="71">
        <f t="shared" si="205"/>
        <v>0</v>
      </c>
      <c r="I1170" s="71">
        <f t="shared" si="200"/>
        <v>4806</v>
      </c>
      <c r="J1170" s="71">
        <f t="shared" si="205"/>
        <v>0</v>
      </c>
      <c r="K1170" s="100">
        <f t="shared" si="197"/>
        <v>4806</v>
      </c>
      <c r="L1170" s="13">
        <f t="shared" si="205"/>
        <v>0</v>
      </c>
      <c r="M1170" s="101">
        <f t="shared" si="196"/>
        <v>4806</v>
      </c>
    </row>
    <row r="1171" spans="1:13" ht="12.75">
      <c r="A1171" s="63" t="str">
        <f ca="1">IF(ISERROR(MATCH(F1171,Код_КВР,0)),"",INDIRECT(ADDRESS(MATCH(F1171,Код_КВР,0)+1,2,,,"КВР")))</f>
        <v>Социальное обеспечение и иные выплаты населению</v>
      </c>
      <c r="B1171" s="94">
        <v>810</v>
      </c>
      <c r="C1171" s="8" t="s">
        <v>204</v>
      </c>
      <c r="D1171" s="8" t="s">
        <v>204</v>
      </c>
      <c r="E1171" s="94" t="s">
        <v>432</v>
      </c>
      <c r="F1171" s="94">
        <v>300</v>
      </c>
      <c r="G1171" s="71">
        <f t="shared" si="205"/>
        <v>4806</v>
      </c>
      <c r="H1171" s="71">
        <f t="shared" si="205"/>
        <v>0</v>
      </c>
      <c r="I1171" s="71">
        <f t="shared" si="200"/>
        <v>4806</v>
      </c>
      <c r="J1171" s="71">
        <f t="shared" si="205"/>
        <v>0</v>
      </c>
      <c r="K1171" s="100">
        <f t="shared" si="197"/>
        <v>4806</v>
      </c>
      <c r="L1171" s="13">
        <f t="shared" si="205"/>
        <v>0</v>
      </c>
      <c r="M1171" s="101">
        <f t="shared" si="196"/>
        <v>4806</v>
      </c>
    </row>
    <row r="1172" spans="1:13" ht="33">
      <c r="A1172" s="63" t="str">
        <f ca="1">IF(ISERROR(MATCH(F1172,Код_КВР,0)),"",INDIRECT(ADDRESS(MATCH(F1172,Код_КВР,0)+1,2,,,"КВР")))</f>
        <v>Социальные выплаты гражданам, кроме публичных нормативных социальных выплат</v>
      </c>
      <c r="B1172" s="94">
        <v>810</v>
      </c>
      <c r="C1172" s="8" t="s">
        <v>204</v>
      </c>
      <c r="D1172" s="8" t="s">
        <v>204</v>
      </c>
      <c r="E1172" s="94" t="s">
        <v>432</v>
      </c>
      <c r="F1172" s="94">
        <v>320</v>
      </c>
      <c r="G1172" s="71">
        <f t="shared" si="205"/>
        <v>4806</v>
      </c>
      <c r="H1172" s="71">
        <f t="shared" si="205"/>
        <v>0</v>
      </c>
      <c r="I1172" s="71">
        <f t="shared" si="200"/>
        <v>4806</v>
      </c>
      <c r="J1172" s="71">
        <f t="shared" si="205"/>
        <v>0</v>
      </c>
      <c r="K1172" s="100">
        <f t="shared" si="197"/>
        <v>4806</v>
      </c>
      <c r="L1172" s="13">
        <f t="shared" si="205"/>
        <v>0</v>
      </c>
      <c r="M1172" s="101">
        <f t="shared" si="196"/>
        <v>4806</v>
      </c>
    </row>
    <row r="1173" spans="1:13" ht="33">
      <c r="A1173" s="63" t="str">
        <f ca="1">IF(ISERROR(MATCH(F1173,Код_КВР,0)),"",INDIRECT(ADDRESS(MATCH(F1173,Код_КВР,0)+1,2,,,"КВР")))</f>
        <v>Приобретение товаров, работ, услуг в пользу граждан в целях их социального обеспечения</v>
      </c>
      <c r="B1173" s="94">
        <v>810</v>
      </c>
      <c r="C1173" s="8" t="s">
        <v>204</v>
      </c>
      <c r="D1173" s="8" t="s">
        <v>204</v>
      </c>
      <c r="E1173" s="94" t="s">
        <v>432</v>
      </c>
      <c r="F1173" s="94">
        <v>323</v>
      </c>
      <c r="G1173" s="71">
        <v>4806</v>
      </c>
      <c r="H1173" s="71"/>
      <c r="I1173" s="71">
        <f t="shared" si="200"/>
        <v>4806</v>
      </c>
      <c r="J1173" s="71"/>
      <c r="K1173" s="100">
        <f t="shared" si="197"/>
        <v>4806</v>
      </c>
      <c r="L1173" s="13"/>
      <c r="M1173" s="101">
        <f t="shared" si="196"/>
        <v>4806</v>
      </c>
    </row>
    <row r="1174" spans="1:13" ht="82.5">
      <c r="A1174" s="63" t="str">
        <f ca="1">IF(ISERROR(MATCH(E1174,Код_КЦСР,0)),"",INDIRECT(ADDRESS(MATCH(E1174,Код_КЦСР,0)+1,2,,,"КЦСР")))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174" s="94">
        <v>810</v>
      </c>
      <c r="C1174" s="8" t="s">
        <v>204</v>
      </c>
      <c r="D1174" s="8" t="s">
        <v>204</v>
      </c>
      <c r="E1174" s="94" t="s">
        <v>415</v>
      </c>
      <c r="F1174" s="94"/>
      <c r="G1174" s="71">
        <f aca="true" t="shared" si="206" ref="G1174:L1176">G1175</f>
        <v>34239.200000000004</v>
      </c>
      <c r="H1174" s="71">
        <f t="shared" si="206"/>
        <v>0</v>
      </c>
      <c r="I1174" s="71">
        <f t="shared" si="200"/>
        <v>34239.200000000004</v>
      </c>
      <c r="J1174" s="71">
        <f t="shared" si="206"/>
        <v>-3297.1</v>
      </c>
      <c r="K1174" s="100">
        <f t="shared" si="197"/>
        <v>30942.100000000006</v>
      </c>
      <c r="L1174" s="13">
        <f t="shared" si="206"/>
        <v>0</v>
      </c>
      <c r="M1174" s="101">
        <f t="shared" si="196"/>
        <v>30942.100000000006</v>
      </c>
    </row>
    <row r="1175" spans="1:13" ht="12.75">
      <c r="A1175" s="63" t="str">
        <f ca="1">IF(ISERROR(MATCH(F1175,Код_КВР,0)),"",INDIRECT(ADDRESS(MATCH(F1175,Код_КВР,0)+1,2,,,"КВР")))</f>
        <v>Социальное обеспечение и иные выплаты населению</v>
      </c>
      <c r="B1175" s="94">
        <v>810</v>
      </c>
      <c r="C1175" s="8" t="s">
        <v>204</v>
      </c>
      <c r="D1175" s="8" t="s">
        <v>204</v>
      </c>
      <c r="E1175" s="94" t="s">
        <v>415</v>
      </c>
      <c r="F1175" s="94">
        <v>300</v>
      </c>
      <c r="G1175" s="71">
        <f t="shared" si="206"/>
        <v>34239.200000000004</v>
      </c>
      <c r="H1175" s="71">
        <f t="shared" si="206"/>
        <v>0</v>
      </c>
      <c r="I1175" s="71">
        <f t="shared" si="200"/>
        <v>34239.200000000004</v>
      </c>
      <c r="J1175" s="71">
        <f t="shared" si="206"/>
        <v>-3297.1</v>
      </c>
      <c r="K1175" s="100">
        <f t="shared" si="197"/>
        <v>30942.100000000006</v>
      </c>
      <c r="L1175" s="13">
        <f t="shared" si="206"/>
        <v>0</v>
      </c>
      <c r="M1175" s="101">
        <f t="shared" si="196"/>
        <v>30942.100000000006</v>
      </c>
    </row>
    <row r="1176" spans="1:13" ht="33">
      <c r="A1176" s="63" t="str">
        <f ca="1">IF(ISERROR(MATCH(F1176,Код_КВР,0)),"",INDIRECT(ADDRESS(MATCH(F1176,Код_КВР,0)+1,2,,,"КВР")))</f>
        <v>Социальные выплаты гражданам, кроме публичных нормативных социальных выплат</v>
      </c>
      <c r="B1176" s="94">
        <v>810</v>
      </c>
      <c r="C1176" s="8" t="s">
        <v>204</v>
      </c>
      <c r="D1176" s="8" t="s">
        <v>204</v>
      </c>
      <c r="E1176" s="94" t="s">
        <v>415</v>
      </c>
      <c r="F1176" s="94">
        <v>320</v>
      </c>
      <c r="G1176" s="71">
        <f t="shared" si="206"/>
        <v>34239.200000000004</v>
      </c>
      <c r="H1176" s="71">
        <f t="shared" si="206"/>
        <v>0</v>
      </c>
      <c r="I1176" s="71">
        <f t="shared" si="200"/>
        <v>34239.200000000004</v>
      </c>
      <c r="J1176" s="71">
        <f t="shared" si="206"/>
        <v>-3297.1</v>
      </c>
      <c r="K1176" s="100">
        <f t="shared" si="197"/>
        <v>30942.100000000006</v>
      </c>
      <c r="L1176" s="13">
        <f t="shared" si="206"/>
        <v>0</v>
      </c>
      <c r="M1176" s="101">
        <f t="shared" si="196"/>
        <v>30942.100000000006</v>
      </c>
    </row>
    <row r="1177" spans="1:13" ht="33">
      <c r="A1177" s="63" t="str">
        <f ca="1">IF(ISERROR(MATCH(F1177,Код_КВР,0)),"",INDIRECT(ADDRESS(MATCH(F1177,Код_КВР,0)+1,2,,,"КВР")))</f>
        <v>Приобретение товаров, работ, услуг в пользу граждан в целях их социального обеспечения</v>
      </c>
      <c r="B1177" s="94">
        <v>810</v>
      </c>
      <c r="C1177" s="8" t="s">
        <v>204</v>
      </c>
      <c r="D1177" s="8" t="s">
        <v>204</v>
      </c>
      <c r="E1177" s="94" t="s">
        <v>415</v>
      </c>
      <c r="F1177" s="94">
        <v>323</v>
      </c>
      <c r="G1177" s="71">
        <f>33765.8+473.4</f>
        <v>34239.200000000004</v>
      </c>
      <c r="H1177" s="71"/>
      <c r="I1177" s="71">
        <f t="shared" si="200"/>
        <v>34239.200000000004</v>
      </c>
      <c r="J1177" s="71">
        <v>-3297.1</v>
      </c>
      <c r="K1177" s="100">
        <f t="shared" si="197"/>
        <v>30942.100000000006</v>
      </c>
      <c r="L1177" s="13"/>
      <c r="M1177" s="101">
        <f t="shared" si="196"/>
        <v>30942.100000000006</v>
      </c>
    </row>
    <row r="1178" spans="1:13" ht="12.75">
      <c r="A1178" s="63" t="str">
        <f ca="1">IF(ISERROR(MATCH(C1178,Код_Раздел,0)),"",INDIRECT(ADDRESS(MATCH(C1178,Код_Раздел,0)+1,2,,,"Раздел")))</f>
        <v>Социальная политика</v>
      </c>
      <c r="B1178" s="94">
        <v>810</v>
      </c>
      <c r="C1178" s="8" t="s">
        <v>197</v>
      </c>
      <c r="D1178" s="8"/>
      <c r="E1178" s="94"/>
      <c r="F1178" s="94"/>
      <c r="G1178" s="71">
        <f>G1179+G1186+G1228</f>
        <v>830605.2000000001</v>
      </c>
      <c r="H1178" s="71">
        <f>H1179+H1186+H1228</f>
        <v>0</v>
      </c>
      <c r="I1178" s="71">
        <f t="shared" si="200"/>
        <v>830605.2000000001</v>
      </c>
      <c r="J1178" s="71">
        <f>J1179+J1186+J1228</f>
        <v>-718.2</v>
      </c>
      <c r="K1178" s="100">
        <f t="shared" si="197"/>
        <v>829887.0000000001</v>
      </c>
      <c r="L1178" s="13">
        <f>L1179+L1186+L1228</f>
        <v>-825</v>
      </c>
      <c r="M1178" s="101">
        <f t="shared" si="196"/>
        <v>829062.0000000001</v>
      </c>
    </row>
    <row r="1179" spans="1:13" ht="12.75">
      <c r="A1179" s="12" t="s">
        <v>268</v>
      </c>
      <c r="B1179" s="94">
        <v>810</v>
      </c>
      <c r="C1179" s="8" t="s">
        <v>197</v>
      </c>
      <c r="D1179" s="8" t="s">
        <v>223</v>
      </c>
      <c r="E1179" s="94"/>
      <c r="F1179" s="94"/>
      <c r="G1179" s="71">
        <f aca="true" t="shared" si="207" ref="G1179:L1182">G1180</f>
        <v>114241.1</v>
      </c>
      <c r="H1179" s="71">
        <f t="shared" si="207"/>
        <v>0</v>
      </c>
      <c r="I1179" s="71">
        <f t="shared" si="200"/>
        <v>114241.1</v>
      </c>
      <c r="J1179" s="71">
        <f t="shared" si="207"/>
        <v>0</v>
      </c>
      <c r="K1179" s="100">
        <f t="shared" si="197"/>
        <v>114241.1</v>
      </c>
      <c r="L1179" s="13">
        <f t="shared" si="207"/>
        <v>0</v>
      </c>
      <c r="M1179" s="101">
        <f t="shared" si="196"/>
        <v>114241.1</v>
      </c>
    </row>
    <row r="1180" spans="1:13" ht="33">
      <c r="A1180" s="63" t="str">
        <f ca="1">IF(ISERROR(MATCH(E1180,Код_КЦСР,0)),"",INDIRECT(ADDRESS(MATCH(E1180,Код_КЦСР,0)+1,2,,,"КЦСР")))</f>
        <v>Муниципальная программа «Социальная поддержка граждан» на 2014-2018 годы</v>
      </c>
      <c r="B1180" s="94">
        <v>810</v>
      </c>
      <c r="C1180" s="8" t="s">
        <v>197</v>
      </c>
      <c r="D1180" s="8" t="s">
        <v>223</v>
      </c>
      <c r="E1180" s="94" t="s">
        <v>6</v>
      </c>
      <c r="F1180" s="94"/>
      <c r="G1180" s="71">
        <f t="shared" si="207"/>
        <v>114241.1</v>
      </c>
      <c r="H1180" s="71">
        <f t="shared" si="207"/>
        <v>0</v>
      </c>
      <c r="I1180" s="71">
        <f t="shared" si="200"/>
        <v>114241.1</v>
      </c>
      <c r="J1180" s="71">
        <f t="shared" si="207"/>
        <v>0</v>
      </c>
      <c r="K1180" s="100">
        <f t="shared" si="197"/>
        <v>114241.1</v>
      </c>
      <c r="L1180" s="13">
        <f t="shared" si="207"/>
        <v>0</v>
      </c>
      <c r="M1180" s="101">
        <f t="shared" si="196"/>
        <v>114241.1</v>
      </c>
    </row>
    <row r="1181" spans="1:13" ht="82.5">
      <c r="A1181" s="63" t="str">
        <f ca="1">IF(ISERROR(MATCH(E1181,Код_КЦСР,0)),"",INDIRECT(ADDRESS(MATCH(E1181,Код_КЦСР,0)+1,2,,,"КЦСР")))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181" s="94">
        <v>810</v>
      </c>
      <c r="C1181" s="8" t="s">
        <v>197</v>
      </c>
      <c r="D1181" s="8" t="s">
        <v>223</v>
      </c>
      <c r="E1181" s="94" t="s">
        <v>415</v>
      </c>
      <c r="F1181" s="94"/>
      <c r="G1181" s="71">
        <f t="shared" si="207"/>
        <v>114241.1</v>
      </c>
      <c r="H1181" s="71">
        <f t="shared" si="207"/>
        <v>0</v>
      </c>
      <c r="I1181" s="71">
        <f t="shared" si="200"/>
        <v>114241.1</v>
      </c>
      <c r="J1181" s="71">
        <f t="shared" si="207"/>
        <v>0</v>
      </c>
      <c r="K1181" s="100">
        <f t="shared" si="197"/>
        <v>114241.1</v>
      </c>
      <c r="L1181" s="13">
        <f t="shared" si="207"/>
        <v>0</v>
      </c>
      <c r="M1181" s="101">
        <f aca="true" t="shared" si="208" ref="M1181:M1244">K1181+L1181</f>
        <v>114241.1</v>
      </c>
    </row>
    <row r="1182" spans="1:13" ht="33">
      <c r="A1182" s="63" t="str">
        <f ca="1">IF(ISERROR(MATCH(F1182,Код_КВР,0)),"",INDIRECT(ADDRESS(MATCH(F1182,Код_КВР,0)+1,2,,,"КВР")))</f>
        <v>Предоставление субсидий бюджетным, автономным учреждениям и иным некоммерческим организациям</v>
      </c>
      <c r="B1182" s="94">
        <v>810</v>
      </c>
      <c r="C1182" s="8" t="s">
        <v>197</v>
      </c>
      <c r="D1182" s="8" t="s">
        <v>223</v>
      </c>
      <c r="E1182" s="94" t="s">
        <v>415</v>
      </c>
      <c r="F1182" s="94">
        <v>600</v>
      </c>
      <c r="G1182" s="71">
        <f t="shared" si="207"/>
        <v>114241.1</v>
      </c>
      <c r="H1182" s="71">
        <f t="shared" si="207"/>
        <v>0</v>
      </c>
      <c r="I1182" s="71">
        <f t="shared" si="200"/>
        <v>114241.1</v>
      </c>
      <c r="J1182" s="71">
        <f t="shared" si="207"/>
        <v>0</v>
      </c>
      <c r="K1182" s="100">
        <f t="shared" si="197"/>
        <v>114241.1</v>
      </c>
      <c r="L1182" s="13">
        <f t="shared" si="207"/>
        <v>0</v>
      </c>
      <c r="M1182" s="101">
        <f t="shared" si="208"/>
        <v>114241.1</v>
      </c>
    </row>
    <row r="1183" spans="1:13" ht="12.75">
      <c r="A1183" s="63" t="str">
        <f ca="1">IF(ISERROR(MATCH(F1183,Код_КВР,0)),"",INDIRECT(ADDRESS(MATCH(F1183,Код_КВР,0)+1,2,,,"КВР")))</f>
        <v>Субсидии бюджетным учреждениям</v>
      </c>
      <c r="B1183" s="94">
        <v>810</v>
      </c>
      <c r="C1183" s="8" t="s">
        <v>197</v>
      </c>
      <c r="D1183" s="8" t="s">
        <v>223</v>
      </c>
      <c r="E1183" s="94" t="s">
        <v>415</v>
      </c>
      <c r="F1183" s="94">
        <v>610</v>
      </c>
      <c r="G1183" s="71">
        <f>G1184+G1185</f>
        <v>114241.1</v>
      </c>
      <c r="H1183" s="71">
        <f>H1184+H1185</f>
        <v>0</v>
      </c>
      <c r="I1183" s="71">
        <f t="shared" si="200"/>
        <v>114241.1</v>
      </c>
      <c r="J1183" s="71">
        <f>J1184+J1185</f>
        <v>0</v>
      </c>
      <c r="K1183" s="100">
        <f t="shared" si="197"/>
        <v>114241.1</v>
      </c>
      <c r="L1183" s="13">
        <f>L1184+L1185</f>
        <v>0</v>
      </c>
      <c r="M1183" s="101">
        <f t="shared" si="208"/>
        <v>114241.1</v>
      </c>
    </row>
    <row r="1184" spans="1:13" ht="49.5">
      <c r="A1184" s="63" t="str">
        <f ca="1">IF(ISERROR(MATCH(F1184,Код_КВР,0)),"",INDIRECT(ADDRESS(MATCH(F1184,Код_КВР,0)+1,2,,,"КВР")))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184" s="94">
        <v>810</v>
      </c>
      <c r="C1184" s="8" t="s">
        <v>197</v>
      </c>
      <c r="D1184" s="8" t="s">
        <v>223</v>
      </c>
      <c r="E1184" s="94" t="s">
        <v>415</v>
      </c>
      <c r="F1184" s="94">
        <v>611</v>
      </c>
      <c r="G1184" s="71">
        <v>110548.1</v>
      </c>
      <c r="H1184" s="71"/>
      <c r="I1184" s="71">
        <f t="shared" si="200"/>
        <v>110548.1</v>
      </c>
      <c r="J1184" s="71"/>
      <c r="K1184" s="100">
        <f t="shared" si="197"/>
        <v>110548.1</v>
      </c>
      <c r="L1184" s="13"/>
      <c r="M1184" s="101">
        <f t="shared" si="208"/>
        <v>110548.1</v>
      </c>
    </row>
    <row r="1185" spans="1:13" ht="12.75">
      <c r="A1185" s="63" t="str">
        <f ca="1">IF(ISERROR(MATCH(F1185,Код_КВР,0)),"",INDIRECT(ADDRESS(MATCH(F1185,Код_КВР,0)+1,2,,,"КВР")))</f>
        <v>Субсидии бюджетным учреждениям на иные цели</v>
      </c>
      <c r="B1185" s="94">
        <v>810</v>
      </c>
      <c r="C1185" s="8" t="s">
        <v>197</v>
      </c>
      <c r="D1185" s="8" t="s">
        <v>223</v>
      </c>
      <c r="E1185" s="94" t="s">
        <v>415</v>
      </c>
      <c r="F1185" s="94">
        <v>612</v>
      </c>
      <c r="G1185" s="71">
        <f>1491.7+811.6+1389.7</f>
        <v>3693</v>
      </c>
      <c r="H1185" s="71"/>
      <c r="I1185" s="71">
        <f t="shared" si="200"/>
        <v>3693</v>
      </c>
      <c r="J1185" s="71"/>
      <c r="K1185" s="100">
        <f t="shared" si="197"/>
        <v>3693</v>
      </c>
      <c r="L1185" s="13"/>
      <c r="M1185" s="101">
        <f t="shared" si="208"/>
        <v>3693</v>
      </c>
    </row>
    <row r="1186" spans="1:13" ht="12.75">
      <c r="A1186" s="12" t="s">
        <v>188</v>
      </c>
      <c r="B1186" s="94">
        <v>810</v>
      </c>
      <c r="C1186" s="8" t="s">
        <v>197</v>
      </c>
      <c r="D1186" s="8" t="s">
        <v>224</v>
      </c>
      <c r="E1186" s="94"/>
      <c r="F1186" s="94"/>
      <c r="G1186" s="71">
        <f>G1187+G1193</f>
        <v>661473.2000000001</v>
      </c>
      <c r="H1186" s="71">
        <f>H1187+H1193</f>
        <v>0</v>
      </c>
      <c r="I1186" s="71">
        <f t="shared" si="200"/>
        <v>661473.2000000001</v>
      </c>
      <c r="J1186" s="71">
        <f>J1187+J1193</f>
        <v>0</v>
      </c>
      <c r="K1186" s="100">
        <f t="shared" si="197"/>
        <v>661473.2000000001</v>
      </c>
      <c r="L1186" s="13">
        <f>L1187+L1193</f>
        <v>-825</v>
      </c>
      <c r="M1186" s="101">
        <f t="shared" si="208"/>
        <v>660648.2000000001</v>
      </c>
    </row>
    <row r="1187" spans="1:13" ht="12.75">
      <c r="A1187" s="63" t="str">
        <f ca="1">IF(ISERROR(MATCH(E1187,Код_КЦСР,0)),"",INDIRECT(ADDRESS(MATCH(E1187,Код_КЦСР,0)+1,2,,,"КЦСР")))</f>
        <v>Муниципальная программа «Развитие образования» на 2013-2022 годы</v>
      </c>
      <c r="B1187" s="94">
        <v>810</v>
      </c>
      <c r="C1187" s="8" t="s">
        <v>197</v>
      </c>
      <c r="D1187" s="8" t="s">
        <v>224</v>
      </c>
      <c r="E1187" s="94" t="s">
        <v>280</v>
      </c>
      <c r="F1187" s="94"/>
      <c r="G1187" s="71">
        <f aca="true" t="shared" si="209" ref="G1187:L1191">G1188</f>
        <v>593.9</v>
      </c>
      <c r="H1187" s="71">
        <f t="shared" si="209"/>
        <v>0</v>
      </c>
      <c r="I1187" s="71">
        <f t="shared" si="200"/>
        <v>593.9</v>
      </c>
      <c r="J1187" s="71">
        <f t="shared" si="209"/>
        <v>0</v>
      </c>
      <c r="K1187" s="100">
        <f t="shared" si="197"/>
        <v>593.9</v>
      </c>
      <c r="L1187" s="13">
        <f t="shared" si="209"/>
        <v>0</v>
      </c>
      <c r="M1187" s="101">
        <f t="shared" si="208"/>
        <v>593.9</v>
      </c>
    </row>
    <row r="1188" spans="1:13" ht="33">
      <c r="A1188" s="63" t="str">
        <f ca="1">IF(ISERROR(MATCH(E1188,Код_КЦСР,0)),"",INDIRECT(ADDRESS(MATCH(E1188,Код_КЦСР,0)+1,2,,,"КЦСР")))</f>
        <v>Социально-педагогическая поддержка детей-сирот и детей, оставшихся без попечения родителей</v>
      </c>
      <c r="B1188" s="94">
        <v>810</v>
      </c>
      <c r="C1188" s="8" t="s">
        <v>197</v>
      </c>
      <c r="D1188" s="8" t="s">
        <v>224</v>
      </c>
      <c r="E1188" s="94" t="s">
        <v>421</v>
      </c>
      <c r="F1188" s="94"/>
      <c r="G1188" s="71">
        <f t="shared" si="209"/>
        <v>593.9</v>
      </c>
      <c r="H1188" s="71">
        <f t="shared" si="209"/>
        <v>0</v>
      </c>
      <c r="I1188" s="71">
        <f t="shared" si="200"/>
        <v>593.9</v>
      </c>
      <c r="J1188" s="71">
        <f t="shared" si="209"/>
        <v>0</v>
      </c>
      <c r="K1188" s="100">
        <f t="shared" si="197"/>
        <v>593.9</v>
      </c>
      <c r="L1188" s="13">
        <f t="shared" si="209"/>
        <v>0</v>
      </c>
      <c r="M1188" s="101">
        <f t="shared" si="208"/>
        <v>593.9</v>
      </c>
    </row>
    <row r="1189" spans="1:13" ht="66">
      <c r="A1189" s="63" t="str">
        <f ca="1">IF(ISERROR(MATCH(E1189,Код_КЦСР,0)),"",INDIRECT(ADDRESS(MATCH(E1189,Код_КЦСР,0)+1,2,,,"КЦСР")))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1189" s="94">
        <v>810</v>
      </c>
      <c r="C1189" s="8" t="s">
        <v>197</v>
      </c>
      <c r="D1189" s="8" t="s">
        <v>224</v>
      </c>
      <c r="E1189" s="94" t="s">
        <v>423</v>
      </c>
      <c r="F1189" s="94"/>
      <c r="G1189" s="71">
        <f t="shared" si="209"/>
        <v>593.9</v>
      </c>
      <c r="H1189" s="71">
        <f t="shared" si="209"/>
        <v>0</v>
      </c>
      <c r="I1189" s="71">
        <f t="shared" si="200"/>
        <v>593.9</v>
      </c>
      <c r="J1189" s="71">
        <f t="shared" si="209"/>
        <v>0</v>
      </c>
      <c r="K1189" s="100">
        <f t="shared" si="197"/>
        <v>593.9</v>
      </c>
      <c r="L1189" s="13">
        <f t="shared" si="209"/>
        <v>0</v>
      </c>
      <c r="M1189" s="101">
        <f t="shared" si="208"/>
        <v>593.9</v>
      </c>
    </row>
    <row r="1190" spans="1:13" ht="12.75">
      <c r="A1190" s="63" t="str">
        <f ca="1">IF(ISERROR(MATCH(F1190,Код_КВР,0)),"",INDIRECT(ADDRESS(MATCH(F1190,Код_КВР,0)+1,2,,,"КВР")))</f>
        <v>Социальное обеспечение и иные выплаты населению</v>
      </c>
      <c r="B1190" s="94">
        <v>810</v>
      </c>
      <c r="C1190" s="8" t="s">
        <v>197</v>
      </c>
      <c r="D1190" s="8" t="s">
        <v>224</v>
      </c>
      <c r="E1190" s="94" t="s">
        <v>423</v>
      </c>
      <c r="F1190" s="94">
        <v>300</v>
      </c>
      <c r="G1190" s="71">
        <f t="shared" si="209"/>
        <v>593.9</v>
      </c>
      <c r="H1190" s="71">
        <f t="shared" si="209"/>
        <v>0</v>
      </c>
      <c r="I1190" s="71">
        <f t="shared" si="200"/>
        <v>593.9</v>
      </c>
      <c r="J1190" s="71">
        <f t="shared" si="209"/>
        <v>0</v>
      </c>
      <c r="K1190" s="100">
        <f t="shared" si="197"/>
        <v>593.9</v>
      </c>
      <c r="L1190" s="13">
        <f t="shared" si="209"/>
        <v>0</v>
      </c>
      <c r="M1190" s="101">
        <f t="shared" si="208"/>
        <v>593.9</v>
      </c>
    </row>
    <row r="1191" spans="1:13" ht="33">
      <c r="A1191" s="63" t="str">
        <f ca="1">IF(ISERROR(MATCH(F1191,Код_КВР,0)),"",INDIRECT(ADDRESS(MATCH(F1191,Код_КВР,0)+1,2,,,"КВР")))</f>
        <v>Социальные выплаты гражданам, кроме публичных нормативных социальных выплат</v>
      </c>
      <c r="B1191" s="94">
        <v>810</v>
      </c>
      <c r="C1191" s="8" t="s">
        <v>197</v>
      </c>
      <c r="D1191" s="8" t="s">
        <v>224</v>
      </c>
      <c r="E1191" s="94" t="s">
        <v>423</v>
      </c>
      <c r="F1191" s="94">
        <v>320</v>
      </c>
      <c r="G1191" s="71">
        <f t="shared" si="209"/>
        <v>593.9</v>
      </c>
      <c r="H1191" s="71">
        <f t="shared" si="209"/>
        <v>0</v>
      </c>
      <c r="I1191" s="71">
        <f t="shared" si="200"/>
        <v>593.9</v>
      </c>
      <c r="J1191" s="71">
        <f t="shared" si="209"/>
        <v>0</v>
      </c>
      <c r="K1191" s="100">
        <f t="shared" si="197"/>
        <v>593.9</v>
      </c>
      <c r="L1191" s="13">
        <f t="shared" si="209"/>
        <v>0</v>
      </c>
      <c r="M1191" s="101">
        <f t="shared" si="208"/>
        <v>593.9</v>
      </c>
    </row>
    <row r="1192" spans="1:13" ht="33">
      <c r="A1192" s="63" t="str">
        <f ca="1">IF(ISERROR(MATCH(F1192,Код_КВР,0)),"",INDIRECT(ADDRESS(MATCH(F1192,Код_КВР,0)+1,2,,,"КВР")))</f>
        <v>Пособия, компенсации и иные социальные выплаты гражданам, кроме публичных нормативных обязательств</v>
      </c>
      <c r="B1192" s="94">
        <v>810</v>
      </c>
      <c r="C1192" s="8" t="s">
        <v>197</v>
      </c>
      <c r="D1192" s="8" t="s">
        <v>224</v>
      </c>
      <c r="E1192" s="94" t="s">
        <v>423</v>
      </c>
      <c r="F1192" s="94">
        <v>321</v>
      </c>
      <c r="G1192" s="71">
        <v>593.9</v>
      </c>
      <c r="H1192" s="71"/>
      <c r="I1192" s="71">
        <f t="shared" si="200"/>
        <v>593.9</v>
      </c>
      <c r="J1192" s="71"/>
      <c r="K1192" s="100">
        <f aca="true" t="shared" si="210" ref="K1192:K1255">I1192+J1192</f>
        <v>593.9</v>
      </c>
      <c r="L1192" s="13"/>
      <c r="M1192" s="101">
        <f t="shared" si="208"/>
        <v>593.9</v>
      </c>
    </row>
    <row r="1193" spans="1:13" ht="33">
      <c r="A1193" s="63" t="str">
        <f ca="1">IF(ISERROR(MATCH(E1193,Код_КЦСР,0)),"",INDIRECT(ADDRESS(MATCH(E1193,Код_КЦСР,0)+1,2,,,"КЦСР")))</f>
        <v>Муниципальная программа «Социальная поддержка граждан» на 2014-2018 годы</v>
      </c>
      <c r="B1193" s="94">
        <v>810</v>
      </c>
      <c r="C1193" s="8" t="s">
        <v>197</v>
      </c>
      <c r="D1193" s="8" t="s">
        <v>224</v>
      </c>
      <c r="E1193" s="94" t="s">
        <v>6</v>
      </c>
      <c r="F1193" s="94"/>
      <c r="G1193" s="71">
        <f>G1194+G1199+G1204+G1209+G1214+G1219+G1223</f>
        <v>660879.3</v>
      </c>
      <c r="H1193" s="71">
        <f>H1194+H1199+H1204+H1209+H1214+H1219+H1223</f>
        <v>0</v>
      </c>
      <c r="I1193" s="71">
        <f t="shared" si="200"/>
        <v>660879.3</v>
      </c>
      <c r="J1193" s="71">
        <f>J1194+J1199+J1204+J1209+J1214+J1219+J1223</f>
        <v>0</v>
      </c>
      <c r="K1193" s="100">
        <f t="shared" si="210"/>
        <v>660879.3</v>
      </c>
      <c r="L1193" s="13">
        <f>L1194+L1199+L1204+L1209+L1214+L1219+L1223</f>
        <v>-825</v>
      </c>
      <c r="M1193" s="101">
        <f t="shared" si="208"/>
        <v>660054.3</v>
      </c>
    </row>
    <row r="1194" spans="1:13" ht="33">
      <c r="A1194" s="63" t="str">
        <f ca="1">IF(ISERROR(MATCH(E1194,Код_КЦСР,0)),"",INDIRECT(ADDRESS(MATCH(E1194,Код_КЦСР,0)+1,2,,,"КЦСР")))</f>
        <v>Выплата ежемесячного социального пособия на оздоровление работникам учреждений здравоохранения</v>
      </c>
      <c r="B1194" s="94">
        <v>810</v>
      </c>
      <c r="C1194" s="8" t="s">
        <v>197</v>
      </c>
      <c r="D1194" s="8" t="s">
        <v>224</v>
      </c>
      <c r="E1194" s="94" t="s">
        <v>10</v>
      </c>
      <c r="F1194" s="94"/>
      <c r="G1194" s="71">
        <f aca="true" t="shared" si="211" ref="G1194:L1197">G1195</f>
        <v>27293</v>
      </c>
      <c r="H1194" s="71">
        <f t="shared" si="211"/>
        <v>0</v>
      </c>
      <c r="I1194" s="71">
        <f t="shared" si="200"/>
        <v>27293</v>
      </c>
      <c r="J1194" s="71">
        <f t="shared" si="211"/>
        <v>0</v>
      </c>
      <c r="K1194" s="100">
        <f t="shared" si="210"/>
        <v>27293</v>
      </c>
      <c r="L1194" s="13">
        <f t="shared" si="211"/>
        <v>-825</v>
      </c>
      <c r="M1194" s="101">
        <f t="shared" si="208"/>
        <v>26468</v>
      </c>
    </row>
    <row r="1195" spans="1:13" ht="51.75" customHeight="1">
      <c r="A1195" s="63" t="str">
        <f ca="1">IF(ISERROR(MATCH(E1195,Код_КЦСР,0)),"",INDIRECT(ADDRESS(MATCH(E1195,Код_КЦСР,0)+1,2,,,"КЦСР")))</f>
        <v>Ежемесячное социальное пособие на оздоровление отдельным категориям работников учреждений здравоохранения в соответствии с решением Череповецкой городской Думы от 29.05.2012 № 93</v>
      </c>
      <c r="B1195" s="94">
        <v>810</v>
      </c>
      <c r="C1195" s="8" t="s">
        <v>197</v>
      </c>
      <c r="D1195" s="8" t="s">
        <v>224</v>
      </c>
      <c r="E1195" s="94" t="s">
        <v>12</v>
      </c>
      <c r="F1195" s="94"/>
      <c r="G1195" s="71">
        <f t="shared" si="211"/>
        <v>27293</v>
      </c>
      <c r="H1195" s="71">
        <f t="shared" si="211"/>
        <v>0</v>
      </c>
      <c r="I1195" s="71">
        <f t="shared" si="200"/>
        <v>27293</v>
      </c>
      <c r="J1195" s="71">
        <f t="shared" si="211"/>
        <v>0</v>
      </c>
      <c r="K1195" s="100">
        <f t="shared" si="210"/>
        <v>27293</v>
      </c>
      <c r="L1195" s="13">
        <f t="shared" si="211"/>
        <v>-825</v>
      </c>
      <c r="M1195" s="101">
        <f t="shared" si="208"/>
        <v>26468</v>
      </c>
    </row>
    <row r="1196" spans="1:13" ht="12.75">
      <c r="A1196" s="63" t="str">
        <f ca="1">IF(ISERROR(MATCH(F1196,Код_КВР,0)),"",INDIRECT(ADDRESS(MATCH(F1196,Код_КВР,0)+1,2,,,"КВР")))</f>
        <v>Социальное обеспечение и иные выплаты населению</v>
      </c>
      <c r="B1196" s="94">
        <v>810</v>
      </c>
      <c r="C1196" s="8" t="s">
        <v>197</v>
      </c>
      <c r="D1196" s="8" t="s">
        <v>224</v>
      </c>
      <c r="E1196" s="94" t="s">
        <v>12</v>
      </c>
      <c r="F1196" s="94">
        <v>300</v>
      </c>
      <c r="G1196" s="71">
        <f t="shared" si="211"/>
        <v>27293</v>
      </c>
      <c r="H1196" s="71">
        <f t="shared" si="211"/>
        <v>0</v>
      </c>
      <c r="I1196" s="71">
        <f t="shared" si="200"/>
        <v>27293</v>
      </c>
      <c r="J1196" s="71">
        <f t="shared" si="211"/>
        <v>0</v>
      </c>
      <c r="K1196" s="100">
        <f t="shared" si="210"/>
        <v>27293</v>
      </c>
      <c r="L1196" s="13">
        <f t="shared" si="211"/>
        <v>-825</v>
      </c>
      <c r="M1196" s="101">
        <f t="shared" si="208"/>
        <v>26468</v>
      </c>
    </row>
    <row r="1197" spans="1:13" ht="12.75">
      <c r="A1197" s="63" t="str">
        <f ca="1">IF(ISERROR(MATCH(F1197,Код_КВР,0)),"",INDIRECT(ADDRESS(MATCH(F1197,Код_КВР,0)+1,2,,,"КВР")))</f>
        <v>Публичные нормативные социальные выплаты гражданам</v>
      </c>
      <c r="B1197" s="94">
        <v>810</v>
      </c>
      <c r="C1197" s="8" t="s">
        <v>197</v>
      </c>
      <c r="D1197" s="8" t="s">
        <v>224</v>
      </c>
      <c r="E1197" s="94" t="s">
        <v>12</v>
      </c>
      <c r="F1197" s="94">
        <v>310</v>
      </c>
      <c r="G1197" s="71">
        <f t="shared" si="211"/>
        <v>27293</v>
      </c>
      <c r="H1197" s="71">
        <f t="shared" si="211"/>
        <v>0</v>
      </c>
      <c r="I1197" s="71">
        <f t="shared" si="200"/>
        <v>27293</v>
      </c>
      <c r="J1197" s="71">
        <f t="shared" si="211"/>
        <v>0</v>
      </c>
      <c r="K1197" s="100">
        <f t="shared" si="210"/>
        <v>27293</v>
      </c>
      <c r="L1197" s="13">
        <f t="shared" si="211"/>
        <v>-825</v>
      </c>
      <c r="M1197" s="101">
        <f t="shared" si="208"/>
        <v>26468</v>
      </c>
    </row>
    <row r="1198" spans="1:13" ht="33">
      <c r="A1198" s="63" t="str">
        <f ca="1">IF(ISERROR(MATCH(F1198,Код_КВР,0)),"",INDIRECT(ADDRESS(MATCH(F1198,Код_КВР,0)+1,2,,,"КВР")))</f>
        <v>Пособия, компенсации, меры социальной поддержки по публичным нормативным обязательствам</v>
      </c>
      <c r="B1198" s="94">
        <v>810</v>
      </c>
      <c r="C1198" s="8" t="s">
        <v>197</v>
      </c>
      <c r="D1198" s="8" t="s">
        <v>224</v>
      </c>
      <c r="E1198" s="94" t="s">
        <v>12</v>
      </c>
      <c r="F1198" s="94">
        <v>313</v>
      </c>
      <c r="G1198" s="71">
        <v>27293</v>
      </c>
      <c r="H1198" s="71"/>
      <c r="I1198" s="71">
        <f t="shared" si="200"/>
        <v>27293</v>
      </c>
      <c r="J1198" s="71"/>
      <c r="K1198" s="100">
        <f t="shared" si="210"/>
        <v>27293</v>
      </c>
      <c r="L1198" s="13">
        <v>-825</v>
      </c>
      <c r="M1198" s="101">
        <f t="shared" si="208"/>
        <v>26468</v>
      </c>
    </row>
    <row r="1199" spans="1:13" ht="33">
      <c r="A1199" s="63" t="str">
        <f ca="1">IF(ISERROR(MATCH(E1199,Код_КЦСР,0)),"",INDIRECT(ADDRESS(MATCH(E1199,Код_КЦСР,0)+1,2,,,"КЦСР")))</f>
        <v>Выплата ежемесячного социального пособия за найм (поднайм) жилых помещений специалистам учреждений здравоохранения</v>
      </c>
      <c r="B1199" s="94">
        <v>810</v>
      </c>
      <c r="C1199" s="8" t="s">
        <v>197</v>
      </c>
      <c r="D1199" s="8" t="s">
        <v>224</v>
      </c>
      <c r="E1199" s="94" t="s">
        <v>13</v>
      </c>
      <c r="F1199" s="94"/>
      <c r="G1199" s="71">
        <f aca="true" t="shared" si="212" ref="G1199:L1202">G1200</f>
        <v>3888</v>
      </c>
      <c r="H1199" s="71">
        <f t="shared" si="212"/>
        <v>0</v>
      </c>
      <c r="I1199" s="71">
        <f t="shared" si="200"/>
        <v>3888</v>
      </c>
      <c r="J1199" s="71">
        <f t="shared" si="212"/>
        <v>0</v>
      </c>
      <c r="K1199" s="100">
        <f t="shared" si="210"/>
        <v>3888</v>
      </c>
      <c r="L1199" s="13">
        <f t="shared" si="212"/>
        <v>0</v>
      </c>
      <c r="M1199" s="101">
        <f t="shared" si="208"/>
        <v>3888</v>
      </c>
    </row>
    <row r="1200" spans="1:13" ht="50.25" customHeight="1">
      <c r="A1200" s="63" t="str">
        <f ca="1">IF(ISERROR(MATCH(E1200,Код_КЦСР,0)),"",INDIRECT(ADDRESS(MATCH(E1200,Код_КЦСР,0)+1,2,,,"КЦСР")))</f>
        <v>Ежемесячное социальное пособие за найм (поднайм) жилых помещений специалистам учреждений здравоохранения в соответствии с решением Череповецкой городской Думы от 29.05.2012 № 98</v>
      </c>
      <c r="B1200" s="94">
        <v>810</v>
      </c>
      <c r="C1200" s="8" t="s">
        <v>197</v>
      </c>
      <c r="D1200" s="8" t="s">
        <v>224</v>
      </c>
      <c r="E1200" s="94" t="s">
        <v>14</v>
      </c>
      <c r="F1200" s="94"/>
      <c r="G1200" s="71">
        <f t="shared" si="212"/>
        <v>3888</v>
      </c>
      <c r="H1200" s="71">
        <f t="shared" si="212"/>
        <v>0</v>
      </c>
      <c r="I1200" s="71">
        <f t="shared" si="200"/>
        <v>3888</v>
      </c>
      <c r="J1200" s="71">
        <f t="shared" si="212"/>
        <v>0</v>
      </c>
      <c r="K1200" s="100">
        <f t="shared" si="210"/>
        <v>3888</v>
      </c>
      <c r="L1200" s="13">
        <f t="shared" si="212"/>
        <v>0</v>
      </c>
      <c r="M1200" s="101">
        <f t="shared" si="208"/>
        <v>3888</v>
      </c>
    </row>
    <row r="1201" spans="1:13" ht="12.75">
      <c r="A1201" s="63" t="str">
        <f ca="1">IF(ISERROR(MATCH(F1201,Код_КВР,0)),"",INDIRECT(ADDRESS(MATCH(F1201,Код_КВР,0)+1,2,,,"КВР")))</f>
        <v>Социальное обеспечение и иные выплаты населению</v>
      </c>
      <c r="B1201" s="94">
        <v>810</v>
      </c>
      <c r="C1201" s="8" t="s">
        <v>197</v>
      </c>
      <c r="D1201" s="8" t="s">
        <v>224</v>
      </c>
      <c r="E1201" s="94" t="s">
        <v>14</v>
      </c>
      <c r="F1201" s="94">
        <v>300</v>
      </c>
      <c r="G1201" s="71">
        <f t="shared" si="212"/>
        <v>3888</v>
      </c>
      <c r="H1201" s="71">
        <f t="shared" si="212"/>
        <v>0</v>
      </c>
      <c r="I1201" s="71">
        <f t="shared" si="200"/>
        <v>3888</v>
      </c>
      <c r="J1201" s="71">
        <f t="shared" si="212"/>
        <v>0</v>
      </c>
      <c r="K1201" s="100">
        <f t="shared" si="210"/>
        <v>3888</v>
      </c>
      <c r="L1201" s="13">
        <f t="shared" si="212"/>
        <v>0</v>
      </c>
      <c r="M1201" s="101">
        <f t="shared" si="208"/>
        <v>3888</v>
      </c>
    </row>
    <row r="1202" spans="1:13" ht="12.75">
      <c r="A1202" s="63" t="str">
        <f ca="1">IF(ISERROR(MATCH(F1202,Код_КВР,0)),"",INDIRECT(ADDRESS(MATCH(F1202,Код_КВР,0)+1,2,,,"КВР")))</f>
        <v>Публичные нормативные социальные выплаты гражданам</v>
      </c>
      <c r="B1202" s="94">
        <v>810</v>
      </c>
      <c r="C1202" s="8" t="s">
        <v>197</v>
      </c>
      <c r="D1202" s="8" t="s">
        <v>224</v>
      </c>
      <c r="E1202" s="94" t="s">
        <v>14</v>
      </c>
      <c r="F1202" s="94">
        <v>310</v>
      </c>
      <c r="G1202" s="71">
        <f t="shared" si="212"/>
        <v>3888</v>
      </c>
      <c r="H1202" s="71">
        <f t="shared" si="212"/>
        <v>0</v>
      </c>
      <c r="I1202" s="71">
        <f t="shared" si="200"/>
        <v>3888</v>
      </c>
      <c r="J1202" s="71">
        <f t="shared" si="212"/>
        <v>0</v>
      </c>
      <c r="K1202" s="100">
        <f t="shared" si="210"/>
        <v>3888</v>
      </c>
      <c r="L1202" s="13">
        <f t="shared" si="212"/>
        <v>0</v>
      </c>
      <c r="M1202" s="101">
        <f t="shared" si="208"/>
        <v>3888</v>
      </c>
    </row>
    <row r="1203" spans="1:13" ht="33">
      <c r="A1203" s="63" t="str">
        <f ca="1">IF(ISERROR(MATCH(F1203,Код_КВР,0)),"",INDIRECT(ADDRESS(MATCH(F1203,Код_КВР,0)+1,2,,,"КВР")))</f>
        <v>Пособия, компенсации, меры социальной поддержки по публичным нормативным обязательствам</v>
      </c>
      <c r="B1203" s="94">
        <v>810</v>
      </c>
      <c r="C1203" s="8" t="s">
        <v>197</v>
      </c>
      <c r="D1203" s="8" t="s">
        <v>224</v>
      </c>
      <c r="E1203" s="94" t="s">
        <v>14</v>
      </c>
      <c r="F1203" s="94">
        <v>313</v>
      </c>
      <c r="G1203" s="71">
        <v>3888</v>
      </c>
      <c r="H1203" s="71"/>
      <c r="I1203" s="71">
        <f t="shared" si="200"/>
        <v>3888</v>
      </c>
      <c r="J1203" s="71"/>
      <c r="K1203" s="100">
        <f t="shared" si="210"/>
        <v>3888</v>
      </c>
      <c r="L1203" s="13"/>
      <c r="M1203" s="101">
        <f t="shared" si="208"/>
        <v>3888</v>
      </c>
    </row>
    <row r="1204" spans="1:13" ht="33">
      <c r="A1204" s="63" t="str">
        <f ca="1">IF(ISERROR(MATCH(E1204,Код_КЦСР,0)),"",INDIRECT(ADDRESS(MATCH(E1204,Код_КЦСР,0)+1,2,,,"КЦСР")))</f>
        <v>Выплата вознаграждений лицам, имеющим знак «За особые заслуги перед городом Череповцом»</v>
      </c>
      <c r="B1204" s="94">
        <v>810</v>
      </c>
      <c r="C1204" s="8" t="s">
        <v>197</v>
      </c>
      <c r="D1204" s="8" t="s">
        <v>224</v>
      </c>
      <c r="E1204" s="94" t="s">
        <v>15</v>
      </c>
      <c r="F1204" s="94"/>
      <c r="G1204" s="71">
        <f aca="true" t="shared" si="213" ref="G1204:L1207">G1205</f>
        <v>421.2</v>
      </c>
      <c r="H1204" s="71">
        <f t="shared" si="213"/>
        <v>0</v>
      </c>
      <c r="I1204" s="71">
        <f t="shared" si="200"/>
        <v>421.2</v>
      </c>
      <c r="J1204" s="71">
        <f t="shared" si="213"/>
        <v>0</v>
      </c>
      <c r="K1204" s="100">
        <f t="shared" si="210"/>
        <v>421.2</v>
      </c>
      <c r="L1204" s="13">
        <f t="shared" si="213"/>
        <v>0</v>
      </c>
      <c r="M1204" s="101">
        <f t="shared" si="208"/>
        <v>421.2</v>
      </c>
    </row>
    <row r="1205" spans="1:13" ht="49.5">
      <c r="A1205" s="63" t="str">
        <f ca="1">IF(ISERROR(MATCH(E1205,Код_КЦСР,0)),"",INDIRECT(ADDRESS(MATCH(E1205,Код_КЦСР,0)+1,2,,,"КЦСР")))</f>
        <v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№ 88</v>
      </c>
      <c r="B1205" s="94">
        <v>810</v>
      </c>
      <c r="C1205" s="8" t="s">
        <v>197</v>
      </c>
      <c r="D1205" s="8" t="s">
        <v>224</v>
      </c>
      <c r="E1205" s="94" t="s">
        <v>17</v>
      </c>
      <c r="F1205" s="94"/>
      <c r="G1205" s="71">
        <f t="shared" si="213"/>
        <v>421.2</v>
      </c>
      <c r="H1205" s="71">
        <f t="shared" si="213"/>
        <v>0</v>
      </c>
      <c r="I1205" s="71">
        <f t="shared" si="200"/>
        <v>421.2</v>
      </c>
      <c r="J1205" s="71">
        <f t="shared" si="213"/>
        <v>0</v>
      </c>
      <c r="K1205" s="100">
        <f t="shared" si="210"/>
        <v>421.2</v>
      </c>
      <c r="L1205" s="13">
        <f t="shared" si="213"/>
        <v>0</v>
      </c>
      <c r="M1205" s="101">
        <f t="shared" si="208"/>
        <v>421.2</v>
      </c>
    </row>
    <row r="1206" spans="1:13" ht="12.75">
      <c r="A1206" s="63" t="str">
        <f ca="1">IF(ISERROR(MATCH(F1206,Код_КВР,0)),"",INDIRECT(ADDRESS(MATCH(F1206,Код_КВР,0)+1,2,,,"КВР")))</f>
        <v>Социальное обеспечение и иные выплаты населению</v>
      </c>
      <c r="B1206" s="94">
        <v>810</v>
      </c>
      <c r="C1206" s="8" t="s">
        <v>197</v>
      </c>
      <c r="D1206" s="8" t="s">
        <v>224</v>
      </c>
      <c r="E1206" s="94" t="s">
        <v>17</v>
      </c>
      <c r="F1206" s="94">
        <v>300</v>
      </c>
      <c r="G1206" s="71">
        <f t="shared" si="213"/>
        <v>421.2</v>
      </c>
      <c r="H1206" s="71">
        <f t="shared" si="213"/>
        <v>0</v>
      </c>
      <c r="I1206" s="71">
        <f t="shared" si="200"/>
        <v>421.2</v>
      </c>
      <c r="J1206" s="71">
        <f t="shared" si="213"/>
        <v>0</v>
      </c>
      <c r="K1206" s="100">
        <f t="shared" si="210"/>
        <v>421.2</v>
      </c>
      <c r="L1206" s="13">
        <f t="shared" si="213"/>
        <v>0</v>
      </c>
      <c r="M1206" s="101">
        <f t="shared" si="208"/>
        <v>421.2</v>
      </c>
    </row>
    <row r="1207" spans="1:13" ht="12.75">
      <c r="A1207" s="63" t="str">
        <f ca="1">IF(ISERROR(MATCH(F1207,Код_КВР,0)),"",INDIRECT(ADDRESS(MATCH(F1207,Код_КВР,0)+1,2,,,"КВР")))</f>
        <v>Публичные нормативные социальные выплаты гражданам</v>
      </c>
      <c r="B1207" s="94">
        <v>810</v>
      </c>
      <c r="C1207" s="8" t="s">
        <v>197</v>
      </c>
      <c r="D1207" s="8" t="s">
        <v>224</v>
      </c>
      <c r="E1207" s="94" t="s">
        <v>17</v>
      </c>
      <c r="F1207" s="94">
        <v>310</v>
      </c>
      <c r="G1207" s="71">
        <f t="shared" si="213"/>
        <v>421.2</v>
      </c>
      <c r="H1207" s="71">
        <f t="shared" si="213"/>
        <v>0</v>
      </c>
      <c r="I1207" s="71">
        <f aca="true" t="shared" si="214" ref="I1207:I1277">G1207+H1207</f>
        <v>421.2</v>
      </c>
      <c r="J1207" s="71">
        <f t="shared" si="213"/>
        <v>0</v>
      </c>
      <c r="K1207" s="100">
        <f t="shared" si="210"/>
        <v>421.2</v>
      </c>
      <c r="L1207" s="13">
        <f t="shared" si="213"/>
        <v>0</v>
      </c>
      <c r="M1207" s="101">
        <f t="shared" si="208"/>
        <v>421.2</v>
      </c>
    </row>
    <row r="1208" spans="1:13" ht="33">
      <c r="A1208" s="63" t="str">
        <f ca="1">IF(ISERROR(MATCH(F1208,Код_КВР,0)),"",INDIRECT(ADDRESS(MATCH(F1208,Код_КВР,0)+1,2,,,"КВР")))</f>
        <v>Пособия, компенсации, меры социальной поддержки по публичным нормативным обязательствам</v>
      </c>
      <c r="B1208" s="94">
        <v>810</v>
      </c>
      <c r="C1208" s="8" t="s">
        <v>197</v>
      </c>
      <c r="D1208" s="8" t="s">
        <v>224</v>
      </c>
      <c r="E1208" s="94" t="s">
        <v>17</v>
      </c>
      <c r="F1208" s="94">
        <v>313</v>
      </c>
      <c r="G1208" s="71">
        <v>421.2</v>
      </c>
      <c r="H1208" s="71"/>
      <c r="I1208" s="71">
        <f t="shared" si="214"/>
        <v>421.2</v>
      </c>
      <c r="J1208" s="71"/>
      <c r="K1208" s="100">
        <f t="shared" si="210"/>
        <v>421.2</v>
      </c>
      <c r="L1208" s="13"/>
      <c r="M1208" s="101">
        <f t="shared" si="208"/>
        <v>421.2</v>
      </c>
    </row>
    <row r="1209" spans="1:13" ht="33">
      <c r="A1209" s="63" t="str">
        <f ca="1">IF(ISERROR(MATCH(E1209,Код_КЦСР,0)),"",INDIRECT(ADDRESS(MATCH(E1209,Код_КЦСР,0)+1,2,,,"КЦСР")))</f>
        <v>Выплата вознаграждений лицам, имеющим звание «Почетный гражданин города Череповца</v>
      </c>
      <c r="B1209" s="94">
        <v>810</v>
      </c>
      <c r="C1209" s="8" t="s">
        <v>197</v>
      </c>
      <c r="D1209" s="8" t="s">
        <v>224</v>
      </c>
      <c r="E1209" s="94" t="s">
        <v>18</v>
      </c>
      <c r="F1209" s="94"/>
      <c r="G1209" s="71">
        <f aca="true" t="shared" si="215" ref="G1209:L1212">G1210</f>
        <v>449.5</v>
      </c>
      <c r="H1209" s="71">
        <f t="shared" si="215"/>
        <v>0</v>
      </c>
      <c r="I1209" s="71">
        <f t="shared" si="214"/>
        <v>449.5</v>
      </c>
      <c r="J1209" s="71">
        <f t="shared" si="215"/>
        <v>0</v>
      </c>
      <c r="K1209" s="100">
        <f t="shared" si="210"/>
        <v>449.5</v>
      </c>
      <c r="L1209" s="13">
        <f t="shared" si="215"/>
        <v>0</v>
      </c>
      <c r="M1209" s="101">
        <f t="shared" si="208"/>
        <v>449.5</v>
      </c>
    </row>
    <row r="1210" spans="1:13" ht="49.5">
      <c r="A1210" s="63" t="str">
        <f ca="1">IF(ISERROR(MATCH(E1210,Код_КЦСР,0)),"",INDIRECT(ADDRESS(MATCH(E1210,Код_КЦСР,0)+1,2,,,"КЦСР")))</f>
        <v>Выплата вознаграждений лицам, имеющим звание «Почетный гражданин города Череповца» в соответствии с постановлением Череповецкой городской Думы от 27.09.2005 № 87</v>
      </c>
      <c r="B1210" s="94">
        <v>810</v>
      </c>
      <c r="C1210" s="8" t="s">
        <v>197</v>
      </c>
      <c r="D1210" s="8" t="s">
        <v>224</v>
      </c>
      <c r="E1210" s="94" t="s">
        <v>20</v>
      </c>
      <c r="F1210" s="94"/>
      <c r="G1210" s="71">
        <f t="shared" si="215"/>
        <v>449.5</v>
      </c>
      <c r="H1210" s="71">
        <f t="shared" si="215"/>
        <v>0</v>
      </c>
      <c r="I1210" s="71">
        <f t="shared" si="214"/>
        <v>449.5</v>
      </c>
      <c r="J1210" s="71">
        <f t="shared" si="215"/>
        <v>0</v>
      </c>
      <c r="K1210" s="100">
        <f t="shared" si="210"/>
        <v>449.5</v>
      </c>
      <c r="L1210" s="13">
        <f t="shared" si="215"/>
        <v>0</v>
      </c>
      <c r="M1210" s="101">
        <f t="shared" si="208"/>
        <v>449.5</v>
      </c>
    </row>
    <row r="1211" spans="1:13" ht="12.75">
      <c r="A1211" s="63" t="str">
        <f ca="1">IF(ISERROR(MATCH(F1211,Код_КВР,0)),"",INDIRECT(ADDRESS(MATCH(F1211,Код_КВР,0)+1,2,,,"КВР")))</f>
        <v>Социальное обеспечение и иные выплаты населению</v>
      </c>
      <c r="B1211" s="94">
        <v>810</v>
      </c>
      <c r="C1211" s="8" t="s">
        <v>197</v>
      </c>
      <c r="D1211" s="8" t="s">
        <v>224</v>
      </c>
      <c r="E1211" s="94" t="s">
        <v>20</v>
      </c>
      <c r="F1211" s="94">
        <v>300</v>
      </c>
      <c r="G1211" s="71">
        <f t="shared" si="215"/>
        <v>449.5</v>
      </c>
      <c r="H1211" s="71">
        <f t="shared" si="215"/>
        <v>0</v>
      </c>
      <c r="I1211" s="71">
        <f t="shared" si="214"/>
        <v>449.5</v>
      </c>
      <c r="J1211" s="71">
        <f t="shared" si="215"/>
        <v>0</v>
      </c>
      <c r="K1211" s="100">
        <f t="shared" si="210"/>
        <v>449.5</v>
      </c>
      <c r="L1211" s="13">
        <f t="shared" si="215"/>
        <v>0</v>
      </c>
      <c r="M1211" s="101">
        <f t="shared" si="208"/>
        <v>449.5</v>
      </c>
    </row>
    <row r="1212" spans="1:13" ht="12.75">
      <c r="A1212" s="63" t="str">
        <f ca="1">IF(ISERROR(MATCH(F1212,Код_КВР,0)),"",INDIRECT(ADDRESS(MATCH(F1212,Код_КВР,0)+1,2,,,"КВР")))</f>
        <v>Публичные нормативные социальные выплаты гражданам</v>
      </c>
      <c r="B1212" s="94">
        <v>810</v>
      </c>
      <c r="C1212" s="8" t="s">
        <v>197</v>
      </c>
      <c r="D1212" s="8" t="s">
        <v>224</v>
      </c>
      <c r="E1212" s="94" t="s">
        <v>20</v>
      </c>
      <c r="F1212" s="94">
        <v>310</v>
      </c>
      <c r="G1212" s="71">
        <f t="shared" si="215"/>
        <v>449.5</v>
      </c>
      <c r="H1212" s="71">
        <f t="shared" si="215"/>
        <v>0</v>
      </c>
      <c r="I1212" s="71">
        <f t="shared" si="214"/>
        <v>449.5</v>
      </c>
      <c r="J1212" s="71">
        <f t="shared" si="215"/>
        <v>0</v>
      </c>
      <c r="K1212" s="100">
        <f t="shared" si="210"/>
        <v>449.5</v>
      </c>
      <c r="L1212" s="13">
        <f t="shared" si="215"/>
        <v>0</v>
      </c>
      <c r="M1212" s="101">
        <f t="shared" si="208"/>
        <v>449.5</v>
      </c>
    </row>
    <row r="1213" spans="1:13" ht="33">
      <c r="A1213" s="63" t="str">
        <f ca="1">IF(ISERROR(MATCH(F1213,Код_КВР,0)),"",INDIRECT(ADDRESS(MATCH(F1213,Код_КВР,0)+1,2,,,"КВР")))</f>
        <v>Пособия, компенсации, меры социальной поддержки по публичным нормативным обязательствам</v>
      </c>
      <c r="B1213" s="94">
        <v>810</v>
      </c>
      <c r="C1213" s="8" t="s">
        <v>197</v>
      </c>
      <c r="D1213" s="8" t="s">
        <v>224</v>
      </c>
      <c r="E1213" s="94" t="s">
        <v>20</v>
      </c>
      <c r="F1213" s="94">
        <v>313</v>
      </c>
      <c r="G1213" s="71">
        <v>449.5</v>
      </c>
      <c r="H1213" s="71"/>
      <c r="I1213" s="71">
        <f t="shared" si="214"/>
        <v>449.5</v>
      </c>
      <c r="J1213" s="71"/>
      <c r="K1213" s="100">
        <f t="shared" si="210"/>
        <v>449.5</v>
      </c>
      <c r="L1213" s="13"/>
      <c r="M1213" s="101">
        <f t="shared" si="208"/>
        <v>449.5</v>
      </c>
    </row>
    <row r="1214" spans="1:13" ht="33">
      <c r="A1214" s="63" t="str">
        <f ca="1">IF(ISERROR(MATCH(E1214,Код_КЦСР,0)),"",INDIRECT(ADDRESS(MATCH(E1214,Код_КЦСР,0)+1,2,,,"КЦСР")))</f>
        <v>Социальная поддержка пенсионеров на условиях договора пожизненного содержания с иждивением</v>
      </c>
      <c r="B1214" s="94">
        <v>810</v>
      </c>
      <c r="C1214" s="8" t="s">
        <v>197</v>
      </c>
      <c r="D1214" s="8" t="s">
        <v>224</v>
      </c>
      <c r="E1214" s="94" t="s">
        <v>21</v>
      </c>
      <c r="F1214" s="94"/>
      <c r="G1214" s="71">
        <f aca="true" t="shared" si="216" ref="G1214:L1224">G1215</f>
        <v>14888.699999999999</v>
      </c>
      <c r="H1214" s="71">
        <f t="shared" si="216"/>
        <v>0</v>
      </c>
      <c r="I1214" s="71">
        <f t="shared" si="214"/>
        <v>14888.699999999999</v>
      </c>
      <c r="J1214" s="71">
        <f t="shared" si="216"/>
        <v>0</v>
      </c>
      <c r="K1214" s="100">
        <f t="shared" si="210"/>
        <v>14888.699999999999</v>
      </c>
      <c r="L1214" s="13">
        <f t="shared" si="216"/>
        <v>0</v>
      </c>
      <c r="M1214" s="101">
        <f t="shared" si="208"/>
        <v>14888.699999999999</v>
      </c>
    </row>
    <row r="1215" spans="1:13" ht="12.75">
      <c r="A1215" s="63" t="str">
        <f ca="1">IF(ISERROR(MATCH(F1215,Код_КВР,0)),"",INDIRECT(ADDRESS(MATCH(F1215,Код_КВР,0)+1,2,,,"КВР")))</f>
        <v>Социальное обеспечение и иные выплаты населению</v>
      </c>
      <c r="B1215" s="94">
        <v>810</v>
      </c>
      <c r="C1215" s="8" t="s">
        <v>197</v>
      </c>
      <c r="D1215" s="8" t="s">
        <v>224</v>
      </c>
      <c r="E1215" s="94" t="s">
        <v>21</v>
      </c>
      <c r="F1215" s="94">
        <v>300</v>
      </c>
      <c r="G1215" s="71">
        <f t="shared" si="216"/>
        <v>14888.699999999999</v>
      </c>
      <c r="H1215" s="71">
        <f t="shared" si="216"/>
        <v>0</v>
      </c>
      <c r="I1215" s="71">
        <f t="shared" si="214"/>
        <v>14888.699999999999</v>
      </c>
      <c r="J1215" s="71">
        <f t="shared" si="216"/>
        <v>0</v>
      </c>
      <c r="K1215" s="100">
        <f t="shared" si="210"/>
        <v>14888.699999999999</v>
      </c>
      <c r="L1215" s="13">
        <f t="shared" si="216"/>
        <v>0</v>
      </c>
      <c r="M1215" s="101">
        <f t="shared" si="208"/>
        <v>14888.699999999999</v>
      </c>
    </row>
    <row r="1216" spans="1:13" ht="33">
      <c r="A1216" s="63" t="str">
        <f ca="1">IF(ISERROR(MATCH(F1216,Код_КВР,0)),"",INDIRECT(ADDRESS(MATCH(F1216,Код_КВР,0)+1,2,,,"КВР")))</f>
        <v>Социальные выплаты гражданам, кроме публичных нормативных социальных выплат</v>
      </c>
      <c r="B1216" s="94">
        <v>810</v>
      </c>
      <c r="C1216" s="8" t="s">
        <v>197</v>
      </c>
      <c r="D1216" s="8" t="s">
        <v>224</v>
      </c>
      <c r="E1216" s="94" t="s">
        <v>21</v>
      </c>
      <c r="F1216" s="94">
        <v>320</v>
      </c>
      <c r="G1216" s="71">
        <f>SUM(G1217:G1218)</f>
        <v>14888.699999999999</v>
      </c>
      <c r="H1216" s="71">
        <f>SUM(H1217:H1218)</f>
        <v>0</v>
      </c>
      <c r="I1216" s="71">
        <f t="shared" si="214"/>
        <v>14888.699999999999</v>
      </c>
      <c r="J1216" s="71">
        <f>SUM(J1217:J1218)</f>
        <v>0</v>
      </c>
      <c r="K1216" s="100">
        <f t="shared" si="210"/>
        <v>14888.699999999999</v>
      </c>
      <c r="L1216" s="13">
        <f>SUM(L1217:L1218)</f>
        <v>0</v>
      </c>
      <c r="M1216" s="101">
        <f t="shared" si="208"/>
        <v>14888.699999999999</v>
      </c>
    </row>
    <row r="1217" spans="1:13" ht="33">
      <c r="A1217" s="63" t="str">
        <f ca="1">IF(ISERROR(MATCH(F1217,Код_КВР,0)),"",INDIRECT(ADDRESS(MATCH(F1217,Код_КВР,0)+1,2,,,"КВР")))</f>
        <v>Пособия, компенсации и иные социальные выплаты гражданам, кроме публичных нормативных обязательств</v>
      </c>
      <c r="B1217" s="94">
        <v>810</v>
      </c>
      <c r="C1217" s="8" t="s">
        <v>197</v>
      </c>
      <c r="D1217" s="8" t="s">
        <v>224</v>
      </c>
      <c r="E1217" s="94" t="s">
        <v>21</v>
      </c>
      <c r="F1217" s="94">
        <v>321</v>
      </c>
      <c r="G1217" s="71">
        <v>12936.9</v>
      </c>
      <c r="H1217" s="71"/>
      <c r="I1217" s="71">
        <f t="shared" si="214"/>
        <v>12936.9</v>
      </c>
      <c r="J1217" s="71"/>
      <c r="K1217" s="100">
        <f t="shared" si="210"/>
        <v>12936.9</v>
      </c>
      <c r="L1217" s="13"/>
      <c r="M1217" s="101">
        <f t="shared" si="208"/>
        <v>12936.9</v>
      </c>
    </row>
    <row r="1218" spans="1:13" ht="33">
      <c r="A1218" s="63" t="str">
        <f ca="1">IF(ISERROR(MATCH(F1218,Код_КВР,0)),"",INDIRECT(ADDRESS(MATCH(F1218,Код_КВР,0)+1,2,,,"КВР")))</f>
        <v>Приобретение товаров, работ, услуг в пользу граждан в целях их социального обеспечения</v>
      </c>
      <c r="B1218" s="94">
        <v>810</v>
      </c>
      <c r="C1218" s="8" t="s">
        <v>197</v>
      </c>
      <c r="D1218" s="8" t="s">
        <v>224</v>
      </c>
      <c r="E1218" s="94" t="s">
        <v>21</v>
      </c>
      <c r="F1218" s="94">
        <v>323</v>
      </c>
      <c r="G1218" s="71">
        <v>1951.8</v>
      </c>
      <c r="H1218" s="71"/>
      <c r="I1218" s="71">
        <f t="shared" si="214"/>
        <v>1951.8</v>
      </c>
      <c r="J1218" s="71"/>
      <c r="K1218" s="100">
        <f t="shared" si="210"/>
        <v>1951.8</v>
      </c>
      <c r="L1218" s="13"/>
      <c r="M1218" s="101">
        <f t="shared" si="208"/>
        <v>1951.8</v>
      </c>
    </row>
    <row r="1219" spans="1:13" ht="33">
      <c r="A1219" s="63" t="str">
        <f ca="1">IF(ISERROR(MATCH(E1219,Код_КЦСР,0)),"",INDIRECT(ADDRESS(MATCH(E1219,Код_КЦСР,0)+1,2,,,"КЦСР")))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1219" s="94">
        <v>810</v>
      </c>
      <c r="C1219" s="8" t="s">
        <v>197</v>
      </c>
      <c r="D1219" s="8" t="s">
        <v>224</v>
      </c>
      <c r="E1219" s="94" t="s">
        <v>420</v>
      </c>
      <c r="F1219" s="94"/>
      <c r="G1219" s="71">
        <f t="shared" si="216"/>
        <v>277578.3</v>
      </c>
      <c r="H1219" s="71">
        <f t="shared" si="216"/>
        <v>0</v>
      </c>
      <c r="I1219" s="71">
        <f t="shared" si="214"/>
        <v>277578.3</v>
      </c>
      <c r="J1219" s="71">
        <f t="shared" si="216"/>
        <v>0</v>
      </c>
      <c r="K1219" s="100">
        <f t="shared" si="210"/>
        <v>277578.3</v>
      </c>
      <c r="L1219" s="13">
        <f t="shared" si="216"/>
        <v>0</v>
      </c>
      <c r="M1219" s="101">
        <f t="shared" si="208"/>
        <v>277578.3</v>
      </c>
    </row>
    <row r="1220" spans="1:13" ht="12.75">
      <c r="A1220" s="63" t="str">
        <f ca="1">IF(ISERROR(MATCH(F1220,Код_КВР,0)),"",INDIRECT(ADDRESS(MATCH(F1220,Код_КВР,0)+1,2,,,"КВР")))</f>
        <v>Социальное обеспечение и иные выплаты населению</v>
      </c>
      <c r="B1220" s="94">
        <v>810</v>
      </c>
      <c r="C1220" s="8" t="s">
        <v>197</v>
      </c>
      <c r="D1220" s="8" t="s">
        <v>224</v>
      </c>
      <c r="E1220" s="94" t="s">
        <v>420</v>
      </c>
      <c r="F1220" s="94">
        <v>300</v>
      </c>
      <c r="G1220" s="71">
        <f t="shared" si="216"/>
        <v>277578.3</v>
      </c>
      <c r="H1220" s="71">
        <f t="shared" si="216"/>
        <v>0</v>
      </c>
      <c r="I1220" s="71">
        <f t="shared" si="214"/>
        <v>277578.3</v>
      </c>
      <c r="J1220" s="71">
        <f t="shared" si="216"/>
        <v>0</v>
      </c>
      <c r="K1220" s="100">
        <f t="shared" si="210"/>
        <v>277578.3</v>
      </c>
      <c r="L1220" s="13">
        <f t="shared" si="216"/>
        <v>0</v>
      </c>
      <c r="M1220" s="101">
        <f t="shared" si="208"/>
        <v>277578.3</v>
      </c>
    </row>
    <row r="1221" spans="1:13" ht="33">
      <c r="A1221" s="63" t="str">
        <f ca="1">IF(ISERROR(MATCH(F1221,Код_КВР,0)),"",INDIRECT(ADDRESS(MATCH(F1221,Код_КВР,0)+1,2,,,"КВР")))</f>
        <v>Социальные выплаты гражданам, кроме публичных нормативных социальных выплат</v>
      </c>
      <c r="B1221" s="94">
        <v>810</v>
      </c>
      <c r="C1221" s="8" t="s">
        <v>197</v>
      </c>
      <c r="D1221" s="8" t="s">
        <v>224</v>
      </c>
      <c r="E1221" s="94" t="s">
        <v>420</v>
      </c>
      <c r="F1221" s="94">
        <v>320</v>
      </c>
      <c r="G1221" s="71">
        <f t="shared" si="216"/>
        <v>277578.3</v>
      </c>
      <c r="H1221" s="71">
        <f t="shared" si="216"/>
        <v>0</v>
      </c>
      <c r="I1221" s="71">
        <f t="shared" si="214"/>
        <v>277578.3</v>
      </c>
      <c r="J1221" s="71">
        <f t="shared" si="216"/>
        <v>0</v>
      </c>
      <c r="K1221" s="100">
        <f t="shared" si="210"/>
        <v>277578.3</v>
      </c>
      <c r="L1221" s="13">
        <f t="shared" si="216"/>
        <v>0</v>
      </c>
      <c r="M1221" s="101">
        <f t="shared" si="208"/>
        <v>277578.3</v>
      </c>
    </row>
    <row r="1222" spans="1:13" ht="33">
      <c r="A1222" s="63" t="str">
        <f ca="1">IF(ISERROR(MATCH(F1222,Код_КВР,0)),"",INDIRECT(ADDRESS(MATCH(F1222,Код_КВР,0)+1,2,,,"КВР")))</f>
        <v>Пособия, компенсации и иные социальные выплаты гражданам, кроме публичных нормативных обязательств</v>
      </c>
      <c r="B1222" s="94">
        <v>810</v>
      </c>
      <c r="C1222" s="8" t="s">
        <v>197</v>
      </c>
      <c r="D1222" s="8" t="s">
        <v>224</v>
      </c>
      <c r="E1222" s="94" t="s">
        <v>420</v>
      </c>
      <c r="F1222" s="94">
        <v>321</v>
      </c>
      <c r="G1222" s="71">
        <v>277578.3</v>
      </c>
      <c r="H1222" s="71"/>
      <c r="I1222" s="71">
        <f t="shared" si="214"/>
        <v>277578.3</v>
      </c>
      <c r="J1222" s="71"/>
      <c r="K1222" s="100">
        <f t="shared" si="210"/>
        <v>277578.3</v>
      </c>
      <c r="L1222" s="13"/>
      <c r="M1222" s="101">
        <f t="shared" si="208"/>
        <v>277578.3</v>
      </c>
    </row>
    <row r="1223" spans="1:13" ht="82.5">
      <c r="A1223" s="63" t="str">
        <f ca="1">IF(ISERROR(MATCH(E1223,Код_КЦСР,0)),"",INDIRECT(ADDRESS(MATCH(E1223,Код_КЦСР,0)+1,2,,,"КЦСР")))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223" s="94">
        <v>810</v>
      </c>
      <c r="C1223" s="8" t="s">
        <v>197</v>
      </c>
      <c r="D1223" s="8" t="s">
        <v>224</v>
      </c>
      <c r="E1223" s="94" t="s">
        <v>415</v>
      </c>
      <c r="F1223" s="94"/>
      <c r="G1223" s="71">
        <f t="shared" si="216"/>
        <v>336360.6</v>
      </c>
      <c r="H1223" s="71">
        <f t="shared" si="216"/>
        <v>0</v>
      </c>
      <c r="I1223" s="71">
        <f t="shared" si="214"/>
        <v>336360.6</v>
      </c>
      <c r="J1223" s="71">
        <f t="shared" si="216"/>
        <v>0</v>
      </c>
      <c r="K1223" s="100">
        <f t="shared" si="210"/>
        <v>336360.6</v>
      </c>
      <c r="L1223" s="13">
        <f t="shared" si="216"/>
        <v>0</v>
      </c>
      <c r="M1223" s="101">
        <f t="shared" si="208"/>
        <v>336360.6</v>
      </c>
    </row>
    <row r="1224" spans="1:13" ht="12.75">
      <c r="A1224" s="63" t="str">
        <f ca="1">IF(ISERROR(MATCH(F1224,Код_КВР,0)),"",INDIRECT(ADDRESS(MATCH(F1224,Код_КВР,0)+1,2,,,"КВР")))</f>
        <v>Социальное обеспечение и иные выплаты населению</v>
      </c>
      <c r="B1224" s="94">
        <v>810</v>
      </c>
      <c r="C1224" s="8" t="s">
        <v>197</v>
      </c>
      <c r="D1224" s="8" t="s">
        <v>224</v>
      </c>
      <c r="E1224" s="94" t="s">
        <v>415</v>
      </c>
      <c r="F1224" s="94">
        <v>300</v>
      </c>
      <c r="G1224" s="71">
        <f t="shared" si="216"/>
        <v>336360.6</v>
      </c>
      <c r="H1224" s="71">
        <f t="shared" si="216"/>
        <v>0</v>
      </c>
      <c r="I1224" s="71">
        <f t="shared" si="214"/>
        <v>336360.6</v>
      </c>
      <c r="J1224" s="71">
        <f t="shared" si="216"/>
        <v>0</v>
      </c>
      <c r="K1224" s="100">
        <f t="shared" si="210"/>
        <v>336360.6</v>
      </c>
      <c r="L1224" s="13">
        <f t="shared" si="216"/>
        <v>0</v>
      </c>
      <c r="M1224" s="101">
        <f t="shared" si="208"/>
        <v>336360.6</v>
      </c>
    </row>
    <row r="1225" spans="1:13" ht="33">
      <c r="A1225" s="63" t="str">
        <f ca="1">IF(ISERROR(MATCH(F1225,Код_КВР,0)),"",INDIRECT(ADDRESS(MATCH(F1225,Код_КВР,0)+1,2,,,"КВР")))</f>
        <v>Социальные выплаты гражданам, кроме публичных нормативных социальных выплат</v>
      </c>
      <c r="B1225" s="94">
        <v>810</v>
      </c>
      <c r="C1225" s="8" t="s">
        <v>197</v>
      </c>
      <c r="D1225" s="8" t="s">
        <v>224</v>
      </c>
      <c r="E1225" s="94" t="s">
        <v>415</v>
      </c>
      <c r="F1225" s="94">
        <v>320</v>
      </c>
      <c r="G1225" s="71">
        <f>SUM(G1226:G1227)</f>
        <v>336360.6</v>
      </c>
      <c r="H1225" s="71">
        <f>SUM(H1226:H1227)</f>
        <v>0</v>
      </c>
      <c r="I1225" s="71">
        <f t="shared" si="214"/>
        <v>336360.6</v>
      </c>
      <c r="J1225" s="71">
        <f>SUM(J1226:J1227)</f>
        <v>0</v>
      </c>
      <c r="K1225" s="100">
        <f t="shared" si="210"/>
        <v>336360.6</v>
      </c>
      <c r="L1225" s="13">
        <f>SUM(L1226:L1227)</f>
        <v>0</v>
      </c>
      <c r="M1225" s="101">
        <f t="shared" si="208"/>
        <v>336360.6</v>
      </c>
    </row>
    <row r="1226" spans="1:13" ht="33">
      <c r="A1226" s="63" t="str">
        <f ca="1">IF(ISERROR(MATCH(F1226,Код_КВР,0)),"",INDIRECT(ADDRESS(MATCH(F1226,Код_КВР,0)+1,2,,,"КВР")))</f>
        <v>Пособия, компенсации и иные социальные выплаты гражданам, кроме публичных нормативных обязательств</v>
      </c>
      <c r="B1226" s="94">
        <v>810</v>
      </c>
      <c r="C1226" s="8" t="s">
        <v>197</v>
      </c>
      <c r="D1226" s="8" t="s">
        <v>224</v>
      </c>
      <c r="E1226" s="94" t="s">
        <v>415</v>
      </c>
      <c r="F1226" s="94">
        <v>321</v>
      </c>
      <c r="G1226" s="71">
        <f>326837+8000</f>
        <v>334837</v>
      </c>
      <c r="H1226" s="71"/>
      <c r="I1226" s="71">
        <f t="shared" si="214"/>
        <v>334837</v>
      </c>
      <c r="J1226" s="71"/>
      <c r="K1226" s="100">
        <f t="shared" si="210"/>
        <v>334837</v>
      </c>
      <c r="L1226" s="13"/>
      <c r="M1226" s="101">
        <f t="shared" si="208"/>
        <v>334837</v>
      </c>
    </row>
    <row r="1227" spans="1:13" ht="33">
      <c r="A1227" s="63" t="str">
        <f ca="1">IF(ISERROR(MATCH(F1227,Код_КВР,0)),"",INDIRECT(ADDRESS(MATCH(F1227,Код_КВР,0)+1,2,,,"КВР")))</f>
        <v>Приобретение товаров, работ, услуг в пользу граждан в целях их социального обеспечения</v>
      </c>
      <c r="B1227" s="94">
        <v>810</v>
      </c>
      <c r="C1227" s="8" t="s">
        <v>197</v>
      </c>
      <c r="D1227" s="8" t="s">
        <v>224</v>
      </c>
      <c r="E1227" s="94" t="s">
        <v>415</v>
      </c>
      <c r="F1227" s="94">
        <v>323</v>
      </c>
      <c r="G1227" s="71">
        <f>999+524.6</f>
        <v>1523.6</v>
      </c>
      <c r="H1227" s="71"/>
      <c r="I1227" s="71">
        <f t="shared" si="214"/>
        <v>1523.6</v>
      </c>
      <c r="J1227" s="71"/>
      <c r="K1227" s="100">
        <f t="shared" si="210"/>
        <v>1523.6</v>
      </c>
      <c r="L1227" s="13"/>
      <c r="M1227" s="101">
        <f t="shared" si="208"/>
        <v>1523.6</v>
      </c>
    </row>
    <row r="1228" spans="1:13" ht="12.75">
      <c r="A1228" s="12" t="s">
        <v>198</v>
      </c>
      <c r="B1228" s="94">
        <v>810</v>
      </c>
      <c r="C1228" s="8" t="s">
        <v>197</v>
      </c>
      <c r="D1228" s="8" t="s">
        <v>226</v>
      </c>
      <c r="E1228" s="94"/>
      <c r="F1228" s="94"/>
      <c r="G1228" s="71">
        <f>G1229+G1238+G1249</f>
        <v>54890.90000000001</v>
      </c>
      <c r="H1228" s="71">
        <f>H1229+H1238+H1249</f>
        <v>0</v>
      </c>
      <c r="I1228" s="71">
        <f t="shared" si="214"/>
        <v>54890.90000000001</v>
      </c>
      <c r="J1228" s="71">
        <f>J1229+J1238+J1249</f>
        <v>-718.2</v>
      </c>
      <c r="K1228" s="100">
        <f t="shared" si="210"/>
        <v>54172.70000000001</v>
      </c>
      <c r="L1228" s="13">
        <f>L1229+L1238+L1249</f>
        <v>0</v>
      </c>
      <c r="M1228" s="101">
        <f t="shared" si="208"/>
        <v>54172.70000000001</v>
      </c>
    </row>
    <row r="1229" spans="1:13" ht="12.75">
      <c r="A1229" s="63" t="str">
        <f ca="1">IF(ISERROR(MATCH(E1229,Код_КЦСР,0)),"",INDIRECT(ADDRESS(MATCH(E1229,Код_КЦСР,0)+1,2,,,"КЦСР")))</f>
        <v>Муниципальная программа «Здоровый город» на 2014-2022 годы</v>
      </c>
      <c r="B1229" s="94">
        <v>810</v>
      </c>
      <c r="C1229" s="8" t="s">
        <v>197</v>
      </c>
      <c r="D1229" s="8" t="s">
        <v>226</v>
      </c>
      <c r="E1229" s="94" t="s">
        <v>583</v>
      </c>
      <c r="F1229" s="94"/>
      <c r="G1229" s="71">
        <f>G1230+G1234</f>
        <v>50</v>
      </c>
      <c r="H1229" s="71">
        <f>H1230+H1234</f>
        <v>0</v>
      </c>
      <c r="I1229" s="71">
        <f t="shared" si="214"/>
        <v>50</v>
      </c>
      <c r="J1229" s="71">
        <f>J1230+J1234</f>
        <v>0</v>
      </c>
      <c r="K1229" s="100">
        <f t="shared" si="210"/>
        <v>50</v>
      </c>
      <c r="L1229" s="13">
        <f>L1230+L1234</f>
        <v>0</v>
      </c>
      <c r="M1229" s="101">
        <f t="shared" si="208"/>
        <v>50</v>
      </c>
    </row>
    <row r="1230" spans="1:13" ht="12.75" hidden="1">
      <c r="A1230" s="63" t="str">
        <f ca="1">IF(ISERROR(MATCH(E1230,Код_КЦСР,0)),"",INDIRECT(ADDRESS(MATCH(E1230,Код_КЦСР,0)+1,2,,,"КЦСР")))</f>
        <v>Здоровье на рабочем месте</v>
      </c>
      <c r="B1230" s="94">
        <v>810</v>
      </c>
      <c r="C1230" s="8" t="s">
        <v>197</v>
      </c>
      <c r="D1230" s="8" t="s">
        <v>226</v>
      </c>
      <c r="E1230" s="94" t="s">
        <v>592</v>
      </c>
      <c r="F1230" s="94"/>
      <c r="G1230" s="71">
        <f aca="true" t="shared" si="217" ref="G1230:L1232">G1231</f>
        <v>0</v>
      </c>
      <c r="H1230" s="71">
        <f t="shared" si="217"/>
        <v>0</v>
      </c>
      <c r="I1230" s="71">
        <f t="shared" si="214"/>
        <v>0</v>
      </c>
      <c r="J1230" s="71">
        <f t="shared" si="217"/>
        <v>0</v>
      </c>
      <c r="K1230" s="100">
        <f t="shared" si="210"/>
        <v>0</v>
      </c>
      <c r="L1230" s="13">
        <f t="shared" si="217"/>
        <v>0</v>
      </c>
      <c r="M1230" s="101">
        <f t="shared" si="208"/>
        <v>0</v>
      </c>
    </row>
    <row r="1231" spans="1:13" ht="12.75" hidden="1">
      <c r="A1231" s="63" t="str">
        <f ca="1">IF(ISERROR(MATCH(F1231,Код_КВР,0)),"",INDIRECT(ADDRESS(MATCH(F1231,Код_КВР,0)+1,2,,,"КВР")))</f>
        <v>Закупка товаров, работ и услуг для муниципальных нужд</v>
      </c>
      <c r="B1231" s="94">
        <v>810</v>
      </c>
      <c r="C1231" s="8" t="s">
        <v>197</v>
      </c>
      <c r="D1231" s="8" t="s">
        <v>226</v>
      </c>
      <c r="E1231" s="94" t="s">
        <v>592</v>
      </c>
      <c r="F1231" s="94">
        <v>200</v>
      </c>
      <c r="G1231" s="71">
        <f t="shared" si="217"/>
        <v>0</v>
      </c>
      <c r="H1231" s="71">
        <f t="shared" si="217"/>
        <v>0</v>
      </c>
      <c r="I1231" s="71">
        <f t="shared" si="214"/>
        <v>0</v>
      </c>
      <c r="J1231" s="71">
        <f t="shared" si="217"/>
        <v>0</v>
      </c>
      <c r="K1231" s="100">
        <f t="shared" si="210"/>
        <v>0</v>
      </c>
      <c r="L1231" s="13">
        <f t="shared" si="217"/>
        <v>0</v>
      </c>
      <c r="M1231" s="101">
        <f t="shared" si="208"/>
        <v>0</v>
      </c>
    </row>
    <row r="1232" spans="1:13" ht="33" hidden="1">
      <c r="A1232" s="63" t="str">
        <f ca="1">IF(ISERROR(MATCH(F1232,Код_КВР,0)),"",INDIRECT(ADDRESS(MATCH(F1232,Код_КВР,0)+1,2,,,"КВР")))</f>
        <v>Иные закупки товаров, работ и услуг для обеспечения муниципальных нужд</v>
      </c>
      <c r="B1232" s="94">
        <v>810</v>
      </c>
      <c r="C1232" s="8" t="s">
        <v>197</v>
      </c>
      <c r="D1232" s="8" t="s">
        <v>226</v>
      </c>
      <c r="E1232" s="94" t="s">
        <v>592</v>
      </c>
      <c r="F1232" s="94">
        <v>240</v>
      </c>
      <c r="G1232" s="71">
        <f t="shared" si="217"/>
        <v>0</v>
      </c>
      <c r="H1232" s="71">
        <f t="shared" si="217"/>
        <v>0</v>
      </c>
      <c r="I1232" s="71">
        <f t="shared" si="214"/>
        <v>0</v>
      </c>
      <c r="J1232" s="71">
        <f t="shared" si="217"/>
        <v>0</v>
      </c>
      <c r="K1232" s="100">
        <f t="shared" si="210"/>
        <v>0</v>
      </c>
      <c r="L1232" s="13">
        <f t="shared" si="217"/>
        <v>0</v>
      </c>
      <c r="M1232" s="101">
        <f t="shared" si="208"/>
        <v>0</v>
      </c>
    </row>
    <row r="1233" spans="1:13" ht="33" hidden="1">
      <c r="A1233" s="63" t="str">
        <f ca="1">IF(ISERROR(MATCH(F1233,Код_КВР,0)),"",INDIRECT(ADDRESS(MATCH(F1233,Код_КВР,0)+1,2,,,"КВР")))</f>
        <v xml:space="preserve">Прочая закупка товаров, работ и услуг для обеспечения муниципальных нужд         </v>
      </c>
      <c r="B1233" s="94">
        <v>810</v>
      </c>
      <c r="C1233" s="8" t="s">
        <v>197</v>
      </c>
      <c r="D1233" s="8" t="s">
        <v>226</v>
      </c>
      <c r="E1233" s="94" t="s">
        <v>592</v>
      </c>
      <c r="F1233" s="94">
        <v>244</v>
      </c>
      <c r="G1233" s="71"/>
      <c r="H1233" s="71"/>
      <c r="I1233" s="71">
        <f t="shared" si="214"/>
        <v>0</v>
      </c>
      <c r="J1233" s="71"/>
      <c r="K1233" s="100">
        <f t="shared" si="210"/>
        <v>0</v>
      </c>
      <c r="L1233" s="13"/>
      <c r="M1233" s="101">
        <f t="shared" si="208"/>
        <v>0</v>
      </c>
    </row>
    <row r="1234" spans="1:13" ht="12.75">
      <c r="A1234" s="63" t="str">
        <f ca="1">IF(ISERROR(MATCH(E1234,Код_КЦСР,0)),"",INDIRECT(ADDRESS(MATCH(E1234,Код_КЦСР,0)+1,2,,,"КЦСР")))</f>
        <v>Активное долголетие</v>
      </c>
      <c r="B1234" s="94">
        <v>810</v>
      </c>
      <c r="C1234" s="8" t="s">
        <v>197</v>
      </c>
      <c r="D1234" s="8" t="s">
        <v>226</v>
      </c>
      <c r="E1234" s="94" t="s">
        <v>594</v>
      </c>
      <c r="F1234" s="94"/>
      <c r="G1234" s="71">
        <f aca="true" t="shared" si="218" ref="G1234:L1236">G1235</f>
        <v>50</v>
      </c>
      <c r="H1234" s="71">
        <f t="shared" si="218"/>
        <v>0</v>
      </c>
      <c r="I1234" s="71">
        <f t="shared" si="214"/>
        <v>50</v>
      </c>
      <c r="J1234" s="71">
        <f t="shared" si="218"/>
        <v>0</v>
      </c>
      <c r="K1234" s="100">
        <f t="shared" si="210"/>
        <v>50</v>
      </c>
      <c r="L1234" s="13">
        <f t="shared" si="218"/>
        <v>0</v>
      </c>
      <c r="M1234" s="101">
        <f t="shared" si="208"/>
        <v>50</v>
      </c>
    </row>
    <row r="1235" spans="1:13" ht="12.75">
      <c r="A1235" s="63" t="str">
        <f ca="1">IF(ISERROR(MATCH(F1235,Код_КВР,0)),"",INDIRECT(ADDRESS(MATCH(F1235,Код_КВР,0)+1,2,,,"КВР")))</f>
        <v>Закупка товаров, работ и услуг для муниципальных нужд</v>
      </c>
      <c r="B1235" s="94">
        <v>810</v>
      </c>
      <c r="C1235" s="8" t="s">
        <v>197</v>
      </c>
      <c r="D1235" s="8" t="s">
        <v>226</v>
      </c>
      <c r="E1235" s="94" t="s">
        <v>594</v>
      </c>
      <c r="F1235" s="94">
        <v>200</v>
      </c>
      <c r="G1235" s="71">
        <f t="shared" si="218"/>
        <v>50</v>
      </c>
      <c r="H1235" s="71">
        <f t="shared" si="218"/>
        <v>0</v>
      </c>
      <c r="I1235" s="71">
        <f t="shared" si="214"/>
        <v>50</v>
      </c>
      <c r="J1235" s="71">
        <f t="shared" si="218"/>
        <v>0</v>
      </c>
      <c r="K1235" s="100">
        <f t="shared" si="210"/>
        <v>50</v>
      </c>
      <c r="L1235" s="13">
        <f t="shared" si="218"/>
        <v>0</v>
      </c>
      <c r="M1235" s="101">
        <f t="shared" si="208"/>
        <v>50</v>
      </c>
    </row>
    <row r="1236" spans="1:13" ht="33">
      <c r="A1236" s="63" t="str">
        <f ca="1">IF(ISERROR(MATCH(F1236,Код_КВР,0)),"",INDIRECT(ADDRESS(MATCH(F1236,Код_КВР,0)+1,2,,,"КВР")))</f>
        <v>Иные закупки товаров, работ и услуг для обеспечения муниципальных нужд</v>
      </c>
      <c r="B1236" s="94">
        <v>810</v>
      </c>
      <c r="C1236" s="8" t="s">
        <v>197</v>
      </c>
      <c r="D1236" s="8" t="s">
        <v>226</v>
      </c>
      <c r="E1236" s="94" t="s">
        <v>594</v>
      </c>
      <c r="F1236" s="94">
        <v>240</v>
      </c>
      <c r="G1236" s="71">
        <f t="shared" si="218"/>
        <v>50</v>
      </c>
      <c r="H1236" s="71">
        <f t="shared" si="218"/>
        <v>0</v>
      </c>
      <c r="I1236" s="71">
        <f t="shared" si="214"/>
        <v>50</v>
      </c>
      <c r="J1236" s="71">
        <f t="shared" si="218"/>
        <v>0</v>
      </c>
      <c r="K1236" s="100">
        <f t="shared" si="210"/>
        <v>50</v>
      </c>
      <c r="L1236" s="13">
        <f t="shared" si="218"/>
        <v>0</v>
      </c>
      <c r="M1236" s="101">
        <f t="shared" si="208"/>
        <v>50</v>
      </c>
    </row>
    <row r="1237" spans="1:13" ht="33">
      <c r="A1237" s="63" t="str">
        <f ca="1">IF(ISERROR(MATCH(F1237,Код_КВР,0)),"",INDIRECT(ADDRESS(MATCH(F1237,Код_КВР,0)+1,2,,,"КВР")))</f>
        <v xml:space="preserve">Прочая закупка товаров, работ и услуг для обеспечения муниципальных нужд         </v>
      </c>
      <c r="B1237" s="94">
        <v>810</v>
      </c>
      <c r="C1237" s="8" t="s">
        <v>197</v>
      </c>
      <c r="D1237" s="8" t="s">
        <v>226</v>
      </c>
      <c r="E1237" s="94" t="s">
        <v>594</v>
      </c>
      <c r="F1237" s="94">
        <v>244</v>
      </c>
      <c r="G1237" s="71">
        <v>50</v>
      </c>
      <c r="H1237" s="71"/>
      <c r="I1237" s="71">
        <f t="shared" si="214"/>
        <v>50</v>
      </c>
      <c r="J1237" s="71"/>
      <c r="K1237" s="100">
        <f t="shared" si="210"/>
        <v>50</v>
      </c>
      <c r="L1237" s="13"/>
      <c r="M1237" s="101">
        <f t="shared" si="208"/>
        <v>50</v>
      </c>
    </row>
    <row r="1238" spans="1:13" ht="33">
      <c r="A1238" s="63" t="str">
        <f ca="1">IF(ISERROR(MATCH(E1238,Код_КЦСР,0)),"",INDIRECT(ADDRESS(MATCH(E1238,Код_КЦСР,0)+1,2,,,"КЦСР")))</f>
        <v>Муниципальная программа «Социальная поддержка граждан» на 2014-2018 годы</v>
      </c>
      <c r="B1238" s="94">
        <v>810</v>
      </c>
      <c r="C1238" s="8" t="s">
        <v>197</v>
      </c>
      <c r="D1238" s="8" t="s">
        <v>226</v>
      </c>
      <c r="E1238" s="94" t="s">
        <v>6</v>
      </c>
      <c r="F1238" s="94"/>
      <c r="G1238" s="71">
        <f>G1239+G1245</f>
        <v>12175.3</v>
      </c>
      <c r="H1238" s="71">
        <f>H1239+H1245</f>
        <v>0</v>
      </c>
      <c r="I1238" s="71">
        <f t="shared" si="214"/>
        <v>12175.3</v>
      </c>
      <c r="J1238" s="71">
        <f>J1239+J1245</f>
        <v>0</v>
      </c>
      <c r="K1238" s="100">
        <f t="shared" si="210"/>
        <v>12175.3</v>
      </c>
      <c r="L1238" s="13">
        <f>L1239+L1245</f>
        <v>0</v>
      </c>
      <c r="M1238" s="101">
        <f t="shared" si="208"/>
        <v>12175.3</v>
      </c>
    </row>
    <row r="1239" spans="1:13" ht="82.5">
      <c r="A1239" s="63" t="str">
        <f ca="1">IF(ISERROR(MATCH(E1239,Код_КЦСР,0)),"",INDIRECT(ADDRESS(MATCH(E1239,Код_КЦСР,0)+1,2,,,"КЦСР")))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239" s="94">
        <v>810</v>
      </c>
      <c r="C1239" s="8" t="s">
        <v>197</v>
      </c>
      <c r="D1239" s="8" t="s">
        <v>226</v>
      </c>
      <c r="E1239" s="94" t="s">
        <v>415</v>
      </c>
      <c r="F1239" s="94"/>
      <c r="G1239" s="71">
        <f>G1240+G1242</f>
        <v>6988.8</v>
      </c>
      <c r="H1239" s="71">
        <f>H1240+H1242</f>
        <v>0</v>
      </c>
      <c r="I1239" s="71">
        <f t="shared" si="214"/>
        <v>6988.8</v>
      </c>
      <c r="J1239" s="71">
        <f>J1240+J1242</f>
        <v>0</v>
      </c>
      <c r="K1239" s="100">
        <f t="shared" si="210"/>
        <v>6988.8</v>
      </c>
      <c r="L1239" s="13">
        <f>L1240+L1242</f>
        <v>0</v>
      </c>
      <c r="M1239" s="101">
        <f t="shared" si="208"/>
        <v>6988.8</v>
      </c>
    </row>
    <row r="1240" spans="1:13" ht="33">
      <c r="A1240" s="63" t="str">
        <f ca="1">IF(ISERROR(MATCH(F1240,Код_КВР,0)),"",INDIRECT(ADDRESS(MATCH(F1240,Код_КВР,0)+1,2,,,"КВР")))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40" s="94">
        <v>810</v>
      </c>
      <c r="C1240" s="8" t="s">
        <v>197</v>
      </c>
      <c r="D1240" s="8" t="s">
        <v>226</v>
      </c>
      <c r="E1240" s="94" t="s">
        <v>415</v>
      </c>
      <c r="F1240" s="94">
        <v>100</v>
      </c>
      <c r="G1240" s="71">
        <f>G1241</f>
        <v>5101</v>
      </c>
      <c r="H1240" s="71">
        <f>H1241</f>
        <v>0</v>
      </c>
      <c r="I1240" s="71">
        <f t="shared" si="214"/>
        <v>5101</v>
      </c>
      <c r="J1240" s="71">
        <f>J1241</f>
        <v>-439.2</v>
      </c>
      <c r="K1240" s="100">
        <f t="shared" si="210"/>
        <v>4661.8</v>
      </c>
      <c r="L1240" s="13">
        <f>L1241</f>
        <v>0</v>
      </c>
      <c r="M1240" s="101">
        <f t="shared" si="208"/>
        <v>4661.8</v>
      </c>
    </row>
    <row r="1241" spans="1:13" ht="12.75">
      <c r="A1241" s="63" t="str">
        <f ca="1">IF(ISERROR(MATCH(F1241,Код_КВР,0)),"",INDIRECT(ADDRESS(MATCH(F1241,Код_КВР,0)+1,2,,,"КВР")))</f>
        <v>Расходы на выплаты персоналу казенных учреждений</v>
      </c>
      <c r="B1241" s="94">
        <v>810</v>
      </c>
      <c r="C1241" s="8" t="s">
        <v>197</v>
      </c>
      <c r="D1241" s="8" t="s">
        <v>226</v>
      </c>
      <c r="E1241" s="94" t="s">
        <v>415</v>
      </c>
      <c r="F1241" s="94">
        <v>110</v>
      </c>
      <c r="G1241" s="71">
        <f>5404.5-303.5</f>
        <v>5101</v>
      </c>
      <c r="H1241" s="71"/>
      <c r="I1241" s="71">
        <f t="shared" si="214"/>
        <v>5101</v>
      </c>
      <c r="J1241" s="71">
        <v>-439.2</v>
      </c>
      <c r="K1241" s="100">
        <f t="shared" si="210"/>
        <v>4661.8</v>
      </c>
      <c r="L1241" s="13"/>
      <c r="M1241" s="101">
        <f t="shared" si="208"/>
        <v>4661.8</v>
      </c>
    </row>
    <row r="1242" spans="1:13" ht="12.75">
      <c r="A1242" s="63" t="str">
        <f ca="1">IF(ISERROR(MATCH(F1242,Код_КВР,0)),"",INDIRECT(ADDRESS(MATCH(F1242,Код_КВР,0)+1,2,,,"КВР")))</f>
        <v>Закупка товаров, работ и услуг для муниципальных нужд</v>
      </c>
      <c r="B1242" s="94">
        <v>810</v>
      </c>
      <c r="C1242" s="8" t="s">
        <v>197</v>
      </c>
      <c r="D1242" s="8" t="s">
        <v>226</v>
      </c>
      <c r="E1242" s="94" t="s">
        <v>415</v>
      </c>
      <c r="F1242" s="94">
        <v>200</v>
      </c>
      <c r="G1242" s="71">
        <f>G1243</f>
        <v>1887.8</v>
      </c>
      <c r="H1242" s="71">
        <f>H1243</f>
        <v>0</v>
      </c>
      <c r="I1242" s="71">
        <f t="shared" si="214"/>
        <v>1887.8</v>
      </c>
      <c r="J1242" s="71">
        <f>J1243</f>
        <v>439.2</v>
      </c>
      <c r="K1242" s="100">
        <f t="shared" si="210"/>
        <v>2327</v>
      </c>
      <c r="L1242" s="13">
        <f>L1243</f>
        <v>0</v>
      </c>
      <c r="M1242" s="101">
        <f t="shared" si="208"/>
        <v>2327</v>
      </c>
    </row>
    <row r="1243" spans="1:13" ht="33">
      <c r="A1243" s="63" t="str">
        <f ca="1">IF(ISERROR(MATCH(F1243,Код_КВР,0)),"",INDIRECT(ADDRESS(MATCH(F1243,Код_КВР,0)+1,2,,,"КВР")))</f>
        <v>Иные закупки товаров, работ и услуг для обеспечения муниципальных нужд</v>
      </c>
      <c r="B1243" s="94">
        <v>810</v>
      </c>
      <c r="C1243" s="8" t="s">
        <v>197</v>
      </c>
      <c r="D1243" s="8" t="s">
        <v>226</v>
      </c>
      <c r="E1243" s="94" t="s">
        <v>415</v>
      </c>
      <c r="F1243" s="94">
        <v>240</v>
      </c>
      <c r="G1243" s="71">
        <f>G1244</f>
        <v>1887.8</v>
      </c>
      <c r="H1243" s="71">
        <f>H1244</f>
        <v>0</v>
      </c>
      <c r="I1243" s="71">
        <f t="shared" si="214"/>
        <v>1887.8</v>
      </c>
      <c r="J1243" s="71">
        <f>J1244</f>
        <v>439.2</v>
      </c>
      <c r="K1243" s="100">
        <f t="shared" si="210"/>
        <v>2327</v>
      </c>
      <c r="L1243" s="13">
        <f>L1244</f>
        <v>0</v>
      </c>
      <c r="M1243" s="101">
        <f t="shared" si="208"/>
        <v>2327</v>
      </c>
    </row>
    <row r="1244" spans="1:13" ht="33">
      <c r="A1244" s="63" t="str">
        <f ca="1">IF(ISERROR(MATCH(F1244,Код_КВР,0)),"",INDIRECT(ADDRESS(MATCH(F1244,Код_КВР,0)+1,2,,,"КВР")))</f>
        <v xml:space="preserve">Прочая закупка товаров, работ и услуг для обеспечения муниципальных нужд         </v>
      </c>
      <c r="B1244" s="94">
        <v>810</v>
      </c>
      <c r="C1244" s="8" t="s">
        <v>197</v>
      </c>
      <c r="D1244" s="8" t="s">
        <v>226</v>
      </c>
      <c r="E1244" s="94" t="s">
        <v>415</v>
      </c>
      <c r="F1244" s="94">
        <v>244</v>
      </c>
      <c r="G1244" s="71">
        <v>1887.8</v>
      </c>
      <c r="H1244" s="71"/>
      <c r="I1244" s="71">
        <f t="shared" si="214"/>
        <v>1887.8</v>
      </c>
      <c r="J1244" s="71">
        <v>439.2</v>
      </c>
      <c r="K1244" s="100">
        <f t="shared" si="210"/>
        <v>2327</v>
      </c>
      <c r="L1244" s="13"/>
      <c r="M1244" s="101">
        <f t="shared" si="208"/>
        <v>2327</v>
      </c>
    </row>
    <row r="1245" spans="1:13" ht="132">
      <c r="A1245" s="63" t="str">
        <f ca="1">IF(ISERROR(MATCH(E1245,Код_КЦСР,0)),"",INDIRECT(ADDRESS(MATCH(E1245,Код_КЦСР,0)+1,2,,,"КЦСР")))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245" s="94">
        <v>810</v>
      </c>
      <c r="C1245" s="8" t="s">
        <v>197</v>
      </c>
      <c r="D1245" s="8" t="s">
        <v>226</v>
      </c>
      <c r="E1245" s="94" t="s">
        <v>414</v>
      </c>
      <c r="F1245" s="94"/>
      <c r="G1245" s="71">
        <f aca="true" t="shared" si="219" ref="G1245:L1247">G1246</f>
        <v>5186.5</v>
      </c>
      <c r="H1245" s="71">
        <f t="shared" si="219"/>
        <v>0</v>
      </c>
      <c r="I1245" s="71">
        <f t="shared" si="214"/>
        <v>5186.5</v>
      </c>
      <c r="J1245" s="71">
        <f t="shared" si="219"/>
        <v>0</v>
      </c>
      <c r="K1245" s="100">
        <f t="shared" si="210"/>
        <v>5186.5</v>
      </c>
      <c r="L1245" s="13">
        <f t="shared" si="219"/>
        <v>0</v>
      </c>
      <c r="M1245" s="101">
        <f aca="true" t="shared" si="220" ref="M1245:M1308">K1245+L1245</f>
        <v>5186.5</v>
      </c>
    </row>
    <row r="1246" spans="1:13" ht="12.75">
      <c r="A1246" s="63" t="str">
        <f ca="1">IF(ISERROR(MATCH(F1246,Код_КВР,0)),"",INDIRECT(ADDRESS(MATCH(F1246,Код_КВР,0)+1,2,,,"КВР")))</f>
        <v>Социальное обеспечение и иные выплаты населению</v>
      </c>
      <c r="B1246" s="94">
        <v>810</v>
      </c>
      <c r="C1246" s="8" t="s">
        <v>197</v>
      </c>
      <c r="D1246" s="8" t="s">
        <v>226</v>
      </c>
      <c r="E1246" s="94" t="s">
        <v>414</v>
      </c>
      <c r="F1246" s="94">
        <v>300</v>
      </c>
      <c r="G1246" s="71">
        <f t="shared" si="219"/>
        <v>5186.5</v>
      </c>
      <c r="H1246" s="71">
        <f t="shared" si="219"/>
        <v>0</v>
      </c>
      <c r="I1246" s="71">
        <f t="shared" si="214"/>
        <v>5186.5</v>
      </c>
      <c r="J1246" s="71">
        <f t="shared" si="219"/>
        <v>0</v>
      </c>
      <c r="K1246" s="100">
        <f t="shared" si="210"/>
        <v>5186.5</v>
      </c>
      <c r="L1246" s="13">
        <f t="shared" si="219"/>
        <v>0</v>
      </c>
      <c r="M1246" s="101">
        <f t="shared" si="220"/>
        <v>5186.5</v>
      </c>
    </row>
    <row r="1247" spans="1:13" ht="33">
      <c r="A1247" s="63" t="str">
        <f ca="1">IF(ISERROR(MATCH(F1247,Код_КВР,0)),"",INDIRECT(ADDRESS(MATCH(F1247,Код_КВР,0)+1,2,,,"КВР")))</f>
        <v>Социальные выплаты гражданам, кроме публичных нормативных социальных выплат</v>
      </c>
      <c r="B1247" s="94">
        <v>810</v>
      </c>
      <c r="C1247" s="8" t="s">
        <v>197</v>
      </c>
      <c r="D1247" s="8" t="s">
        <v>226</v>
      </c>
      <c r="E1247" s="94" t="s">
        <v>414</v>
      </c>
      <c r="F1247" s="94">
        <v>320</v>
      </c>
      <c r="G1247" s="71">
        <f t="shared" si="219"/>
        <v>5186.5</v>
      </c>
      <c r="H1247" s="71">
        <f t="shared" si="219"/>
        <v>0</v>
      </c>
      <c r="I1247" s="71">
        <f t="shared" si="214"/>
        <v>5186.5</v>
      </c>
      <c r="J1247" s="71">
        <f t="shared" si="219"/>
        <v>0</v>
      </c>
      <c r="K1247" s="100">
        <f t="shared" si="210"/>
        <v>5186.5</v>
      </c>
      <c r="L1247" s="13">
        <f t="shared" si="219"/>
        <v>0</v>
      </c>
      <c r="M1247" s="101">
        <f t="shared" si="220"/>
        <v>5186.5</v>
      </c>
    </row>
    <row r="1248" spans="1:13" ht="33">
      <c r="A1248" s="63" t="str">
        <f ca="1">IF(ISERROR(MATCH(F1248,Код_КВР,0)),"",INDIRECT(ADDRESS(MATCH(F1248,Код_КВР,0)+1,2,,,"КВР")))</f>
        <v>Пособия, компенсации и иные социальные выплаты гражданам, кроме публичных нормативных обязательств</v>
      </c>
      <c r="B1248" s="94">
        <v>810</v>
      </c>
      <c r="C1248" s="8" t="s">
        <v>197</v>
      </c>
      <c r="D1248" s="8" t="s">
        <v>226</v>
      </c>
      <c r="E1248" s="94" t="s">
        <v>414</v>
      </c>
      <c r="F1248" s="94">
        <v>321</v>
      </c>
      <c r="G1248" s="71">
        <v>5186.5</v>
      </c>
      <c r="H1248" s="71"/>
      <c r="I1248" s="71">
        <f t="shared" si="214"/>
        <v>5186.5</v>
      </c>
      <c r="J1248" s="71"/>
      <c r="K1248" s="100">
        <f t="shared" si="210"/>
        <v>5186.5</v>
      </c>
      <c r="L1248" s="13"/>
      <c r="M1248" s="101">
        <f t="shared" si="220"/>
        <v>5186.5</v>
      </c>
    </row>
    <row r="1249" spans="1:13" ht="33">
      <c r="A1249" s="63" t="str">
        <f ca="1">IF(ISERROR(MATCH(E1249,Код_КЦСР,0)),"",INDIRECT(ADDRESS(MATCH(E1249,Код_КЦСР,0)+1,2,,,"КЦСР")))</f>
        <v>Непрограммные направления деятельности органов местного самоуправления</v>
      </c>
      <c r="B1249" s="94">
        <v>810</v>
      </c>
      <c r="C1249" s="8" t="s">
        <v>197</v>
      </c>
      <c r="D1249" s="8" t="s">
        <v>226</v>
      </c>
      <c r="E1249" s="94" t="s">
        <v>308</v>
      </c>
      <c r="F1249" s="94"/>
      <c r="G1249" s="71">
        <f>G1250</f>
        <v>42665.600000000006</v>
      </c>
      <c r="H1249" s="71">
        <f>H1250</f>
        <v>0</v>
      </c>
      <c r="I1249" s="71">
        <f t="shared" si="214"/>
        <v>42665.600000000006</v>
      </c>
      <c r="J1249" s="71">
        <f>J1250</f>
        <v>-718.2</v>
      </c>
      <c r="K1249" s="100">
        <f t="shared" si="210"/>
        <v>41947.40000000001</v>
      </c>
      <c r="L1249" s="13">
        <f>L1250</f>
        <v>0</v>
      </c>
      <c r="M1249" s="101">
        <f t="shared" si="220"/>
        <v>41947.40000000001</v>
      </c>
    </row>
    <row r="1250" spans="1:13" ht="12.75">
      <c r="A1250" s="63" t="str">
        <f ca="1">IF(ISERROR(MATCH(E1250,Код_КЦСР,0)),"",INDIRECT(ADDRESS(MATCH(E1250,Код_КЦСР,0)+1,2,,,"КЦСР")))</f>
        <v>Расходы, не включенные в муниципальные программы города Череповца</v>
      </c>
      <c r="B1250" s="94">
        <v>810</v>
      </c>
      <c r="C1250" s="8" t="s">
        <v>197</v>
      </c>
      <c r="D1250" s="8" t="s">
        <v>226</v>
      </c>
      <c r="E1250" s="94" t="s">
        <v>310</v>
      </c>
      <c r="F1250" s="94"/>
      <c r="G1250" s="71">
        <f>G1251+G1258+G1264+G1274+G1280</f>
        <v>42665.600000000006</v>
      </c>
      <c r="H1250" s="71">
        <f>H1251+H1258+H1264+H1274+H1280</f>
        <v>0</v>
      </c>
      <c r="I1250" s="71">
        <f t="shared" si="214"/>
        <v>42665.600000000006</v>
      </c>
      <c r="J1250" s="71">
        <f>J1251+J1258+J1264+J1274+J1280</f>
        <v>-718.2</v>
      </c>
      <c r="K1250" s="100">
        <f t="shared" si="210"/>
        <v>41947.40000000001</v>
      </c>
      <c r="L1250" s="13">
        <f>L1251+L1258+L1264+L1274+L1280</f>
        <v>0</v>
      </c>
      <c r="M1250" s="101">
        <f t="shared" si="220"/>
        <v>41947.40000000001</v>
      </c>
    </row>
    <row r="1251" spans="1:13" ht="33">
      <c r="A1251" s="63" t="str">
        <f ca="1">IF(ISERROR(MATCH(E1251,Код_КЦСР,0)),"",INDIRECT(ADDRESS(MATCH(E1251,Код_КЦСР,0)+1,2,,,"КЦСР")))</f>
        <v>Руководство и управление в сфере установленных функций органов местного самоуправления</v>
      </c>
      <c r="B1251" s="94">
        <v>810</v>
      </c>
      <c r="C1251" s="8" t="s">
        <v>197</v>
      </c>
      <c r="D1251" s="8" t="s">
        <v>226</v>
      </c>
      <c r="E1251" s="94" t="s">
        <v>312</v>
      </c>
      <c r="F1251" s="94"/>
      <c r="G1251" s="71">
        <f>G1252</f>
        <v>15807.9</v>
      </c>
      <c r="H1251" s="71">
        <f>H1252</f>
        <v>0</v>
      </c>
      <c r="I1251" s="71">
        <f t="shared" si="214"/>
        <v>15807.9</v>
      </c>
      <c r="J1251" s="71">
        <f>J1252</f>
        <v>-718.2</v>
      </c>
      <c r="K1251" s="100">
        <f t="shared" si="210"/>
        <v>15089.699999999999</v>
      </c>
      <c r="L1251" s="13">
        <f>L1252</f>
        <v>0</v>
      </c>
      <c r="M1251" s="101">
        <f t="shared" si="220"/>
        <v>15089.699999999999</v>
      </c>
    </row>
    <row r="1252" spans="1:13" ht="12.75">
      <c r="A1252" s="63" t="str">
        <f ca="1">IF(ISERROR(MATCH(E1252,Код_КЦСР,0)),"",INDIRECT(ADDRESS(MATCH(E1252,Код_КЦСР,0)+1,2,,,"КЦСР")))</f>
        <v>Центральный аппарат</v>
      </c>
      <c r="B1252" s="94">
        <v>810</v>
      </c>
      <c r="C1252" s="8" t="s">
        <v>197</v>
      </c>
      <c r="D1252" s="8" t="s">
        <v>226</v>
      </c>
      <c r="E1252" s="94" t="s">
        <v>315</v>
      </c>
      <c r="F1252" s="94"/>
      <c r="G1252" s="71">
        <f>G1253+G1255</f>
        <v>15807.9</v>
      </c>
      <c r="H1252" s="71">
        <f>H1253+H1255</f>
        <v>0</v>
      </c>
      <c r="I1252" s="71">
        <f t="shared" si="214"/>
        <v>15807.9</v>
      </c>
      <c r="J1252" s="71">
        <f>J1253+J1255</f>
        <v>-718.2</v>
      </c>
      <c r="K1252" s="100">
        <f t="shared" si="210"/>
        <v>15089.699999999999</v>
      </c>
      <c r="L1252" s="13">
        <f>L1253+L1255</f>
        <v>0</v>
      </c>
      <c r="M1252" s="101">
        <f t="shared" si="220"/>
        <v>15089.699999999999</v>
      </c>
    </row>
    <row r="1253" spans="1:13" ht="33">
      <c r="A1253" s="63" t="str">
        <f ca="1">IF(ISERROR(MATCH(F1253,Код_КВР,0)),"",INDIRECT(ADDRESS(MATCH(F1253,Код_КВР,0)+1,2,,,"КВР")))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53" s="94">
        <v>810</v>
      </c>
      <c r="C1253" s="8" t="s">
        <v>197</v>
      </c>
      <c r="D1253" s="8" t="s">
        <v>226</v>
      </c>
      <c r="E1253" s="94" t="s">
        <v>315</v>
      </c>
      <c r="F1253" s="94">
        <v>100</v>
      </c>
      <c r="G1253" s="71">
        <f>G1254</f>
        <v>14842.3</v>
      </c>
      <c r="H1253" s="71">
        <f>H1254</f>
        <v>0</v>
      </c>
      <c r="I1253" s="71">
        <f t="shared" si="214"/>
        <v>14842.3</v>
      </c>
      <c r="J1253" s="71">
        <f>J1254</f>
        <v>0</v>
      </c>
      <c r="K1253" s="100">
        <f t="shared" si="210"/>
        <v>14842.3</v>
      </c>
      <c r="L1253" s="13">
        <f>L1254</f>
        <v>0</v>
      </c>
      <c r="M1253" s="101">
        <f t="shared" si="220"/>
        <v>14842.3</v>
      </c>
    </row>
    <row r="1254" spans="1:13" ht="12.75">
      <c r="A1254" s="63" t="str">
        <f ca="1">IF(ISERROR(MATCH(F1254,Код_КВР,0)),"",INDIRECT(ADDRESS(MATCH(F1254,Код_КВР,0)+1,2,,,"КВР")))</f>
        <v>Расходы на выплаты персоналу муниципальных органов</v>
      </c>
      <c r="B1254" s="94">
        <v>810</v>
      </c>
      <c r="C1254" s="8" t="s">
        <v>197</v>
      </c>
      <c r="D1254" s="8" t="s">
        <v>226</v>
      </c>
      <c r="E1254" s="94" t="s">
        <v>315</v>
      </c>
      <c r="F1254" s="94">
        <v>120</v>
      </c>
      <c r="G1254" s="71">
        <v>14842.3</v>
      </c>
      <c r="H1254" s="71"/>
      <c r="I1254" s="71">
        <f t="shared" si="214"/>
        <v>14842.3</v>
      </c>
      <c r="J1254" s="71"/>
      <c r="K1254" s="100">
        <f t="shared" si="210"/>
        <v>14842.3</v>
      </c>
      <c r="L1254" s="13"/>
      <c r="M1254" s="101">
        <f t="shared" si="220"/>
        <v>14842.3</v>
      </c>
    </row>
    <row r="1255" spans="1:13" ht="12.75">
      <c r="A1255" s="63" t="str">
        <f ca="1">IF(ISERROR(MATCH(F1255,Код_КВР,0)),"",INDIRECT(ADDRESS(MATCH(F1255,Код_КВР,0)+1,2,,,"КВР")))</f>
        <v>Закупка товаров, работ и услуг для муниципальных нужд</v>
      </c>
      <c r="B1255" s="94">
        <v>810</v>
      </c>
      <c r="C1255" s="8" t="s">
        <v>197</v>
      </c>
      <c r="D1255" s="8" t="s">
        <v>226</v>
      </c>
      <c r="E1255" s="94" t="s">
        <v>315</v>
      </c>
      <c r="F1255" s="94">
        <v>200</v>
      </c>
      <c r="G1255" s="71">
        <f>G1256</f>
        <v>965.6</v>
      </c>
      <c r="H1255" s="71">
        <f>H1256</f>
        <v>0</v>
      </c>
      <c r="I1255" s="71">
        <f t="shared" si="214"/>
        <v>965.6</v>
      </c>
      <c r="J1255" s="71">
        <f>J1256</f>
        <v>-718.2</v>
      </c>
      <c r="K1255" s="100">
        <f t="shared" si="210"/>
        <v>247.39999999999998</v>
      </c>
      <c r="L1255" s="13">
        <f>L1256</f>
        <v>0</v>
      </c>
      <c r="M1255" s="101">
        <f t="shared" si="220"/>
        <v>247.39999999999998</v>
      </c>
    </row>
    <row r="1256" spans="1:13" ht="33">
      <c r="A1256" s="63" t="str">
        <f ca="1">IF(ISERROR(MATCH(F1256,Код_КВР,0)),"",INDIRECT(ADDRESS(MATCH(F1256,Код_КВР,0)+1,2,,,"КВР")))</f>
        <v>Иные закупки товаров, работ и услуг для обеспечения муниципальных нужд</v>
      </c>
      <c r="B1256" s="94">
        <v>810</v>
      </c>
      <c r="C1256" s="8" t="s">
        <v>197</v>
      </c>
      <c r="D1256" s="8" t="s">
        <v>226</v>
      </c>
      <c r="E1256" s="94" t="s">
        <v>315</v>
      </c>
      <c r="F1256" s="94">
        <v>240</v>
      </c>
      <c r="G1256" s="71">
        <f>G1257</f>
        <v>965.6</v>
      </c>
      <c r="H1256" s="71">
        <f>H1257</f>
        <v>0</v>
      </c>
      <c r="I1256" s="71">
        <f t="shared" si="214"/>
        <v>965.6</v>
      </c>
      <c r="J1256" s="71">
        <f>J1257</f>
        <v>-718.2</v>
      </c>
      <c r="K1256" s="100">
        <f aca="true" t="shared" si="221" ref="K1256:K1333">I1256+J1256</f>
        <v>247.39999999999998</v>
      </c>
      <c r="L1256" s="13">
        <f>L1257</f>
        <v>0</v>
      </c>
      <c r="M1256" s="101">
        <f t="shared" si="220"/>
        <v>247.39999999999998</v>
      </c>
    </row>
    <row r="1257" spans="1:13" ht="33">
      <c r="A1257" s="63" t="str">
        <f ca="1">IF(ISERROR(MATCH(F1257,Код_КВР,0)),"",INDIRECT(ADDRESS(MATCH(F1257,Код_КВР,0)+1,2,,,"КВР")))</f>
        <v xml:space="preserve">Прочая закупка товаров, работ и услуг для обеспечения муниципальных нужд         </v>
      </c>
      <c r="B1257" s="94">
        <v>810</v>
      </c>
      <c r="C1257" s="8" t="s">
        <v>197</v>
      </c>
      <c r="D1257" s="8" t="s">
        <v>226</v>
      </c>
      <c r="E1257" s="94" t="s">
        <v>315</v>
      </c>
      <c r="F1257" s="94">
        <v>244</v>
      </c>
      <c r="G1257" s="71">
        <v>965.6</v>
      </c>
      <c r="H1257" s="71"/>
      <c r="I1257" s="71">
        <f t="shared" si="214"/>
        <v>965.6</v>
      </c>
      <c r="J1257" s="71">
        <f>-370.2-348</f>
        <v>-718.2</v>
      </c>
      <c r="K1257" s="100">
        <f t="shared" si="221"/>
        <v>247.39999999999998</v>
      </c>
      <c r="L1257" s="13"/>
      <c r="M1257" s="101">
        <f t="shared" si="220"/>
        <v>247.39999999999998</v>
      </c>
    </row>
    <row r="1258" spans="1:13" ht="33">
      <c r="A1258" s="63" t="str">
        <f ca="1">IF(ISERROR(MATCH(E1258,Код_КЦСР,0)),"",INDIRECT(ADDRESS(MATCH(E1258,Код_КЦСР,0)+1,2,,,"КЦСР")))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1258" s="94">
        <v>810</v>
      </c>
      <c r="C1258" s="8" t="s">
        <v>197</v>
      </c>
      <c r="D1258" s="8" t="s">
        <v>226</v>
      </c>
      <c r="E1258" s="94" t="s">
        <v>410</v>
      </c>
      <c r="F1258" s="94"/>
      <c r="G1258" s="71">
        <f>G1259</f>
        <v>1390</v>
      </c>
      <c r="H1258" s="71">
        <f>H1259</f>
        <v>0</v>
      </c>
      <c r="I1258" s="71">
        <f t="shared" si="214"/>
        <v>1390</v>
      </c>
      <c r="J1258" s="71">
        <f>J1259+J1261</f>
        <v>0</v>
      </c>
      <c r="K1258" s="100">
        <f t="shared" si="221"/>
        <v>1390</v>
      </c>
      <c r="L1258" s="13">
        <f>L1259+L1261</f>
        <v>0</v>
      </c>
      <c r="M1258" s="101">
        <f t="shared" si="220"/>
        <v>1390</v>
      </c>
    </row>
    <row r="1259" spans="1:13" ht="33">
      <c r="A1259" s="63" t="str">
        <f ca="1">IF(ISERROR(MATCH(F1259,Код_КВР,0)),"",INDIRECT(ADDRESS(MATCH(F1259,Код_КВР,0)+1,2,,,"КВР")))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59" s="94">
        <v>810</v>
      </c>
      <c r="C1259" s="8" t="s">
        <v>197</v>
      </c>
      <c r="D1259" s="8" t="s">
        <v>226</v>
      </c>
      <c r="E1259" s="94" t="s">
        <v>410</v>
      </c>
      <c r="F1259" s="94">
        <v>100</v>
      </c>
      <c r="G1259" s="71">
        <f>G1260</f>
        <v>1390</v>
      </c>
      <c r="H1259" s="71">
        <f>H1260</f>
        <v>0</v>
      </c>
      <c r="I1259" s="71">
        <f t="shared" si="214"/>
        <v>1390</v>
      </c>
      <c r="J1259" s="71">
        <f>J1260</f>
        <v>-435</v>
      </c>
      <c r="K1259" s="100">
        <f t="shared" si="221"/>
        <v>955</v>
      </c>
      <c r="L1259" s="13">
        <f>L1260</f>
        <v>0</v>
      </c>
      <c r="M1259" s="101">
        <f t="shared" si="220"/>
        <v>955</v>
      </c>
    </row>
    <row r="1260" spans="1:13" ht="12.75">
      <c r="A1260" s="63" t="str">
        <f ca="1">IF(ISERROR(MATCH(F1260,Код_КВР,0)),"",INDIRECT(ADDRESS(MATCH(F1260,Код_КВР,0)+1,2,,,"КВР")))</f>
        <v>Расходы на выплаты персоналу муниципальных органов</v>
      </c>
      <c r="B1260" s="94">
        <v>810</v>
      </c>
      <c r="C1260" s="8" t="s">
        <v>197</v>
      </c>
      <c r="D1260" s="8" t="s">
        <v>226</v>
      </c>
      <c r="E1260" s="94" t="s">
        <v>410</v>
      </c>
      <c r="F1260" s="94">
        <v>120</v>
      </c>
      <c r="G1260" s="71">
        <v>1390</v>
      </c>
      <c r="H1260" s="71"/>
      <c r="I1260" s="71">
        <f t="shared" si="214"/>
        <v>1390</v>
      </c>
      <c r="J1260" s="71">
        <v>-435</v>
      </c>
      <c r="K1260" s="100">
        <f t="shared" si="221"/>
        <v>955</v>
      </c>
      <c r="L1260" s="13"/>
      <c r="M1260" s="101">
        <f t="shared" si="220"/>
        <v>955</v>
      </c>
    </row>
    <row r="1261" spans="1:13" ht="12.75">
      <c r="A1261" s="63" t="str">
        <f ca="1">IF(ISERROR(MATCH(F1261,Код_КВР,0)),"",INDIRECT(ADDRESS(MATCH(F1261,Код_КВР,0)+1,2,,,"КВР")))</f>
        <v>Закупка товаров, работ и услуг для муниципальных нужд</v>
      </c>
      <c r="B1261" s="94">
        <v>810</v>
      </c>
      <c r="C1261" s="8" t="s">
        <v>197</v>
      </c>
      <c r="D1261" s="8" t="s">
        <v>226</v>
      </c>
      <c r="E1261" s="94" t="s">
        <v>410</v>
      </c>
      <c r="F1261" s="94">
        <v>200</v>
      </c>
      <c r="G1261" s="71"/>
      <c r="H1261" s="71"/>
      <c r="I1261" s="71"/>
      <c r="J1261" s="71">
        <f>J1262</f>
        <v>435</v>
      </c>
      <c r="K1261" s="100">
        <f t="shared" si="221"/>
        <v>435</v>
      </c>
      <c r="L1261" s="13">
        <f>L1262</f>
        <v>0</v>
      </c>
      <c r="M1261" s="101">
        <f t="shared" si="220"/>
        <v>435</v>
      </c>
    </row>
    <row r="1262" spans="1:13" ht="33">
      <c r="A1262" s="63" t="str">
        <f ca="1">IF(ISERROR(MATCH(F1262,Код_КВР,0)),"",INDIRECT(ADDRESS(MATCH(F1262,Код_КВР,0)+1,2,,,"КВР")))</f>
        <v>Иные закупки товаров, работ и услуг для обеспечения муниципальных нужд</v>
      </c>
      <c r="B1262" s="94">
        <v>810</v>
      </c>
      <c r="C1262" s="8" t="s">
        <v>197</v>
      </c>
      <c r="D1262" s="8" t="s">
        <v>226</v>
      </c>
      <c r="E1262" s="94" t="s">
        <v>410</v>
      </c>
      <c r="F1262" s="94">
        <v>240</v>
      </c>
      <c r="G1262" s="71"/>
      <c r="H1262" s="71"/>
      <c r="I1262" s="71"/>
      <c r="J1262" s="71">
        <f>J1263</f>
        <v>435</v>
      </c>
      <c r="K1262" s="100">
        <f t="shared" si="221"/>
        <v>435</v>
      </c>
      <c r="L1262" s="13">
        <f>L1263</f>
        <v>0</v>
      </c>
      <c r="M1262" s="101">
        <f t="shared" si="220"/>
        <v>435</v>
      </c>
    </row>
    <row r="1263" spans="1:13" ht="33">
      <c r="A1263" s="63" t="str">
        <f ca="1">IF(ISERROR(MATCH(F1263,Код_КВР,0)),"",INDIRECT(ADDRESS(MATCH(F1263,Код_КВР,0)+1,2,,,"КВР")))</f>
        <v xml:space="preserve">Прочая закупка товаров, работ и услуг для обеспечения муниципальных нужд         </v>
      </c>
      <c r="B1263" s="94">
        <v>810</v>
      </c>
      <c r="C1263" s="8" t="s">
        <v>197</v>
      </c>
      <c r="D1263" s="8" t="s">
        <v>226</v>
      </c>
      <c r="E1263" s="94" t="s">
        <v>410</v>
      </c>
      <c r="F1263" s="94">
        <v>244</v>
      </c>
      <c r="G1263" s="71"/>
      <c r="H1263" s="71"/>
      <c r="I1263" s="71"/>
      <c r="J1263" s="71">
        <v>435</v>
      </c>
      <c r="K1263" s="100">
        <f t="shared" si="221"/>
        <v>435</v>
      </c>
      <c r="L1263" s="13"/>
      <c r="M1263" s="101">
        <f t="shared" si="220"/>
        <v>435</v>
      </c>
    </row>
    <row r="1264" spans="1:13" ht="82.5">
      <c r="A1264" s="63" t="str">
        <f ca="1">IF(ISERROR(MATCH(E1264,Код_КЦСР,0)),"",INDIRECT(ADDRESS(MATCH(E1264,Код_КЦСР,0)+1,2,,,"КЦСР")))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264" s="94">
        <v>810</v>
      </c>
      <c r="C1264" s="8" t="s">
        <v>197</v>
      </c>
      <c r="D1264" s="8" t="s">
        <v>226</v>
      </c>
      <c r="E1264" s="94" t="s">
        <v>408</v>
      </c>
      <c r="F1264" s="94"/>
      <c r="G1264" s="71">
        <f>G1265+G1267</f>
        <v>21882.500000000004</v>
      </c>
      <c r="H1264" s="71">
        <f>H1265+H1267</f>
        <v>0</v>
      </c>
      <c r="I1264" s="71">
        <f t="shared" si="214"/>
        <v>21882.500000000004</v>
      </c>
      <c r="J1264" s="71">
        <f>J1265+J1267+J1270</f>
        <v>0</v>
      </c>
      <c r="K1264" s="100">
        <f t="shared" si="221"/>
        <v>21882.500000000004</v>
      </c>
      <c r="L1264" s="13">
        <f>L1265+L1267+L1270</f>
        <v>0</v>
      </c>
      <c r="M1264" s="101">
        <f t="shared" si="220"/>
        <v>21882.500000000004</v>
      </c>
    </row>
    <row r="1265" spans="1:13" ht="33">
      <c r="A1265" s="63" t="str">
        <f ca="1">IF(ISERROR(MATCH(F1265,Код_КВР,0)),"",INDIRECT(ADDRESS(MATCH(F1265,Код_КВР,0)+1,2,,,"КВР")))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65" s="94">
        <v>810</v>
      </c>
      <c r="C1265" s="8" t="s">
        <v>197</v>
      </c>
      <c r="D1265" s="8" t="s">
        <v>226</v>
      </c>
      <c r="E1265" s="94" t="s">
        <v>408</v>
      </c>
      <c r="F1265" s="94">
        <v>100</v>
      </c>
      <c r="G1265" s="71">
        <f>G1266</f>
        <v>20191.300000000003</v>
      </c>
      <c r="H1265" s="71">
        <f>H1266</f>
        <v>0</v>
      </c>
      <c r="I1265" s="71">
        <f t="shared" si="214"/>
        <v>20191.300000000003</v>
      </c>
      <c r="J1265" s="71">
        <f>J1266</f>
        <v>7.5</v>
      </c>
      <c r="K1265" s="100">
        <f t="shared" si="221"/>
        <v>20198.800000000003</v>
      </c>
      <c r="L1265" s="13">
        <f>L1266</f>
        <v>0</v>
      </c>
      <c r="M1265" s="101">
        <f t="shared" si="220"/>
        <v>20198.800000000003</v>
      </c>
    </row>
    <row r="1266" spans="1:13" ht="12.75">
      <c r="A1266" s="63" t="str">
        <f ca="1">IF(ISERROR(MATCH(F1266,Код_КВР,0)),"",INDIRECT(ADDRESS(MATCH(F1266,Код_КВР,0)+1,2,,,"КВР")))</f>
        <v>Расходы на выплаты персоналу муниципальных органов</v>
      </c>
      <c r="B1266" s="94">
        <v>810</v>
      </c>
      <c r="C1266" s="8" t="s">
        <v>197</v>
      </c>
      <c r="D1266" s="8" t="s">
        <v>226</v>
      </c>
      <c r="E1266" s="94" t="s">
        <v>408</v>
      </c>
      <c r="F1266" s="94">
        <v>120</v>
      </c>
      <c r="G1266" s="71">
        <f>20069.9+121.4</f>
        <v>20191.300000000003</v>
      </c>
      <c r="H1266" s="71"/>
      <c r="I1266" s="71">
        <f t="shared" si="214"/>
        <v>20191.300000000003</v>
      </c>
      <c r="J1266" s="71">
        <v>7.5</v>
      </c>
      <c r="K1266" s="100">
        <f t="shared" si="221"/>
        <v>20198.800000000003</v>
      </c>
      <c r="L1266" s="13"/>
      <c r="M1266" s="101">
        <f t="shared" si="220"/>
        <v>20198.800000000003</v>
      </c>
    </row>
    <row r="1267" spans="1:13" ht="12.75">
      <c r="A1267" s="63" t="str">
        <f ca="1">IF(ISERROR(MATCH(F1267,Код_КВР,0)),"",INDIRECT(ADDRESS(MATCH(F1267,Код_КВР,0)+1,2,,,"КВР")))</f>
        <v>Закупка товаров, работ и услуг для муниципальных нужд</v>
      </c>
      <c r="B1267" s="94">
        <v>810</v>
      </c>
      <c r="C1267" s="8" t="s">
        <v>197</v>
      </c>
      <c r="D1267" s="8" t="s">
        <v>226</v>
      </c>
      <c r="E1267" s="94" t="s">
        <v>408</v>
      </c>
      <c r="F1267" s="94">
        <v>200</v>
      </c>
      <c r="G1267" s="71">
        <f>G1268</f>
        <v>1691.1999999999998</v>
      </c>
      <c r="H1267" s="71">
        <f>H1268</f>
        <v>0</v>
      </c>
      <c r="I1267" s="71">
        <f t="shared" si="214"/>
        <v>1691.1999999999998</v>
      </c>
      <c r="J1267" s="71">
        <f>J1268</f>
        <v>-24.9</v>
      </c>
      <c r="K1267" s="100">
        <f t="shared" si="221"/>
        <v>1666.2999999999997</v>
      </c>
      <c r="L1267" s="13">
        <f>L1268</f>
        <v>0</v>
      </c>
      <c r="M1267" s="101">
        <f t="shared" si="220"/>
        <v>1666.2999999999997</v>
      </c>
    </row>
    <row r="1268" spans="1:13" ht="33">
      <c r="A1268" s="63" t="str">
        <f ca="1">IF(ISERROR(MATCH(F1268,Код_КВР,0)),"",INDIRECT(ADDRESS(MATCH(F1268,Код_КВР,0)+1,2,,,"КВР")))</f>
        <v>Иные закупки товаров, работ и услуг для обеспечения муниципальных нужд</v>
      </c>
      <c r="B1268" s="94">
        <v>810</v>
      </c>
      <c r="C1268" s="8" t="s">
        <v>197</v>
      </c>
      <c r="D1268" s="8" t="s">
        <v>226</v>
      </c>
      <c r="E1268" s="94" t="s">
        <v>408</v>
      </c>
      <c r="F1268" s="94">
        <v>240</v>
      </c>
      <c r="G1268" s="71">
        <f>G1269</f>
        <v>1691.1999999999998</v>
      </c>
      <c r="H1268" s="71">
        <f>H1269</f>
        <v>0</v>
      </c>
      <c r="I1268" s="71">
        <f t="shared" si="214"/>
        <v>1691.1999999999998</v>
      </c>
      <c r="J1268" s="71">
        <f>J1269</f>
        <v>-24.9</v>
      </c>
      <c r="K1268" s="100">
        <f t="shared" si="221"/>
        <v>1666.2999999999997</v>
      </c>
      <c r="L1268" s="13">
        <f>L1269</f>
        <v>0</v>
      </c>
      <c r="M1268" s="101">
        <f t="shared" si="220"/>
        <v>1666.2999999999997</v>
      </c>
    </row>
    <row r="1269" spans="1:13" ht="33">
      <c r="A1269" s="63" t="str">
        <f ca="1">IF(ISERROR(MATCH(F1269,Код_КВР,0)),"",INDIRECT(ADDRESS(MATCH(F1269,Код_КВР,0)+1,2,,,"КВР")))</f>
        <v xml:space="preserve">Прочая закупка товаров, работ и услуг для обеспечения муниципальных нужд         </v>
      </c>
      <c r="B1269" s="94">
        <v>810</v>
      </c>
      <c r="C1269" s="8" t="s">
        <v>197</v>
      </c>
      <c r="D1269" s="8" t="s">
        <v>226</v>
      </c>
      <c r="E1269" s="94" t="s">
        <v>408</v>
      </c>
      <c r="F1269" s="94">
        <v>244</v>
      </c>
      <c r="G1269" s="71">
        <f>1509.1+182.1</f>
        <v>1691.1999999999998</v>
      </c>
      <c r="H1269" s="71"/>
      <c r="I1269" s="71">
        <f t="shared" si="214"/>
        <v>1691.1999999999998</v>
      </c>
      <c r="J1269" s="71">
        <v>-24.9</v>
      </c>
      <c r="K1269" s="100">
        <f t="shared" si="221"/>
        <v>1666.2999999999997</v>
      </c>
      <c r="L1269" s="13"/>
      <c r="M1269" s="101">
        <f t="shared" si="220"/>
        <v>1666.2999999999997</v>
      </c>
    </row>
    <row r="1270" spans="1:13" ht="12.75">
      <c r="A1270" s="63" t="str">
        <f aca="true" t="shared" si="222" ref="A1270:A1271">IF(ISERROR(MATCH(F1270,Код_КВР,0)),"",INDIRECT(ADDRESS(MATCH(F1270,Код_КВР,0)+1,2,,,"КВР")))</f>
        <v>Иные бюджетные ассигнования</v>
      </c>
      <c r="B1270" s="94">
        <v>810</v>
      </c>
      <c r="C1270" s="8" t="s">
        <v>197</v>
      </c>
      <c r="D1270" s="8" t="s">
        <v>226</v>
      </c>
      <c r="E1270" s="94" t="s">
        <v>408</v>
      </c>
      <c r="F1270" s="94">
        <v>800</v>
      </c>
      <c r="G1270" s="71"/>
      <c r="H1270" s="71"/>
      <c r="I1270" s="71"/>
      <c r="J1270" s="71">
        <f>J1271</f>
        <v>17.4</v>
      </c>
      <c r="K1270" s="100">
        <f t="shared" si="221"/>
        <v>17.4</v>
      </c>
      <c r="L1270" s="13">
        <f>L1271</f>
        <v>0</v>
      </c>
      <c r="M1270" s="101">
        <f t="shared" si="220"/>
        <v>17.4</v>
      </c>
    </row>
    <row r="1271" spans="1:13" ht="12.75">
      <c r="A1271" s="63" t="str">
        <f ca="1" t="shared" si="222"/>
        <v>Уплата налогов, сборов и иных платежей</v>
      </c>
      <c r="B1271" s="94">
        <v>810</v>
      </c>
      <c r="C1271" s="8" t="s">
        <v>197</v>
      </c>
      <c r="D1271" s="8" t="s">
        <v>226</v>
      </c>
      <c r="E1271" s="94" t="s">
        <v>408</v>
      </c>
      <c r="F1271" s="94">
        <v>850</v>
      </c>
      <c r="G1271" s="71"/>
      <c r="H1271" s="71"/>
      <c r="I1271" s="71"/>
      <c r="J1271" s="71">
        <f>J1272+J1273</f>
        <v>17.4</v>
      </c>
      <c r="K1271" s="100">
        <f t="shared" si="221"/>
        <v>17.4</v>
      </c>
      <c r="L1271" s="13">
        <f>L1272+L1273</f>
        <v>0</v>
      </c>
      <c r="M1271" s="101">
        <f t="shared" si="220"/>
        <v>17.4</v>
      </c>
    </row>
    <row r="1272" spans="1:13" ht="12.75">
      <c r="A1272" s="63" t="str">
        <f ca="1">IF(ISERROR(MATCH(F1272,Код_КВР,0)),"",INDIRECT(ADDRESS(MATCH(F1272,Код_КВР,0)+1,2,,,"КВР")))</f>
        <v>Уплата налога на имущество организаций и земельного налога</v>
      </c>
      <c r="B1272" s="94">
        <v>810</v>
      </c>
      <c r="C1272" s="8" t="s">
        <v>197</v>
      </c>
      <c r="D1272" s="8" t="s">
        <v>226</v>
      </c>
      <c r="E1272" s="94" t="s">
        <v>408</v>
      </c>
      <c r="F1272" s="94">
        <v>851</v>
      </c>
      <c r="G1272" s="71"/>
      <c r="H1272" s="71"/>
      <c r="I1272" s="71"/>
      <c r="J1272" s="71">
        <v>7.4</v>
      </c>
      <c r="K1272" s="100">
        <f t="shared" si="221"/>
        <v>7.4</v>
      </c>
      <c r="L1272" s="13"/>
      <c r="M1272" s="101">
        <f t="shared" si="220"/>
        <v>7.4</v>
      </c>
    </row>
    <row r="1273" spans="1:13" ht="12.75">
      <c r="A1273" s="63" t="str">
        <f ca="1">IF(ISERROR(MATCH(F1273,Код_КВР,0)),"",INDIRECT(ADDRESS(MATCH(F1273,Код_КВР,0)+1,2,,,"КВР")))</f>
        <v>Уплата прочих налогов, сборов и иных платежей</v>
      </c>
      <c r="B1273" s="94">
        <v>810</v>
      </c>
      <c r="C1273" s="8" t="s">
        <v>197</v>
      </c>
      <c r="D1273" s="8" t="s">
        <v>226</v>
      </c>
      <c r="E1273" s="94" t="s">
        <v>408</v>
      </c>
      <c r="F1273" s="94">
        <v>852</v>
      </c>
      <c r="G1273" s="71"/>
      <c r="H1273" s="71"/>
      <c r="I1273" s="71"/>
      <c r="J1273" s="71">
        <v>10</v>
      </c>
      <c r="K1273" s="100">
        <f t="shared" si="221"/>
        <v>10</v>
      </c>
      <c r="L1273" s="13"/>
      <c r="M1273" s="101">
        <f t="shared" si="220"/>
        <v>10</v>
      </c>
    </row>
    <row r="1274" spans="1:13" ht="132">
      <c r="A1274" s="63" t="str">
        <f ca="1">IF(ISERROR(MATCH(E1274,Код_КЦСР,0)),"",INDIRECT(ADDRESS(MATCH(E1274,Код_КЦСР,0)+1,2,,,"КЦСР")))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274" s="94">
        <v>810</v>
      </c>
      <c r="C1274" s="8" t="s">
        <v>197</v>
      </c>
      <c r="D1274" s="8" t="s">
        <v>226</v>
      </c>
      <c r="E1274" s="94" t="s">
        <v>403</v>
      </c>
      <c r="F1274" s="94"/>
      <c r="G1274" s="71">
        <f>G1275+G1277</f>
        <v>2682.5</v>
      </c>
      <c r="H1274" s="71">
        <f>H1275+H1277</f>
        <v>0</v>
      </c>
      <c r="I1274" s="71">
        <f t="shared" si="214"/>
        <v>2682.5</v>
      </c>
      <c r="J1274" s="71">
        <f>J1275+J1277</f>
        <v>0</v>
      </c>
      <c r="K1274" s="100">
        <f t="shared" si="221"/>
        <v>2682.5</v>
      </c>
      <c r="L1274" s="13">
        <f>L1275+L1277</f>
        <v>0</v>
      </c>
      <c r="M1274" s="101">
        <f t="shared" si="220"/>
        <v>2682.5</v>
      </c>
    </row>
    <row r="1275" spans="1:13" ht="33">
      <c r="A1275" s="63" t="str">
        <f ca="1">IF(ISERROR(MATCH(F1275,Код_КВР,0)),"",INDIRECT(ADDRESS(MATCH(F1275,Код_КВР,0)+1,2,,,"КВР")))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75" s="94">
        <v>810</v>
      </c>
      <c r="C1275" s="8" t="s">
        <v>197</v>
      </c>
      <c r="D1275" s="8" t="s">
        <v>226</v>
      </c>
      <c r="E1275" s="94" t="s">
        <v>403</v>
      </c>
      <c r="F1275" s="94">
        <v>100</v>
      </c>
      <c r="G1275" s="71">
        <f>G1276</f>
        <v>2180.9</v>
      </c>
      <c r="H1275" s="71">
        <f>H1276</f>
        <v>0</v>
      </c>
      <c r="I1275" s="71">
        <f t="shared" si="214"/>
        <v>2180.9</v>
      </c>
      <c r="J1275" s="71">
        <f>J1276</f>
        <v>0</v>
      </c>
      <c r="K1275" s="100">
        <f t="shared" si="221"/>
        <v>2180.9</v>
      </c>
      <c r="L1275" s="13">
        <f>L1276</f>
        <v>0</v>
      </c>
      <c r="M1275" s="101">
        <f t="shared" si="220"/>
        <v>2180.9</v>
      </c>
    </row>
    <row r="1276" spans="1:13" ht="12.75">
      <c r="A1276" s="63" t="str">
        <f ca="1">IF(ISERROR(MATCH(F1276,Код_КВР,0)),"",INDIRECT(ADDRESS(MATCH(F1276,Код_КВР,0)+1,2,,,"КВР")))</f>
        <v>Расходы на выплаты персоналу муниципальных органов</v>
      </c>
      <c r="B1276" s="94">
        <v>810</v>
      </c>
      <c r="C1276" s="8" t="s">
        <v>197</v>
      </c>
      <c r="D1276" s="8" t="s">
        <v>226</v>
      </c>
      <c r="E1276" s="94" t="s">
        <v>403</v>
      </c>
      <c r="F1276" s="94">
        <v>120</v>
      </c>
      <c r="G1276" s="71">
        <v>2180.9</v>
      </c>
      <c r="H1276" s="71"/>
      <c r="I1276" s="71">
        <f t="shared" si="214"/>
        <v>2180.9</v>
      </c>
      <c r="J1276" s="71"/>
      <c r="K1276" s="100">
        <f t="shared" si="221"/>
        <v>2180.9</v>
      </c>
      <c r="L1276" s="13"/>
      <c r="M1276" s="101">
        <f t="shared" si="220"/>
        <v>2180.9</v>
      </c>
    </row>
    <row r="1277" spans="1:13" ht="12.75">
      <c r="A1277" s="63" t="str">
        <f ca="1">IF(ISERROR(MATCH(F1277,Код_КВР,0)),"",INDIRECT(ADDRESS(MATCH(F1277,Код_КВР,0)+1,2,,,"КВР")))</f>
        <v>Закупка товаров, работ и услуг для муниципальных нужд</v>
      </c>
      <c r="B1277" s="94">
        <v>810</v>
      </c>
      <c r="C1277" s="8" t="s">
        <v>197</v>
      </c>
      <c r="D1277" s="8" t="s">
        <v>226</v>
      </c>
      <c r="E1277" s="94" t="s">
        <v>403</v>
      </c>
      <c r="F1277" s="94">
        <v>200</v>
      </c>
      <c r="G1277" s="71">
        <f>G1278</f>
        <v>501.6</v>
      </c>
      <c r="H1277" s="71">
        <f>H1278</f>
        <v>0</v>
      </c>
      <c r="I1277" s="71">
        <f t="shared" si="214"/>
        <v>501.6</v>
      </c>
      <c r="J1277" s="71">
        <f>J1278</f>
        <v>0</v>
      </c>
      <c r="K1277" s="100">
        <f t="shared" si="221"/>
        <v>501.6</v>
      </c>
      <c r="L1277" s="13">
        <f>L1278</f>
        <v>0</v>
      </c>
      <c r="M1277" s="101">
        <f t="shared" si="220"/>
        <v>501.6</v>
      </c>
    </row>
    <row r="1278" spans="1:13" ht="33">
      <c r="A1278" s="63" t="str">
        <f ca="1">IF(ISERROR(MATCH(F1278,Код_КВР,0)),"",INDIRECT(ADDRESS(MATCH(F1278,Код_КВР,0)+1,2,,,"КВР")))</f>
        <v>Иные закупки товаров, работ и услуг для обеспечения муниципальных нужд</v>
      </c>
      <c r="B1278" s="94">
        <v>810</v>
      </c>
      <c r="C1278" s="8" t="s">
        <v>197</v>
      </c>
      <c r="D1278" s="8" t="s">
        <v>226</v>
      </c>
      <c r="E1278" s="94" t="s">
        <v>403</v>
      </c>
      <c r="F1278" s="94">
        <v>240</v>
      </c>
      <c r="G1278" s="71">
        <f>G1279</f>
        <v>501.6</v>
      </c>
      <c r="H1278" s="71">
        <f>H1279</f>
        <v>0</v>
      </c>
      <c r="I1278" s="71">
        <f aca="true" t="shared" si="223" ref="I1278:I1352">G1278+H1278</f>
        <v>501.6</v>
      </c>
      <c r="J1278" s="71">
        <f>J1279</f>
        <v>0</v>
      </c>
      <c r="K1278" s="100">
        <f t="shared" si="221"/>
        <v>501.6</v>
      </c>
      <c r="L1278" s="13">
        <f>L1279</f>
        <v>0</v>
      </c>
      <c r="M1278" s="101">
        <f t="shared" si="220"/>
        <v>501.6</v>
      </c>
    </row>
    <row r="1279" spans="1:13" ht="33">
      <c r="A1279" s="63" t="str">
        <f ca="1">IF(ISERROR(MATCH(F1279,Код_КВР,0)),"",INDIRECT(ADDRESS(MATCH(F1279,Код_КВР,0)+1,2,,,"КВР")))</f>
        <v xml:space="preserve">Прочая закупка товаров, работ и услуг для обеспечения муниципальных нужд         </v>
      </c>
      <c r="B1279" s="94">
        <v>810</v>
      </c>
      <c r="C1279" s="8" t="s">
        <v>197</v>
      </c>
      <c r="D1279" s="8" t="s">
        <v>226</v>
      </c>
      <c r="E1279" s="94" t="s">
        <v>403</v>
      </c>
      <c r="F1279" s="94">
        <v>244</v>
      </c>
      <c r="G1279" s="71">
        <v>501.6</v>
      </c>
      <c r="H1279" s="71"/>
      <c r="I1279" s="71">
        <f t="shared" si="223"/>
        <v>501.6</v>
      </c>
      <c r="J1279" s="71"/>
      <c r="K1279" s="100">
        <f t="shared" si="221"/>
        <v>501.6</v>
      </c>
      <c r="L1279" s="13"/>
      <c r="M1279" s="101">
        <f t="shared" si="220"/>
        <v>501.6</v>
      </c>
    </row>
    <row r="1280" spans="1:13" ht="82.5">
      <c r="A1280" s="63" t="str">
        <f ca="1">IF(ISERROR(MATCH(E1280,Код_КЦСР,0)),"",INDIRECT(ADDRESS(MATCH(E1280,Код_КЦСР,0)+1,2,,,"КЦСР")))</f>
        <v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городского округа «город Череповец» отдельными государственными полномочиями в сфере труда» за счет субвенций из областного бюджета</v>
      </c>
      <c r="B1280" s="94">
        <v>810</v>
      </c>
      <c r="C1280" s="8" t="s">
        <v>197</v>
      </c>
      <c r="D1280" s="8" t="s">
        <v>226</v>
      </c>
      <c r="E1280" s="94" t="s">
        <v>412</v>
      </c>
      <c r="F1280" s="94"/>
      <c r="G1280" s="71">
        <f>G1281+G1283</f>
        <v>902.7</v>
      </c>
      <c r="H1280" s="71">
        <f>H1281+H1283</f>
        <v>0</v>
      </c>
      <c r="I1280" s="71">
        <f t="shared" si="223"/>
        <v>902.7</v>
      </c>
      <c r="J1280" s="71">
        <f>J1281+J1283</f>
        <v>0</v>
      </c>
      <c r="K1280" s="100">
        <f t="shared" si="221"/>
        <v>902.7</v>
      </c>
      <c r="L1280" s="13">
        <f>L1281+L1283</f>
        <v>0</v>
      </c>
      <c r="M1280" s="101">
        <f t="shared" si="220"/>
        <v>902.7</v>
      </c>
    </row>
    <row r="1281" spans="1:13" ht="33">
      <c r="A1281" s="63" t="str">
        <f ca="1">IF(ISERROR(MATCH(F1281,Код_КВР,0)),"",INDIRECT(ADDRESS(MATCH(F1281,Код_КВР,0)+1,2,,,"КВР")))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81" s="94">
        <v>810</v>
      </c>
      <c r="C1281" s="8" t="s">
        <v>197</v>
      </c>
      <c r="D1281" s="8" t="s">
        <v>226</v>
      </c>
      <c r="E1281" s="94" t="s">
        <v>412</v>
      </c>
      <c r="F1281" s="94">
        <v>100</v>
      </c>
      <c r="G1281" s="71">
        <f>G1282</f>
        <v>722.2</v>
      </c>
      <c r="H1281" s="71">
        <f>H1282</f>
        <v>0</v>
      </c>
      <c r="I1281" s="71">
        <f t="shared" si="223"/>
        <v>722.2</v>
      </c>
      <c r="J1281" s="71">
        <f>J1282</f>
        <v>0</v>
      </c>
      <c r="K1281" s="100">
        <f t="shared" si="221"/>
        <v>722.2</v>
      </c>
      <c r="L1281" s="13">
        <f>L1282</f>
        <v>0</v>
      </c>
      <c r="M1281" s="101">
        <f t="shared" si="220"/>
        <v>722.2</v>
      </c>
    </row>
    <row r="1282" spans="1:13" ht="12.75">
      <c r="A1282" s="63" t="str">
        <f ca="1">IF(ISERROR(MATCH(F1282,Код_КВР,0)),"",INDIRECT(ADDRESS(MATCH(F1282,Код_КВР,0)+1,2,,,"КВР")))</f>
        <v>Расходы на выплаты персоналу муниципальных органов</v>
      </c>
      <c r="B1282" s="94">
        <v>810</v>
      </c>
      <c r="C1282" s="8" t="s">
        <v>197</v>
      </c>
      <c r="D1282" s="8" t="s">
        <v>226</v>
      </c>
      <c r="E1282" s="94" t="s">
        <v>412</v>
      </c>
      <c r="F1282" s="94">
        <v>120</v>
      </c>
      <c r="G1282" s="71">
        <v>722.2</v>
      </c>
      <c r="H1282" s="71"/>
      <c r="I1282" s="71">
        <f t="shared" si="223"/>
        <v>722.2</v>
      </c>
      <c r="J1282" s="71"/>
      <c r="K1282" s="100">
        <f t="shared" si="221"/>
        <v>722.2</v>
      </c>
      <c r="L1282" s="13"/>
      <c r="M1282" s="101">
        <f t="shared" si="220"/>
        <v>722.2</v>
      </c>
    </row>
    <row r="1283" spans="1:13" ht="12.75">
      <c r="A1283" s="63" t="str">
        <f ca="1">IF(ISERROR(MATCH(F1283,Код_КВР,0)),"",INDIRECT(ADDRESS(MATCH(F1283,Код_КВР,0)+1,2,,,"КВР")))</f>
        <v>Закупка товаров, работ и услуг для муниципальных нужд</v>
      </c>
      <c r="B1283" s="94">
        <v>810</v>
      </c>
      <c r="C1283" s="8" t="s">
        <v>197</v>
      </c>
      <c r="D1283" s="8" t="s">
        <v>226</v>
      </c>
      <c r="E1283" s="94" t="s">
        <v>412</v>
      </c>
      <c r="F1283" s="94">
        <v>200</v>
      </c>
      <c r="G1283" s="71">
        <f>G1284</f>
        <v>180.5</v>
      </c>
      <c r="H1283" s="71">
        <f>H1284</f>
        <v>0</v>
      </c>
      <c r="I1283" s="71">
        <f t="shared" si="223"/>
        <v>180.5</v>
      </c>
      <c r="J1283" s="71">
        <f>J1284</f>
        <v>0</v>
      </c>
      <c r="K1283" s="100">
        <f t="shared" si="221"/>
        <v>180.5</v>
      </c>
      <c r="L1283" s="13">
        <f>L1284</f>
        <v>0</v>
      </c>
      <c r="M1283" s="101">
        <f t="shared" si="220"/>
        <v>180.5</v>
      </c>
    </row>
    <row r="1284" spans="1:13" ht="33">
      <c r="A1284" s="63" t="str">
        <f ca="1">IF(ISERROR(MATCH(F1284,Код_КВР,0)),"",INDIRECT(ADDRESS(MATCH(F1284,Код_КВР,0)+1,2,,,"КВР")))</f>
        <v>Иные закупки товаров, работ и услуг для обеспечения муниципальных нужд</v>
      </c>
      <c r="B1284" s="94">
        <v>810</v>
      </c>
      <c r="C1284" s="8" t="s">
        <v>197</v>
      </c>
      <c r="D1284" s="8" t="s">
        <v>226</v>
      </c>
      <c r="E1284" s="94" t="s">
        <v>412</v>
      </c>
      <c r="F1284" s="94">
        <v>240</v>
      </c>
      <c r="G1284" s="71">
        <f>G1285</f>
        <v>180.5</v>
      </c>
      <c r="H1284" s="71">
        <f>H1285</f>
        <v>0</v>
      </c>
      <c r="I1284" s="71">
        <f t="shared" si="223"/>
        <v>180.5</v>
      </c>
      <c r="J1284" s="71">
        <f>J1285</f>
        <v>0</v>
      </c>
      <c r="K1284" s="100">
        <f t="shared" si="221"/>
        <v>180.5</v>
      </c>
      <c r="L1284" s="13">
        <f>L1285</f>
        <v>0</v>
      </c>
      <c r="M1284" s="101">
        <f t="shared" si="220"/>
        <v>180.5</v>
      </c>
    </row>
    <row r="1285" spans="1:13" ht="33">
      <c r="A1285" s="63" t="str">
        <f ca="1">IF(ISERROR(MATCH(F1285,Код_КВР,0)),"",INDIRECT(ADDRESS(MATCH(F1285,Код_КВР,0)+1,2,,,"КВР")))</f>
        <v xml:space="preserve">Прочая закупка товаров, работ и услуг для обеспечения муниципальных нужд         </v>
      </c>
      <c r="B1285" s="94">
        <v>810</v>
      </c>
      <c r="C1285" s="8" t="s">
        <v>197</v>
      </c>
      <c r="D1285" s="8" t="s">
        <v>226</v>
      </c>
      <c r="E1285" s="94" t="s">
        <v>412</v>
      </c>
      <c r="F1285" s="94">
        <v>244</v>
      </c>
      <c r="G1285" s="71">
        <v>180.5</v>
      </c>
      <c r="H1285" s="71"/>
      <c r="I1285" s="71">
        <f t="shared" si="223"/>
        <v>180.5</v>
      </c>
      <c r="J1285" s="71"/>
      <c r="K1285" s="100">
        <f t="shared" si="221"/>
        <v>180.5</v>
      </c>
      <c r="L1285" s="13"/>
      <c r="M1285" s="101">
        <f t="shared" si="220"/>
        <v>180.5</v>
      </c>
    </row>
    <row r="1286" spans="1:13" ht="12.75">
      <c r="A1286" s="63" t="str">
        <f ca="1">IF(ISERROR(MATCH(B1286,Код_ППП,0)),"",INDIRECT(ADDRESS(MATCH(B1286,Код_ППП,0)+1,2,,,"ППП")))</f>
        <v>КОМИТЕТ ПО УПРАВЛЕНИЮ ИМУЩЕСТВОМ ГОРОДА</v>
      </c>
      <c r="B1286" s="94">
        <v>811</v>
      </c>
      <c r="C1286" s="8"/>
      <c r="D1286" s="8"/>
      <c r="E1286" s="94"/>
      <c r="F1286" s="94"/>
      <c r="G1286" s="71">
        <f>G1287+G1303+G1370+G1389+G1439</f>
        <v>339048.19999999995</v>
      </c>
      <c r="H1286" s="71">
        <f>H1287+H1303+H1370+H1389+H1439</f>
        <v>-15804.3</v>
      </c>
      <c r="I1286" s="71">
        <f t="shared" si="223"/>
        <v>323243.89999999997</v>
      </c>
      <c r="J1286" s="71">
        <f>J1287+J1303+J1370+J1389+J1439</f>
        <v>6019.699999999999</v>
      </c>
      <c r="K1286" s="100">
        <f t="shared" si="221"/>
        <v>329263.6</v>
      </c>
      <c r="L1286" s="13">
        <f>L1287+L1303+L1370+L1389+L1439+L1432</f>
        <v>-487.19999999999936</v>
      </c>
      <c r="M1286" s="101">
        <f t="shared" si="220"/>
        <v>328776.39999999997</v>
      </c>
    </row>
    <row r="1287" spans="1:13" ht="12.75">
      <c r="A1287" s="63" t="str">
        <f ca="1">IF(ISERROR(MATCH(C1287,Код_Раздел,0)),"",INDIRECT(ADDRESS(MATCH(C1287,Код_Раздел,0)+1,2,,,"Раздел")))</f>
        <v>Общегосударственные  вопросы</v>
      </c>
      <c r="B1287" s="94">
        <v>811</v>
      </c>
      <c r="C1287" s="8" t="s">
        <v>222</v>
      </c>
      <c r="D1287" s="8"/>
      <c r="E1287" s="94"/>
      <c r="F1287" s="94"/>
      <c r="G1287" s="71">
        <f>G1288</f>
        <v>25015.5</v>
      </c>
      <c r="H1287" s="71">
        <f>H1288</f>
        <v>0</v>
      </c>
      <c r="I1287" s="71">
        <f t="shared" si="223"/>
        <v>25015.5</v>
      </c>
      <c r="J1287" s="71">
        <f>J1288</f>
        <v>-7758.6</v>
      </c>
      <c r="K1287" s="100">
        <f t="shared" si="221"/>
        <v>17256.9</v>
      </c>
      <c r="L1287" s="13">
        <f>L1288</f>
        <v>-778.2</v>
      </c>
      <c r="M1287" s="101">
        <f t="shared" si="220"/>
        <v>16478.7</v>
      </c>
    </row>
    <row r="1288" spans="1:13" ht="12.75">
      <c r="A1288" s="12" t="s">
        <v>246</v>
      </c>
      <c r="B1288" s="94">
        <v>811</v>
      </c>
      <c r="C1288" s="8" t="s">
        <v>222</v>
      </c>
      <c r="D1288" s="8" t="s">
        <v>199</v>
      </c>
      <c r="E1288" s="94"/>
      <c r="F1288" s="94"/>
      <c r="G1288" s="71">
        <f>G1289+G1298</f>
        <v>25015.5</v>
      </c>
      <c r="H1288" s="71">
        <f>H1289+H1298</f>
        <v>0</v>
      </c>
      <c r="I1288" s="71">
        <f t="shared" si="223"/>
        <v>25015.5</v>
      </c>
      <c r="J1288" s="71">
        <f>J1289+J1298</f>
        <v>-7758.6</v>
      </c>
      <c r="K1288" s="100">
        <f t="shared" si="221"/>
        <v>17256.9</v>
      </c>
      <c r="L1288" s="13">
        <f>L1289+L1298</f>
        <v>-778.2</v>
      </c>
      <c r="M1288" s="101">
        <f t="shared" si="220"/>
        <v>16478.7</v>
      </c>
    </row>
    <row r="1289" spans="1:13" ht="33">
      <c r="A1289" s="63" t="str">
        <f ca="1">IF(ISERROR(MATCH(E1289,Код_КЦСР,0)),"",INDIRECT(ADDRESS(MATCH(E1289,Код_КЦСР,0)+1,2,,,"КЦСР")))</f>
        <v>Муниципальная программа «Развитие земельно-имущественного комплекса  города Череповца» на 2014-2018 годы</v>
      </c>
      <c r="B1289" s="94">
        <v>811</v>
      </c>
      <c r="C1289" s="8" t="s">
        <v>222</v>
      </c>
      <c r="D1289" s="8" t="s">
        <v>199</v>
      </c>
      <c r="E1289" s="94" t="s">
        <v>62</v>
      </c>
      <c r="F1289" s="94"/>
      <c r="G1289" s="71">
        <f>G1290+G1294</f>
        <v>14904.6</v>
      </c>
      <c r="H1289" s="71">
        <f>H1290+H1294</f>
        <v>0</v>
      </c>
      <c r="I1289" s="71">
        <f t="shared" si="223"/>
        <v>14904.6</v>
      </c>
      <c r="J1289" s="71">
        <f>J1290+J1294</f>
        <v>-7758.6</v>
      </c>
      <c r="K1289" s="100">
        <f t="shared" si="221"/>
        <v>7146</v>
      </c>
      <c r="L1289" s="13">
        <f>L1290+L1294</f>
        <v>-778.2</v>
      </c>
      <c r="M1289" s="101">
        <f t="shared" si="220"/>
        <v>6367.8</v>
      </c>
    </row>
    <row r="1290" spans="1:13" ht="33">
      <c r="A1290" s="63" t="str">
        <f ca="1">IF(ISERROR(MATCH(E1290,Код_КЦСР,0)),"",INDIRECT(ADDRESS(MATCH(E1290,Код_КЦСР,0)+1,2,,,"КЦСР")))</f>
        <v>Формирование и обеспечение сохранности муниципального земельно-имущественного комплекса</v>
      </c>
      <c r="B1290" s="94">
        <v>811</v>
      </c>
      <c r="C1290" s="8" t="s">
        <v>222</v>
      </c>
      <c r="D1290" s="8" t="s">
        <v>199</v>
      </c>
      <c r="E1290" s="94" t="s">
        <v>64</v>
      </c>
      <c r="F1290" s="94"/>
      <c r="G1290" s="71">
        <f aca="true" t="shared" si="224" ref="G1290:L1292">G1291</f>
        <v>10109.5</v>
      </c>
      <c r="H1290" s="71">
        <f t="shared" si="224"/>
        <v>0</v>
      </c>
      <c r="I1290" s="71">
        <f t="shared" si="223"/>
        <v>10109.5</v>
      </c>
      <c r="J1290" s="71">
        <f t="shared" si="224"/>
        <v>-7758.6</v>
      </c>
      <c r="K1290" s="100">
        <f t="shared" si="221"/>
        <v>2350.8999999999996</v>
      </c>
      <c r="L1290" s="13">
        <f t="shared" si="224"/>
        <v>0</v>
      </c>
      <c r="M1290" s="101">
        <f t="shared" si="220"/>
        <v>2350.8999999999996</v>
      </c>
    </row>
    <row r="1291" spans="1:13" ht="12.75">
      <c r="A1291" s="63" t="str">
        <f ca="1">IF(ISERROR(MATCH(F1291,Код_КВР,0)),"",INDIRECT(ADDRESS(MATCH(F1291,Код_КВР,0)+1,2,,,"КВР")))</f>
        <v>Закупка товаров, работ и услуг для муниципальных нужд</v>
      </c>
      <c r="B1291" s="94">
        <v>811</v>
      </c>
      <c r="C1291" s="8" t="s">
        <v>222</v>
      </c>
      <c r="D1291" s="8" t="s">
        <v>199</v>
      </c>
      <c r="E1291" s="94" t="s">
        <v>64</v>
      </c>
      <c r="F1291" s="94">
        <v>200</v>
      </c>
      <c r="G1291" s="71">
        <f t="shared" si="224"/>
        <v>10109.5</v>
      </c>
      <c r="H1291" s="71">
        <f t="shared" si="224"/>
        <v>0</v>
      </c>
      <c r="I1291" s="71">
        <f t="shared" si="223"/>
        <v>10109.5</v>
      </c>
      <c r="J1291" s="71">
        <f t="shared" si="224"/>
        <v>-7758.6</v>
      </c>
      <c r="K1291" s="100">
        <f t="shared" si="221"/>
        <v>2350.8999999999996</v>
      </c>
      <c r="L1291" s="13">
        <f t="shared" si="224"/>
        <v>0</v>
      </c>
      <c r="M1291" s="101">
        <f t="shared" si="220"/>
        <v>2350.8999999999996</v>
      </c>
    </row>
    <row r="1292" spans="1:13" ht="33">
      <c r="A1292" s="63" t="str">
        <f ca="1">IF(ISERROR(MATCH(F1292,Код_КВР,0)),"",INDIRECT(ADDRESS(MATCH(F1292,Код_КВР,0)+1,2,,,"КВР")))</f>
        <v>Иные закупки товаров, работ и услуг для обеспечения муниципальных нужд</v>
      </c>
      <c r="B1292" s="94">
        <v>811</v>
      </c>
      <c r="C1292" s="8" t="s">
        <v>222</v>
      </c>
      <c r="D1292" s="8" t="s">
        <v>199</v>
      </c>
      <c r="E1292" s="94" t="s">
        <v>64</v>
      </c>
      <c r="F1292" s="94">
        <v>240</v>
      </c>
      <c r="G1292" s="71">
        <f t="shared" si="224"/>
        <v>10109.5</v>
      </c>
      <c r="H1292" s="71">
        <f t="shared" si="224"/>
        <v>0</v>
      </c>
      <c r="I1292" s="71">
        <f t="shared" si="223"/>
        <v>10109.5</v>
      </c>
      <c r="J1292" s="71">
        <f t="shared" si="224"/>
        <v>-7758.6</v>
      </c>
      <c r="K1292" s="100">
        <f t="shared" si="221"/>
        <v>2350.8999999999996</v>
      </c>
      <c r="L1292" s="13">
        <f t="shared" si="224"/>
        <v>0</v>
      </c>
      <c r="M1292" s="101">
        <f t="shared" si="220"/>
        <v>2350.8999999999996</v>
      </c>
    </row>
    <row r="1293" spans="1:13" ht="33">
      <c r="A1293" s="63" t="str">
        <f ca="1">IF(ISERROR(MATCH(F1293,Код_КВР,0)),"",INDIRECT(ADDRESS(MATCH(F1293,Код_КВР,0)+1,2,,,"КВР")))</f>
        <v xml:space="preserve">Прочая закупка товаров, работ и услуг для обеспечения муниципальных нужд         </v>
      </c>
      <c r="B1293" s="94">
        <v>811</v>
      </c>
      <c r="C1293" s="8" t="s">
        <v>222</v>
      </c>
      <c r="D1293" s="8" t="s">
        <v>199</v>
      </c>
      <c r="E1293" s="94" t="s">
        <v>64</v>
      </c>
      <c r="F1293" s="94">
        <v>244</v>
      </c>
      <c r="G1293" s="71">
        <v>10109.5</v>
      </c>
      <c r="H1293" s="71"/>
      <c r="I1293" s="71">
        <f t="shared" si="223"/>
        <v>10109.5</v>
      </c>
      <c r="J1293" s="71">
        <v>-7758.6</v>
      </c>
      <c r="K1293" s="100">
        <f t="shared" si="221"/>
        <v>2350.8999999999996</v>
      </c>
      <c r="L1293" s="13"/>
      <c r="M1293" s="101">
        <f t="shared" si="220"/>
        <v>2350.8999999999996</v>
      </c>
    </row>
    <row r="1294" spans="1:13" ht="33">
      <c r="A1294" s="63" t="str">
        <f ca="1">IF(ISERROR(MATCH(E1294,Код_КЦСР,0)),"",INDIRECT(ADDRESS(MATCH(E1294,Код_КЦСР,0)+1,2,,,"КЦСР")))</f>
        <v>Обеспечение поступлений в доход бюджета от использования и распоряжения земельно-имущественным комплексом</v>
      </c>
      <c r="B1294" s="94">
        <v>811</v>
      </c>
      <c r="C1294" s="8" t="s">
        <v>222</v>
      </c>
      <c r="D1294" s="8" t="s">
        <v>199</v>
      </c>
      <c r="E1294" s="94" t="s">
        <v>66</v>
      </c>
      <c r="F1294" s="94"/>
      <c r="G1294" s="71">
        <f aca="true" t="shared" si="225" ref="G1294:L1296">G1295</f>
        <v>4795.1</v>
      </c>
      <c r="H1294" s="71">
        <f t="shared" si="225"/>
        <v>0</v>
      </c>
      <c r="I1294" s="71">
        <f t="shared" si="223"/>
        <v>4795.1</v>
      </c>
      <c r="J1294" s="71">
        <f t="shared" si="225"/>
        <v>0</v>
      </c>
      <c r="K1294" s="100">
        <f t="shared" si="221"/>
        <v>4795.1</v>
      </c>
      <c r="L1294" s="13">
        <f t="shared" si="225"/>
        <v>-778.2</v>
      </c>
      <c r="M1294" s="101">
        <f t="shared" si="220"/>
        <v>4016.9000000000005</v>
      </c>
    </row>
    <row r="1295" spans="1:13" ht="12.75">
      <c r="A1295" s="63" t="str">
        <f ca="1">IF(ISERROR(MATCH(F1295,Код_КВР,0)),"",INDIRECT(ADDRESS(MATCH(F1295,Код_КВР,0)+1,2,,,"КВР")))</f>
        <v>Закупка товаров, работ и услуг для муниципальных нужд</v>
      </c>
      <c r="B1295" s="94">
        <v>811</v>
      </c>
      <c r="C1295" s="8" t="s">
        <v>222</v>
      </c>
      <c r="D1295" s="8" t="s">
        <v>199</v>
      </c>
      <c r="E1295" s="94" t="s">
        <v>66</v>
      </c>
      <c r="F1295" s="94">
        <v>200</v>
      </c>
      <c r="G1295" s="71">
        <f t="shared" si="225"/>
        <v>4795.1</v>
      </c>
      <c r="H1295" s="71">
        <f t="shared" si="225"/>
        <v>0</v>
      </c>
      <c r="I1295" s="71">
        <f t="shared" si="223"/>
        <v>4795.1</v>
      </c>
      <c r="J1295" s="71">
        <f t="shared" si="225"/>
        <v>0</v>
      </c>
      <c r="K1295" s="100">
        <f t="shared" si="221"/>
        <v>4795.1</v>
      </c>
      <c r="L1295" s="13">
        <f t="shared" si="225"/>
        <v>-778.2</v>
      </c>
      <c r="M1295" s="101">
        <f t="shared" si="220"/>
        <v>4016.9000000000005</v>
      </c>
    </row>
    <row r="1296" spans="1:13" ht="33">
      <c r="A1296" s="63" t="str">
        <f ca="1">IF(ISERROR(MATCH(F1296,Код_КВР,0)),"",INDIRECT(ADDRESS(MATCH(F1296,Код_КВР,0)+1,2,,,"КВР")))</f>
        <v>Иные закупки товаров, работ и услуг для обеспечения муниципальных нужд</v>
      </c>
      <c r="B1296" s="94">
        <v>811</v>
      </c>
      <c r="C1296" s="8" t="s">
        <v>222</v>
      </c>
      <c r="D1296" s="8" t="s">
        <v>199</v>
      </c>
      <c r="E1296" s="94" t="s">
        <v>66</v>
      </c>
      <c r="F1296" s="94">
        <v>240</v>
      </c>
      <c r="G1296" s="71">
        <f t="shared" si="225"/>
        <v>4795.1</v>
      </c>
      <c r="H1296" s="71">
        <f t="shared" si="225"/>
        <v>0</v>
      </c>
      <c r="I1296" s="71">
        <f t="shared" si="223"/>
        <v>4795.1</v>
      </c>
      <c r="J1296" s="71">
        <f t="shared" si="225"/>
        <v>0</v>
      </c>
      <c r="K1296" s="100">
        <f t="shared" si="221"/>
        <v>4795.1</v>
      </c>
      <c r="L1296" s="13">
        <f t="shared" si="225"/>
        <v>-778.2</v>
      </c>
      <c r="M1296" s="101">
        <f t="shared" si="220"/>
        <v>4016.9000000000005</v>
      </c>
    </row>
    <row r="1297" spans="1:13" ht="33">
      <c r="A1297" s="63" t="str">
        <f ca="1">IF(ISERROR(MATCH(F1297,Код_КВР,0)),"",INDIRECT(ADDRESS(MATCH(F1297,Код_КВР,0)+1,2,,,"КВР")))</f>
        <v xml:space="preserve">Прочая закупка товаров, работ и услуг для обеспечения муниципальных нужд         </v>
      </c>
      <c r="B1297" s="94">
        <v>811</v>
      </c>
      <c r="C1297" s="8" t="s">
        <v>222</v>
      </c>
      <c r="D1297" s="8" t="s">
        <v>199</v>
      </c>
      <c r="E1297" s="94" t="s">
        <v>66</v>
      </c>
      <c r="F1297" s="94">
        <v>244</v>
      </c>
      <c r="G1297" s="71">
        <v>4795.1</v>
      </c>
      <c r="H1297" s="71"/>
      <c r="I1297" s="71">
        <f t="shared" si="223"/>
        <v>4795.1</v>
      </c>
      <c r="J1297" s="71"/>
      <c r="K1297" s="100">
        <f t="shared" si="221"/>
        <v>4795.1</v>
      </c>
      <c r="L1297" s="13">
        <f>-208.8-100-469.4</f>
        <v>-778.2</v>
      </c>
      <c r="M1297" s="101">
        <f t="shared" si="220"/>
        <v>4016.9000000000005</v>
      </c>
    </row>
    <row r="1298" spans="1:13" ht="49.5">
      <c r="A1298" s="63" t="str">
        <f ca="1">IF(ISERROR(MATCH(E1298,Код_КЦСР,0)),"",INDIRECT(ADDRESS(MATCH(E1298,Код_КЦСР,0)+1,2,,,"КЦСР")))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98" s="94">
        <v>811</v>
      </c>
      <c r="C1298" s="8" t="s">
        <v>222</v>
      </c>
      <c r="D1298" s="8" t="s">
        <v>199</v>
      </c>
      <c r="E1298" s="94" t="s">
        <v>70</v>
      </c>
      <c r="F1298" s="94"/>
      <c r="G1298" s="71">
        <f aca="true" t="shared" si="226" ref="G1298:L1301">G1299</f>
        <v>10110.9</v>
      </c>
      <c r="H1298" s="71">
        <f t="shared" si="226"/>
        <v>0</v>
      </c>
      <c r="I1298" s="71">
        <f t="shared" si="223"/>
        <v>10110.9</v>
      </c>
      <c r="J1298" s="71">
        <f t="shared" si="226"/>
        <v>0</v>
      </c>
      <c r="K1298" s="100">
        <f t="shared" si="221"/>
        <v>10110.9</v>
      </c>
      <c r="L1298" s="13">
        <f t="shared" si="226"/>
        <v>0</v>
      </c>
      <c r="M1298" s="101">
        <f t="shared" si="220"/>
        <v>10110.9</v>
      </c>
    </row>
    <row r="1299" spans="1:13" ht="12.75">
      <c r="A1299" s="63" t="str">
        <f ca="1">IF(ISERROR(MATCH(E1299,Код_КЦСР,0)),"",INDIRECT(ADDRESS(MATCH(E1299,Код_КЦСР,0)+1,2,,,"КЦСР")))</f>
        <v>Капитальный ремонт  объектов муниципальной собственности</v>
      </c>
      <c r="B1299" s="94">
        <v>811</v>
      </c>
      <c r="C1299" s="8" t="s">
        <v>222</v>
      </c>
      <c r="D1299" s="8" t="s">
        <v>199</v>
      </c>
      <c r="E1299" s="94" t="s">
        <v>78</v>
      </c>
      <c r="F1299" s="94"/>
      <c r="G1299" s="71">
        <f t="shared" si="226"/>
        <v>10110.9</v>
      </c>
      <c r="H1299" s="71">
        <f t="shared" si="226"/>
        <v>0</v>
      </c>
      <c r="I1299" s="71">
        <f t="shared" si="223"/>
        <v>10110.9</v>
      </c>
      <c r="J1299" s="71">
        <f t="shared" si="226"/>
        <v>0</v>
      </c>
      <c r="K1299" s="100">
        <f t="shared" si="221"/>
        <v>10110.9</v>
      </c>
      <c r="L1299" s="13">
        <f t="shared" si="226"/>
        <v>0</v>
      </c>
      <c r="M1299" s="101">
        <f t="shared" si="220"/>
        <v>10110.9</v>
      </c>
    </row>
    <row r="1300" spans="1:13" ht="12.75">
      <c r="A1300" s="63" t="str">
        <f ca="1">IF(ISERROR(MATCH(F1300,Код_КВР,0)),"",INDIRECT(ADDRESS(MATCH(F1300,Код_КВР,0)+1,2,,,"КВР")))</f>
        <v>Закупка товаров, работ и услуг для муниципальных нужд</v>
      </c>
      <c r="B1300" s="94">
        <v>811</v>
      </c>
      <c r="C1300" s="8" t="s">
        <v>222</v>
      </c>
      <c r="D1300" s="8" t="s">
        <v>199</v>
      </c>
      <c r="E1300" s="94" t="s">
        <v>78</v>
      </c>
      <c r="F1300" s="94">
        <v>200</v>
      </c>
      <c r="G1300" s="71">
        <f t="shared" si="226"/>
        <v>10110.9</v>
      </c>
      <c r="H1300" s="71">
        <f t="shared" si="226"/>
        <v>0</v>
      </c>
      <c r="I1300" s="71">
        <f t="shared" si="223"/>
        <v>10110.9</v>
      </c>
      <c r="J1300" s="71">
        <f t="shared" si="226"/>
        <v>0</v>
      </c>
      <c r="K1300" s="100">
        <f t="shared" si="221"/>
        <v>10110.9</v>
      </c>
      <c r="L1300" s="13">
        <f t="shared" si="226"/>
        <v>0</v>
      </c>
      <c r="M1300" s="101">
        <f t="shared" si="220"/>
        <v>10110.9</v>
      </c>
    </row>
    <row r="1301" spans="1:13" ht="33">
      <c r="A1301" s="63" t="str">
        <f ca="1">IF(ISERROR(MATCH(F1301,Код_КВР,0)),"",INDIRECT(ADDRESS(MATCH(F1301,Код_КВР,0)+1,2,,,"КВР")))</f>
        <v>Иные закупки товаров, работ и услуг для обеспечения муниципальных нужд</v>
      </c>
      <c r="B1301" s="94">
        <v>811</v>
      </c>
      <c r="C1301" s="8" t="s">
        <v>222</v>
      </c>
      <c r="D1301" s="8" t="s">
        <v>199</v>
      </c>
      <c r="E1301" s="94" t="s">
        <v>78</v>
      </c>
      <c r="F1301" s="94">
        <v>240</v>
      </c>
      <c r="G1301" s="71">
        <f t="shared" si="226"/>
        <v>10110.9</v>
      </c>
      <c r="H1301" s="71">
        <f t="shared" si="226"/>
        <v>0</v>
      </c>
      <c r="I1301" s="71">
        <f t="shared" si="223"/>
        <v>10110.9</v>
      </c>
      <c r="J1301" s="71">
        <f t="shared" si="226"/>
        <v>0</v>
      </c>
      <c r="K1301" s="100">
        <f t="shared" si="221"/>
        <v>10110.9</v>
      </c>
      <c r="L1301" s="13">
        <f t="shared" si="226"/>
        <v>0</v>
      </c>
      <c r="M1301" s="101">
        <f t="shared" si="220"/>
        <v>10110.9</v>
      </c>
    </row>
    <row r="1302" spans="1:13" ht="33">
      <c r="A1302" s="63" t="str">
        <f ca="1">IF(ISERROR(MATCH(F1302,Код_КВР,0)),"",INDIRECT(ADDRESS(MATCH(F1302,Код_КВР,0)+1,2,,,"КВР")))</f>
        <v>Закупка товаров, работ, услуг в целях капитального ремонта муниципального имущества</v>
      </c>
      <c r="B1302" s="94">
        <v>811</v>
      </c>
      <c r="C1302" s="8" t="s">
        <v>222</v>
      </c>
      <c r="D1302" s="8" t="s">
        <v>199</v>
      </c>
      <c r="E1302" s="94" t="s">
        <v>78</v>
      </c>
      <c r="F1302" s="94">
        <v>243</v>
      </c>
      <c r="G1302" s="71">
        <v>10110.9</v>
      </c>
      <c r="H1302" s="71"/>
      <c r="I1302" s="71">
        <f t="shared" si="223"/>
        <v>10110.9</v>
      </c>
      <c r="J1302" s="71"/>
      <c r="K1302" s="100">
        <f t="shared" si="221"/>
        <v>10110.9</v>
      </c>
      <c r="L1302" s="13"/>
      <c r="M1302" s="101">
        <f t="shared" si="220"/>
        <v>10110.9</v>
      </c>
    </row>
    <row r="1303" spans="1:13" ht="12.75">
      <c r="A1303" s="63" t="str">
        <f ca="1">IF(ISERROR(MATCH(C1303,Код_Раздел,0)),"",INDIRECT(ADDRESS(MATCH(C1303,Код_Раздел,0)+1,2,,,"Раздел")))</f>
        <v>Национальная экономика</v>
      </c>
      <c r="B1303" s="94">
        <v>811</v>
      </c>
      <c r="C1303" s="8" t="s">
        <v>225</v>
      </c>
      <c r="D1303" s="8"/>
      <c r="E1303" s="94"/>
      <c r="F1303" s="94"/>
      <c r="G1303" s="71">
        <f>G1304+G1315+G1329</f>
        <v>172390.99999999997</v>
      </c>
      <c r="H1303" s="71">
        <f>H1304+H1315+H1329</f>
        <v>-15804.3</v>
      </c>
      <c r="I1303" s="71">
        <f t="shared" si="223"/>
        <v>156586.69999999998</v>
      </c>
      <c r="J1303" s="71">
        <f>J1304+J1315+J1329</f>
        <v>0</v>
      </c>
      <c r="K1303" s="100">
        <f t="shared" si="221"/>
        <v>156586.69999999998</v>
      </c>
      <c r="L1303" s="13">
        <f>L1304+L1315+L1329+L1322</f>
        <v>3322.3</v>
      </c>
      <c r="M1303" s="101">
        <f t="shared" si="220"/>
        <v>159908.99999999997</v>
      </c>
    </row>
    <row r="1304" spans="1:13" ht="12.75">
      <c r="A1304" s="85" t="s">
        <v>370</v>
      </c>
      <c r="B1304" s="94">
        <v>811</v>
      </c>
      <c r="C1304" s="8" t="s">
        <v>225</v>
      </c>
      <c r="D1304" s="8" t="s">
        <v>231</v>
      </c>
      <c r="E1304" s="94"/>
      <c r="F1304" s="94"/>
      <c r="G1304" s="71">
        <f>G1305+G1310</f>
        <v>82953.9</v>
      </c>
      <c r="H1304" s="71">
        <f>H1305+H1310</f>
        <v>-15804.3</v>
      </c>
      <c r="I1304" s="71">
        <f t="shared" si="223"/>
        <v>67149.59999999999</v>
      </c>
      <c r="J1304" s="71">
        <f>J1305+J1310</f>
        <v>0</v>
      </c>
      <c r="K1304" s="100">
        <f t="shared" si="221"/>
        <v>67149.59999999999</v>
      </c>
      <c r="L1304" s="13">
        <f>L1305+L1310</f>
        <v>0</v>
      </c>
      <c r="M1304" s="101">
        <f t="shared" si="220"/>
        <v>67149.59999999999</v>
      </c>
    </row>
    <row r="1305" spans="1:13" ht="33">
      <c r="A1305" s="63" t="str">
        <f ca="1">IF(ISERROR(MATCH(E1305,Код_КЦСР,0)),"",INDIRECT(ADDRESS(MATCH(E1305,Код_КЦСР,0)+1,2,,,"КЦСР")))</f>
        <v>Муниципальная программа «Развитие городского общественного транспорта» на 2014-2016 годы</v>
      </c>
      <c r="B1305" s="94">
        <v>811</v>
      </c>
      <c r="C1305" s="8" t="s">
        <v>225</v>
      </c>
      <c r="D1305" s="8" t="s">
        <v>231</v>
      </c>
      <c r="E1305" s="94" t="s">
        <v>39</v>
      </c>
      <c r="F1305" s="94"/>
      <c r="G1305" s="71">
        <f aca="true" t="shared" si="227" ref="G1305:L1308">G1306</f>
        <v>18724.9</v>
      </c>
      <c r="H1305" s="71">
        <f t="shared" si="227"/>
        <v>0</v>
      </c>
      <c r="I1305" s="71">
        <f t="shared" si="223"/>
        <v>18724.9</v>
      </c>
      <c r="J1305" s="71">
        <f t="shared" si="227"/>
        <v>0</v>
      </c>
      <c r="K1305" s="100">
        <f t="shared" si="221"/>
        <v>18724.9</v>
      </c>
      <c r="L1305" s="13">
        <f t="shared" si="227"/>
        <v>0</v>
      </c>
      <c r="M1305" s="101">
        <f t="shared" si="220"/>
        <v>18724.9</v>
      </c>
    </row>
    <row r="1306" spans="1:13" ht="12.75">
      <c r="A1306" s="63" t="str">
        <f ca="1">IF(ISERROR(MATCH(E1306,Код_КЦСР,0)),"",INDIRECT(ADDRESS(MATCH(E1306,Код_КЦСР,0)+1,2,,,"КЦСР")))</f>
        <v>Приобретение автобусов в муниципальную собственность</v>
      </c>
      <c r="B1306" s="94">
        <v>811</v>
      </c>
      <c r="C1306" s="8" t="s">
        <v>225</v>
      </c>
      <c r="D1306" s="8" t="s">
        <v>231</v>
      </c>
      <c r="E1306" s="94" t="s">
        <v>41</v>
      </c>
      <c r="F1306" s="94"/>
      <c r="G1306" s="71">
        <f t="shared" si="227"/>
        <v>18724.9</v>
      </c>
      <c r="H1306" s="71">
        <f t="shared" si="227"/>
        <v>0</v>
      </c>
      <c r="I1306" s="71">
        <f t="shared" si="223"/>
        <v>18724.9</v>
      </c>
      <c r="J1306" s="71">
        <f t="shared" si="227"/>
        <v>0</v>
      </c>
      <c r="K1306" s="100">
        <f t="shared" si="221"/>
        <v>18724.9</v>
      </c>
      <c r="L1306" s="13">
        <f t="shared" si="227"/>
        <v>0</v>
      </c>
      <c r="M1306" s="101">
        <f t="shared" si="220"/>
        <v>18724.9</v>
      </c>
    </row>
    <row r="1307" spans="1:13" ht="12.75">
      <c r="A1307" s="63" t="str">
        <f ca="1">IF(ISERROR(MATCH(F1307,Код_КВР,0)),"",INDIRECT(ADDRESS(MATCH(F1307,Код_КВР,0)+1,2,,,"КВР")))</f>
        <v>Закупка товаров, работ и услуг для муниципальных нужд</v>
      </c>
      <c r="B1307" s="94">
        <v>811</v>
      </c>
      <c r="C1307" s="8" t="s">
        <v>225</v>
      </c>
      <c r="D1307" s="8" t="s">
        <v>231</v>
      </c>
      <c r="E1307" s="94" t="s">
        <v>41</v>
      </c>
      <c r="F1307" s="94">
        <v>200</v>
      </c>
      <c r="G1307" s="71">
        <f t="shared" si="227"/>
        <v>18724.9</v>
      </c>
      <c r="H1307" s="71">
        <f t="shared" si="227"/>
        <v>0</v>
      </c>
      <c r="I1307" s="71">
        <f t="shared" si="223"/>
        <v>18724.9</v>
      </c>
      <c r="J1307" s="71">
        <f t="shared" si="227"/>
        <v>0</v>
      </c>
      <c r="K1307" s="100">
        <f t="shared" si="221"/>
        <v>18724.9</v>
      </c>
      <c r="L1307" s="13">
        <f t="shared" si="227"/>
        <v>0</v>
      </c>
      <c r="M1307" s="101">
        <f t="shared" si="220"/>
        <v>18724.9</v>
      </c>
    </row>
    <row r="1308" spans="1:13" ht="33">
      <c r="A1308" s="63" t="str">
        <f ca="1">IF(ISERROR(MATCH(F1308,Код_КВР,0)),"",INDIRECT(ADDRESS(MATCH(F1308,Код_КВР,0)+1,2,,,"КВР")))</f>
        <v>Иные закупки товаров, работ и услуг для обеспечения муниципальных нужд</v>
      </c>
      <c r="B1308" s="94">
        <v>811</v>
      </c>
      <c r="C1308" s="8" t="s">
        <v>225</v>
      </c>
      <c r="D1308" s="8" t="s">
        <v>231</v>
      </c>
      <c r="E1308" s="94" t="s">
        <v>41</v>
      </c>
      <c r="F1308" s="94">
        <v>240</v>
      </c>
      <c r="G1308" s="71">
        <f t="shared" si="227"/>
        <v>18724.9</v>
      </c>
      <c r="H1308" s="71">
        <f t="shared" si="227"/>
        <v>0</v>
      </c>
      <c r="I1308" s="71">
        <f t="shared" si="223"/>
        <v>18724.9</v>
      </c>
      <c r="J1308" s="71">
        <f t="shared" si="227"/>
        <v>0</v>
      </c>
      <c r="K1308" s="100">
        <f t="shared" si="221"/>
        <v>18724.9</v>
      </c>
      <c r="L1308" s="13">
        <f t="shared" si="227"/>
        <v>0</v>
      </c>
      <c r="M1308" s="101">
        <f t="shared" si="220"/>
        <v>18724.9</v>
      </c>
    </row>
    <row r="1309" spans="1:13" ht="33">
      <c r="A1309" s="63" t="str">
        <f ca="1">IF(ISERROR(MATCH(F1309,Код_КВР,0)),"",INDIRECT(ADDRESS(MATCH(F1309,Код_КВР,0)+1,2,,,"КВР")))</f>
        <v xml:space="preserve">Прочая закупка товаров, работ и услуг для обеспечения муниципальных нужд         </v>
      </c>
      <c r="B1309" s="94">
        <v>811</v>
      </c>
      <c r="C1309" s="8" t="s">
        <v>225</v>
      </c>
      <c r="D1309" s="8" t="s">
        <v>231</v>
      </c>
      <c r="E1309" s="94" t="s">
        <v>41</v>
      </c>
      <c r="F1309" s="94">
        <v>244</v>
      </c>
      <c r="G1309" s="71">
        <v>18724.9</v>
      </c>
      <c r="H1309" s="71"/>
      <c r="I1309" s="71">
        <f t="shared" si="223"/>
        <v>18724.9</v>
      </c>
      <c r="J1309" s="71"/>
      <c r="K1309" s="100">
        <f t="shared" si="221"/>
        <v>18724.9</v>
      </c>
      <c r="L1309" s="13"/>
      <c r="M1309" s="101">
        <f aca="true" t="shared" si="228" ref="M1309:M1383">K1309+L1309</f>
        <v>18724.9</v>
      </c>
    </row>
    <row r="1310" spans="1:13" ht="33">
      <c r="A1310" s="63" t="str">
        <f ca="1">IF(ISERROR(MATCH(E1310,Код_КЦСР,0)),"",INDIRECT(ADDRESS(MATCH(E1310,Код_КЦСР,0)+1,2,,,"КЦСР")))</f>
        <v>Муниципальная программа «Развитие земельно-имущественного комплекса  города Череповца» на 2014-2018 годы</v>
      </c>
      <c r="B1310" s="94">
        <v>811</v>
      </c>
      <c r="C1310" s="8" t="s">
        <v>225</v>
      </c>
      <c r="D1310" s="8" t="s">
        <v>231</v>
      </c>
      <c r="E1310" s="94" t="s">
        <v>62</v>
      </c>
      <c r="F1310" s="94"/>
      <c r="G1310" s="71">
        <f aca="true" t="shared" si="229" ref="G1310:L1313">G1311</f>
        <v>64229</v>
      </c>
      <c r="H1310" s="71">
        <f t="shared" si="229"/>
        <v>-15804.3</v>
      </c>
      <c r="I1310" s="71">
        <f t="shared" si="223"/>
        <v>48424.7</v>
      </c>
      <c r="J1310" s="71">
        <f t="shared" si="229"/>
        <v>0</v>
      </c>
      <c r="K1310" s="100">
        <f t="shared" si="221"/>
        <v>48424.7</v>
      </c>
      <c r="L1310" s="13">
        <f t="shared" si="229"/>
        <v>0</v>
      </c>
      <c r="M1310" s="101">
        <f t="shared" si="228"/>
        <v>48424.7</v>
      </c>
    </row>
    <row r="1311" spans="1:13" ht="33">
      <c r="A1311" s="63" t="str">
        <f ca="1">IF(ISERROR(MATCH(E1311,Код_КЦСР,0)),"",INDIRECT(ADDRESS(MATCH(E1311,Код_КЦСР,0)+1,2,,,"КЦСР")))</f>
        <v>Формирование и обеспечение сохранности муниципального земельно-имущественного комплекса</v>
      </c>
      <c r="B1311" s="94">
        <v>811</v>
      </c>
      <c r="C1311" s="8" t="s">
        <v>225</v>
      </c>
      <c r="D1311" s="8" t="s">
        <v>231</v>
      </c>
      <c r="E1311" s="94" t="s">
        <v>64</v>
      </c>
      <c r="F1311" s="94"/>
      <c r="G1311" s="71">
        <f t="shared" si="229"/>
        <v>64229</v>
      </c>
      <c r="H1311" s="71">
        <f t="shared" si="229"/>
        <v>-15804.3</v>
      </c>
      <c r="I1311" s="71">
        <f t="shared" si="223"/>
        <v>48424.7</v>
      </c>
      <c r="J1311" s="71">
        <f t="shared" si="229"/>
        <v>0</v>
      </c>
      <c r="K1311" s="100">
        <f t="shared" si="221"/>
        <v>48424.7</v>
      </c>
      <c r="L1311" s="13">
        <f t="shared" si="229"/>
        <v>0</v>
      </c>
      <c r="M1311" s="101">
        <f t="shared" si="228"/>
        <v>48424.7</v>
      </c>
    </row>
    <row r="1312" spans="1:13" ht="12.75">
      <c r="A1312" s="63" t="str">
        <f ca="1">IF(ISERROR(MATCH(F1312,Код_КВР,0)),"",INDIRECT(ADDRESS(MATCH(F1312,Код_КВР,0)+1,2,,,"КВР")))</f>
        <v>Закупка товаров, работ и услуг для муниципальных нужд</v>
      </c>
      <c r="B1312" s="94">
        <v>811</v>
      </c>
      <c r="C1312" s="8" t="s">
        <v>225</v>
      </c>
      <c r="D1312" s="8" t="s">
        <v>231</v>
      </c>
      <c r="E1312" s="94" t="s">
        <v>64</v>
      </c>
      <c r="F1312" s="94">
        <v>200</v>
      </c>
      <c r="G1312" s="71">
        <f t="shared" si="229"/>
        <v>64229</v>
      </c>
      <c r="H1312" s="71">
        <f t="shared" si="229"/>
        <v>-15804.3</v>
      </c>
      <c r="I1312" s="71">
        <f t="shared" si="223"/>
        <v>48424.7</v>
      </c>
      <c r="J1312" s="71">
        <f t="shared" si="229"/>
        <v>0</v>
      </c>
      <c r="K1312" s="100">
        <f t="shared" si="221"/>
        <v>48424.7</v>
      </c>
      <c r="L1312" s="13">
        <f t="shared" si="229"/>
        <v>0</v>
      </c>
      <c r="M1312" s="101">
        <f t="shared" si="228"/>
        <v>48424.7</v>
      </c>
    </row>
    <row r="1313" spans="1:13" ht="33">
      <c r="A1313" s="63" t="str">
        <f ca="1">IF(ISERROR(MATCH(F1313,Код_КВР,0)),"",INDIRECT(ADDRESS(MATCH(F1313,Код_КВР,0)+1,2,,,"КВР")))</f>
        <v>Иные закупки товаров, работ и услуг для обеспечения муниципальных нужд</v>
      </c>
      <c r="B1313" s="94">
        <v>811</v>
      </c>
      <c r="C1313" s="8" t="s">
        <v>225</v>
      </c>
      <c r="D1313" s="8" t="s">
        <v>231</v>
      </c>
      <c r="E1313" s="94" t="s">
        <v>64</v>
      </c>
      <c r="F1313" s="94">
        <v>240</v>
      </c>
      <c r="G1313" s="71">
        <f t="shared" si="229"/>
        <v>64229</v>
      </c>
      <c r="H1313" s="71">
        <f t="shared" si="229"/>
        <v>-15804.3</v>
      </c>
      <c r="I1313" s="71">
        <f t="shared" si="223"/>
        <v>48424.7</v>
      </c>
      <c r="J1313" s="71">
        <f t="shared" si="229"/>
        <v>0</v>
      </c>
      <c r="K1313" s="100">
        <f t="shared" si="221"/>
        <v>48424.7</v>
      </c>
      <c r="L1313" s="13">
        <f t="shared" si="229"/>
        <v>0</v>
      </c>
      <c r="M1313" s="101">
        <f t="shared" si="228"/>
        <v>48424.7</v>
      </c>
    </row>
    <row r="1314" spans="1:13" ht="33">
      <c r="A1314" s="63" t="str">
        <f ca="1">IF(ISERROR(MATCH(F1314,Код_КВР,0)),"",INDIRECT(ADDRESS(MATCH(F1314,Код_КВР,0)+1,2,,,"КВР")))</f>
        <v xml:space="preserve">Прочая закупка товаров, работ и услуг для обеспечения муниципальных нужд         </v>
      </c>
      <c r="B1314" s="94">
        <v>811</v>
      </c>
      <c r="C1314" s="8" t="s">
        <v>225</v>
      </c>
      <c r="D1314" s="8" t="s">
        <v>231</v>
      </c>
      <c r="E1314" s="94" t="s">
        <v>64</v>
      </c>
      <c r="F1314" s="94">
        <v>244</v>
      </c>
      <c r="G1314" s="71">
        <v>64229</v>
      </c>
      <c r="H1314" s="71">
        <v>-15804.3</v>
      </c>
      <c r="I1314" s="71">
        <f t="shared" si="223"/>
        <v>48424.7</v>
      </c>
      <c r="J1314" s="71"/>
      <c r="K1314" s="100">
        <f t="shared" si="221"/>
        <v>48424.7</v>
      </c>
      <c r="L1314" s="13"/>
      <c r="M1314" s="101">
        <f t="shared" si="228"/>
        <v>48424.7</v>
      </c>
    </row>
    <row r="1315" spans="1:13" ht="12.75">
      <c r="A1315" s="85" t="s">
        <v>189</v>
      </c>
      <c r="B1315" s="94">
        <v>811</v>
      </c>
      <c r="C1315" s="8" t="s">
        <v>225</v>
      </c>
      <c r="D1315" s="8" t="s">
        <v>228</v>
      </c>
      <c r="E1315" s="94"/>
      <c r="F1315" s="94"/>
      <c r="G1315" s="71">
        <f aca="true" t="shared" si="230" ref="G1315:L1320">G1316</f>
        <v>2004.9</v>
      </c>
      <c r="H1315" s="71">
        <f t="shared" si="230"/>
        <v>0</v>
      </c>
      <c r="I1315" s="71">
        <f t="shared" si="223"/>
        <v>2004.9</v>
      </c>
      <c r="J1315" s="71">
        <f t="shared" si="230"/>
        <v>-594.6</v>
      </c>
      <c r="K1315" s="100">
        <f t="shared" si="221"/>
        <v>1410.3000000000002</v>
      </c>
      <c r="L1315" s="13">
        <f t="shared" si="230"/>
        <v>2159</v>
      </c>
      <c r="M1315" s="101">
        <f t="shared" si="228"/>
        <v>3569.3</v>
      </c>
    </row>
    <row r="1316" spans="1:13" ht="49.5">
      <c r="A1316" s="63" t="str">
        <f ca="1">IF(ISERROR(MATCH(E1316,Код_КЦСР,0)),"",INDIRECT(ADDRESS(MATCH(E1316,Код_КЦСР,0)+1,2,,,"КЦСР")))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316" s="94">
        <v>811</v>
      </c>
      <c r="C1316" s="8" t="s">
        <v>225</v>
      </c>
      <c r="D1316" s="8" t="s">
        <v>228</v>
      </c>
      <c r="E1316" s="94" t="s">
        <v>70</v>
      </c>
      <c r="F1316" s="94"/>
      <c r="G1316" s="71">
        <f t="shared" si="230"/>
        <v>2004.9</v>
      </c>
      <c r="H1316" s="71">
        <f t="shared" si="230"/>
        <v>0</v>
      </c>
      <c r="I1316" s="71">
        <f t="shared" si="223"/>
        <v>2004.9</v>
      </c>
      <c r="J1316" s="71">
        <f t="shared" si="230"/>
        <v>-594.6</v>
      </c>
      <c r="K1316" s="100">
        <f t="shared" si="221"/>
        <v>1410.3000000000002</v>
      </c>
      <c r="L1316" s="13">
        <f t="shared" si="230"/>
        <v>2159</v>
      </c>
      <c r="M1316" s="101">
        <f t="shared" si="228"/>
        <v>3569.3</v>
      </c>
    </row>
    <row r="1317" spans="1:13" ht="33">
      <c r="A1317" s="63" t="str">
        <f ca="1">IF(ISERROR(MATCH(E1317,Код_КЦСР,0)),"",INDIRECT(ADDRESS(MATCH(E1317,Код_КЦСР,0)+1,2,,,"КЦСР")))</f>
        <v>Капитальное строительство и реконструкция объектов муниципальной собственности</v>
      </c>
      <c r="B1317" s="94">
        <v>811</v>
      </c>
      <c r="C1317" s="8" t="s">
        <v>225</v>
      </c>
      <c r="D1317" s="8" t="s">
        <v>228</v>
      </c>
      <c r="E1317" s="94" t="s">
        <v>72</v>
      </c>
      <c r="F1317" s="94"/>
      <c r="G1317" s="71">
        <f t="shared" si="230"/>
        <v>2004.9</v>
      </c>
      <c r="H1317" s="71">
        <f t="shared" si="230"/>
        <v>0</v>
      </c>
      <c r="I1317" s="71">
        <f t="shared" si="223"/>
        <v>2004.9</v>
      </c>
      <c r="J1317" s="71">
        <f t="shared" si="230"/>
        <v>-594.6</v>
      </c>
      <c r="K1317" s="100">
        <f t="shared" si="221"/>
        <v>1410.3000000000002</v>
      </c>
      <c r="L1317" s="13">
        <f t="shared" si="230"/>
        <v>2159</v>
      </c>
      <c r="M1317" s="101">
        <f t="shared" si="228"/>
        <v>3569.3</v>
      </c>
    </row>
    <row r="1318" spans="1:13" ht="12.75">
      <c r="A1318" s="63" t="str">
        <f ca="1">IF(ISERROR(MATCH(E1318,Код_КЦСР,0)),"",INDIRECT(ADDRESS(MATCH(E1318,Код_КЦСР,0)+1,2,,,"КЦСР")))</f>
        <v>Строительство объектов сметной стоимостью до 100 млн. рублей</v>
      </c>
      <c r="B1318" s="94">
        <v>811</v>
      </c>
      <c r="C1318" s="8" t="s">
        <v>225</v>
      </c>
      <c r="D1318" s="8" t="s">
        <v>228</v>
      </c>
      <c r="E1318" s="94" t="s">
        <v>73</v>
      </c>
      <c r="F1318" s="94"/>
      <c r="G1318" s="71">
        <f t="shared" si="230"/>
        <v>2004.9</v>
      </c>
      <c r="H1318" s="71">
        <f t="shared" si="230"/>
        <v>0</v>
      </c>
      <c r="I1318" s="71">
        <f t="shared" si="223"/>
        <v>2004.9</v>
      </c>
      <c r="J1318" s="71">
        <f t="shared" si="230"/>
        <v>-594.6</v>
      </c>
      <c r="K1318" s="100">
        <f t="shared" si="221"/>
        <v>1410.3000000000002</v>
      </c>
      <c r="L1318" s="13">
        <f t="shared" si="230"/>
        <v>2159</v>
      </c>
      <c r="M1318" s="101">
        <f t="shared" si="228"/>
        <v>3569.3</v>
      </c>
    </row>
    <row r="1319" spans="1:13" ht="33">
      <c r="A1319" s="63" t="str">
        <f ca="1">IF(ISERROR(MATCH(F1319,Код_КВР,0)),"",INDIRECT(ADDRESS(MATCH(F1319,Код_КВР,0)+1,2,,,"КВР")))</f>
        <v>Капитальные вложения в объекты недвижимого имущества муниципальной собственности</v>
      </c>
      <c r="B1319" s="94">
        <v>811</v>
      </c>
      <c r="C1319" s="8" t="s">
        <v>225</v>
      </c>
      <c r="D1319" s="8" t="s">
        <v>228</v>
      </c>
      <c r="E1319" s="94" t="s">
        <v>73</v>
      </c>
      <c r="F1319" s="94">
        <v>400</v>
      </c>
      <c r="G1319" s="71">
        <f t="shared" si="230"/>
        <v>2004.9</v>
      </c>
      <c r="H1319" s="71">
        <f t="shared" si="230"/>
        <v>0</v>
      </c>
      <c r="I1319" s="71">
        <f t="shared" si="223"/>
        <v>2004.9</v>
      </c>
      <c r="J1319" s="71">
        <f t="shared" si="230"/>
        <v>-594.6</v>
      </c>
      <c r="K1319" s="100">
        <f t="shared" si="221"/>
        <v>1410.3000000000002</v>
      </c>
      <c r="L1319" s="13">
        <f t="shared" si="230"/>
        <v>2159</v>
      </c>
      <c r="M1319" s="101">
        <f t="shared" si="228"/>
        <v>3569.3</v>
      </c>
    </row>
    <row r="1320" spans="1:13" ht="12.75">
      <c r="A1320" s="63" t="str">
        <f ca="1">IF(ISERROR(MATCH(F1320,Код_КВР,0)),"",INDIRECT(ADDRESS(MATCH(F1320,Код_КВР,0)+1,2,,,"КВР")))</f>
        <v>Бюджетные инвестиции</v>
      </c>
      <c r="B1320" s="94">
        <v>811</v>
      </c>
      <c r="C1320" s="8" t="s">
        <v>225</v>
      </c>
      <c r="D1320" s="8" t="s">
        <v>228</v>
      </c>
      <c r="E1320" s="94" t="s">
        <v>73</v>
      </c>
      <c r="F1320" s="94">
        <v>410</v>
      </c>
      <c r="G1320" s="71">
        <f t="shared" si="230"/>
        <v>2004.9</v>
      </c>
      <c r="H1320" s="71">
        <f t="shared" si="230"/>
        <v>0</v>
      </c>
      <c r="I1320" s="71">
        <f t="shared" si="223"/>
        <v>2004.9</v>
      </c>
      <c r="J1320" s="71">
        <f t="shared" si="230"/>
        <v>-594.6</v>
      </c>
      <c r="K1320" s="100">
        <f t="shared" si="221"/>
        <v>1410.3000000000002</v>
      </c>
      <c r="L1320" s="13">
        <f t="shared" si="230"/>
        <v>2159</v>
      </c>
      <c r="M1320" s="101">
        <f t="shared" si="228"/>
        <v>3569.3</v>
      </c>
    </row>
    <row r="1321" spans="1:13" ht="33">
      <c r="A1321" s="63" t="str">
        <f ca="1">IF(ISERROR(MATCH(F1321,Код_КВР,0)),"",INDIRECT(ADDRESS(MATCH(F1321,Код_КВР,0)+1,2,,,"КВР")))</f>
        <v>Бюджетные инвестиции в объекты капитального строительства муниципальной собственности</v>
      </c>
      <c r="B1321" s="94">
        <v>811</v>
      </c>
      <c r="C1321" s="8" t="s">
        <v>225</v>
      </c>
      <c r="D1321" s="8" t="s">
        <v>228</v>
      </c>
      <c r="E1321" s="94" t="s">
        <v>73</v>
      </c>
      <c r="F1321" s="94">
        <v>414</v>
      </c>
      <c r="G1321" s="71">
        <v>2004.9</v>
      </c>
      <c r="H1321" s="71"/>
      <c r="I1321" s="71">
        <f t="shared" si="223"/>
        <v>2004.9</v>
      </c>
      <c r="J1321" s="71">
        <v>-594.6</v>
      </c>
      <c r="K1321" s="100">
        <f t="shared" si="221"/>
        <v>1410.3000000000002</v>
      </c>
      <c r="L1321" s="13">
        <f>2196+1318-1355</f>
        <v>2159</v>
      </c>
      <c r="M1321" s="101">
        <f t="shared" si="228"/>
        <v>3569.3</v>
      </c>
    </row>
    <row r="1322" spans="1:13" ht="12.75">
      <c r="A1322" s="12" t="s">
        <v>239</v>
      </c>
      <c r="B1322" s="96">
        <v>811</v>
      </c>
      <c r="C1322" s="8" t="s">
        <v>225</v>
      </c>
      <c r="D1322" s="8" t="s">
        <v>197</v>
      </c>
      <c r="E1322" s="96"/>
      <c r="F1322" s="96"/>
      <c r="G1322" s="71"/>
      <c r="H1322" s="71"/>
      <c r="I1322" s="71"/>
      <c r="J1322" s="71"/>
      <c r="K1322" s="100"/>
      <c r="L1322" s="13">
        <f>L1323</f>
        <v>1150</v>
      </c>
      <c r="M1322" s="101">
        <f t="shared" si="228"/>
        <v>1150</v>
      </c>
    </row>
    <row r="1323" spans="1:13" ht="49.5">
      <c r="A1323" s="63" t="str">
        <f ca="1">IF(ISERROR(MATCH(E1323,Код_КЦСР,0)),"",INDIRECT(ADDRESS(MATCH(E1323,Код_КЦСР,0)+1,2,,,"КЦСР")))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323" s="96">
        <v>811</v>
      </c>
      <c r="C1323" s="8" t="s">
        <v>225</v>
      </c>
      <c r="D1323" s="8" t="s">
        <v>197</v>
      </c>
      <c r="E1323" s="96" t="s">
        <v>70</v>
      </c>
      <c r="F1323" s="96"/>
      <c r="G1323" s="71"/>
      <c r="H1323" s="71"/>
      <c r="I1323" s="71"/>
      <c r="J1323" s="71"/>
      <c r="K1323" s="100"/>
      <c r="L1323" s="13">
        <f aca="true" t="shared" si="231" ref="L1323:L1327">L1324</f>
        <v>1150</v>
      </c>
      <c r="M1323" s="101">
        <f t="shared" si="228"/>
        <v>1150</v>
      </c>
    </row>
    <row r="1324" spans="1:13" ht="33">
      <c r="A1324" s="63" t="str">
        <f ca="1">IF(ISERROR(MATCH(E1324,Код_КЦСР,0)),"",INDIRECT(ADDRESS(MATCH(E1324,Код_КЦСР,0)+1,2,,,"КЦСР")))</f>
        <v>Капитальное строительство и реконструкция объектов муниципальной собственности</v>
      </c>
      <c r="B1324" s="96">
        <v>811</v>
      </c>
      <c r="C1324" s="8" t="s">
        <v>225</v>
      </c>
      <c r="D1324" s="8" t="s">
        <v>197</v>
      </c>
      <c r="E1324" s="96" t="s">
        <v>72</v>
      </c>
      <c r="F1324" s="96"/>
      <c r="G1324" s="71"/>
      <c r="H1324" s="71"/>
      <c r="I1324" s="71"/>
      <c r="J1324" s="71"/>
      <c r="K1324" s="100"/>
      <c r="L1324" s="13">
        <f t="shared" si="231"/>
        <v>1150</v>
      </c>
      <c r="M1324" s="101">
        <f t="shared" si="228"/>
        <v>1150</v>
      </c>
    </row>
    <row r="1325" spans="1:13" ht="12.75">
      <c r="A1325" s="63" t="str">
        <f ca="1">IF(ISERROR(MATCH(E1325,Код_КЦСР,0)),"",INDIRECT(ADDRESS(MATCH(E1325,Код_КЦСР,0)+1,2,,,"КЦСР")))</f>
        <v>Строительство объектов сметной стоимостью до 100 млн. рублей</v>
      </c>
      <c r="B1325" s="96">
        <v>811</v>
      </c>
      <c r="C1325" s="8" t="s">
        <v>225</v>
      </c>
      <c r="D1325" s="8" t="s">
        <v>197</v>
      </c>
      <c r="E1325" s="96" t="s">
        <v>73</v>
      </c>
      <c r="F1325" s="96"/>
      <c r="G1325" s="71"/>
      <c r="H1325" s="71"/>
      <c r="I1325" s="71"/>
      <c r="J1325" s="71"/>
      <c r="K1325" s="100"/>
      <c r="L1325" s="13">
        <f t="shared" si="231"/>
        <v>1150</v>
      </c>
      <c r="M1325" s="101">
        <f t="shared" si="228"/>
        <v>1150</v>
      </c>
    </row>
    <row r="1326" spans="1:13" ht="33">
      <c r="A1326" s="63" t="str">
        <f ca="1">IF(ISERROR(MATCH(F1326,Код_КВР,0)),"",INDIRECT(ADDRESS(MATCH(F1326,Код_КВР,0)+1,2,,,"КВР")))</f>
        <v>Капитальные вложения в объекты недвижимого имущества муниципальной собственности</v>
      </c>
      <c r="B1326" s="96">
        <v>811</v>
      </c>
      <c r="C1326" s="8" t="s">
        <v>225</v>
      </c>
      <c r="D1326" s="8" t="s">
        <v>197</v>
      </c>
      <c r="E1326" s="96" t="s">
        <v>73</v>
      </c>
      <c r="F1326" s="96">
        <v>400</v>
      </c>
      <c r="G1326" s="71"/>
      <c r="H1326" s="71"/>
      <c r="I1326" s="71"/>
      <c r="J1326" s="71"/>
      <c r="K1326" s="100"/>
      <c r="L1326" s="13">
        <f t="shared" si="231"/>
        <v>1150</v>
      </c>
      <c r="M1326" s="101">
        <f t="shared" si="228"/>
        <v>1150</v>
      </c>
    </row>
    <row r="1327" spans="1:13" ht="12.75">
      <c r="A1327" s="63" t="str">
        <f ca="1">IF(ISERROR(MATCH(F1327,Код_КВР,0)),"",INDIRECT(ADDRESS(MATCH(F1327,Код_КВР,0)+1,2,,,"КВР")))</f>
        <v>Бюджетные инвестиции</v>
      </c>
      <c r="B1327" s="96">
        <v>811</v>
      </c>
      <c r="C1327" s="8" t="s">
        <v>225</v>
      </c>
      <c r="D1327" s="8" t="s">
        <v>197</v>
      </c>
      <c r="E1327" s="96" t="s">
        <v>73</v>
      </c>
      <c r="F1327" s="96">
        <v>410</v>
      </c>
      <c r="G1327" s="71"/>
      <c r="H1327" s="71"/>
      <c r="I1327" s="71"/>
      <c r="J1327" s="71"/>
      <c r="K1327" s="100"/>
      <c r="L1327" s="13">
        <f t="shared" si="231"/>
        <v>1150</v>
      </c>
      <c r="M1327" s="101">
        <f t="shared" si="228"/>
        <v>1150</v>
      </c>
    </row>
    <row r="1328" spans="1:13" ht="33">
      <c r="A1328" s="63" t="str">
        <f ca="1">IF(ISERROR(MATCH(F1328,Код_КВР,0)),"",INDIRECT(ADDRESS(MATCH(F1328,Код_КВР,0)+1,2,,,"КВР")))</f>
        <v>Бюджетные инвестиции в объекты капитального строительства муниципальной собственности</v>
      </c>
      <c r="B1328" s="96">
        <v>811</v>
      </c>
      <c r="C1328" s="8" t="s">
        <v>225</v>
      </c>
      <c r="D1328" s="8" t="s">
        <v>197</v>
      </c>
      <c r="E1328" s="96" t="s">
        <v>73</v>
      </c>
      <c r="F1328" s="96">
        <v>414</v>
      </c>
      <c r="G1328" s="71"/>
      <c r="H1328" s="71"/>
      <c r="I1328" s="71"/>
      <c r="J1328" s="71"/>
      <c r="K1328" s="100"/>
      <c r="L1328" s="13">
        <v>1150</v>
      </c>
      <c r="M1328" s="101">
        <f t="shared" si="228"/>
        <v>1150</v>
      </c>
    </row>
    <row r="1329" spans="1:13" ht="12.75">
      <c r="A1329" s="12" t="s">
        <v>232</v>
      </c>
      <c r="B1329" s="94">
        <v>811</v>
      </c>
      <c r="C1329" s="8" t="s">
        <v>225</v>
      </c>
      <c r="D1329" s="8" t="s">
        <v>205</v>
      </c>
      <c r="E1329" s="94"/>
      <c r="F1329" s="94"/>
      <c r="G1329" s="71">
        <f>G1330+G1335+G1340+G1355</f>
        <v>87432.19999999998</v>
      </c>
      <c r="H1329" s="71">
        <f>H1330+H1335+H1340+H1355</f>
        <v>0</v>
      </c>
      <c r="I1329" s="71">
        <f t="shared" si="223"/>
        <v>87432.19999999998</v>
      </c>
      <c r="J1329" s="71">
        <f>J1330+J1335+J1340+J1355</f>
        <v>594.6</v>
      </c>
      <c r="K1329" s="100">
        <f t="shared" si="221"/>
        <v>88026.79999999999</v>
      </c>
      <c r="L1329" s="13">
        <f>L1330+L1335+L1340+L1355</f>
        <v>13.300000000000011</v>
      </c>
      <c r="M1329" s="101">
        <f t="shared" si="228"/>
        <v>88040.09999999999</v>
      </c>
    </row>
    <row r="1330" spans="1:13" ht="33" hidden="1">
      <c r="A1330" s="63" t="str">
        <f ca="1">IF(ISERROR(MATCH(E1330,Код_КЦСР,0)),"",INDIRECT(ADDRESS(MATCH(E1330,Код_КЦСР,0)+1,2,,,"КЦСР")))</f>
        <v>Муниципальная программа «Развитие внутреннего и въездного туризма в г. Череповце» на 2014-2022 годы</v>
      </c>
      <c r="B1330" s="94">
        <v>811</v>
      </c>
      <c r="C1330" s="8" t="s">
        <v>225</v>
      </c>
      <c r="D1330" s="8" t="s">
        <v>205</v>
      </c>
      <c r="E1330" s="94" t="s">
        <v>1</v>
      </c>
      <c r="F1330" s="94"/>
      <c r="G1330" s="71">
        <f aca="true" t="shared" si="232" ref="G1330:L1333">G1331</f>
        <v>0</v>
      </c>
      <c r="H1330" s="71">
        <f t="shared" si="232"/>
        <v>0</v>
      </c>
      <c r="I1330" s="71">
        <f t="shared" si="223"/>
        <v>0</v>
      </c>
      <c r="J1330" s="71">
        <f t="shared" si="232"/>
        <v>0</v>
      </c>
      <c r="K1330" s="100">
        <f t="shared" si="221"/>
        <v>0</v>
      </c>
      <c r="L1330" s="13">
        <f t="shared" si="232"/>
        <v>0</v>
      </c>
      <c r="M1330" s="101">
        <f t="shared" si="228"/>
        <v>0</v>
      </c>
    </row>
    <row r="1331" spans="1:13" ht="33" hidden="1">
      <c r="A1331" s="63" t="str">
        <f ca="1">IF(ISERROR(MATCH(E1331,Код_КЦСР,0)),"",INDIRECT(ADDRESS(MATCH(E1331,Код_КЦСР,0)+1,2,,,"КЦСР")))</f>
        <v>Продвижение городского туристского продукта на российском и международном рынках</v>
      </c>
      <c r="B1331" s="94">
        <v>811</v>
      </c>
      <c r="C1331" s="8" t="s">
        <v>225</v>
      </c>
      <c r="D1331" s="8" t="s">
        <v>205</v>
      </c>
      <c r="E1331" s="94" t="s">
        <v>2</v>
      </c>
      <c r="F1331" s="94"/>
      <c r="G1331" s="71">
        <f t="shared" si="232"/>
        <v>0</v>
      </c>
      <c r="H1331" s="71">
        <f t="shared" si="232"/>
        <v>0</v>
      </c>
      <c r="I1331" s="71">
        <f t="shared" si="223"/>
        <v>0</v>
      </c>
      <c r="J1331" s="71">
        <f t="shared" si="232"/>
        <v>0</v>
      </c>
      <c r="K1331" s="100">
        <f t="shared" si="221"/>
        <v>0</v>
      </c>
      <c r="L1331" s="13">
        <f t="shared" si="232"/>
        <v>0</v>
      </c>
      <c r="M1331" s="101">
        <f t="shared" si="228"/>
        <v>0</v>
      </c>
    </row>
    <row r="1332" spans="1:13" ht="12.75" hidden="1">
      <c r="A1332" s="63" t="str">
        <f ca="1">IF(ISERROR(MATCH(F1332,Код_КВР,0)),"",INDIRECT(ADDRESS(MATCH(F1332,Код_КВР,0)+1,2,,,"КВР")))</f>
        <v>Закупка товаров, работ и услуг для муниципальных нужд</v>
      </c>
      <c r="B1332" s="94">
        <v>811</v>
      </c>
      <c r="C1332" s="8" t="s">
        <v>225</v>
      </c>
      <c r="D1332" s="8" t="s">
        <v>205</v>
      </c>
      <c r="E1332" s="94" t="s">
        <v>2</v>
      </c>
      <c r="F1332" s="94">
        <v>200</v>
      </c>
      <c r="G1332" s="71">
        <f t="shared" si="232"/>
        <v>0</v>
      </c>
      <c r="H1332" s="71">
        <f t="shared" si="232"/>
        <v>0</v>
      </c>
      <c r="I1332" s="71">
        <f t="shared" si="223"/>
        <v>0</v>
      </c>
      <c r="J1332" s="71">
        <f t="shared" si="232"/>
        <v>0</v>
      </c>
      <c r="K1332" s="100">
        <f t="shared" si="221"/>
        <v>0</v>
      </c>
      <c r="L1332" s="13">
        <f t="shared" si="232"/>
        <v>0</v>
      </c>
      <c r="M1332" s="101">
        <f t="shared" si="228"/>
        <v>0</v>
      </c>
    </row>
    <row r="1333" spans="1:13" ht="33" hidden="1">
      <c r="A1333" s="63" t="str">
        <f ca="1">IF(ISERROR(MATCH(F1333,Код_КВР,0)),"",INDIRECT(ADDRESS(MATCH(F1333,Код_КВР,0)+1,2,,,"КВР")))</f>
        <v>Иные закупки товаров, работ и услуг для обеспечения муниципальных нужд</v>
      </c>
      <c r="B1333" s="94">
        <v>811</v>
      </c>
      <c r="C1333" s="8" t="s">
        <v>225</v>
      </c>
      <c r="D1333" s="8" t="s">
        <v>205</v>
      </c>
      <c r="E1333" s="94" t="s">
        <v>2</v>
      </c>
      <c r="F1333" s="94">
        <v>240</v>
      </c>
      <c r="G1333" s="71">
        <f t="shared" si="232"/>
        <v>0</v>
      </c>
      <c r="H1333" s="71">
        <f t="shared" si="232"/>
        <v>0</v>
      </c>
      <c r="I1333" s="71">
        <f t="shared" si="223"/>
        <v>0</v>
      </c>
      <c r="J1333" s="71">
        <f t="shared" si="232"/>
        <v>0</v>
      </c>
      <c r="K1333" s="100">
        <f t="shared" si="221"/>
        <v>0</v>
      </c>
      <c r="L1333" s="13">
        <f t="shared" si="232"/>
        <v>0</v>
      </c>
      <c r="M1333" s="101">
        <f t="shared" si="228"/>
        <v>0</v>
      </c>
    </row>
    <row r="1334" spans="1:13" ht="33" hidden="1">
      <c r="A1334" s="63" t="str">
        <f ca="1">IF(ISERROR(MATCH(F1334,Код_КВР,0)),"",INDIRECT(ADDRESS(MATCH(F1334,Код_КВР,0)+1,2,,,"КВР")))</f>
        <v xml:space="preserve">Прочая закупка товаров, работ и услуг для обеспечения муниципальных нужд         </v>
      </c>
      <c r="B1334" s="94">
        <v>811</v>
      </c>
      <c r="C1334" s="8" t="s">
        <v>225</v>
      </c>
      <c r="D1334" s="8" t="s">
        <v>205</v>
      </c>
      <c r="E1334" s="94" t="s">
        <v>2</v>
      </c>
      <c r="F1334" s="94">
        <v>244</v>
      </c>
      <c r="G1334" s="71"/>
      <c r="H1334" s="71"/>
      <c r="I1334" s="71">
        <f t="shared" si="223"/>
        <v>0</v>
      </c>
      <c r="J1334" s="71"/>
      <c r="K1334" s="100">
        <f aca="true" t="shared" si="233" ref="K1334:K1405">I1334+J1334</f>
        <v>0</v>
      </c>
      <c r="L1334" s="13"/>
      <c r="M1334" s="101">
        <f t="shared" si="228"/>
        <v>0</v>
      </c>
    </row>
    <row r="1335" spans="1:13" ht="33">
      <c r="A1335" s="63" t="str">
        <f ca="1">IF(ISERROR(MATCH(E1335,Код_КЦСР,0)),"",INDIRECT(ADDRESS(MATCH(E1335,Код_КЦСР,0)+1,2,,,"КЦСР")))</f>
        <v>Муниципальная программа «Развитие земельно-имущественного комплекса  города Череповца» на 2014-2018 годы</v>
      </c>
      <c r="B1335" s="94">
        <v>811</v>
      </c>
      <c r="C1335" s="8" t="s">
        <v>225</v>
      </c>
      <c r="D1335" s="8" t="s">
        <v>205</v>
      </c>
      <c r="E1335" s="94" t="s">
        <v>62</v>
      </c>
      <c r="F1335" s="94"/>
      <c r="G1335" s="71">
        <f aca="true" t="shared" si="234" ref="G1335:L1338">G1336</f>
        <v>728.2</v>
      </c>
      <c r="H1335" s="71">
        <f t="shared" si="234"/>
        <v>0</v>
      </c>
      <c r="I1335" s="71">
        <f t="shared" si="223"/>
        <v>728.2</v>
      </c>
      <c r="J1335" s="71">
        <f t="shared" si="234"/>
        <v>0</v>
      </c>
      <c r="K1335" s="100">
        <f t="shared" si="233"/>
        <v>728.2</v>
      </c>
      <c r="L1335" s="13">
        <f t="shared" si="234"/>
        <v>0</v>
      </c>
      <c r="M1335" s="101">
        <f t="shared" si="228"/>
        <v>728.2</v>
      </c>
    </row>
    <row r="1336" spans="1:13" ht="33">
      <c r="A1336" s="63" t="str">
        <f ca="1">IF(ISERROR(MATCH(E1336,Код_КЦСР,0)),"",INDIRECT(ADDRESS(MATCH(E1336,Код_КЦСР,0)+1,2,,,"КЦСР")))</f>
        <v>Обеспечение исполнения полномочий органа местного самоуправления в области наружной рекламы</v>
      </c>
      <c r="B1336" s="94">
        <v>811</v>
      </c>
      <c r="C1336" s="8" t="s">
        <v>225</v>
      </c>
      <c r="D1336" s="8" t="s">
        <v>205</v>
      </c>
      <c r="E1336" s="94" t="s">
        <v>68</v>
      </c>
      <c r="F1336" s="94"/>
      <c r="G1336" s="71">
        <f t="shared" si="234"/>
        <v>728.2</v>
      </c>
      <c r="H1336" s="71">
        <f t="shared" si="234"/>
        <v>0</v>
      </c>
      <c r="I1336" s="71">
        <f t="shared" si="223"/>
        <v>728.2</v>
      </c>
      <c r="J1336" s="71">
        <f t="shared" si="234"/>
        <v>0</v>
      </c>
      <c r="K1336" s="100">
        <f t="shared" si="233"/>
        <v>728.2</v>
      </c>
      <c r="L1336" s="13">
        <f t="shared" si="234"/>
        <v>0</v>
      </c>
      <c r="M1336" s="101">
        <f t="shared" si="228"/>
        <v>728.2</v>
      </c>
    </row>
    <row r="1337" spans="1:13" ht="12.75">
      <c r="A1337" s="63" t="str">
        <f ca="1">IF(ISERROR(MATCH(F1337,Код_КВР,0)),"",INDIRECT(ADDRESS(MATCH(F1337,Код_КВР,0)+1,2,,,"КВР")))</f>
        <v>Закупка товаров, работ и услуг для муниципальных нужд</v>
      </c>
      <c r="B1337" s="94">
        <v>811</v>
      </c>
      <c r="C1337" s="8" t="s">
        <v>225</v>
      </c>
      <c r="D1337" s="8" t="s">
        <v>205</v>
      </c>
      <c r="E1337" s="94" t="s">
        <v>68</v>
      </c>
      <c r="F1337" s="94">
        <v>200</v>
      </c>
      <c r="G1337" s="71">
        <f t="shared" si="234"/>
        <v>728.2</v>
      </c>
      <c r="H1337" s="71">
        <f t="shared" si="234"/>
        <v>0</v>
      </c>
      <c r="I1337" s="71">
        <f t="shared" si="223"/>
        <v>728.2</v>
      </c>
      <c r="J1337" s="71">
        <f t="shared" si="234"/>
        <v>0</v>
      </c>
      <c r="K1337" s="100">
        <f t="shared" si="233"/>
        <v>728.2</v>
      </c>
      <c r="L1337" s="13">
        <f t="shared" si="234"/>
        <v>0</v>
      </c>
      <c r="M1337" s="101">
        <f t="shared" si="228"/>
        <v>728.2</v>
      </c>
    </row>
    <row r="1338" spans="1:13" ht="33">
      <c r="A1338" s="63" t="str">
        <f ca="1">IF(ISERROR(MATCH(F1338,Код_КВР,0)),"",INDIRECT(ADDRESS(MATCH(F1338,Код_КВР,0)+1,2,,,"КВР")))</f>
        <v>Иные закупки товаров, работ и услуг для обеспечения муниципальных нужд</v>
      </c>
      <c r="B1338" s="94">
        <v>811</v>
      </c>
      <c r="C1338" s="8" t="s">
        <v>225</v>
      </c>
      <c r="D1338" s="8" t="s">
        <v>205</v>
      </c>
      <c r="E1338" s="94" t="s">
        <v>68</v>
      </c>
      <c r="F1338" s="94">
        <v>240</v>
      </c>
      <c r="G1338" s="71">
        <f t="shared" si="234"/>
        <v>728.2</v>
      </c>
      <c r="H1338" s="71">
        <f t="shared" si="234"/>
        <v>0</v>
      </c>
      <c r="I1338" s="71">
        <f t="shared" si="223"/>
        <v>728.2</v>
      </c>
      <c r="J1338" s="71">
        <f t="shared" si="234"/>
        <v>0</v>
      </c>
      <c r="K1338" s="100">
        <f t="shared" si="233"/>
        <v>728.2</v>
      </c>
      <c r="L1338" s="13">
        <f t="shared" si="234"/>
        <v>0</v>
      </c>
      <c r="M1338" s="101">
        <f t="shared" si="228"/>
        <v>728.2</v>
      </c>
    </row>
    <row r="1339" spans="1:13" ht="33">
      <c r="A1339" s="63" t="str">
        <f ca="1">IF(ISERROR(MATCH(F1339,Код_КВР,0)),"",INDIRECT(ADDRESS(MATCH(F1339,Код_КВР,0)+1,2,,,"КВР")))</f>
        <v xml:space="preserve">Прочая закупка товаров, работ и услуг для обеспечения муниципальных нужд         </v>
      </c>
      <c r="B1339" s="94">
        <v>811</v>
      </c>
      <c r="C1339" s="8" t="s">
        <v>225</v>
      </c>
      <c r="D1339" s="8" t="s">
        <v>205</v>
      </c>
      <c r="E1339" s="94" t="s">
        <v>68</v>
      </c>
      <c r="F1339" s="94">
        <v>244</v>
      </c>
      <c r="G1339" s="71">
        <v>728.2</v>
      </c>
      <c r="H1339" s="71"/>
      <c r="I1339" s="71">
        <f t="shared" si="223"/>
        <v>728.2</v>
      </c>
      <c r="J1339" s="71"/>
      <c r="K1339" s="100">
        <f t="shared" si="233"/>
        <v>728.2</v>
      </c>
      <c r="L1339" s="13"/>
      <c r="M1339" s="101">
        <f t="shared" si="228"/>
        <v>728.2</v>
      </c>
    </row>
    <row r="1340" spans="1:13" ht="49.5">
      <c r="A1340" s="63" t="str">
        <f ca="1">IF(ISERROR(MATCH(E1340,Код_КЦСР,0)),"",INDIRECT(ADDRESS(MATCH(E1340,Код_КЦСР,0)+1,2,,,"КЦСР")))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340" s="94">
        <v>811</v>
      </c>
      <c r="C1340" s="8" t="s">
        <v>225</v>
      </c>
      <c r="D1340" s="8" t="s">
        <v>205</v>
      </c>
      <c r="E1340" s="94" t="s">
        <v>70</v>
      </c>
      <c r="F1340" s="94"/>
      <c r="G1340" s="71">
        <f>G1345</f>
        <v>49603.399999999994</v>
      </c>
      <c r="H1340" s="71">
        <f>H1345</f>
        <v>0</v>
      </c>
      <c r="I1340" s="71">
        <f t="shared" si="223"/>
        <v>49603.399999999994</v>
      </c>
      <c r="J1340" s="71">
        <f>J1341+J1345</f>
        <v>594.6</v>
      </c>
      <c r="K1340" s="100">
        <f t="shared" si="233"/>
        <v>50197.99999999999</v>
      </c>
      <c r="L1340" s="13">
        <f>L1341+L1345</f>
        <v>13.300000000000011</v>
      </c>
      <c r="M1340" s="101">
        <f t="shared" si="228"/>
        <v>50211.299999999996</v>
      </c>
    </row>
    <row r="1341" spans="1:13" ht="12.75">
      <c r="A1341" s="63" t="str">
        <f ca="1">IF(ISERROR(MATCH(E1341,Код_КЦСР,0)),"",INDIRECT(ADDRESS(MATCH(E1341,Код_КЦСР,0)+1,2,,,"КЦСР")))</f>
        <v>Капитальный ремонт  объектов муниципальной собственности</v>
      </c>
      <c r="B1341" s="94">
        <v>811</v>
      </c>
      <c r="C1341" s="8" t="s">
        <v>225</v>
      </c>
      <c r="D1341" s="8" t="s">
        <v>205</v>
      </c>
      <c r="E1341" s="94" t="s">
        <v>78</v>
      </c>
      <c r="F1341" s="94"/>
      <c r="G1341" s="71"/>
      <c r="H1341" s="71"/>
      <c r="I1341" s="71"/>
      <c r="J1341" s="71">
        <f>J1342</f>
        <v>594.6</v>
      </c>
      <c r="K1341" s="100">
        <f t="shared" si="233"/>
        <v>594.6</v>
      </c>
      <c r="L1341" s="13">
        <f>L1342</f>
        <v>0</v>
      </c>
      <c r="M1341" s="101">
        <f t="shared" si="228"/>
        <v>594.6</v>
      </c>
    </row>
    <row r="1342" spans="1:13" ht="12.75">
      <c r="A1342" s="63" t="str">
        <f aca="true" t="shared" si="235" ref="A1342:A1344">IF(ISERROR(MATCH(F1342,Код_КВР,0)),"",INDIRECT(ADDRESS(MATCH(F1342,Код_КВР,0)+1,2,,,"КВР")))</f>
        <v>Закупка товаров, работ и услуг для муниципальных нужд</v>
      </c>
      <c r="B1342" s="94">
        <v>811</v>
      </c>
      <c r="C1342" s="8" t="s">
        <v>225</v>
      </c>
      <c r="D1342" s="8" t="s">
        <v>205</v>
      </c>
      <c r="E1342" s="94" t="s">
        <v>78</v>
      </c>
      <c r="F1342" s="94">
        <v>200</v>
      </c>
      <c r="G1342" s="71"/>
      <c r="H1342" s="71"/>
      <c r="I1342" s="71"/>
      <c r="J1342" s="71">
        <f>J1343</f>
        <v>594.6</v>
      </c>
      <c r="K1342" s="100">
        <f t="shared" si="233"/>
        <v>594.6</v>
      </c>
      <c r="L1342" s="13">
        <f>L1343</f>
        <v>0</v>
      </c>
      <c r="M1342" s="101">
        <f t="shared" si="228"/>
        <v>594.6</v>
      </c>
    </row>
    <row r="1343" spans="1:13" ht="33">
      <c r="A1343" s="63" t="str">
        <f ca="1" t="shared" si="235"/>
        <v>Иные закупки товаров, работ и услуг для обеспечения муниципальных нужд</v>
      </c>
      <c r="B1343" s="94">
        <v>811</v>
      </c>
      <c r="C1343" s="8" t="s">
        <v>225</v>
      </c>
      <c r="D1343" s="8" t="s">
        <v>205</v>
      </c>
      <c r="E1343" s="94" t="s">
        <v>78</v>
      </c>
      <c r="F1343" s="94">
        <v>240</v>
      </c>
      <c r="G1343" s="71"/>
      <c r="H1343" s="71"/>
      <c r="I1343" s="71"/>
      <c r="J1343" s="71">
        <f>J1344</f>
        <v>594.6</v>
      </c>
      <c r="K1343" s="100">
        <f t="shared" si="233"/>
        <v>594.6</v>
      </c>
      <c r="L1343" s="13">
        <f>L1344</f>
        <v>0</v>
      </c>
      <c r="M1343" s="101">
        <f t="shared" si="228"/>
        <v>594.6</v>
      </c>
    </row>
    <row r="1344" spans="1:13" ht="33">
      <c r="A1344" s="63" t="str">
        <f ca="1" t="shared" si="235"/>
        <v>Закупка товаров, работ, услуг в целях капитального ремонта муниципального имущества</v>
      </c>
      <c r="B1344" s="94">
        <v>811</v>
      </c>
      <c r="C1344" s="8" t="s">
        <v>225</v>
      </c>
      <c r="D1344" s="8" t="s">
        <v>205</v>
      </c>
      <c r="E1344" s="94" t="s">
        <v>78</v>
      </c>
      <c r="F1344" s="94">
        <v>243</v>
      </c>
      <c r="G1344" s="71"/>
      <c r="H1344" s="71"/>
      <c r="I1344" s="71"/>
      <c r="J1344" s="71">
        <v>594.6</v>
      </c>
      <c r="K1344" s="100">
        <f t="shared" si="233"/>
        <v>594.6</v>
      </c>
      <c r="L1344" s="13"/>
      <c r="M1344" s="101">
        <f t="shared" si="228"/>
        <v>594.6</v>
      </c>
    </row>
    <row r="1345" spans="1:13" ht="66">
      <c r="A1345" s="63" t="str">
        <f ca="1">IF(ISERROR(MATCH(E1345,Код_КЦСР,0)),"",INDIRECT(ADDRESS(MATCH(E1345,Код_КЦСР,0)+1,2,,,"КЦСР")))</f>
        <v>Обеспечение создания условий для реализации муниципальной программы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345" s="94">
        <v>811</v>
      </c>
      <c r="C1345" s="8" t="s">
        <v>225</v>
      </c>
      <c r="D1345" s="8" t="s">
        <v>205</v>
      </c>
      <c r="E1345" s="94" t="s">
        <v>79</v>
      </c>
      <c r="F1345" s="94"/>
      <c r="G1345" s="71">
        <f>G1346+G1348+G1351</f>
        <v>49603.399999999994</v>
      </c>
      <c r="H1345" s="71">
        <f>H1346+H1348+H1351</f>
        <v>0</v>
      </c>
      <c r="I1345" s="71">
        <f t="shared" si="223"/>
        <v>49603.399999999994</v>
      </c>
      <c r="J1345" s="71">
        <f>J1346+J1348+J1351</f>
        <v>0</v>
      </c>
      <c r="K1345" s="100">
        <f t="shared" si="233"/>
        <v>49603.399999999994</v>
      </c>
      <c r="L1345" s="13">
        <f>L1346+L1348+L1351</f>
        <v>13.300000000000011</v>
      </c>
      <c r="M1345" s="101">
        <f t="shared" si="228"/>
        <v>49616.7</v>
      </c>
    </row>
    <row r="1346" spans="1:13" ht="33">
      <c r="A1346" s="63" t="str">
        <f aca="true" t="shared" si="236" ref="A1346:A1352">IF(ISERROR(MATCH(F1346,Код_КВР,0)),"",INDIRECT(ADDRESS(MATCH(F1346,Код_КВР,0)+1,2,,,"КВР")))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46" s="94">
        <v>811</v>
      </c>
      <c r="C1346" s="8" t="s">
        <v>225</v>
      </c>
      <c r="D1346" s="8" t="s">
        <v>205</v>
      </c>
      <c r="E1346" s="94" t="s">
        <v>79</v>
      </c>
      <c r="F1346" s="94">
        <v>100</v>
      </c>
      <c r="G1346" s="71">
        <f>G1347</f>
        <v>46091.2</v>
      </c>
      <c r="H1346" s="71">
        <f>H1347</f>
        <v>0</v>
      </c>
      <c r="I1346" s="71">
        <f t="shared" si="223"/>
        <v>46091.2</v>
      </c>
      <c r="J1346" s="71">
        <f>J1347</f>
        <v>0</v>
      </c>
      <c r="K1346" s="100">
        <f t="shared" si="233"/>
        <v>46091.2</v>
      </c>
      <c r="L1346" s="13">
        <f>L1347</f>
        <v>-380.3</v>
      </c>
      <c r="M1346" s="101">
        <f t="shared" si="228"/>
        <v>45710.899999999994</v>
      </c>
    </row>
    <row r="1347" spans="1:13" ht="12.75">
      <c r="A1347" s="63" t="str">
        <f ca="1" t="shared" si="236"/>
        <v>Расходы на выплаты персоналу казенных учреждений</v>
      </c>
      <c r="B1347" s="94">
        <v>811</v>
      </c>
      <c r="C1347" s="8" t="s">
        <v>225</v>
      </c>
      <c r="D1347" s="8" t="s">
        <v>205</v>
      </c>
      <c r="E1347" s="94" t="s">
        <v>79</v>
      </c>
      <c r="F1347" s="94">
        <v>110</v>
      </c>
      <c r="G1347" s="71">
        <v>46091.2</v>
      </c>
      <c r="H1347" s="71"/>
      <c r="I1347" s="71">
        <f t="shared" si="223"/>
        <v>46091.2</v>
      </c>
      <c r="J1347" s="71"/>
      <c r="K1347" s="100">
        <f t="shared" si="233"/>
        <v>46091.2</v>
      </c>
      <c r="L1347" s="13">
        <v>-380.3</v>
      </c>
      <c r="M1347" s="101">
        <f t="shared" si="228"/>
        <v>45710.899999999994</v>
      </c>
    </row>
    <row r="1348" spans="1:13" ht="12.75">
      <c r="A1348" s="63" t="str">
        <f ca="1" t="shared" si="236"/>
        <v>Закупка товаров, работ и услуг для муниципальных нужд</v>
      </c>
      <c r="B1348" s="94">
        <v>811</v>
      </c>
      <c r="C1348" s="8" t="s">
        <v>225</v>
      </c>
      <c r="D1348" s="8" t="s">
        <v>205</v>
      </c>
      <c r="E1348" s="94" t="s">
        <v>79</v>
      </c>
      <c r="F1348" s="94">
        <v>200</v>
      </c>
      <c r="G1348" s="71">
        <f>G1349</f>
        <v>2827.7</v>
      </c>
      <c r="H1348" s="71">
        <f>H1349</f>
        <v>0</v>
      </c>
      <c r="I1348" s="71">
        <f t="shared" si="223"/>
        <v>2827.7</v>
      </c>
      <c r="J1348" s="71">
        <f>J1349</f>
        <v>0</v>
      </c>
      <c r="K1348" s="100">
        <f t="shared" si="233"/>
        <v>2827.7</v>
      </c>
      <c r="L1348" s="13">
        <f>L1349</f>
        <v>393.6</v>
      </c>
      <c r="M1348" s="101">
        <f t="shared" si="228"/>
        <v>3221.2999999999997</v>
      </c>
    </row>
    <row r="1349" spans="1:13" ht="33">
      <c r="A1349" s="63" t="str">
        <f ca="1" t="shared" si="236"/>
        <v>Иные закупки товаров, работ и услуг для обеспечения муниципальных нужд</v>
      </c>
      <c r="B1349" s="94">
        <v>811</v>
      </c>
      <c r="C1349" s="8" t="s">
        <v>225</v>
      </c>
      <c r="D1349" s="8" t="s">
        <v>205</v>
      </c>
      <c r="E1349" s="94" t="s">
        <v>79</v>
      </c>
      <c r="F1349" s="94">
        <v>240</v>
      </c>
      <c r="G1349" s="71">
        <f>G1350</f>
        <v>2827.7</v>
      </c>
      <c r="H1349" s="71">
        <f>H1350</f>
        <v>0</v>
      </c>
      <c r="I1349" s="71">
        <f t="shared" si="223"/>
        <v>2827.7</v>
      </c>
      <c r="J1349" s="71">
        <f>J1350</f>
        <v>0</v>
      </c>
      <c r="K1349" s="100">
        <f t="shared" si="233"/>
        <v>2827.7</v>
      </c>
      <c r="L1349" s="13">
        <f>L1350</f>
        <v>393.6</v>
      </c>
      <c r="M1349" s="101">
        <f t="shared" si="228"/>
        <v>3221.2999999999997</v>
      </c>
    </row>
    <row r="1350" spans="1:13" ht="33">
      <c r="A1350" s="63" t="str">
        <f ca="1" t="shared" si="236"/>
        <v xml:space="preserve">Прочая закупка товаров, работ и услуг для обеспечения муниципальных нужд         </v>
      </c>
      <c r="B1350" s="94">
        <v>811</v>
      </c>
      <c r="C1350" s="8" t="s">
        <v>225</v>
      </c>
      <c r="D1350" s="8" t="s">
        <v>205</v>
      </c>
      <c r="E1350" s="94" t="s">
        <v>79</v>
      </c>
      <c r="F1350" s="94">
        <v>244</v>
      </c>
      <c r="G1350" s="71">
        <v>2827.7</v>
      </c>
      <c r="H1350" s="71"/>
      <c r="I1350" s="71">
        <f t="shared" si="223"/>
        <v>2827.7</v>
      </c>
      <c r="J1350" s="71"/>
      <c r="K1350" s="100">
        <f t="shared" si="233"/>
        <v>2827.7</v>
      </c>
      <c r="L1350" s="13">
        <f>30+363.6</f>
        <v>393.6</v>
      </c>
      <c r="M1350" s="101">
        <f t="shared" si="228"/>
        <v>3221.2999999999997</v>
      </c>
    </row>
    <row r="1351" spans="1:13" ht="12.75">
      <c r="A1351" s="63" t="str">
        <f ca="1" t="shared" si="236"/>
        <v>Иные бюджетные ассигнования</v>
      </c>
      <c r="B1351" s="94">
        <v>811</v>
      </c>
      <c r="C1351" s="8" t="s">
        <v>225</v>
      </c>
      <c r="D1351" s="8" t="s">
        <v>205</v>
      </c>
      <c r="E1351" s="94" t="s">
        <v>79</v>
      </c>
      <c r="F1351" s="94">
        <v>800</v>
      </c>
      <c r="G1351" s="71">
        <f>G1352</f>
        <v>684.5</v>
      </c>
      <c r="H1351" s="71">
        <f>H1352</f>
        <v>0</v>
      </c>
      <c r="I1351" s="71">
        <f t="shared" si="223"/>
        <v>684.5</v>
      </c>
      <c r="J1351" s="71">
        <f>J1352</f>
        <v>0</v>
      </c>
      <c r="K1351" s="100">
        <f t="shared" si="233"/>
        <v>684.5</v>
      </c>
      <c r="L1351" s="13">
        <f>L1352</f>
        <v>0</v>
      </c>
      <c r="M1351" s="101">
        <f t="shared" si="228"/>
        <v>684.5</v>
      </c>
    </row>
    <row r="1352" spans="1:13" ht="12.75">
      <c r="A1352" s="63" t="str">
        <f ca="1" t="shared" si="236"/>
        <v>Уплата налогов, сборов и иных платежей</v>
      </c>
      <c r="B1352" s="94">
        <v>811</v>
      </c>
      <c r="C1352" s="8" t="s">
        <v>225</v>
      </c>
      <c r="D1352" s="8" t="s">
        <v>205</v>
      </c>
      <c r="E1352" s="94" t="s">
        <v>79</v>
      </c>
      <c r="F1352" s="94">
        <v>850</v>
      </c>
      <c r="G1352" s="71">
        <f>G1353+G1354</f>
        <v>684.5</v>
      </c>
      <c r="H1352" s="71">
        <f>H1353+H1354</f>
        <v>0</v>
      </c>
      <c r="I1352" s="71">
        <f t="shared" si="223"/>
        <v>684.5</v>
      </c>
      <c r="J1352" s="71">
        <f>J1353+J1354</f>
        <v>0</v>
      </c>
      <c r="K1352" s="100">
        <f t="shared" si="233"/>
        <v>684.5</v>
      </c>
      <c r="L1352" s="13">
        <f>L1353+L1354</f>
        <v>0</v>
      </c>
      <c r="M1352" s="101">
        <f t="shared" si="228"/>
        <v>684.5</v>
      </c>
    </row>
    <row r="1353" spans="1:13" ht="12.75">
      <c r="A1353" s="63" t="str">
        <f ca="1">IF(ISERROR(MATCH(F1353,Код_КВР,0)),"",INDIRECT(ADDRESS(MATCH(F1353,Код_КВР,0)+1,2,,,"КВР")))</f>
        <v>Уплата налога на имущество организаций и земельного налога</v>
      </c>
      <c r="B1353" s="94">
        <v>811</v>
      </c>
      <c r="C1353" s="8" t="s">
        <v>225</v>
      </c>
      <c r="D1353" s="8" t="s">
        <v>205</v>
      </c>
      <c r="E1353" s="94" t="s">
        <v>79</v>
      </c>
      <c r="F1353" s="94">
        <v>851</v>
      </c>
      <c r="G1353" s="71">
        <v>183.1</v>
      </c>
      <c r="H1353" s="71"/>
      <c r="I1353" s="71">
        <f aca="true" t="shared" si="237" ref="I1353:I1420">G1353+H1353</f>
        <v>183.1</v>
      </c>
      <c r="J1353" s="71"/>
      <c r="K1353" s="100">
        <f t="shared" si="233"/>
        <v>183.1</v>
      </c>
      <c r="L1353" s="13"/>
      <c r="M1353" s="101">
        <f t="shared" si="228"/>
        <v>183.1</v>
      </c>
    </row>
    <row r="1354" spans="1:13" ht="12.75">
      <c r="A1354" s="63" t="str">
        <f ca="1">IF(ISERROR(MATCH(F1354,Код_КВР,0)),"",INDIRECT(ADDRESS(MATCH(F1354,Код_КВР,0)+1,2,,,"КВР")))</f>
        <v>Уплата прочих налогов, сборов и иных платежей</v>
      </c>
      <c r="B1354" s="94">
        <v>811</v>
      </c>
      <c r="C1354" s="8" t="s">
        <v>225</v>
      </c>
      <c r="D1354" s="8" t="s">
        <v>205</v>
      </c>
      <c r="E1354" s="94" t="s">
        <v>79</v>
      </c>
      <c r="F1354" s="94">
        <v>852</v>
      </c>
      <c r="G1354" s="71">
        <v>501.4</v>
      </c>
      <c r="H1354" s="71"/>
      <c r="I1354" s="71">
        <f t="shared" si="237"/>
        <v>501.4</v>
      </c>
      <c r="J1354" s="71"/>
      <c r="K1354" s="100">
        <f t="shared" si="233"/>
        <v>501.4</v>
      </c>
      <c r="L1354" s="13"/>
      <c r="M1354" s="101">
        <f t="shared" si="228"/>
        <v>501.4</v>
      </c>
    </row>
    <row r="1355" spans="1:13" ht="33">
      <c r="A1355" s="63" t="str">
        <f ca="1">IF(ISERROR(MATCH(E1355,Код_КЦСР,0)),"",INDIRECT(ADDRESS(MATCH(E1355,Код_КЦСР,0)+1,2,,,"КЦСР")))</f>
        <v>Непрограммные направления деятельности органов местного самоуправления</v>
      </c>
      <c r="B1355" s="94">
        <v>811</v>
      </c>
      <c r="C1355" s="8" t="s">
        <v>225</v>
      </c>
      <c r="D1355" s="8" t="s">
        <v>205</v>
      </c>
      <c r="E1355" s="94" t="s">
        <v>308</v>
      </c>
      <c r="F1355" s="94"/>
      <c r="G1355" s="71">
        <f>G1356</f>
        <v>37100.6</v>
      </c>
      <c r="H1355" s="71">
        <f>H1356</f>
        <v>0</v>
      </c>
      <c r="I1355" s="71">
        <f t="shared" si="237"/>
        <v>37100.6</v>
      </c>
      <c r="J1355" s="71">
        <f>J1356</f>
        <v>0</v>
      </c>
      <c r="K1355" s="100">
        <f t="shared" si="233"/>
        <v>37100.6</v>
      </c>
      <c r="L1355" s="13">
        <f>L1356</f>
        <v>0</v>
      </c>
      <c r="M1355" s="101">
        <f t="shared" si="228"/>
        <v>37100.6</v>
      </c>
    </row>
    <row r="1356" spans="1:13" ht="12.75">
      <c r="A1356" s="63" t="str">
        <f ca="1">IF(ISERROR(MATCH(E1356,Код_КЦСР,0)),"",INDIRECT(ADDRESS(MATCH(E1356,Код_КЦСР,0)+1,2,,,"КЦСР")))</f>
        <v>Расходы, не включенные в муниципальные программы города Череповца</v>
      </c>
      <c r="B1356" s="94">
        <v>811</v>
      </c>
      <c r="C1356" s="8" t="s">
        <v>225</v>
      </c>
      <c r="D1356" s="8" t="s">
        <v>205</v>
      </c>
      <c r="E1356" s="94" t="s">
        <v>310</v>
      </c>
      <c r="F1356" s="94"/>
      <c r="G1356" s="71">
        <f>G1357+G1367</f>
        <v>37100.6</v>
      </c>
      <c r="H1356" s="71">
        <f>H1357+H1367</f>
        <v>0</v>
      </c>
      <c r="I1356" s="71">
        <f t="shared" si="237"/>
        <v>37100.6</v>
      </c>
      <c r="J1356" s="71">
        <f>J1357+J1367</f>
        <v>0</v>
      </c>
      <c r="K1356" s="100">
        <f t="shared" si="233"/>
        <v>37100.6</v>
      </c>
      <c r="L1356" s="13">
        <f>L1357+L1367</f>
        <v>0</v>
      </c>
      <c r="M1356" s="101">
        <f t="shared" si="228"/>
        <v>37100.6</v>
      </c>
    </row>
    <row r="1357" spans="1:13" ht="33">
      <c r="A1357" s="63" t="str">
        <f ca="1">IF(ISERROR(MATCH(E1357,Код_КЦСР,0)),"",INDIRECT(ADDRESS(MATCH(E1357,Код_КЦСР,0)+1,2,,,"КЦСР")))</f>
        <v>Руководство и управление в сфере установленных функций органов местного самоуправления</v>
      </c>
      <c r="B1357" s="94">
        <v>811</v>
      </c>
      <c r="C1357" s="8" t="s">
        <v>225</v>
      </c>
      <c r="D1357" s="8" t="s">
        <v>205</v>
      </c>
      <c r="E1357" s="94" t="s">
        <v>312</v>
      </c>
      <c r="F1357" s="94"/>
      <c r="G1357" s="71">
        <f>G1358</f>
        <v>36988.299999999996</v>
      </c>
      <c r="H1357" s="71">
        <f>H1358</f>
        <v>0</v>
      </c>
      <c r="I1357" s="71">
        <f t="shared" si="237"/>
        <v>36988.299999999996</v>
      </c>
      <c r="J1357" s="71">
        <f>J1358</f>
        <v>0</v>
      </c>
      <c r="K1357" s="100">
        <f t="shared" si="233"/>
        <v>36988.299999999996</v>
      </c>
      <c r="L1357" s="13">
        <f>L1358</f>
        <v>0</v>
      </c>
      <c r="M1357" s="101">
        <f t="shared" si="228"/>
        <v>36988.299999999996</v>
      </c>
    </row>
    <row r="1358" spans="1:13" ht="12.75">
      <c r="A1358" s="63" t="str">
        <f ca="1">IF(ISERROR(MATCH(E1358,Код_КЦСР,0)),"",INDIRECT(ADDRESS(MATCH(E1358,Код_КЦСР,0)+1,2,,,"КЦСР")))</f>
        <v>Центральный аппарат</v>
      </c>
      <c r="B1358" s="94">
        <v>811</v>
      </c>
      <c r="C1358" s="8" t="s">
        <v>225</v>
      </c>
      <c r="D1358" s="8" t="s">
        <v>205</v>
      </c>
      <c r="E1358" s="94" t="s">
        <v>315</v>
      </c>
      <c r="F1358" s="94"/>
      <c r="G1358" s="71">
        <f>G1359+G1361+G1364</f>
        <v>36988.299999999996</v>
      </c>
      <c r="H1358" s="71">
        <f>H1359+H1361+H1364</f>
        <v>0</v>
      </c>
      <c r="I1358" s="71">
        <f t="shared" si="237"/>
        <v>36988.299999999996</v>
      </c>
      <c r="J1358" s="71">
        <f>J1359+J1361+J1364</f>
        <v>0</v>
      </c>
      <c r="K1358" s="100">
        <f t="shared" si="233"/>
        <v>36988.299999999996</v>
      </c>
      <c r="L1358" s="13">
        <f>L1359+L1361+L1364</f>
        <v>0</v>
      </c>
      <c r="M1358" s="101">
        <f t="shared" si="228"/>
        <v>36988.299999999996</v>
      </c>
    </row>
    <row r="1359" spans="1:13" ht="33">
      <c r="A1359" s="63" t="str">
        <f aca="true" t="shared" si="238" ref="A1359:A1365">IF(ISERROR(MATCH(F1359,Код_КВР,0)),"",INDIRECT(ADDRESS(MATCH(F1359,Код_КВР,0)+1,2,,,"КВР")))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59" s="94">
        <v>811</v>
      </c>
      <c r="C1359" s="8" t="s">
        <v>225</v>
      </c>
      <c r="D1359" s="8" t="s">
        <v>205</v>
      </c>
      <c r="E1359" s="94" t="s">
        <v>315</v>
      </c>
      <c r="F1359" s="94">
        <v>100</v>
      </c>
      <c r="G1359" s="71">
        <f>G1360</f>
        <v>36963.7</v>
      </c>
      <c r="H1359" s="71">
        <f>H1360</f>
        <v>0</v>
      </c>
      <c r="I1359" s="71">
        <f t="shared" si="237"/>
        <v>36963.7</v>
      </c>
      <c r="J1359" s="71">
        <f>J1360</f>
        <v>0</v>
      </c>
      <c r="K1359" s="100">
        <f t="shared" si="233"/>
        <v>36963.7</v>
      </c>
      <c r="L1359" s="13">
        <f>L1360</f>
        <v>0</v>
      </c>
      <c r="M1359" s="101">
        <f t="shared" si="228"/>
        <v>36963.7</v>
      </c>
    </row>
    <row r="1360" spans="1:13" ht="12.75">
      <c r="A1360" s="63" t="str">
        <f ca="1" t="shared" si="238"/>
        <v>Расходы на выплаты персоналу муниципальных органов</v>
      </c>
      <c r="B1360" s="94">
        <v>811</v>
      </c>
      <c r="C1360" s="8" t="s">
        <v>225</v>
      </c>
      <c r="D1360" s="8" t="s">
        <v>205</v>
      </c>
      <c r="E1360" s="94" t="s">
        <v>315</v>
      </c>
      <c r="F1360" s="94">
        <v>120</v>
      </c>
      <c r="G1360" s="71">
        <v>36963.7</v>
      </c>
      <c r="H1360" s="71"/>
      <c r="I1360" s="71">
        <f t="shared" si="237"/>
        <v>36963.7</v>
      </c>
      <c r="J1360" s="71"/>
      <c r="K1360" s="100">
        <f t="shared" si="233"/>
        <v>36963.7</v>
      </c>
      <c r="L1360" s="13"/>
      <c r="M1360" s="101">
        <f t="shared" si="228"/>
        <v>36963.7</v>
      </c>
    </row>
    <row r="1361" spans="1:13" ht="12.75">
      <c r="A1361" s="63" t="str">
        <f ca="1" t="shared" si="238"/>
        <v>Закупка товаров, работ и услуг для муниципальных нужд</v>
      </c>
      <c r="B1361" s="94">
        <v>811</v>
      </c>
      <c r="C1361" s="8" t="s">
        <v>225</v>
      </c>
      <c r="D1361" s="8" t="s">
        <v>205</v>
      </c>
      <c r="E1361" s="94" t="s">
        <v>315</v>
      </c>
      <c r="F1361" s="94">
        <v>200</v>
      </c>
      <c r="G1361" s="71">
        <f>G1362</f>
        <v>21.6</v>
      </c>
      <c r="H1361" s="71">
        <f>H1362</f>
        <v>0</v>
      </c>
      <c r="I1361" s="71">
        <f t="shared" si="237"/>
        <v>21.6</v>
      </c>
      <c r="J1361" s="71">
        <f>J1362</f>
        <v>0</v>
      </c>
      <c r="K1361" s="100">
        <f t="shared" si="233"/>
        <v>21.6</v>
      </c>
      <c r="L1361" s="13">
        <f>L1362</f>
        <v>0</v>
      </c>
      <c r="M1361" s="101">
        <f t="shared" si="228"/>
        <v>21.6</v>
      </c>
    </row>
    <row r="1362" spans="1:13" ht="33">
      <c r="A1362" s="63" t="str">
        <f ca="1" t="shared" si="238"/>
        <v>Иные закупки товаров, работ и услуг для обеспечения муниципальных нужд</v>
      </c>
      <c r="B1362" s="94">
        <v>811</v>
      </c>
      <c r="C1362" s="8" t="s">
        <v>225</v>
      </c>
      <c r="D1362" s="8" t="s">
        <v>205</v>
      </c>
      <c r="E1362" s="94" t="s">
        <v>315</v>
      </c>
      <c r="F1362" s="94">
        <v>240</v>
      </c>
      <c r="G1362" s="71">
        <f>G1363</f>
        <v>21.6</v>
      </c>
      <c r="H1362" s="71">
        <f>H1363</f>
        <v>0</v>
      </c>
      <c r="I1362" s="71">
        <f t="shared" si="237"/>
        <v>21.6</v>
      </c>
      <c r="J1362" s="71">
        <f>J1363</f>
        <v>0</v>
      </c>
      <c r="K1362" s="100">
        <f t="shared" si="233"/>
        <v>21.6</v>
      </c>
      <c r="L1362" s="13">
        <f>L1363</f>
        <v>0</v>
      </c>
      <c r="M1362" s="101">
        <f t="shared" si="228"/>
        <v>21.6</v>
      </c>
    </row>
    <row r="1363" spans="1:13" ht="33">
      <c r="A1363" s="63" t="str">
        <f ca="1" t="shared" si="238"/>
        <v xml:space="preserve">Прочая закупка товаров, работ и услуг для обеспечения муниципальных нужд         </v>
      </c>
      <c r="B1363" s="94">
        <v>811</v>
      </c>
      <c r="C1363" s="8" t="s">
        <v>225</v>
      </c>
      <c r="D1363" s="8" t="s">
        <v>205</v>
      </c>
      <c r="E1363" s="94" t="s">
        <v>315</v>
      </c>
      <c r="F1363" s="94">
        <v>244</v>
      </c>
      <c r="G1363" s="71">
        <v>21.6</v>
      </c>
      <c r="H1363" s="71"/>
      <c r="I1363" s="71">
        <f t="shared" si="237"/>
        <v>21.6</v>
      </c>
      <c r="J1363" s="71"/>
      <c r="K1363" s="100">
        <f t="shared" si="233"/>
        <v>21.6</v>
      </c>
      <c r="L1363" s="13"/>
      <c r="M1363" s="101">
        <f t="shared" si="228"/>
        <v>21.6</v>
      </c>
    </row>
    <row r="1364" spans="1:13" ht="12.75">
      <c r="A1364" s="63" t="str">
        <f ca="1" t="shared" si="238"/>
        <v>Иные бюджетные ассигнования</v>
      </c>
      <c r="B1364" s="94">
        <v>811</v>
      </c>
      <c r="C1364" s="8" t="s">
        <v>225</v>
      </c>
      <c r="D1364" s="8" t="s">
        <v>205</v>
      </c>
      <c r="E1364" s="94" t="s">
        <v>315</v>
      </c>
      <c r="F1364" s="94">
        <v>800</v>
      </c>
      <c r="G1364" s="71">
        <f>G1365</f>
        <v>3</v>
      </c>
      <c r="H1364" s="71">
        <f>H1365</f>
        <v>0</v>
      </c>
      <c r="I1364" s="71">
        <f t="shared" si="237"/>
        <v>3</v>
      </c>
      <c r="J1364" s="71">
        <f>J1365</f>
        <v>0</v>
      </c>
      <c r="K1364" s="100">
        <f t="shared" si="233"/>
        <v>3</v>
      </c>
      <c r="L1364" s="13">
        <f>L1365</f>
        <v>0</v>
      </c>
      <c r="M1364" s="101">
        <f t="shared" si="228"/>
        <v>3</v>
      </c>
    </row>
    <row r="1365" spans="1:13" ht="12.75">
      <c r="A1365" s="63" t="str">
        <f ca="1" t="shared" si="238"/>
        <v>Уплата налогов, сборов и иных платежей</v>
      </c>
      <c r="B1365" s="94">
        <v>811</v>
      </c>
      <c r="C1365" s="8" t="s">
        <v>225</v>
      </c>
      <c r="D1365" s="8" t="s">
        <v>205</v>
      </c>
      <c r="E1365" s="94" t="s">
        <v>315</v>
      </c>
      <c r="F1365" s="94">
        <v>850</v>
      </c>
      <c r="G1365" s="71">
        <f>G1366</f>
        <v>3</v>
      </c>
      <c r="H1365" s="71">
        <f>H1366</f>
        <v>0</v>
      </c>
      <c r="I1365" s="71">
        <f t="shared" si="237"/>
        <v>3</v>
      </c>
      <c r="J1365" s="71">
        <f>J1366</f>
        <v>0</v>
      </c>
      <c r="K1365" s="100">
        <f t="shared" si="233"/>
        <v>3</v>
      </c>
      <c r="L1365" s="13">
        <f>L1366</f>
        <v>0</v>
      </c>
      <c r="M1365" s="101">
        <f t="shared" si="228"/>
        <v>3</v>
      </c>
    </row>
    <row r="1366" spans="1:13" ht="12.75">
      <c r="A1366" s="63" t="str">
        <f ca="1">IF(ISERROR(MATCH(F1366,Код_КВР,0)),"",INDIRECT(ADDRESS(MATCH(F1366,Код_КВР,0)+1,2,,,"КВР")))</f>
        <v>Уплата прочих налогов, сборов и иных платежей</v>
      </c>
      <c r="B1366" s="94">
        <v>811</v>
      </c>
      <c r="C1366" s="8" t="s">
        <v>225</v>
      </c>
      <c r="D1366" s="8" t="s">
        <v>205</v>
      </c>
      <c r="E1366" s="94" t="s">
        <v>315</v>
      </c>
      <c r="F1366" s="94">
        <v>852</v>
      </c>
      <c r="G1366" s="71">
        <v>3</v>
      </c>
      <c r="H1366" s="71"/>
      <c r="I1366" s="71">
        <f t="shared" si="237"/>
        <v>3</v>
      </c>
      <c r="J1366" s="71"/>
      <c r="K1366" s="100">
        <f t="shared" si="233"/>
        <v>3</v>
      </c>
      <c r="L1366" s="13"/>
      <c r="M1366" s="101">
        <f t="shared" si="228"/>
        <v>3</v>
      </c>
    </row>
    <row r="1367" spans="1:13" ht="135.2" customHeight="1">
      <c r="A1367" s="63" t="str">
        <f ca="1">IF(ISERROR(MATCH(E1367,Код_КЦСР,0)),"",INDIRECT(ADDRESS(MATCH(E1367,Код_КЦСР,0)+1,2,,,"КЦСР")))</f>
        <v>Осуществление отдельных государственных полномочий по защите прав граждан-участников долевого строительства в соответствии с законом области от 6 мая 2013 года № 3033-ОЗ «О наделении органов местного самоуправления отдельными государственными полномочиями по защите прав граждан-участников долевого строительства  многоквартирных домов, перед которыми застройщиками не исполнены обязательства по передаче им жилых помещений, на территории Вологодской области» за счет субвенций из областного бюджета</v>
      </c>
      <c r="B1367" s="94">
        <v>811</v>
      </c>
      <c r="C1367" s="8" t="s">
        <v>225</v>
      </c>
      <c r="D1367" s="8" t="s">
        <v>205</v>
      </c>
      <c r="E1367" s="94" t="s">
        <v>430</v>
      </c>
      <c r="F1367" s="94"/>
      <c r="G1367" s="71">
        <f>G1368</f>
        <v>112.3</v>
      </c>
      <c r="H1367" s="71">
        <f>H1368</f>
        <v>0</v>
      </c>
      <c r="I1367" s="71">
        <f t="shared" si="237"/>
        <v>112.3</v>
      </c>
      <c r="J1367" s="71">
        <f>J1368</f>
        <v>0</v>
      </c>
      <c r="K1367" s="100">
        <f t="shared" si="233"/>
        <v>112.3</v>
      </c>
      <c r="L1367" s="13">
        <f>L1368</f>
        <v>0</v>
      </c>
      <c r="M1367" s="101">
        <f t="shared" si="228"/>
        <v>112.3</v>
      </c>
    </row>
    <row r="1368" spans="1:13" ht="33">
      <c r="A1368" s="63" t="str">
        <f ca="1">IF(ISERROR(MATCH(F1368,Код_КВР,0)),"",INDIRECT(ADDRESS(MATCH(F1368,Код_КВР,0)+1,2,,,"КВР")))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68" s="94">
        <v>811</v>
      </c>
      <c r="C1368" s="8" t="s">
        <v>225</v>
      </c>
      <c r="D1368" s="8" t="s">
        <v>205</v>
      </c>
      <c r="E1368" s="94" t="s">
        <v>430</v>
      </c>
      <c r="F1368" s="94">
        <v>100</v>
      </c>
      <c r="G1368" s="71">
        <f>G1369</f>
        <v>112.3</v>
      </c>
      <c r="H1368" s="71">
        <f>H1369</f>
        <v>0</v>
      </c>
      <c r="I1368" s="71">
        <f t="shared" si="237"/>
        <v>112.3</v>
      </c>
      <c r="J1368" s="71">
        <f>J1369</f>
        <v>0</v>
      </c>
      <c r="K1368" s="100">
        <f t="shared" si="233"/>
        <v>112.3</v>
      </c>
      <c r="L1368" s="13">
        <f>L1369</f>
        <v>0</v>
      </c>
      <c r="M1368" s="101">
        <f t="shared" si="228"/>
        <v>112.3</v>
      </c>
    </row>
    <row r="1369" spans="1:13" ht="12.75">
      <c r="A1369" s="63" t="str">
        <f ca="1">IF(ISERROR(MATCH(F1369,Код_КВР,0)),"",INDIRECT(ADDRESS(MATCH(F1369,Код_КВР,0)+1,2,,,"КВР")))</f>
        <v>Расходы на выплаты персоналу муниципальных органов</v>
      </c>
      <c r="B1369" s="94">
        <v>811</v>
      </c>
      <c r="C1369" s="8" t="s">
        <v>225</v>
      </c>
      <c r="D1369" s="8" t="s">
        <v>205</v>
      </c>
      <c r="E1369" s="94" t="s">
        <v>430</v>
      </c>
      <c r="F1369" s="94">
        <v>120</v>
      </c>
      <c r="G1369" s="71">
        <v>112.3</v>
      </c>
      <c r="H1369" s="71"/>
      <c r="I1369" s="71">
        <f t="shared" si="237"/>
        <v>112.3</v>
      </c>
      <c r="J1369" s="71"/>
      <c r="K1369" s="100">
        <f t="shared" si="233"/>
        <v>112.3</v>
      </c>
      <c r="L1369" s="13"/>
      <c r="M1369" s="101">
        <f t="shared" si="228"/>
        <v>112.3</v>
      </c>
    </row>
    <row r="1370" spans="1:13" ht="12.75">
      <c r="A1370" s="63" t="str">
        <f ca="1">IF(ISERROR(MATCH(C1370,Код_Раздел,0)),"",INDIRECT(ADDRESS(MATCH(C1370,Код_Раздел,0)+1,2,,,"Раздел")))</f>
        <v>Жилищно-коммунальное хозяйство</v>
      </c>
      <c r="B1370" s="94">
        <v>811</v>
      </c>
      <c r="C1370" s="8" t="s">
        <v>230</v>
      </c>
      <c r="D1370" s="8"/>
      <c r="E1370" s="94"/>
      <c r="F1370" s="94"/>
      <c r="G1370" s="71">
        <f>G1371+G1382</f>
        <v>9522</v>
      </c>
      <c r="H1370" s="71">
        <f>H1371+H1382</f>
        <v>0</v>
      </c>
      <c r="I1370" s="71">
        <f t="shared" si="237"/>
        <v>9522</v>
      </c>
      <c r="J1370" s="71">
        <f>J1371+J1382</f>
        <v>0</v>
      </c>
      <c r="K1370" s="100">
        <f t="shared" si="233"/>
        <v>9522</v>
      </c>
      <c r="L1370" s="13">
        <f>L1371+L1382</f>
        <v>412.8000000000002</v>
      </c>
      <c r="M1370" s="101">
        <f t="shared" si="228"/>
        <v>9934.8</v>
      </c>
    </row>
    <row r="1371" spans="1:13" ht="12.75">
      <c r="A1371" s="12" t="s">
        <v>262</v>
      </c>
      <c r="B1371" s="94">
        <v>811</v>
      </c>
      <c r="C1371" s="8" t="s">
        <v>230</v>
      </c>
      <c r="D1371" s="8" t="s">
        <v>223</v>
      </c>
      <c r="E1371" s="94"/>
      <c r="F1371" s="94"/>
      <c r="G1371" s="71">
        <f aca="true" t="shared" si="239" ref="G1371:L1376">G1372</f>
        <v>4522</v>
      </c>
      <c r="H1371" s="71">
        <f t="shared" si="239"/>
        <v>0</v>
      </c>
      <c r="I1371" s="71">
        <f t="shared" si="237"/>
        <v>4522</v>
      </c>
      <c r="J1371" s="71">
        <f t="shared" si="239"/>
        <v>0</v>
      </c>
      <c r="K1371" s="100">
        <f t="shared" si="233"/>
        <v>4522</v>
      </c>
      <c r="L1371" s="13">
        <f t="shared" si="239"/>
        <v>412.8000000000002</v>
      </c>
      <c r="M1371" s="101">
        <f t="shared" si="228"/>
        <v>4934.8</v>
      </c>
    </row>
    <row r="1372" spans="1:13" ht="49.5">
      <c r="A1372" s="63" t="str">
        <f ca="1">IF(ISERROR(MATCH(E1372,Код_КЦСР,0)),"",INDIRECT(ADDRESS(MATCH(E1372,Код_КЦСР,0)+1,2,,,"КЦСР")))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372" s="94">
        <v>811</v>
      </c>
      <c r="C1372" s="8" t="s">
        <v>230</v>
      </c>
      <c r="D1372" s="8" t="s">
        <v>223</v>
      </c>
      <c r="E1372" s="94" t="s">
        <v>70</v>
      </c>
      <c r="F1372" s="94"/>
      <c r="G1372" s="71">
        <f t="shared" si="239"/>
        <v>4522</v>
      </c>
      <c r="H1372" s="71">
        <f t="shared" si="239"/>
        <v>0</v>
      </c>
      <c r="I1372" s="71">
        <f t="shared" si="237"/>
        <v>4522</v>
      </c>
      <c r="J1372" s="71">
        <f t="shared" si="239"/>
        <v>0</v>
      </c>
      <c r="K1372" s="100">
        <f t="shared" si="233"/>
        <v>4522</v>
      </c>
      <c r="L1372" s="13">
        <f t="shared" si="239"/>
        <v>412.8000000000002</v>
      </c>
      <c r="M1372" s="101">
        <f t="shared" si="228"/>
        <v>4934.8</v>
      </c>
    </row>
    <row r="1373" spans="1:13" ht="33">
      <c r="A1373" s="63" t="str">
        <f ca="1">IF(ISERROR(MATCH(E1373,Код_КЦСР,0)),"",INDIRECT(ADDRESS(MATCH(E1373,Код_КЦСР,0)+1,2,,,"КЦСР")))</f>
        <v>Капитальное строительство и реконструкция объектов муниципальной собственности</v>
      </c>
      <c r="B1373" s="94">
        <v>811</v>
      </c>
      <c r="C1373" s="8" t="s">
        <v>230</v>
      </c>
      <c r="D1373" s="8" t="s">
        <v>223</v>
      </c>
      <c r="E1373" s="94" t="s">
        <v>72</v>
      </c>
      <c r="F1373" s="94"/>
      <c r="G1373" s="71">
        <f t="shared" si="239"/>
        <v>4522</v>
      </c>
      <c r="H1373" s="71">
        <f t="shared" si="239"/>
        <v>0</v>
      </c>
      <c r="I1373" s="71">
        <f t="shared" si="237"/>
        <v>4522</v>
      </c>
      <c r="J1373" s="71">
        <f t="shared" si="239"/>
        <v>0</v>
      </c>
      <c r="K1373" s="100">
        <f t="shared" si="233"/>
        <v>4522</v>
      </c>
      <c r="L1373" s="13">
        <f>L1374+L1378</f>
        <v>412.8000000000002</v>
      </c>
      <c r="M1373" s="101">
        <f t="shared" si="228"/>
        <v>4934.8</v>
      </c>
    </row>
    <row r="1374" spans="1:13" ht="12.75">
      <c r="A1374" s="63" t="str">
        <f ca="1">IF(ISERROR(MATCH(E1374,Код_КЦСР,0)),"",INDIRECT(ADDRESS(MATCH(E1374,Код_КЦСР,0)+1,2,,,"КЦСР")))</f>
        <v>Строительство полигона твердых бытовых отходов (ТБО) №2</v>
      </c>
      <c r="B1374" s="94">
        <v>811</v>
      </c>
      <c r="C1374" s="8" t="s">
        <v>230</v>
      </c>
      <c r="D1374" s="8" t="s">
        <v>223</v>
      </c>
      <c r="E1374" s="94" t="s">
        <v>77</v>
      </c>
      <c r="F1374" s="94"/>
      <c r="G1374" s="71">
        <f t="shared" si="239"/>
        <v>4522</v>
      </c>
      <c r="H1374" s="71">
        <f t="shared" si="239"/>
        <v>0</v>
      </c>
      <c r="I1374" s="71">
        <f t="shared" si="237"/>
        <v>4522</v>
      </c>
      <c r="J1374" s="71">
        <f t="shared" si="239"/>
        <v>0</v>
      </c>
      <c r="K1374" s="100">
        <f t="shared" si="233"/>
        <v>4522</v>
      </c>
      <c r="L1374" s="13">
        <f t="shared" si="239"/>
        <v>-2087.2</v>
      </c>
      <c r="M1374" s="101">
        <f t="shared" si="228"/>
        <v>2434.8</v>
      </c>
    </row>
    <row r="1375" spans="1:13" ht="33">
      <c r="A1375" s="63" t="str">
        <f ca="1">IF(ISERROR(MATCH(F1375,Код_КВР,0)),"",INDIRECT(ADDRESS(MATCH(F1375,Код_КВР,0)+1,2,,,"КВР")))</f>
        <v>Капитальные вложения в объекты недвижимого имущества муниципальной собственности</v>
      </c>
      <c r="B1375" s="94">
        <v>811</v>
      </c>
      <c r="C1375" s="8" t="s">
        <v>230</v>
      </c>
      <c r="D1375" s="8" t="s">
        <v>223</v>
      </c>
      <c r="E1375" s="94" t="s">
        <v>77</v>
      </c>
      <c r="F1375" s="94">
        <v>400</v>
      </c>
      <c r="G1375" s="71">
        <f t="shared" si="239"/>
        <v>4522</v>
      </c>
      <c r="H1375" s="71">
        <f t="shared" si="239"/>
        <v>0</v>
      </c>
      <c r="I1375" s="71">
        <f t="shared" si="237"/>
        <v>4522</v>
      </c>
      <c r="J1375" s="71">
        <f t="shared" si="239"/>
        <v>0</v>
      </c>
      <c r="K1375" s="100">
        <f t="shared" si="233"/>
        <v>4522</v>
      </c>
      <c r="L1375" s="13">
        <f t="shared" si="239"/>
        <v>-2087.2</v>
      </c>
      <c r="M1375" s="101">
        <f t="shared" si="228"/>
        <v>2434.8</v>
      </c>
    </row>
    <row r="1376" spans="1:13" ht="12.75">
      <c r="A1376" s="63" t="str">
        <f ca="1">IF(ISERROR(MATCH(F1376,Код_КВР,0)),"",INDIRECT(ADDRESS(MATCH(F1376,Код_КВР,0)+1,2,,,"КВР")))</f>
        <v>Бюджетные инвестиции</v>
      </c>
      <c r="B1376" s="94">
        <v>811</v>
      </c>
      <c r="C1376" s="8" t="s">
        <v>230</v>
      </c>
      <c r="D1376" s="8" t="s">
        <v>223</v>
      </c>
      <c r="E1376" s="94" t="s">
        <v>77</v>
      </c>
      <c r="F1376" s="94">
        <v>410</v>
      </c>
      <c r="G1376" s="71">
        <f t="shared" si="239"/>
        <v>4522</v>
      </c>
      <c r="H1376" s="71">
        <f t="shared" si="239"/>
        <v>0</v>
      </c>
      <c r="I1376" s="71">
        <f t="shared" si="237"/>
        <v>4522</v>
      </c>
      <c r="J1376" s="71">
        <f t="shared" si="239"/>
        <v>0</v>
      </c>
      <c r="K1376" s="100">
        <f t="shared" si="233"/>
        <v>4522</v>
      </c>
      <c r="L1376" s="13">
        <f t="shared" si="239"/>
        <v>-2087.2</v>
      </c>
      <c r="M1376" s="101">
        <f t="shared" si="228"/>
        <v>2434.8</v>
      </c>
    </row>
    <row r="1377" spans="1:13" ht="33">
      <c r="A1377" s="63" t="str">
        <f ca="1">IF(ISERROR(MATCH(F1377,Код_КВР,0)),"",INDIRECT(ADDRESS(MATCH(F1377,Код_КВР,0)+1,2,,,"КВР")))</f>
        <v>Бюджетные инвестиции в объекты капитального строительства муниципальной собственности</v>
      </c>
      <c r="B1377" s="94">
        <v>811</v>
      </c>
      <c r="C1377" s="8" t="s">
        <v>230</v>
      </c>
      <c r="D1377" s="8" t="s">
        <v>223</v>
      </c>
      <c r="E1377" s="94" t="s">
        <v>77</v>
      </c>
      <c r="F1377" s="94">
        <v>414</v>
      </c>
      <c r="G1377" s="71">
        <v>4522</v>
      </c>
      <c r="H1377" s="71"/>
      <c r="I1377" s="71">
        <f t="shared" si="237"/>
        <v>4522</v>
      </c>
      <c r="J1377" s="71"/>
      <c r="K1377" s="100">
        <f t="shared" si="233"/>
        <v>4522</v>
      </c>
      <c r="L1377" s="13">
        <v>-2087.2</v>
      </c>
      <c r="M1377" s="101">
        <f t="shared" si="228"/>
        <v>2434.8</v>
      </c>
    </row>
    <row r="1378" spans="1:13" ht="24" customHeight="1">
      <c r="A1378" s="63" t="str">
        <f ca="1">IF(ISERROR(MATCH(E1378,Код_КЦСР,0)),"",INDIRECT(ADDRESS(MATCH(E1378,Код_КЦСР,0)+1,2,,,"КЦСР")))</f>
        <v>Строительство центральной городской набережной</v>
      </c>
      <c r="B1378" s="99">
        <v>811</v>
      </c>
      <c r="C1378" s="8" t="s">
        <v>230</v>
      </c>
      <c r="D1378" s="8" t="s">
        <v>223</v>
      </c>
      <c r="E1378" s="99" t="s">
        <v>637</v>
      </c>
      <c r="F1378" s="99"/>
      <c r="G1378" s="71"/>
      <c r="H1378" s="71"/>
      <c r="I1378" s="71"/>
      <c r="J1378" s="71"/>
      <c r="K1378" s="100"/>
      <c r="L1378" s="13">
        <f>L1379</f>
        <v>2500</v>
      </c>
      <c r="M1378" s="101">
        <f t="shared" si="228"/>
        <v>2500</v>
      </c>
    </row>
    <row r="1379" spans="1:13" ht="33">
      <c r="A1379" s="63" t="str">
        <f ca="1">IF(ISERROR(MATCH(F1379,Код_КВР,0)),"",INDIRECT(ADDRESS(MATCH(F1379,Код_КВР,0)+1,2,,,"КВР")))</f>
        <v>Капитальные вложения в объекты недвижимого имущества муниципальной собственности</v>
      </c>
      <c r="B1379" s="99">
        <v>811</v>
      </c>
      <c r="C1379" s="8" t="s">
        <v>230</v>
      </c>
      <c r="D1379" s="8" t="s">
        <v>223</v>
      </c>
      <c r="E1379" s="99" t="s">
        <v>637</v>
      </c>
      <c r="F1379" s="99">
        <v>400</v>
      </c>
      <c r="G1379" s="71"/>
      <c r="H1379" s="71"/>
      <c r="I1379" s="71"/>
      <c r="J1379" s="71"/>
      <c r="K1379" s="100"/>
      <c r="L1379" s="13">
        <f>L1380</f>
        <v>2500</v>
      </c>
      <c r="M1379" s="101">
        <f t="shared" si="228"/>
        <v>2500</v>
      </c>
    </row>
    <row r="1380" spans="1:13" ht="12.75">
      <c r="A1380" s="63" t="str">
        <f ca="1">IF(ISERROR(MATCH(F1380,Код_КВР,0)),"",INDIRECT(ADDRESS(MATCH(F1380,Код_КВР,0)+1,2,,,"КВР")))</f>
        <v>Бюджетные инвестиции</v>
      </c>
      <c r="B1380" s="99">
        <v>811</v>
      </c>
      <c r="C1380" s="8" t="s">
        <v>230</v>
      </c>
      <c r="D1380" s="8" t="s">
        <v>223</v>
      </c>
      <c r="E1380" s="99" t="s">
        <v>637</v>
      </c>
      <c r="F1380" s="99">
        <v>410</v>
      </c>
      <c r="G1380" s="71"/>
      <c r="H1380" s="71"/>
      <c r="I1380" s="71"/>
      <c r="J1380" s="71"/>
      <c r="K1380" s="100"/>
      <c r="L1380" s="13">
        <f>L1381</f>
        <v>2500</v>
      </c>
      <c r="M1380" s="101">
        <f t="shared" si="228"/>
        <v>2500</v>
      </c>
    </row>
    <row r="1381" spans="1:13" ht="33">
      <c r="A1381" s="63" t="str">
        <f ca="1">IF(ISERROR(MATCH(F1381,Код_КВР,0)),"",INDIRECT(ADDRESS(MATCH(F1381,Код_КВР,0)+1,2,,,"КВР")))</f>
        <v>Бюджетные инвестиции в объекты капитального строительства муниципальной собственности</v>
      </c>
      <c r="B1381" s="99">
        <v>811</v>
      </c>
      <c r="C1381" s="8" t="s">
        <v>230</v>
      </c>
      <c r="D1381" s="8" t="s">
        <v>223</v>
      </c>
      <c r="E1381" s="99" t="s">
        <v>637</v>
      </c>
      <c r="F1381" s="99">
        <v>414</v>
      </c>
      <c r="G1381" s="71"/>
      <c r="H1381" s="71"/>
      <c r="I1381" s="71"/>
      <c r="J1381" s="71"/>
      <c r="K1381" s="100"/>
      <c r="L1381" s="13">
        <v>2500</v>
      </c>
      <c r="M1381" s="101">
        <f t="shared" si="228"/>
        <v>2500</v>
      </c>
    </row>
    <row r="1382" spans="1:13" ht="12.75">
      <c r="A1382" s="63" t="s">
        <v>261</v>
      </c>
      <c r="B1382" s="94">
        <v>811</v>
      </c>
      <c r="C1382" s="8" t="s">
        <v>230</v>
      </c>
      <c r="D1382" s="8" t="s">
        <v>224</v>
      </c>
      <c r="E1382" s="94"/>
      <c r="F1382" s="94"/>
      <c r="G1382" s="71">
        <f aca="true" t="shared" si="240" ref="G1382:L1387">G1383</f>
        <v>5000</v>
      </c>
      <c r="H1382" s="71">
        <f t="shared" si="240"/>
        <v>0</v>
      </c>
      <c r="I1382" s="71">
        <f t="shared" si="237"/>
        <v>5000</v>
      </c>
      <c r="J1382" s="71">
        <f t="shared" si="240"/>
        <v>0</v>
      </c>
      <c r="K1382" s="100">
        <f t="shared" si="233"/>
        <v>5000</v>
      </c>
      <c r="L1382" s="13">
        <f t="shared" si="240"/>
        <v>0</v>
      </c>
      <c r="M1382" s="101">
        <f t="shared" si="228"/>
        <v>5000</v>
      </c>
    </row>
    <row r="1383" spans="1:13" ht="49.5">
      <c r="A1383" s="63" t="str">
        <f ca="1">IF(ISERROR(MATCH(E1383,Код_КЦСР,0)),"",INDIRECT(ADDRESS(MATCH(E1383,Код_КЦСР,0)+1,2,,,"КЦСР")))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383" s="94">
        <v>811</v>
      </c>
      <c r="C1383" s="8" t="s">
        <v>230</v>
      </c>
      <c r="D1383" s="8" t="s">
        <v>224</v>
      </c>
      <c r="E1383" s="94" t="s">
        <v>70</v>
      </c>
      <c r="F1383" s="94"/>
      <c r="G1383" s="71">
        <f t="shared" si="240"/>
        <v>5000</v>
      </c>
      <c r="H1383" s="71">
        <f t="shared" si="240"/>
        <v>0</v>
      </c>
      <c r="I1383" s="71">
        <f t="shared" si="237"/>
        <v>5000</v>
      </c>
      <c r="J1383" s="71">
        <f t="shared" si="240"/>
        <v>0</v>
      </c>
      <c r="K1383" s="100">
        <f t="shared" si="233"/>
        <v>5000</v>
      </c>
      <c r="L1383" s="13">
        <f t="shared" si="240"/>
        <v>0</v>
      </c>
      <c r="M1383" s="101">
        <f t="shared" si="228"/>
        <v>5000</v>
      </c>
    </row>
    <row r="1384" spans="1:13" ht="33">
      <c r="A1384" s="63" t="str">
        <f ca="1">IF(ISERROR(MATCH(E1384,Код_КЦСР,0)),"",INDIRECT(ADDRESS(MATCH(E1384,Код_КЦСР,0)+1,2,,,"КЦСР")))</f>
        <v>Капитальное строительство и реконструкция объектов муниципальной собственности</v>
      </c>
      <c r="B1384" s="94">
        <v>811</v>
      </c>
      <c r="C1384" s="8" t="s">
        <v>230</v>
      </c>
      <c r="D1384" s="8" t="s">
        <v>224</v>
      </c>
      <c r="E1384" s="94" t="s">
        <v>72</v>
      </c>
      <c r="F1384" s="94"/>
      <c r="G1384" s="71">
        <f t="shared" si="240"/>
        <v>5000</v>
      </c>
      <c r="H1384" s="71">
        <f t="shared" si="240"/>
        <v>0</v>
      </c>
      <c r="I1384" s="71">
        <f t="shared" si="237"/>
        <v>5000</v>
      </c>
      <c r="J1384" s="71">
        <f t="shared" si="240"/>
        <v>0</v>
      </c>
      <c r="K1384" s="100">
        <f t="shared" si="233"/>
        <v>5000</v>
      </c>
      <c r="L1384" s="13">
        <f t="shared" si="240"/>
        <v>0</v>
      </c>
      <c r="M1384" s="101">
        <f aca="true" t="shared" si="241" ref="M1384:M1454">K1384+L1384</f>
        <v>5000</v>
      </c>
    </row>
    <row r="1385" spans="1:13" ht="12.75">
      <c r="A1385" s="63" t="str">
        <f ca="1">IF(ISERROR(MATCH(E1385,Код_КЦСР,0)),"",INDIRECT(ADDRESS(MATCH(E1385,Код_КЦСР,0)+1,2,,,"КЦСР")))</f>
        <v>Строительство объектов сметной стоимостью до 100 млн. рублей</v>
      </c>
      <c r="B1385" s="94">
        <v>811</v>
      </c>
      <c r="C1385" s="8" t="s">
        <v>230</v>
      </c>
      <c r="D1385" s="8" t="s">
        <v>224</v>
      </c>
      <c r="E1385" s="94" t="s">
        <v>73</v>
      </c>
      <c r="F1385" s="94"/>
      <c r="G1385" s="71">
        <f t="shared" si="240"/>
        <v>5000</v>
      </c>
      <c r="H1385" s="71">
        <f t="shared" si="240"/>
        <v>0</v>
      </c>
      <c r="I1385" s="71">
        <f t="shared" si="237"/>
        <v>5000</v>
      </c>
      <c r="J1385" s="71">
        <f t="shared" si="240"/>
        <v>0</v>
      </c>
      <c r="K1385" s="100">
        <f t="shared" si="233"/>
        <v>5000</v>
      </c>
      <c r="L1385" s="13">
        <f t="shared" si="240"/>
        <v>0</v>
      </c>
      <c r="M1385" s="101">
        <f t="shared" si="241"/>
        <v>5000</v>
      </c>
    </row>
    <row r="1386" spans="1:13" ht="33">
      <c r="A1386" s="63" t="str">
        <f ca="1">IF(ISERROR(MATCH(F1386,Код_КВР,0)),"",INDIRECT(ADDRESS(MATCH(F1386,Код_КВР,0)+1,2,,,"КВР")))</f>
        <v>Капитальные вложения в объекты недвижимого имущества муниципальной собственности</v>
      </c>
      <c r="B1386" s="94">
        <v>811</v>
      </c>
      <c r="C1386" s="8" t="s">
        <v>230</v>
      </c>
      <c r="D1386" s="8" t="s">
        <v>224</v>
      </c>
      <c r="E1386" s="94" t="s">
        <v>73</v>
      </c>
      <c r="F1386" s="94">
        <v>400</v>
      </c>
      <c r="G1386" s="71">
        <f t="shared" si="240"/>
        <v>5000</v>
      </c>
      <c r="H1386" s="71">
        <f t="shared" si="240"/>
        <v>0</v>
      </c>
      <c r="I1386" s="71">
        <f t="shared" si="237"/>
        <v>5000</v>
      </c>
      <c r="J1386" s="71">
        <f t="shared" si="240"/>
        <v>0</v>
      </c>
      <c r="K1386" s="100">
        <f t="shared" si="233"/>
        <v>5000</v>
      </c>
      <c r="L1386" s="13">
        <f t="shared" si="240"/>
        <v>0</v>
      </c>
      <c r="M1386" s="101">
        <f t="shared" si="241"/>
        <v>5000</v>
      </c>
    </row>
    <row r="1387" spans="1:13" ht="12.75">
      <c r="A1387" s="63" t="str">
        <f ca="1">IF(ISERROR(MATCH(F1387,Код_КВР,0)),"",INDIRECT(ADDRESS(MATCH(F1387,Код_КВР,0)+1,2,,,"КВР")))</f>
        <v>Бюджетные инвестиции</v>
      </c>
      <c r="B1387" s="94">
        <v>811</v>
      </c>
      <c r="C1387" s="8" t="s">
        <v>230</v>
      </c>
      <c r="D1387" s="8" t="s">
        <v>224</v>
      </c>
      <c r="E1387" s="94" t="s">
        <v>73</v>
      </c>
      <c r="F1387" s="94">
        <v>410</v>
      </c>
      <c r="G1387" s="71">
        <f t="shared" si="240"/>
        <v>5000</v>
      </c>
      <c r="H1387" s="71">
        <f t="shared" si="240"/>
        <v>0</v>
      </c>
      <c r="I1387" s="71">
        <f t="shared" si="237"/>
        <v>5000</v>
      </c>
      <c r="J1387" s="71">
        <f t="shared" si="240"/>
        <v>0</v>
      </c>
      <c r="K1387" s="100">
        <f t="shared" si="233"/>
        <v>5000</v>
      </c>
      <c r="L1387" s="13">
        <f t="shared" si="240"/>
        <v>0</v>
      </c>
      <c r="M1387" s="101">
        <f t="shared" si="241"/>
        <v>5000</v>
      </c>
    </row>
    <row r="1388" spans="1:13" ht="33">
      <c r="A1388" s="63" t="str">
        <f ca="1">IF(ISERROR(MATCH(F1388,Код_КВР,0)),"",INDIRECT(ADDRESS(MATCH(F1388,Код_КВР,0)+1,2,,,"КВР")))</f>
        <v>Бюджетные инвестиции в объекты капитального строительства муниципальной собственности</v>
      </c>
      <c r="B1388" s="94">
        <v>811</v>
      </c>
      <c r="C1388" s="8" t="s">
        <v>230</v>
      </c>
      <c r="D1388" s="8" t="s">
        <v>224</v>
      </c>
      <c r="E1388" s="94" t="s">
        <v>73</v>
      </c>
      <c r="F1388" s="94">
        <v>414</v>
      </c>
      <c r="G1388" s="71">
        <v>5000</v>
      </c>
      <c r="H1388" s="71"/>
      <c r="I1388" s="71">
        <f t="shared" si="237"/>
        <v>5000</v>
      </c>
      <c r="J1388" s="71"/>
      <c r="K1388" s="100">
        <f t="shared" si="233"/>
        <v>5000</v>
      </c>
      <c r="L1388" s="13"/>
      <c r="M1388" s="101">
        <f t="shared" si="241"/>
        <v>5000</v>
      </c>
    </row>
    <row r="1389" spans="1:13" ht="12.75">
      <c r="A1389" s="63" t="str">
        <f ca="1">IF(ISERROR(MATCH(C1389,Код_Раздел,0)),"",INDIRECT(ADDRESS(MATCH(C1389,Код_Раздел,0)+1,2,,,"Раздел")))</f>
        <v>Образование</v>
      </c>
      <c r="B1389" s="94">
        <v>811</v>
      </c>
      <c r="C1389" s="8" t="s">
        <v>204</v>
      </c>
      <c r="D1389" s="8"/>
      <c r="E1389" s="94"/>
      <c r="F1389" s="94"/>
      <c r="G1389" s="71">
        <f>G1390+G1396+G1409</f>
        <v>122119.70000000001</v>
      </c>
      <c r="H1389" s="71">
        <f>H1390+H1396+H1409</f>
        <v>0</v>
      </c>
      <c r="I1389" s="71">
        <f t="shared" si="237"/>
        <v>122119.70000000001</v>
      </c>
      <c r="J1389" s="71">
        <f>J1390+J1396+J1409</f>
        <v>10964.4</v>
      </c>
      <c r="K1389" s="100">
        <f t="shared" si="233"/>
        <v>133084.1</v>
      </c>
      <c r="L1389" s="13">
        <f>L1390+L1396+L1409</f>
        <v>-5157</v>
      </c>
      <c r="M1389" s="101">
        <f t="shared" si="241"/>
        <v>127927.1</v>
      </c>
    </row>
    <row r="1390" spans="1:13" ht="12.75">
      <c r="A1390" s="12" t="s">
        <v>259</v>
      </c>
      <c r="B1390" s="94">
        <v>811</v>
      </c>
      <c r="C1390" s="8" t="s">
        <v>204</v>
      </c>
      <c r="D1390" s="8" t="s">
        <v>223</v>
      </c>
      <c r="E1390" s="94"/>
      <c r="F1390" s="94"/>
      <c r="G1390" s="71">
        <f aca="true" t="shared" si="242" ref="G1390:L1394">G1391</f>
        <v>31933.8</v>
      </c>
      <c r="H1390" s="71">
        <f t="shared" si="242"/>
        <v>0</v>
      </c>
      <c r="I1390" s="71">
        <f t="shared" si="237"/>
        <v>31933.8</v>
      </c>
      <c r="J1390" s="71">
        <f t="shared" si="242"/>
        <v>0</v>
      </c>
      <c r="K1390" s="100">
        <f t="shared" si="233"/>
        <v>31933.8</v>
      </c>
      <c r="L1390" s="13">
        <f t="shared" si="242"/>
        <v>0</v>
      </c>
      <c r="M1390" s="101">
        <f t="shared" si="241"/>
        <v>31933.8</v>
      </c>
    </row>
    <row r="1391" spans="1:13" ht="49.5">
      <c r="A1391" s="63" t="str">
        <f ca="1">IF(ISERROR(MATCH(E1391,Код_КЦСР,0)),"",INDIRECT(ADDRESS(MATCH(E1391,Код_КЦСР,0)+1,2,,,"КЦСР")))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391" s="94">
        <v>811</v>
      </c>
      <c r="C1391" s="8" t="s">
        <v>204</v>
      </c>
      <c r="D1391" s="8" t="s">
        <v>223</v>
      </c>
      <c r="E1391" s="94" t="s">
        <v>70</v>
      </c>
      <c r="F1391" s="94"/>
      <c r="G1391" s="71">
        <f t="shared" si="242"/>
        <v>31933.8</v>
      </c>
      <c r="H1391" s="71">
        <f t="shared" si="242"/>
        <v>0</v>
      </c>
      <c r="I1391" s="71">
        <f t="shared" si="237"/>
        <v>31933.8</v>
      </c>
      <c r="J1391" s="71">
        <f t="shared" si="242"/>
        <v>0</v>
      </c>
      <c r="K1391" s="100">
        <f t="shared" si="233"/>
        <v>31933.8</v>
      </c>
      <c r="L1391" s="13">
        <f t="shared" si="242"/>
        <v>0</v>
      </c>
      <c r="M1391" s="101">
        <f t="shared" si="241"/>
        <v>31933.8</v>
      </c>
    </row>
    <row r="1392" spans="1:13" ht="12.75">
      <c r="A1392" s="63" t="str">
        <f ca="1">IF(ISERROR(MATCH(E1392,Код_КЦСР,0)),"",INDIRECT(ADDRESS(MATCH(E1392,Код_КЦСР,0)+1,2,,,"КЦСР")))</f>
        <v>Капитальный ремонт  объектов муниципальной собственности</v>
      </c>
      <c r="B1392" s="94">
        <v>811</v>
      </c>
      <c r="C1392" s="8" t="s">
        <v>204</v>
      </c>
      <c r="D1392" s="8" t="s">
        <v>223</v>
      </c>
      <c r="E1392" s="94" t="s">
        <v>78</v>
      </c>
      <c r="F1392" s="94"/>
      <c r="G1392" s="71">
        <f t="shared" si="242"/>
        <v>31933.8</v>
      </c>
      <c r="H1392" s="71">
        <f t="shared" si="242"/>
        <v>0</v>
      </c>
      <c r="I1392" s="71">
        <f t="shared" si="237"/>
        <v>31933.8</v>
      </c>
      <c r="J1392" s="71">
        <f t="shared" si="242"/>
        <v>0</v>
      </c>
      <c r="K1392" s="100">
        <f t="shared" si="233"/>
        <v>31933.8</v>
      </c>
      <c r="L1392" s="13">
        <f t="shared" si="242"/>
        <v>0</v>
      </c>
      <c r="M1392" s="101">
        <f t="shared" si="241"/>
        <v>31933.8</v>
      </c>
    </row>
    <row r="1393" spans="1:13" ht="12.75">
      <c r="A1393" s="63" t="str">
        <f ca="1">IF(ISERROR(MATCH(F1393,Код_КВР,0)),"",INDIRECT(ADDRESS(MATCH(F1393,Код_КВР,0)+1,2,,,"КВР")))</f>
        <v>Закупка товаров, работ и услуг для муниципальных нужд</v>
      </c>
      <c r="B1393" s="94">
        <v>811</v>
      </c>
      <c r="C1393" s="8" t="s">
        <v>204</v>
      </c>
      <c r="D1393" s="8" t="s">
        <v>223</v>
      </c>
      <c r="E1393" s="94" t="s">
        <v>78</v>
      </c>
      <c r="F1393" s="94">
        <v>200</v>
      </c>
      <c r="G1393" s="71">
        <f t="shared" si="242"/>
        <v>31933.8</v>
      </c>
      <c r="H1393" s="71">
        <f t="shared" si="242"/>
        <v>0</v>
      </c>
      <c r="I1393" s="71">
        <f t="shared" si="237"/>
        <v>31933.8</v>
      </c>
      <c r="J1393" s="71">
        <f t="shared" si="242"/>
        <v>0</v>
      </c>
      <c r="K1393" s="100">
        <f t="shared" si="233"/>
        <v>31933.8</v>
      </c>
      <c r="L1393" s="13">
        <f t="shared" si="242"/>
        <v>0</v>
      </c>
      <c r="M1393" s="101">
        <f t="shared" si="241"/>
        <v>31933.8</v>
      </c>
    </row>
    <row r="1394" spans="1:13" ht="33">
      <c r="A1394" s="63" t="str">
        <f ca="1">IF(ISERROR(MATCH(F1394,Код_КВР,0)),"",INDIRECT(ADDRESS(MATCH(F1394,Код_КВР,0)+1,2,,,"КВР")))</f>
        <v>Иные закупки товаров, работ и услуг для обеспечения муниципальных нужд</v>
      </c>
      <c r="B1394" s="94">
        <v>811</v>
      </c>
      <c r="C1394" s="8" t="s">
        <v>204</v>
      </c>
      <c r="D1394" s="8" t="s">
        <v>223</v>
      </c>
      <c r="E1394" s="94" t="s">
        <v>78</v>
      </c>
      <c r="F1394" s="94">
        <v>240</v>
      </c>
      <c r="G1394" s="71">
        <f t="shared" si="242"/>
        <v>31933.8</v>
      </c>
      <c r="H1394" s="71">
        <f t="shared" si="242"/>
        <v>0</v>
      </c>
      <c r="I1394" s="71">
        <f t="shared" si="237"/>
        <v>31933.8</v>
      </c>
      <c r="J1394" s="71">
        <f t="shared" si="242"/>
        <v>0</v>
      </c>
      <c r="K1394" s="100">
        <f t="shared" si="233"/>
        <v>31933.8</v>
      </c>
      <c r="L1394" s="13">
        <f t="shared" si="242"/>
        <v>0</v>
      </c>
      <c r="M1394" s="101">
        <f t="shared" si="241"/>
        <v>31933.8</v>
      </c>
    </row>
    <row r="1395" spans="1:13" ht="33">
      <c r="A1395" s="63" t="str">
        <f ca="1">IF(ISERROR(MATCH(F1395,Код_КВР,0)),"",INDIRECT(ADDRESS(MATCH(F1395,Код_КВР,0)+1,2,,,"КВР")))</f>
        <v>Закупка товаров, работ, услуг в целях капитального ремонта муниципального имущества</v>
      </c>
      <c r="B1395" s="94">
        <v>811</v>
      </c>
      <c r="C1395" s="8" t="s">
        <v>204</v>
      </c>
      <c r="D1395" s="8" t="s">
        <v>223</v>
      </c>
      <c r="E1395" s="94" t="s">
        <v>78</v>
      </c>
      <c r="F1395" s="94">
        <v>243</v>
      </c>
      <c r="G1395" s="71">
        <v>31933.8</v>
      </c>
      <c r="H1395" s="71"/>
      <c r="I1395" s="71">
        <f t="shared" si="237"/>
        <v>31933.8</v>
      </c>
      <c r="J1395" s="71"/>
      <c r="K1395" s="100">
        <f t="shared" si="233"/>
        <v>31933.8</v>
      </c>
      <c r="L1395" s="13"/>
      <c r="M1395" s="101">
        <f t="shared" si="241"/>
        <v>31933.8</v>
      </c>
    </row>
    <row r="1396" spans="1:13" ht="12.75">
      <c r="A1396" s="12" t="s">
        <v>208</v>
      </c>
      <c r="B1396" s="94">
        <v>811</v>
      </c>
      <c r="C1396" s="8" t="s">
        <v>204</v>
      </c>
      <c r="D1396" s="8" t="s">
        <v>204</v>
      </c>
      <c r="E1396" s="94"/>
      <c r="F1396" s="94"/>
      <c r="G1396" s="71">
        <f>G1397</f>
        <v>5655.8</v>
      </c>
      <c r="H1396" s="71">
        <f>H1397</f>
        <v>0</v>
      </c>
      <c r="I1396" s="71">
        <f t="shared" si="237"/>
        <v>5655.8</v>
      </c>
      <c r="J1396" s="71">
        <f>J1397</f>
        <v>0</v>
      </c>
      <c r="K1396" s="100">
        <f t="shared" si="233"/>
        <v>5655.8</v>
      </c>
      <c r="L1396" s="13">
        <f>L1397</f>
        <v>0</v>
      </c>
      <c r="M1396" s="101">
        <f t="shared" si="241"/>
        <v>5655.8</v>
      </c>
    </row>
    <row r="1397" spans="1:13" ht="33">
      <c r="A1397" s="63" t="str">
        <f ca="1">IF(ISERROR(MATCH(E1397,Код_КЦСР,0)),"",INDIRECT(ADDRESS(MATCH(E1397,Код_КЦСР,0)+1,2,,,"КЦСР")))</f>
        <v>Муниципальная программа «Социальная поддержка граждан» на 2014-2018 годы</v>
      </c>
      <c r="B1397" s="94">
        <v>811</v>
      </c>
      <c r="C1397" s="8" t="s">
        <v>204</v>
      </c>
      <c r="D1397" s="8" t="s">
        <v>204</v>
      </c>
      <c r="E1397" s="94" t="s">
        <v>6</v>
      </c>
      <c r="F1397" s="94"/>
      <c r="G1397" s="71">
        <f>G1398+G1402</f>
        <v>5655.8</v>
      </c>
      <c r="H1397" s="71">
        <f>H1398+H1402</f>
        <v>0</v>
      </c>
      <c r="I1397" s="71">
        <f t="shared" si="237"/>
        <v>5655.8</v>
      </c>
      <c r="J1397" s="71">
        <f>J1398+J1402</f>
        <v>0</v>
      </c>
      <c r="K1397" s="100">
        <f t="shared" si="233"/>
        <v>5655.8</v>
      </c>
      <c r="L1397" s="13">
        <f>L1398+L1402</f>
        <v>0</v>
      </c>
      <c r="M1397" s="101">
        <f t="shared" si="241"/>
        <v>5655.8</v>
      </c>
    </row>
    <row r="1398" spans="1:13" ht="66">
      <c r="A1398" s="63" t="str">
        <f ca="1">IF(ISERROR(MATCH(E1398,Код_КЦСР,0)),"",INDIRECT(ADDRESS(MATCH(E1398,Код_КЦСР,0)+1,2,,,"КЦСР")))</f>
        <v xml:space="preserve"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v>
      </c>
      <c r="B1398" s="94">
        <v>811</v>
      </c>
      <c r="C1398" s="8" t="s">
        <v>204</v>
      </c>
      <c r="D1398" s="8" t="s">
        <v>204</v>
      </c>
      <c r="E1398" s="94" t="s">
        <v>9</v>
      </c>
      <c r="F1398" s="94"/>
      <c r="G1398" s="71">
        <f aca="true" t="shared" si="243" ref="G1398:L1400">G1399</f>
        <v>113.2</v>
      </c>
      <c r="H1398" s="71">
        <f t="shared" si="243"/>
        <v>0</v>
      </c>
      <c r="I1398" s="71">
        <f t="shared" si="237"/>
        <v>113.2</v>
      </c>
      <c r="J1398" s="71">
        <f t="shared" si="243"/>
        <v>0</v>
      </c>
      <c r="K1398" s="100">
        <f t="shared" si="233"/>
        <v>113.2</v>
      </c>
      <c r="L1398" s="13">
        <f t="shared" si="243"/>
        <v>0</v>
      </c>
      <c r="M1398" s="101">
        <f t="shared" si="241"/>
        <v>113.2</v>
      </c>
    </row>
    <row r="1399" spans="1:13" ht="33">
      <c r="A1399" s="63" t="str">
        <f ca="1">IF(ISERROR(MATCH(F1399,Код_КВР,0)),"",INDIRECT(ADDRESS(MATCH(F1399,Код_КВР,0)+1,2,,,"КВР")))</f>
        <v>Капитальные вложения в объекты недвижимого имущества муниципальной собственности</v>
      </c>
      <c r="B1399" s="94">
        <v>811</v>
      </c>
      <c r="C1399" s="8" t="s">
        <v>204</v>
      </c>
      <c r="D1399" s="8" t="s">
        <v>204</v>
      </c>
      <c r="E1399" s="94" t="s">
        <v>9</v>
      </c>
      <c r="F1399" s="94">
        <v>400</v>
      </c>
      <c r="G1399" s="71">
        <f t="shared" si="243"/>
        <v>113.2</v>
      </c>
      <c r="H1399" s="71">
        <f t="shared" si="243"/>
        <v>0</v>
      </c>
      <c r="I1399" s="71">
        <f t="shared" si="237"/>
        <v>113.2</v>
      </c>
      <c r="J1399" s="71">
        <f t="shared" si="243"/>
        <v>0</v>
      </c>
      <c r="K1399" s="100">
        <f t="shared" si="233"/>
        <v>113.2</v>
      </c>
      <c r="L1399" s="13">
        <f t="shared" si="243"/>
        <v>0</v>
      </c>
      <c r="M1399" s="101">
        <f t="shared" si="241"/>
        <v>113.2</v>
      </c>
    </row>
    <row r="1400" spans="1:13" ht="12.75">
      <c r="A1400" s="63" t="str">
        <f ca="1">IF(ISERROR(MATCH(F1400,Код_КВР,0)),"",INDIRECT(ADDRESS(MATCH(F1400,Код_КВР,0)+1,2,,,"КВР")))</f>
        <v>Бюджетные инвестиции</v>
      </c>
      <c r="B1400" s="94">
        <v>811</v>
      </c>
      <c r="C1400" s="8" t="s">
        <v>204</v>
      </c>
      <c r="D1400" s="8" t="s">
        <v>204</v>
      </c>
      <c r="E1400" s="94" t="s">
        <v>9</v>
      </c>
      <c r="F1400" s="94">
        <v>410</v>
      </c>
      <c r="G1400" s="71">
        <f t="shared" si="243"/>
        <v>113.2</v>
      </c>
      <c r="H1400" s="71">
        <f t="shared" si="243"/>
        <v>0</v>
      </c>
      <c r="I1400" s="71">
        <f t="shared" si="237"/>
        <v>113.2</v>
      </c>
      <c r="J1400" s="71">
        <f t="shared" si="243"/>
        <v>0</v>
      </c>
      <c r="K1400" s="100">
        <f t="shared" si="233"/>
        <v>113.2</v>
      </c>
      <c r="L1400" s="13">
        <f t="shared" si="243"/>
        <v>0</v>
      </c>
      <c r="M1400" s="101">
        <f t="shared" si="241"/>
        <v>113.2</v>
      </c>
    </row>
    <row r="1401" spans="1:13" ht="33">
      <c r="A1401" s="63" t="str">
        <f ca="1">IF(ISERROR(MATCH(F1401,Код_КВР,0)),"",INDIRECT(ADDRESS(MATCH(F1401,Код_КВР,0)+1,2,,,"КВР")))</f>
        <v>Бюджетные инвестиции в объекты капитального строительства муниципальной собственности</v>
      </c>
      <c r="B1401" s="94">
        <v>811</v>
      </c>
      <c r="C1401" s="8" t="s">
        <v>204</v>
      </c>
      <c r="D1401" s="8" t="s">
        <v>204</v>
      </c>
      <c r="E1401" s="94" t="s">
        <v>9</v>
      </c>
      <c r="F1401" s="94">
        <v>414</v>
      </c>
      <c r="G1401" s="71">
        <v>113.2</v>
      </c>
      <c r="H1401" s="71"/>
      <c r="I1401" s="71">
        <f t="shared" si="237"/>
        <v>113.2</v>
      </c>
      <c r="J1401" s="71"/>
      <c r="K1401" s="100">
        <f t="shared" si="233"/>
        <v>113.2</v>
      </c>
      <c r="L1401" s="13"/>
      <c r="M1401" s="101">
        <f t="shared" si="241"/>
        <v>113.2</v>
      </c>
    </row>
    <row r="1402" spans="1:13" ht="66">
      <c r="A1402" s="63" t="str">
        <f ca="1">IF(ISERROR(MATCH(E1402,Код_КЦСР,0)),"",INDIRECT(ADDRESS(MATCH(E1402,Код_КЦСР,0)+1,2,,,"КЦСР")))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v>
      </c>
      <c r="B1402" s="94">
        <v>811</v>
      </c>
      <c r="C1402" s="8" t="s">
        <v>204</v>
      </c>
      <c r="D1402" s="8" t="s">
        <v>204</v>
      </c>
      <c r="E1402" s="94" t="s">
        <v>418</v>
      </c>
      <c r="F1402" s="94"/>
      <c r="G1402" s="71">
        <f>G1403+G1406</f>
        <v>5542.6</v>
      </c>
      <c r="H1402" s="71">
        <f>H1403+H1406</f>
        <v>0</v>
      </c>
      <c r="I1402" s="71">
        <f t="shared" si="237"/>
        <v>5542.6</v>
      </c>
      <c r="J1402" s="71">
        <f>J1403+J1406</f>
        <v>0</v>
      </c>
      <c r="K1402" s="100">
        <f t="shared" si="233"/>
        <v>5542.6</v>
      </c>
      <c r="L1402" s="13">
        <f>L1403+L1406</f>
        <v>0</v>
      </c>
      <c r="M1402" s="101">
        <f t="shared" si="241"/>
        <v>5542.6</v>
      </c>
    </row>
    <row r="1403" spans="1:13" ht="12.75">
      <c r="A1403" s="63" t="str">
        <f aca="true" t="shared" si="244" ref="A1403:A1408">IF(ISERROR(MATCH(F1403,Код_КВР,0)),"",INDIRECT(ADDRESS(MATCH(F1403,Код_КВР,0)+1,2,,,"КВР")))</f>
        <v>Закупка товаров, работ и услуг для муниципальных нужд</v>
      </c>
      <c r="B1403" s="94">
        <v>811</v>
      </c>
      <c r="C1403" s="8" t="s">
        <v>204</v>
      </c>
      <c r="D1403" s="8" t="s">
        <v>204</v>
      </c>
      <c r="E1403" s="94" t="s">
        <v>418</v>
      </c>
      <c r="F1403" s="94">
        <v>200</v>
      </c>
      <c r="G1403" s="71">
        <f>G1404</f>
        <v>800</v>
      </c>
      <c r="H1403" s="71">
        <f>H1404</f>
        <v>0</v>
      </c>
      <c r="I1403" s="71">
        <f t="shared" si="237"/>
        <v>800</v>
      </c>
      <c r="J1403" s="71">
        <f>J1404</f>
        <v>0</v>
      </c>
      <c r="K1403" s="100">
        <f t="shared" si="233"/>
        <v>800</v>
      </c>
      <c r="L1403" s="13">
        <f>L1404</f>
        <v>0</v>
      </c>
      <c r="M1403" s="101">
        <f t="shared" si="241"/>
        <v>800</v>
      </c>
    </row>
    <row r="1404" spans="1:13" ht="33">
      <c r="A1404" s="63" t="str">
        <f ca="1" t="shared" si="244"/>
        <v>Иные закупки товаров, работ и услуг для обеспечения муниципальных нужд</v>
      </c>
      <c r="B1404" s="94">
        <v>811</v>
      </c>
      <c r="C1404" s="8" t="s">
        <v>204</v>
      </c>
      <c r="D1404" s="8" t="s">
        <v>204</v>
      </c>
      <c r="E1404" s="94" t="s">
        <v>418</v>
      </c>
      <c r="F1404" s="94">
        <v>240</v>
      </c>
      <c r="G1404" s="71">
        <f>G1405</f>
        <v>800</v>
      </c>
      <c r="H1404" s="71">
        <f>H1405</f>
        <v>0</v>
      </c>
      <c r="I1404" s="71">
        <f t="shared" si="237"/>
        <v>800</v>
      </c>
      <c r="J1404" s="71">
        <f>J1405</f>
        <v>0</v>
      </c>
      <c r="K1404" s="100">
        <f t="shared" si="233"/>
        <v>800</v>
      </c>
      <c r="L1404" s="13">
        <f>L1405</f>
        <v>0</v>
      </c>
      <c r="M1404" s="101">
        <f t="shared" si="241"/>
        <v>800</v>
      </c>
    </row>
    <row r="1405" spans="1:13" ht="33">
      <c r="A1405" s="63" t="str">
        <f ca="1" t="shared" si="244"/>
        <v>Закупка товаров, работ, услуг в целях капитального ремонта муниципального имущества</v>
      </c>
      <c r="B1405" s="94">
        <v>811</v>
      </c>
      <c r="C1405" s="8" t="s">
        <v>204</v>
      </c>
      <c r="D1405" s="8" t="s">
        <v>204</v>
      </c>
      <c r="E1405" s="94" t="s">
        <v>418</v>
      </c>
      <c r="F1405" s="94">
        <v>243</v>
      </c>
      <c r="G1405" s="71">
        <v>800</v>
      </c>
      <c r="H1405" s="71"/>
      <c r="I1405" s="71">
        <f t="shared" si="237"/>
        <v>800</v>
      </c>
      <c r="J1405" s="71"/>
      <c r="K1405" s="100">
        <f t="shared" si="233"/>
        <v>800</v>
      </c>
      <c r="L1405" s="13"/>
      <c r="M1405" s="101">
        <f t="shared" si="241"/>
        <v>800</v>
      </c>
    </row>
    <row r="1406" spans="1:13" ht="33">
      <c r="A1406" s="63" t="str">
        <f ca="1" t="shared" si="244"/>
        <v>Капитальные вложения в объекты недвижимого имущества муниципальной собственности</v>
      </c>
      <c r="B1406" s="94">
        <v>811</v>
      </c>
      <c r="C1406" s="8" t="s">
        <v>204</v>
      </c>
      <c r="D1406" s="8" t="s">
        <v>204</v>
      </c>
      <c r="E1406" s="94" t="s">
        <v>418</v>
      </c>
      <c r="F1406" s="94">
        <v>400</v>
      </c>
      <c r="G1406" s="71">
        <f>G1407</f>
        <v>4742.6</v>
      </c>
      <c r="H1406" s="71">
        <f>H1407</f>
        <v>0</v>
      </c>
      <c r="I1406" s="71">
        <f t="shared" si="237"/>
        <v>4742.6</v>
      </c>
      <c r="J1406" s="71">
        <f>J1407</f>
        <v>0</v>
      </c>
      <c r="K1406" s="100">
        <f aca="true" t="shared" si="245" ref="K1406:K1467">I1406+J1406</f>
        <v>4742.6</v>
      </c>
      <c r="L1406" s="13">
        <f>L1407</f>
        <v>0</v>
      </c>
      <c r="M1406" s="101">
        <f t="shared" si="241"/>
        <v>4742.6</v>
      </c>
    </row>
    <row r="1407" spans="1:13" ht="12.75">
      <c r="A1407" s="63" t="str">
        <f ca="1" t="shared" si="244"/>
        <v>Бюджетные инвестиции</v>
      </c>
      <c r="B1407" s="94">
        <v>811</v>
      </c>
      <c r="C1407" s="8" t="s">
        <v>204</v>
      </c>
      <c r="D1407" s="8" t="s">
        <v>204</v>
      </c>
      <c r="E1407" s="94" t="s">
        <v>418</v>
      </c>
      <c r="F1407" s="94">
        <v>410</v>
      </c>
      <c r="G1407" s="71">
        <f>G1408</f>
        <v>4742.6</v>
      </c>
      <c r="H1407" s="71">
        <f>H1408</f>
        <v>0</v>
      </c>
      <c r="I1407" s="71">
        <f t="shared" si="237"/>
        <v>4742.6</v>
      </c>
      <c r="J1407" s="71">
        <f>J1408</f>
        <v>0</v>
      </c>
      <c r="K1407" s="100">
        <f t="shared" si="245"/>
        <v>4742.6</v>
      </c>
      <c r="L1407" s="13">
        <f>L1408</f>
        <v>0</v>
      </c>
      <c r="M1407" s="101">
        <f t="shared" si="241"/>
        <v>4742.6</v>
      </c>
    </row>
    <row r="1408" spans="1:13" ht="33">
      <c r="A1408" s="63" t="str">
        <f ca="1" t="shared" si="244"/>
        <v>Бюджетные инвестиции в объекты капитального строительства муниципальной собственности</v>
      </c>
      <c r="B1408" s="94">
        <v>811</v>
      </c>
      <c r="C1408" s="8" t="s">
        <v>204</v>
      </c>
      <c r="D1408" s="8" t="s">
        <v>204</v>
      </c>
      <c r="E1408" s="94" t="s">
        <v>418</v>
      </c>
      <c r="F1408" s="94">
        <v>414</v>
      </c>
      <c r="G1408" s="71">
        <v>4742.6</v>
      </c>
      <c r="H1408" s="71"/>
      <c r="I1408" s="71">
        <f t="shared" si="237"/>
        <v>4742.6</v>
      </c>
      <c r="J1408" s="71"/>
      <c r="K1408" s="100">
        <f t="shared" si="245"/>
        <v>4742.6</v>
      </c>
      <c r="L1408" s="13"/>
      <c r="M1408" s="101">
        <f t="shared" si="241"/>
        <v>4742.6</v>
      </c>
    </row>
    <row r="1409" spans="1:13" ht="12.75">
      <c r="A1409" s="12" t="s">
        <v>260</v>
      </c>
      <c r="B1409" s="94">
        <v>811</v>
      </c>
      <c r="C1409" s="8" t="s">
        <v>204</v>
      </c>
      <c r="D1409" s="8" t="s">
        <v>228</v>
      </c>
      <c r="E1409" s="94"/>
      <c r="F1409" s="94"/>
      <c r="G1409" s="71">
        <f>G1410</f>
        <v>84530.1</v>
      </c>
      <c r="H1409" s="71">
        <f>H1410</f>
        <v>0</v>
      </c>
      <c r="I1409" s="71">
        <f t="shared" si="237"/>
        <v>84530.1</v>
      </c>
      <c r="J1409" s="71">
        <f>J1410</f>
        <v>10964.4</v>
      </c>
      <c r="K1409" s="100">
        <f t="shared" si="245"/>
        <v>95494.5</v>
      </c>
      <c r="L1409" s="13">
        <f>L1410</f>
        <v>-5157</v>
      </c>
      <c r="M1409" s="101">
        <f t="shared" si="241"/>
        <v>90337.5</v>
      </c>
    </row>
    <row r="1410" spans="1:13" ht="49.5">
      <c r="A1410" s="63" t="str">
        <f ca="1">IF(ISERROR(MATCH(E1410,Код_КЦСР,0)),"",INDIRECT(ADDRESS(MATCH(E1410,Код_КЦСР,0)+1,2,,,"КЦСР")))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410" s="94">
        <v>811</v>
      </c>
      <c r="C1410" s="8" t="s">
        <v>204</v>
      </c>
      <c r="D1410" s="8" t="s">
        <v>228</v>
      </c>
      <c r="E1410" s="94" t="s">
        <v>70</v>
      </c>
      <c r="F1410" s="94"/>
      <c r="G1410" s="71">
        <f>G1411+G1428</f>
        <v>84530.1</v>
      </c>
      <c r="H1410" s="71">
        <f>H1411+H1428</f>
        <v>0</v>
      </c>
      <c r="I1410" s="71">
        <f t="shared" si="237"/>
        <v>84530.1</v>
      </c>
      <c r="J1410" s="71">
        <f>J1411+J1428</f>
        <v>10964.4</v>
      </c>
      <c r="K1410" s="100">
        <f t="shared" si="245"/>
        <v>95494.5</v>
      </c>
      <c r="L1410" s="13">
        <f>L1411+L1428</f>
        <v>-5157</v>
      </c>
      <c r="M1410" s="101">
        <f t="shared" si="241"/>
        <v>90337.5</v>
      </c>
    </row>
    <row r="1411" spans="1:13" ht="33">
      <c r="A1411" s="63" t="str">
        <f ca="1">IF(ISERROR(MATCH(E1411,Код_КЦСР,0)),"",INDIRECT(ADDRESS(MATCH(E1411,Код_КЦСР,0)+1,2,,,"КЦСР")))</f>
        <v>Капитальное строительство и реконструкция объектов муниципальной собственности</v>
      </c>
      <c r="B1411" s="94">
        <v>811</v>
      </c>
      <c r="C1411" s="8" t="s">
        <v>204</v>
      </c>
      <c r="D1411" s="8" t="s">
        <v>228</v>
      </c>
      <c r="E1411" s="94" t="s">
        <v>72</v>
      </c>
      <c r="F1411" s="94"/>
      <c r="G1411" s="71">
        <f>G1412+G1416+G1420</f>
        <v>78778.8</v>
      </c>
      <c r="H1411" s="71">
        <f>H1412+H1416+H1420</f>
        <v>0</v>
      </c>
      <c r="I1411" s="71">
        <f t="shared" si="237"/>
        <v>78778.8</v>
      </c>
      <c r="J1411" s="71">
        <f>J1412+J1416+J1420+J1424</f>
        <v>10964.4</v>
      </c>
      <c r="K1411" s="100">
        <f t="shared" si="245"/>
        <v>89743.2</v>
      </c>
      <c r="L1411" s="13">
        <f>L1412+L1416+L1420+L1424</f>
        <v>-5157</v>
      </c>
      <c r="M1411" s="101">
        <f t="shared" si="241"/>
        <v>84586.2</v>
      </c>
    </row>
    <row r="1412" spans="1:13" ht="12.75">
      <c r="A1412" s="63" t="str">
        <f ca="1">IF(ISERROR(MATCH(E1412,Код_КЦСР,0)),"",INDIRECT(ADDRESS(MATCH(E1412,Код_КЦСР,0)+1,2,,,"КЦСР")))</f>
        <v>Строительство объектов сметной стоимостью до 100 млн. рублей</v>
      </c>
      <c r="B1412" s="94">
        <v>811</v>
      </c>
      <c r="C1412" s="8" t="s">
        <v>204</v>
      </c>
      <c r="D1412" s="8" t="s">
        <v>228</v>
      </c>
      <c r="E1412" s="94" t="s">
        <v>73</v>
      </c>
      <c r="F1412" s="94"/>
      <c r="G1412" s="71">
        <f aca="true" t="shared" si="246" ref="G1412:L1414">G1413</f>
        <v>178.8</v>
      </c>
      <c r="H1412" s="71">
        <f t="shared" si="246"/>
        <v>0</v>
      </c>
      <c r="I1412" s="71">
        <f t="shared" si="237"/>
        <v>178.8</v>
      </c>
      <c r="J1412" s="71">
        <f t="shared" si="246"/>
        <v>0</v>
      </c>
      <c r="K1412" s="100">
        <f t="shared" si="245"/>
        <v>178.8</v>
      </c>
      <c r="L1412" s="13">
        <f t="shared" si="246"/>
        <v>2500</v>
      </c>
      <c r="M1412" s="101">
        <f t="shared" si="241"/>
        <v>2678.8</v>
      </c>
    </row>
    <row r="1413" spans="1:13" ht="33">
      <c r="A1413" s="63" t="str">
        <f ca="1">IF(ISERROR(MATCH(F1413,Код_КВР,0)),"",INDIRECT(ADDRESS(MATCH(F1413,Код_КВР,0)+1,2,,,"КВР")))</f>
        <v>Капитальные вложения в объекты недвижимого имущества муниципальной собственности</v>
      </c>
      <c r="B1413" s="94">
        <v>811</v>
      </c>
      <c r="C1413" s="8" t="s">
        <v>204</v>
      </c>
      <c r="D1413" s="8" t="s">
        <v>228</v>
      </c>
      <c r="E1413" s="94" t="s">
        <v>73</v>
      </c>
      <c r="F1413" s="94">
        <v>400</v>
      </c>
      <c r="G1413" s="71">
        <f t="shared" si="246"/>
        <v>178.8</v>
      </c>
      <c r="H1413" s="71">
        <f t="shared" si="246"/>
        <v>0</v>
      </c>
      <c r="I1413" s="71">
        <f t="shared" si="237"/>
        <v>178.8</v>
      </c>
      <c r="J1413" s="71">
        <f t="shared" si="246"/>
        <v>0</v>
      </c>
      <c r="K1413" s="100">
        <f t="shared" si="245"/>
        <v>178.8</v>
      </c>
      <c r="L1413" s="13">
        <f t="shared" si="246"/>
        <v>2500</v>
      </c>
      <c r="M1413" s="101">
        <f t="shared" si="241"/>
        <v>2678.8</v>
      </c>
    </row>
    <row r="1414" spans="1:13" ht="12.75">
      <c r="A1414" s="63" t="str">
        <f ca="1">IF(ISERROR(MATCH(F1414,Код_КВР,0)),"",INDIRECT(ADDRESS(MATCH(F1414,Код_КВР,0)+1,2,,,"КВР")))</f>
        <v>Бюджетные инвестиции</v>
      </c>
      <c r="B1414" s="94">
        <v>811</v>
      </c>
      <c r="C1414" s="8" t="s">
        <v>204</v>
      </c>
      <c r="D1414" s="8" t="s">
        <v>228</v>
      </c>
      <c r="E1414" s="94" t="s">
        <v>73</v>
      </c>
      <c r="F1414" s="94">
        <v>410</v>
      </c>
      <c r="G1414" s="71">
        <f t="shared" si="246"/>
        <v>178.8</v>
      </c>
      <c r="H1414" s="71">
        <f t="shared" si="246"/>
        <v>0</v>
      </c>
      <c r="I1414" s="71">
        <f t="shared" si="237"/>
        <v>178.8</v>
      </c>
      <c r="J1414" s="71">
        <f t="shared" si="246"/>
        <v>0</v>
      </c>
      <c r="K1414" s="100">
        <f t="shared" si="245"/>
        <v>178.8</v>
      </c>
      <c r="L1414" s="13">
        <f t="shared" si="246"/>
        <v>2500</v>
      </c>
      <c r="M1414" s="101">
        <f t="shared" si="241"/>
        <v>2678.8</v>
      </c>
    </row>
    <row r="1415" spans="1:13" ht="33">
      <c r="A1415" s="63" t="str">
        <f ca="1">IF(ISERROR(MATCH(F1415,Код_КВР,0)),"",INDIRECT(ADDRESS(MATCH(F1415,Код_КВР,0)+1,2,,,"КВР")))</f>
        <v>Бюджетные инвестиции в объекты капитального строительства муниципальной собственности</v>
      </c>
      <c r="B1415" s="94">
        <v>811</v>
      </c>
      <c r="C1415" s="8" t="s">
        <v>204</v>
      </c>
      <c r="D1415" s="8" t="s">
        <v>228</v>
      </c>
      <c r="E1415" s="94" t="s">
        <v>73</v>
      </c>
      <c r="F1415" s="94">
        <v>414</v>
      </c>
      <c r="G1415" s="71">
        <v>178.8</v>
      </c>
      <c r="H1415" s="71"/>
      <c r="I1415" s="71">
        <f t="shared" si="237"/>
        <v>178.8</v>
      </c>
      <c r="J1415" s="71"/>
      <c r="K1415" s="100">
        <f t="shared" si="245"/>
        <v>178.8</v>
      </c>
      <c r="L1415" s="13">
        <v>2500</v>
      </c>
      <c r="M1415" s="101">
        <f t="shared" si="241"/>
        <v>2678.8</v>
      </c>
    </row>
    <row r="1416" spans="1:13" ht="12.75">
      <c r="A1416" s="63" t="str">
        <f ca="1">IF(ISERROR(MATCH(E1416,Код_КЦСР,0)),"",INDIRECT(ADDRESS(MATCH(E1416,Код_КЦСР,0)+1,2,,,"КЦСР")))</f>
        <v>Строительство детского сада № 35 на 330 мест в 105 мкр.</v>
      </c>
      <c r="B1416" s="94">
        <v>811</v>
      </c>
      <c r="C1416" s="8" t="s">
        <v>204</v>
      </c>
      <c r="D1416" s="8" t="s">
        <v>228</v>
      </c>
      <c r="E1416" s="94" t="s">
        <v>75</v>
      </c>
      <c r="F1416" s="94"/>
      <c r="G1416" s="71">
        <f aca="true" t="shared" si="247" ref="G1416:L1418">G1417</f>
        <v>51800</v>
      </c>
      <c r="H1416" s="71">
        <f t="shared" si="247"/>
        <v>0</v>
      </c>
      <c r="I1416" s="71">
        <f t="shared" si="237"/>
        <v>51800</v>
      </c>
      <c r="J1416" s="71">
        <f t="shared" si="247"/>
        <v>0</v>
      </c>
      <c r="K1416" s="100">
        <f t="shared" si="245"/>
        <v>51800</v>
      </c>
      <c r="L1416" s="13">
        <f t="shared" si="247"/>
        <v>-7657</v>
      </c>
      <c r="M1416" s="101">
        <f t="shared" si="241"/>
        <v>44143</v>
      </c>
    </row>
    <row r="1417" spans="1:13" ht="33">
      <c r="A1417" s="63" t="str">
        <f ca="1">IF(ISERROR(MATCH(F1417,Код_КВР,0)),"",INDIRECT(ADDRESS(MATCH(F1417,Код_КВР,0)+1,2,,,"КВР")))</f>
        <v>Капитальные вложения в объекты недвижимого имущества муниципальной собственности</v>
      </c>
      <c r="B1417" s="94">
        <v>811</v>
      </c>
      <c r="C1417" s="8" t="s">
        <v>204</v>
      </c>
      <c r="D1417" s="8" t="s">
        <v>228</v>
      </c>
      <c r="E1417" s="94" t="s">
        <v>75</v>
      </c>
      <c r="F1417" s="94">
        <v>400</v>
      </c>
      <c r="G1417" s="71">
        <f t="shared" si="247"/>
        <v>51800</v>
      </c>
      <c r="H1417" s="71">
        <f t="shared" si="247"/>
        <v>0</v>
      </c>
      <c r="I1417" s="71">
        <f t="shared" si="237"/>
        <v>51800</v>
      </c>
      <c r="J1417" s="71">
        <f t="shared" si="247"/>
        <v>0</v>
      </c>
      <c r="K1417" s="100">
        <f t="shared" si="245"/>
        <v>51800</v>
      </c>
      <c r="L1417" s="13">
        <f t="shared" si="247"/>
        <v>-7657</v>
      </c>
      <c r="M1417" s="101">
        <f t="shared" si="241"/>
        <v>44143</v>
      </c>
    </row>
    <row r="1418" spans="1:13" ht="12.75">
      <c r="A1418" s="63" t="str">
        <f ca="1">IF(ISERROR(MATCH(F1418,Код_КВР,0)),"",INDIRECT(ADDRESS(MATCH(F1418,Код_КВР,0)+1,2,,,"КВР")))</f>
        <v>Бюджетные инвестиции</v>
      </c>
      <c r="B1418" s="94">
        <v>811</v>
      </c>
      <c r="C1418" s="8" t="s">
        <v>204</v>
      </c>
      <c r="D1418" s="8" t="s">
        <v>228</v>
      </c>
      <c r="E1418" s="94" t="s">
        <v>75</v>
      </c>
      <c r="F1418" s="94">
        <v>410</v>
      </c>
      <c r="G1418" s="71">
        <f t="shared" si="247"/>
        <v>51800</v>
      </c>
      <c r="H1418" s="71">
        <f t="shared" si="247"/>
        <v>0</v>
      </c>
      <c r="I1418" s="71">
        <f t="shared" si="237"/>
        <v>51800</v>
      </c>
      <c r="J1418" s="71">
        <f t="shared" si="247"/>
        <v>0</v>
      </c>
      <c r="K1418" s="100">
        <f t="shared" si="245"/>
        <v>51800</v>
      </c>
      <c r="L1418" s="13">
        <f t="shared" si="247"/>
        <v>-7657</v>
      </c>
      <c r="M1418" s="101">
        <f t="shared" si="241"/>
        <v>44143</v>
      </c>
    </row>
    <row r="1419" spans="1:13" ht="33">
      <c r="A1419" s="63" t="str">
        <f ca="1">IF(ISERROR(MATCH(F1419,Код_КВР,0)),"",INDIRECT(ADDRESS(MATCH(F1419,Код_КВР,0)+1,2,,,"КВР")))</f>
        <v>Бюджетные инвестиции в объекты капитального строительства муниципальной собственности</v>
      </c>
      <c r="B1419" s="94">
        <v>811</v>
      </c>
      <c r="C1419" s="8" t="s">
        <v>204</v>
      </c>
      <c r="D1419" s="8" t="s">
        <v>228</v>
      </c>
      <c r="E1419" s="94" t="s">
        <v>75</v>
      </c>
      <c r="F1419" s="94">
        <v>414</v>
      </c>
      <c r="G1419" s="71">
        <v>51800</v>
      </c>
      <c r="H1419" s="71"/>
      <c r="I1419" s="71">
        <f t="shared" si="237"/>
        <v>51800</v>
      </c>
      <c r="J1419" s="71"/>
      <c r="K1419" s="100">
        <f t="shared" si="245"/>
        <v>51800</v>
      </c>
      <c r="L1419" s="13">
        <v>-7657</v>
      </c>
      <c r="M1419" s="101">
        <f t="shared" si="241"/>
        <v>44143</v>
      </c>
    </row>
    <row r="1420" spans="1:13" ht="12.75">
      <c r="A1420" s="63" t="str">
        <f ca="1">IF(ISERROR(MATCH(E1420,Код_КЦСР,0)),"",INDIRECT(ADDRESS(MATCH(E1420,Код_КЦСР,0)+1,2,,,"КЦСР")))</f>
        <v>Строительство детского сада № 27 в 115 мкр.</v>
      </c>
      <c r="B1420" s="94">
        <v>811</v>
      </c>
      <c r="C1420" s="8" t="s">
        <v>204</v>
      </c>
      <c r="D1420" s="8" t="s">
        <v>228</v>
      </c>
      <c r="E1420" s="94" t="s">
        <v>76</v>
      </c>
      <c r="F1420" s="94"/>
      <c r="G1420" s="71">
        <f aca="true" t="shared" si="248" ref="G1420:L1422">G1421</f>
        <v>26800</v>
      </c>
      <c r="H1420" s="71">
        <f t="shared" si="248"/>
        <v>0</v>
      </c>
      <c r="I1420" s="71">
        <f t="shared" si="237"/>
        <v>26800</v>
      </c>
      <c r="J1420" s="71">
        <f t="shared" si="248"/>
        <v>0</v>
      </c>
      <c r="K1420" s="100">
        <f t="shared" si="245"/>
        <v>26800</v>
      </c>
      <c r="L1420" s="13">
        <f t="shared" si="248"/>
        <v>0</v>
      </c>
      <c r="M1420" s="101">
        <f t="shared" si="241"/>
        <v>26800</v>
      </c>
    </row>
    <row r="1421" spans="1:13" ht="33">
      <c r="A1421" s="63" t="str">
        <f ca="1">IF(ISERROR(MATCH(F1421,Код_КВР,0)),"",INDIRECT(ADDRESS(MATCH(F1421,Код_КВР,0)+1,2,,,"КВР")))</f>
        <v>Капитальные вложения в объекты недвижимого имущества муниципальной собственности</v>
      </c>
      <c r="B1421" s="94">
        <v>811</v>
      </c>
      <c r="C1421" s="8" t="s">
        <v>204</v>
      </c>
      <c r="D1421" s="8" t="s">
        <v>228</v>
      </c>
      <c r="E1421" s="94" t="s">
        <v>76</v>
      </c>
      <c r="F1421" s="94">
        <v>400</v>
      </c>
      <c r="G1421" s="71">
        <f t="shared" si="248"/>
        <v>26800</v>
      </c>
      <c r="H1421" s="71">
        <f t="shared" si="248"/>
        <v>0</v>
      </c>
      <c r="I1421" s="71">
        <f aca="true" t="shared" si="249" ref="I1421:I1496">G1421+H1421</f>
        <v>26800</v>
      </c>
      <c r="J1421" s="71">
        <f t="shared" si="248"/>
        <v>0</v>
      </c>
      <c r="K1421" s="100">
        <f t="shared" si="245"/>
        <v>26800</v>
      </c>
      <c r="L1421" s="13">
        <f t="shared" si="248"/>
        <v>0</v>
      </c>
      <c r="M1421" s="101">
        <f t="shared" si="241"/>
        <v>26800</v>
      </c>
    </row>
    <row r="1422" spans="1:13" ht="12.75">
      <c r="A1422" s="63" t="str">
        <f ca="1">IF(ISERROR(MATCH(F1422,Код_КВР,0)),"",INDIRECT(ADDRESS(MATCH(F1422,Код_КВР,0)+1,2,,,"КВР")))</f>
        <v>Бюджетные инвестиции</v>
      </c>
      <c r="B1422" s="94">
        <v>811</v>
      </c>
      <c r="C1422" s="8" t="s">
        <v>204</v>
      </c>
      <c r="D1422" s="8" t="s">
        <v>228</v>
      </c>
      <c r="E1422" s="94" t="s">
        <v>76</v>
      </c>
      <c r="F1422" s="94">
        <v>410</v>
      </c>
      <c r="G1422" s="71">
        <f t="shared" si="248"/>
        <v>26800</v>
      </c>
      <c r="H1422" s="71">
        <f t="shared" si="248"/>
        <v>0</v>
      </c>
      <c r="I1422" s="71">
        <f t="shared" si="249"/>
        <v>26800</v>
      </c>
      <c r="J1422" s="71">
        <f t="shared" si="248"/>
        <v>0</v>
      </c>
      <c r="K1422" s="100">
        <f t="shared" si="245"/>
        <v>26800</v>
      </c>
      <c r="L1422" s="13">
        <f t="shared" si="248"/>
        <v>0</v>
      </c>
      <c r="M1422" s="101">
        <f t="shared" si="241"/>
        <v>26800</v>
      </c>
    </row>
    <row r="1423" spans="1:13" ht="33">
      <c r="A1423" s="63" t="str">
        <f ca="1">IF(ISERROR(MATCH(F1423,Код_КВР,0)),"",INDIRECT(ADDRESS(MATCH(F1423,Код_КВР,0)+1,2,,,"КВР")))</f>
        <v>Бюджетные инвестиции в объекты капитального строительства муниципальной собственности</v>
      </c>
      <c r="B1423" s="94">
        <v>811</v>
      </c>
      <c r="C1423" s="8" t="s">
        <v>204</v>
      </c>
      <c r="D1423" s="8" t="s">
        <v>228</v>
      </c>
      <c r="E1423" s="94" t="s">
        <v>76</v>
      </c>
      <c r="F1423" s="94">
        <v>414</v>
      </c>
      <c r="G1423" s="71">
        <v>26800</v>
      </c>
      <c r="H1423" s="71"/>
      <c r="I1423" s="71">
        <f t="shared" si="249"/>
        <v>26800</v>
      </c>
      <c r="J1423" s="71"/>
      <c r="K1423" s="100">
        <f t="shared" si="245"/>
        <v>26800</v>
      </c>
      <c r="L1423" s="13"/>
      <c r="M1423" s="101">
        <f t="shared" si="241"/>
        <v>26800</v>
      </c>
    </row>
    <row r="1424" spans="1:13" ht="12.75">
      <c r="A1424" s="63" t="str">
        <f ca="1">IF(ISERROR(MATCH(E1424,Код_КЦСР,0)),"",INDIRECT(ADDRESS(MATCH(E1424,Код_КЦСР,0)+1,2,,,"КЦСР")))</f>
        <v>Строительство детского сада № 20 в 112 мкр.</v>
      </c>
      <c r="B1424" s="94">
        <v>811</v>
      </c>
      <c r="C1424" s="8" t="s">
        <v>204</v>
      </c>
      <c r="D1424" s="8" t="s">
        <v>228</v>
      </c>
      <c r="E1424" s="94" t="s">
        <v>606</v>
      </c>
      <c r="F1424" s="94"/>
      <c r="G1424" s="71"/>
      <c r="H1424" s="71"/>
      <c r="I1424" s="71"/>
      <c r="J1424" s="71">
        <f>J1425</f>
        <v>10964.4</v>
      </c>
      <c r="K1424" s="100">
        <f t="shared" si="245"/>
        <v>10964.4</v>
      </c>
      <c r="L1424" s="13">
        <f>L1425</f>
        <v>0</v>
      </c>
      <c r="M1424" s="101">
        <f t="shared" si="241"/>
        <v>10964.4</v>
      </c>
    </row>
    <row r="1425" spans="1:13" ht="33">
      <c r="A1425" s="63" t="str">
        <f ca="1">IF(ISERROR(MATCH(F1425,Код_КВР,0)),"",INDIRECT(ADDRESS(MATCH(F1425,Код_КВР,0)+1,2,,,"КВР")))</f>
        <v>Капитальные вложения в объекты недвижимого имущества муниципальной собственности</v>
      </c>
      <c r="B1425" s="94">
        <v>811</v>
      </c>
      <c r="C1425" s="8" t="s">
        <v>204</v>
      </c>
      <c r="D1425" s="8" t="s">
        <v>228</v>
      </c>
      <c r="E1425" s="94" t="s">
        <v>606</v>
      </c>
      <c r="F1425" s="94">
        <v>400</v>
      </c>
      <c r="G1425" s="71"/>
      <c r="H1425" s="71"/>
      <c r="I1425" s="71"/>
      <c r="J1425" s="71">
        <f>J1426</f>
        <v>10964.4</v>
      </c>
      <c r="K1425" s="100">
        <f t="shared" si="245"/>
        <v>10964.4</v>
      </c>
      <c r="L1425" s="13">
        <f>L1426</f>
        <v>0</v>
      </c>
      <c r="M1425" s="101">
        <f t="shared" si="241"/>
        <v>10964.4</v>
      </c>
    </row>
    <row r="1426" spans="1:13" ht="12.75">
      <c r="A1426" s="63" t="str">
        <f ca="1">IF(ISERROR(MATCH(F1426,Код_КВР,0)),"",INDIRECT(ADDRESS(MATCH(F1426,Код_КВР,0)+1,2,,,"КВР")))</f>
        <v>Бюджетные инвестиции</v>
      </c>
      <c r="B1426" s="94">
        <v>811</v>
      </c>
      <c r="C1426" s="8" t="s">
        <v>204</v>
      </c>
      <c r="D1426" s="8" t="s">
        <v>228</v>
      </c>
      <c r="E1426" s="94" t="s">
        <v>606</v>
      </c>
      <c r="F1426" s="94">
        <v>410</v>
      </c>
      <c r="G1426" s="71"/>
      <c r="H1426" s="71"/>
      <c r="I1426" s="71"/>
      <c r="J1426" s="71">
        <f>J1427</f>
        <v>10964.4</v>
      </c>
      <c r="K1426" s="100">
        <f t="shared" si="245"/>
        <v>10964.4</v>
      </c>
      <c r="L1426" s="13">
        <f>L1427</f>
        <v>0</v>
      </c>
      <c r="M1426" s="101">
        <f t="shared" si="241"/>
        <v>10964.4</v>
      </c>
    </row>
    <row r="1427" spans="1:13" ht="33">
      <c r="A1427" s="63" t="str">
        <f ca="1">IF(ISERROR(MATCH(F1427,Код_КВР,0)),"",INDIRECT(ADDRESS(MATCH(F1427,Код_КВР,0)+1,2,,,"КВР")))</f>
        <v>Бюджетные инвестиции в объекты капитального строительства муниципальной собственности</v>
      </c>
      <c r="B1427" s="94">
        <v>811</v>
      </c>
      <c r="C1427" s="8" t="s">
        <v>204</v>
      </c>
      <c r="D1427" s="8" t="s">
        <v>228</v>
      </c>
      <c r="E1427" s="94" t="s">
        <v>606</v>
      </c>
      <c r="F1427" s="94">
        <v>414</v>
      </c>
      <c r="G1427" s="71"/>
      <c r="H1427" s="71"/>
      <c r="I1427" s="71"/>
      <c r="J1427" s="71">
        <v>10964.4</v>
      </c>
      <c r="K1427" s="100">
        <f t="shared" si="245"/>
        <v>10964.4</v>
      </c>
      <c r="L1427" s="13"/>
      <c r="M1427" s="101">
        <f t="shared" si="241"/>
        <v>10964.4</v>
      </c>
    </row>
    <row r="1428" spans="1:13" ht="12.75">
      <c r="A1428" s="63" t="str">
        <f ca="1">IF(ISERROR(MATCH(E1428,Код_КЦСР,0)),"",INDIRECT(ADDRESS(MATCH(E1428,Код_КЦСР,0)+1,2,,,"КЦСР")))</f>
        <v>Капитальный ремонт  объектов муниципальной собственности</v>
      </c>
      <c r="B1428" s="94">
        <v>811</v>
      </c>
      <c r="C1428" s="8" t="s">
        <v>204</v>
      </c>
      <c r="D1428" s="8" t="s">
        <v>228</v>
      </c>
      <c r="E1428" s="94" t="s">
        <v>78</v>
      </c>
      <c r="F1428" s="94"/>
      <c r="G1428" s="71">
        <f aca="true" t="shared" si="250" ref="G1428:L1430">G1429</f>
        <v>5751.3</v>
      </c>
      <c r="H1428" s="71">
        <f t="shared" si="250"/>
        <v>0</v>
      </c>
      <c r="I1428" s="71">
        <f t="shared" si="249"/>
        <v>5751.3</v>
      </c>
      <c r="J1428" s="71">
        <f t="shared" si="250"/>
        <v>0</v>
      </c>
      <c r="K1428" s="100">
        <f t="shared" si="245"/>
        <v>5751.3</v>
      </c>
      <c r="L1428" s="13">
        <f t="shared" si="250"/>
        <v>0</v>
      </c>
      <c r="M1428" s="101">
        <f t="shared" si="241"/>
        <v>5751.3</v>
      </c>
    </row>
    <row r="1429" spans="1:13" ht="12.75">
      <c r="A1429" s="63" t="str">
        <f ca="1">IF(ISERROR(MATCH(F1429,Код_КВР,0)),"",INDIRECT(ADDRESS(MATCH(F1429,Код_КВР,0)+1,2,,,"КВР")))</f>
        <v>Закупка товаров, работ и услуг для муниципальных нужд</v>
      </c>
      <c r="B1429" s="94">
        <v>811</v>
      </c>
      <c r="C1429" s="8" t="s">
        <v>204</v>
      </c>
      <c r="D1429" s="8" t="s">
        <v>228</v>
      </c>
      <c r="E1429" s="94" t="s">
        <v>78</v>
      </c>
      <c r="F1429" s="94">
        <v>200</v>
      </c>
      <c r="G1429" s="71">
        <f t="shared" si="250"/>
        <v>5751.3</v>
      </c>
      <c r="H1429" s="71">
        <f t="shared" si="250"/>
        <v>0</v>
      </c>
      <c r="I1429" s="71">
        <f t="shared" si="249"/>
        <v>5751.3</v>
      </c>
      <c r="J1429" s="71">
        <f t="shared" si="250"/>
        <v>0</v>
      </c>
      <c r="K1429" s="100">
        <f t="shared" si="245"/>
        <v>5751.3</v>
      </c>
      <c r="L1429" s="13">
        <f t="shared" si="250"/>
        <v>0</v>
      </c>
      <c r="M1429" s="101">
        <f t="shared" si="241"/>
        <v>5751.3</v>
      </c>
    </row>
    <row r="1430" spans="1:13" ht="33">
      <c r="A1430" s="63" t="str">
        <f ca="1">IF(ISERROR(MATCH(F1430,Код_КВР,0)),"",INDIRECT(ADDRESS(MATCH(F1430,Код_КВР,0)+1,2,,,"КВР")))</f>
        <v>Иные закупки товаров, работ и услуг для обеспечения муниципальных нужд</v>
      </c>
      <c r="B1430" s="94">
        <v>811</v>
      </c>
      <c r="C1430" s="8" t="s">
        <v>204</v>
      </c>
      <c r="D1430" s="8" t="s">
        <v>228</v>
      </c>
      <c r="E1430" s="94" t="s">
        <v>78</v>
      </c>
      <c r="F1430" s="94">
        <v>240</v>
      </c>
      <c r="G1430" s="71">
        <f t="shared" si="250"/>
        <v>5751.3</v>
      </c>
      <c r="H1430" s="71">
        <f t="shared" si="250"/>
        <v>0</v>
      </c>
      <c r="I1430" s="71">
        <f t="shared" si="249"/>
        <v>5751.3</v>
      </c>
      <c r="J1430" s="71">
        <f t="shared" si="250"/>
        <v>0</v>
      </c>
      <c r="K1430" s="100">
        <f t="shared" si="245"/>
        <v>5751.3</v>
      </c>
      <c r="L1430" s="13">
        <f t="shared" si="250"/>
        <v>0</v>
      </c>
      <c r="M1430" s="101">
        <f t="shared" si="241"/>
        <v>5751.3</v>
      </c>
    </row>
    <row r="1431" spans="1:13" ht="33">
      <c r="A1431" s="63" t="str">
        <f ca="1">IF(ISERROR(MATCH(F1431,Код_КВР,0)),"",INDIRECT(ADDRESS(MATCH(F1431,Код_КВР,0)+1,2,,,"КВР")))</f>
        <v>Закупка товаров, работ, услуг в целях капитального ремонта муниципального имущества</v>
      </c>
      <c r="B1431" s="94">
        <v>811</v>
      </c>
      <c r="C1431" s="8" t="s">
        <v>204</v>
      </c>
      <c r="D1431" s="8" t="s">
        <v>228</v>
      </c>
      <c r="E1431" s="94" t="s">
        <v>78</v>
      </c>
      <c r="F1431" s="94">
        <v>243</v>
      </c>
      <c r="G1431" s="71">
        <v>5751.3</v>
      </c>
      <c r="H1431" s="71"/>
      <c r="I1431" s="71">
        <f t="shared" si="249"/>
        <v>5751.3</v>
      </c>
      <c r="J1431" s="71"/>
      <c r="K1431" s="100">
        <f t="shared" si="245"/>
        <v>5751.3</v>
      </c>
      <c r="L1431" s="13"/>
      <c r="M1431" s="101">
        <f t="shared" si="241"/>
        <v>5751.3</v>
      </c>
    </row>
    <row r="1432" spans="1:13" ht="12.75">
      <c r="A1432" s="63" t="str">
        <f ca="1">IF(ISERROR(MATCH(C1432,Код_Раздел,0)),"",INDIRECT(ADDRESS(MATCH(C1432,Код_Раздел,0)+1,2,,,"Раздел")))</f>
        <v>Культура, кинематография</v>
      </c>
      <c r="B1432" s="103">
        <v>811</v>
      </c>
      <c r="C1432" s="8" t="s">
        <v>231</v>
      </c>
      <c r="D1432" s="8"/>
      <c r="E1432" s="103"/>
      <c r="F1432" s="103"/>
      <c r="G1432" s="71"/>
      <c r="H1432" s="71"/>
      <c r="I1432" s="71"/>
      <c r="J1432" s="71"/>
      <c r="K1432" s="100"/>
      <c r="L1432" s="13">
        <f aca="true" t="shared" si="251" ref="L1432:L1437">L1433</f>
        <v>1712.9</v>
      </c>
      <c r="M1432" s="101">
        <f t="shared" si="241"/>
        <v>1712.9</v>
      </c>
    </row>
    <row r="1433" spans="1:13" ht="12.75">
      <c r="A1433" s="12" t="s">
        <v>193</v>
      </c>
      <c r="B1433" s="103">
        <v>811</v>
      </c>
      <c r="C1433" s="8" t="s">
        <v>231</v>
      </c>
      <c r="D1433" s="8" t="s">
        <v>222</v>
      </c>
      <c r="E1433" s="103"/>
      <c r="F1433" s="103"/>
      <c r="G1433" s="71"/>
      <c r="H1433" s="71"/>
      <c r="I1433" s="71"/>
      <c r="J1433" s="71"/>
      <c r="K1433" s="100"/>
      <c r="L1433" s="13">
        <f t="shared" si="251"/>
        <v>1712.9</v>
      </c>
      <c r="M1433" s="101">
        <f t="shared" si="241"/>
        <v>1712.9</v>
      </c>
    </row>
    <row r="1434" spans="1:13" ht="49.5">
      <c r="A1434" s="63" t="str">
        <f ca="1">IF(ISERROR(MATCH(E1434,Код_КЦСР,0)),"",INDIRECT(ADDRESS(MATCH(E1434,Код_КЦСР,0)+1,2,,,"КЦСР")))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434" s="103">
        <v>811</v>
      </c>
      <c r="C1434" s="8" t="s">
        <v>231</v>
      </c>
      <c r="D1434" s="8" t="s">
        <v>222</v>
      </c>
      <c r="E1434" s="103" t="s">
        <v>70</v>
      </c>
      <c r="F1434" s="103"/>
      <c r="G1434" s="71"/>
      <c r="H1434" s="71"/>
      <c r="I1434" s="71"/>
      <c r="J1434" s="71"/>
      <c r="K1434" s="100"/>
      <c r="L1434" s="13">
        <f t="shared" si="251"/>
        <v>1712.9</v>
      </c>
      <c r="M1434" s="101">
        <f t="shared" si="241"/>
        <v>1712.9</v>
      </c>
    </row>
    <row r="1435" spans="1:13" ht="12.75">
      <c r="A1435" s="63" t="str">
        <f ca="1">IF(ISERROR(MATCH(E1435,Код_КЦСР,0)),"",INDIRECT(ADDRESS(MATCH(E1435,Код_КЦСР,0)+1,2,,,"КЦСР")))</f>
        <v>Капитальный ремонт  объектов муниципальной собственности</v>
      </c>
      <c r="B1435" s="103">
        <v>811</v>
      </c>
      <c r="C1435" s="8" t="s">
        <v>231</v>
      </c>
      <c r="D1435" s="8" t="s">
        <v>222</v>
      </c>
      <c r="E1435" s="103" t="s">
        <v>78</v>
      </c>
      <c r="F1435" s="103"/>
      <c r="G1435" s="71"/>
      <c r="H1435" s="71"/>
      <c r="I1435" s="71"/>
      <c r="J1435" s="71"/>
      <c r="K1435" s="100"/>
      <c r="L1435" s="13">
        <f t="shared" si="251"/>
        <v>1712.9</v>
      </c>
      <c r="M1435" s="101">
        <f t="shared" si="241"/>
        <v>1712.9</v>
      </c>
    </row>
    <row r="1436" spans="1:13" ht="12.75">
      <c r="A1436" s="63" t="str">
        <f ca="1">IF(ISERROR(MATCH(F1436,Код_КВР,0)),"",INDIRECT(ADDRESS(MATCH(F1436,Код_КВР,0)+1,2,,,"КВР")))</f>
        <v>Закупка товаров, работ и услуг для муниципальных нужд</v>
      </c>
      <c r="B1436" s="103">
        <v>811</v>
      </c>
      <c r="C1436" s="8" t="s">
        <v>231</v>
      </c>
      <c r="D1436" s="8" t="s">
        <v>222</v>
      </c>
      <c r="E1436" s="103" t="s">
        <v>78</v>
      </c>
      <c r="F1436" s="103">
        <v>200</v>
      </c>
      <c r="G1436" s="71"/>
      <c r="H1436" s="71"/>
      <c r="I1436" s="71"/>
      <c r="J1436" s="71"/>
      <c r="K1436" s="100"/>
      <c r="L1436" s="13">
        <f t="shared" si="251"/>
        <v>1712.9</v>
      </c>
      <c r="M1436" s="101">
        <f t="shared" si="241"/>
        <v>1712.9</v>
      </c>
    </row>
    <row r="1437" spans="1:13" ht="33">
      <c r="A1437" s="63" t="str">
        <f ca="1">IF(ISERROR(MATCH(F1437,Код_КВР,0)),"",INDIRECT(ADDRESS(MATCH(F1437,Код_КВР,0)+1,2,,,"КВР")))</f>
        <v>Иные закупки товаров, работ и услуг для обеспечения муниципальных нужд</v>
      </c>
      <c r="B1437" s="103">
        <v>811</v>
      </c>
      <c r="C1437" s="8" t="s">
        <v>231</v>
      </c>
      <c r="D1437" s="8" t="s">
        <v>222</v>
      </c>
      <c r="E1437" s="103" t="s">
        <v>78</v>
      </c>
      <c r="F1437" s="103">
        <v>240</v>
      </c>
      <c r="G1437" s="71"/>
      <c r="H1437" s="71"/>
      <c r="I1437" s="71"/>
      <c r="J1437" s="71"/>
      <c r="K1437" s="100"/>
      <c r="L1437" s="13">
        <f t="shared" si="251"/>
        <v>1712.9</v>
      </c>
      <c r="M1437" s="101">
        <f t="shared" si="241"/>
        <v>1712.9</v>
      </c>
    </row>
    <row r="1438" spans="1:13" ht="33">
      <c r="A1438" s="63" t="str">
        <f ca="1">IF(ISERROR(MATCH(F1438,Код_КВР,0)),"",INDIRECT(ADDRESS(MATCH(F1438,Код_КВР,0)+1,2,,,"КВР")))</f>
        <v>Закупка товаров, работ, услуг в целях капитального ремонта муниципального имущества</v>
      </c>
      <c r="B1438" s="103">
        <v>811</v>
      </c>
      <c r="C1438" s="8" t="s">
        <v>231</v>
      </c>
      <c r="D1438" s="8" t="s">
        <v>222</v>
      </c>
      <c r="E1438" s="103" t="s">
        <v>78</v>
      </c>
      <c r="F1438" s="103">
        <v>243</v>
      </c>
      <c r="G1438" s="71"/>
      <c r="H1438" s="71"/>
      <c r="I1438" s="71"/>
      <c r="J1438" s="71"/>
      <c r="K1438" s="100"/>
      <c r="L1438" s="13">
        <v>1712.9</v>
      </c>
      <c r="M1438" s="101">
        <f t="shared" si="241"/>
        <v>1712.9</v>
      </c>
    </row>
    <row r="1439" spans="1:13" ht="12.75">
      <c r="A1439" s="63" t="str">
        <f ca="1">IF(ISERROR(MATCH(C1439,Код_Раздел,0)),"",INDIRECT(ADDRESS(MATCH(C1439,Код_Раздел,0)+1,2,,,"Раздел")))</f>
        <v>Физическая культура и спорт</v>
      </c>
      <c r="B1439" s="94">
        <v>811</v>
      </c>
      <c r="C1439" s="8" t="s">
        <v>233</v>
      </c>
      <c r="D1439" s="8"/>
      <c r="E1439" s="94"/>
      <c r="F1439" s="94"/>
      <c r="G1439" s="71">
        <f aca="true" t="shared" si="252" ref="G1439:L1445">G1440</f>
        <v>10000</v>
      </c>
      <c r="H1439" s="71">
        <f t="shared" si="252"/>
        <v>0</v>
      </c>
      <c r="I1439" s="71">
        <f t="shared" si="249"/>
        <v>10000</v>
      </c>
      <c r="J1439" s="71">
        <f t="shared" si="252"/>
        <v>2813.9</v>
      </c>
      <c r="K1439" s="100">
        <f t="shared" si="245"/>
        <v>12813.9</v>
      </c>
      <c r="L1439" s="13">
        <f t="shared" si="252"/>
        <v>0</v>
      </c>
      <c r="M1439" s="101">
        <f t="shared" si="241"/>
        <v>12813.9</v>
      </c>
    </row>
    <row r="1440" spans="1:13" ht="12.75">
      <c r="A1440" s="12" t="s">
        <v>201</v>
      </c>
      <c r="B1440" s="94">
        <v>811</v>
      </c>
      <c r="C1440" s="8" t="s">
        <v>233</v>
      </c>
      <c r="D1440" s="8" t="s">
        <v>230</v>
      </c>
      <c r="E1440" s="94"/>
      <c r="F1440" s="94"/>
      <c r="G1440" s="71">
        <f t="shared" si="252"/>
        <v>10000</v>
      </c>
      <c r="H1440" s="71">
        <f t="shared" si="252"/>
        <v>0</v>
      </c>
      <c r="I1440" s="71">
        <f t="shared" si="249"/>
        <v>10000</v>
      </c>
      <c r="J1440" s="71">
        <f>J1441+J1447</f>
        <v>2813.9</v>
      </c>
      <c r="K1440" s="100">
        <f t="shared" si="245"/>
        <v>12813.9</v>
      </c>
      <c r="L1440" s="13">
        <f>L1441+L1447</f>
        <v>0</v>
      </c>
      <c r="M1440" s="101">
        <f t="shared" si="241"/>
        <v>12813.9</v>
      </c>
    </row>
    <row r="1441" spans="1:13" ht="49.5">
      <c r="A1441" s="63" t="str">
        <f ca="1">IF(ISERROR(MATCH(E1441,Код_КЦСР,0)),"",INDIRECT(ADDRESS(MATCH(E1441,Код_КЦСР,0)+1,2,,,"КЦСР")))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441" s="94">
        <v>811</v>
      </c>
      <c r="C1441" s="8" t="s">
        <v>233</v>
      </c>
      <c r="D1441" s="8" t="s">
        <v>230</v>
      </c>
      <c r="E1441" s="94" t="s">
        <v>70</v>
      </c>
      <c r="F1441" s="94"/>
      <c r="G1441" s="71">
        <f t="shared" si="252"/>
        <v>10000</v>
      </c>
      <c r="H1441" s="71">
        <f t="shared" si="252"/>
        <v>0</v>
      </c>
      <c r="I1441" s="71">
        <f t="shared" si="249"/>
        <v>10000</v>
      </c>
      <c r="J1441" s="71">
        <f t="shared" si="252"/>
        <v>0</v>
      </c>
      <c r="K1441" s="100">
        <f t="shared" si="245"/>
        <v>10000</v>
      </c>
      <c r="L1441" s="13">
        <f t="shared" si="252"/>
        <v>0</v>
      </c>
      <c r="M1441" s="101">
        <f t="shared" si="241"/>
        <v>10000</v>
      </c>
    </row>
    <row r="1442" spans="1:13" ht="33">
      <c r="A1442" s="63" t="str">
        <f ca="1">IF(ISERROR(MATCH(E1442,Код_КЦСР,0)),"",INDIRECT(ADDRESS(MATCH(E1442,Код_КЦСР,0)+1,2,,,"КЦСР")))</f>
        <v>Капитальное строительство и реконструкция объектов муниципальной собственности</v>
      </c>
      <c r="B1442" s="94">
        <v>811</v>
      </c>
      <c r="C1442" s="8" t="s">
        <v>233</v>
      </c>
      <c r="D1442" s="8" t="s">
        <v>230</v>
      </c>
      <c r="E1442" s="94" t="s">
        <v>72</v>
      </c>
      <c r="F1442" s="94"/>
      <c r="G1442" s="71">
        <f t="shared" si="252"/>
        <v>10000</v>
      </c>
      <c r="H1442" s="71">
        <f t="shared" si="252"/>
        <v>0</v>
      </c>
      <c r="I1442" s="71">
        <f t="shared" si="249"/>
        <v>10000</v>
      </c>
      <c r="J1442" s="71">
        <f t="shared" si="252"/>
        <v>0</v>
      </c>
      <c r="K1442" s="100">
        <f t="shared" si="245"/>
        <v>10000</v>
      </c>
      <c r="L1442" s="13">
        <f t="shared" si="252"/>
        <v>0</v>
      </c>
      <c r="M1442" s="101">
        <f t="shared" si="241"/>
        <v>10000</v>
      </c>
    </row>
    <row r="1443" spans="1:13" ht="12.75">
      <c r="A1443" s="63" t="str">
        <f ca="1">IF(ISERROR(MATCH(E1443,Код_КЦСР,0)),"",INDIRECT(ADDRESS(MATCH(E1443,Код_КЦСР,0)+1,2,,,"КЦСР")))</f>
        <v>Строительство объектов сметной стоимостью до 100 млн. рублей</v>
      </c>
      <c r="B1443" s="94">
        <v>811</v>
      </c>
      <c r="C1443" s="8" t="s">
        <v>233</v>
      </c>
      <c r="D1443" s="8" t="s">
        <v>230</v>
      </c>
      <c r="E1443" s="94" t="s">
        <v>73</v>
      </c>
      <c r="F1443" s="94"/>
      <c r="G1443" s="71">
        <f t="shared" si="252"/>
        <v>10000</v>
      </c>
      <c r="H1443" s="71">
        <f t="shared" si="252"/>
        <v>0</v>
      </c>
      <c r="I1443" s="71">
        <f t="shared" si="249"/>
        <v>10000</v>
      </c>
      <c r="J1443" s="71">
        <f t="shared" si="252"/>
        <v>0</v>
      </c>
      <c r="K1443" s="100">
        <f t="shared" si="245"/>
        <v>10000</v>
      </c>
      <c r="L1443" s="13">
        <f t="shared" si="252"/>
        <v>0</v>
      </c>
      <c r="M1443" s="101">
        <f t="shared" si="241"/>
        <v>10000</v>
      </c>
    </row>
    <row r="1444" spans="1:13" ht="33">
      <c r="A1444" s="63" t="str">
        <f ca="1">IF(ISERROR(MATCH(F1444,Код_КВР,0)),"",INDIRECT(ADDRESS(MATCH(F1444,Код_КВР,0)+1,2,,,"КВР")))</f>
        <v>Капитальные вложения в объекты недвижимого имущества муниципальной собственности</v>
      </c>
      <c r="B1444" s="94">
        <v>811</v>
      </c>
      <c r="C1444" s="8" t="s">
        <v>233</v>
      </c>
      <c r="D1444" s="8" t="s">
        <v>230</v>
      </c>
      <c r="E1444" s="94" t="s">
        <v>73</v>
      </c>
      <c r="F1444" s="94">
        <v>400</v>
      </c>
      <c r="G1444" s="71">
        <f t="shared" si="252"/>
        <v>10000</v>
      </c>
      <c r="H1444" s="71">
        <f t="shared" si="252"/>
        <v>0</v>
      </c>
      <c r="I1444" s="71">
        <f t="shared" si="249"/>
        <v>10000</v>
      </c>
      <c r="J1444" s="71">
        <f t="shared" si="252"/>
        <v>0</v>
      </c>
      <c r="K1444" s="100">
        <f t="shared" si="245"/>
        <v>10000</v>
      </c>
      <c r="L1444" s="13">
        <f t="shared" si="252"/>
        <v>0</v>
      </c>
      <c r="M1444" s="101">
        <f t="shared" si="241"/>
        <v>10000</v>
      </c>
    </row>
    <row r="1445" spans="1:13" ht="12.75">
      <c r="A1445" s="63" t="str">
        <f ca="1">IF(ISERROR(MATCH(F1445,Код_КВР,0)),"",INDIRECT(ADDRESS(MATCH(F1445,Код_КВР,0)+1,2,,,"КВР")))</f>
        <v>Бюджетные инвестиции</v>
      </c>
      <c r="B1445" s="94">
        <v>811</v>
      </c>
      <c r="C1445" s="8" t="s">
        <v>233</v>
      </c>
      <c r="D1445" s="8" t="s">
        <v>230</v>
      </c>
      <c r="E1445" s="94" t="s">
        <v>73</v>
      </c>
      <c r="F1445" s="94">
        <v>410</v>
      </c>
      <c r="G1445" s="71">
        <f t="shared" si="252"/>
        <v>10000</v>
      </c>
      <c r="H1445" s="71">
        <f t="shared" si="252"/>
        <v>0</v>
      </c>
      <c r="I1445" s="71">
        <f t="shared" si="249"/>
        <v>10000</v>
      </c>
      <c r="J1445" s="71">
        <f t="shared" si="252"/>
        <v>0</v>
      </c>
      <c r="K1445" s="100">
        <f t="shared" si="245"/>
        <v>10000</v>
      </c>
      <c r="L1445" s="13">
        <f t="shared" si="252"/>
        <v>0</v>
      </c>
      <c r="M1445" s="101">
        <f t="shared" si="241"/>
        <v>10000</v>
      </c>
    </row>
    <row r="1446" spans="1:13" ht="33">
      <c r="A1446" s="63" t="str">
        <f ca="1">IF(ISERROR(MATCH(F1446,Код_КВР,0)),"",INDIRECT(ADDRESS(MATCH(F1446,Код_КВР,0)+1,2,,,"КВР")))</f>
        <v>Бюджетные инвестиции в объекты капитального строительства муниципальной собственности</v>
      </c>
      <c r="B1446" s="94">
        <v>811</v>
      </c>
      <c r="C1446" s="8" t="s">
        <v>233</v>
      </c>
      <c r="D1446" s="8" t="s">
        <v>230</v>
      </c>
      <c r="E1446" s="94" t="s">
        <v>73</v>
      </c>
      <c r="F1446" s="94">
        <v>414</v>
      </c>
      <c r="G1446" s="71">
        <v>10000</v>
      </c>
      <c r="H1446" s="71"/>
      <c r="I1446" s="71">
        <f t="shared" si="249"/>
        <v>10000</v>
      </c>
      <c r="J1446" s="71"/>
      <c r="K1446" s="100">
        <f t="shared" si="245"/>
        <v>10000</v>
      </c>
      <c r="L1446" s="13"/>
      <c r="M1446" s="101">
        <f t="shared" si="241"/>
        <v>10000</v>
      </c>
    </row>
    <row r="1447" spans="1:13" ht="33">
      <c r="A1447" s="63" t="str">
        <f ca="1">IF(ISERROR(MATCH(E1447,Код_КЦСР,0)),"",INDIRECT(ADDRESS(MATCH(E1447,Код_КЦСР,0)+1,2,,,"КЦСР")))</f>
        <v>Непрограммные направления деятельности органов местного самоуправления</v>
      </c>
      <c r="B1447" s="94">
        <v>811</v>
      </c>
      <c r="C1447" s="8" t="s">
        <v>233</v>
      </c>
      <c r="D1447" s="8" t="s">
        <v>230</v>
      </c>
      <c r="E1447" s="94" t="s">
        <v>308</v>
      </c>
      <c r="F1447" s="94"/>
      <c r="G1447" s="71"/>
      <c r="H1447" s="71"/>
      <c r="I1447" s="71"/>
      <c r="J1447" s="71">
        <f>J1448</f>
        <v>2813.9</v>
      </c>
      <c r="K1447" s="100">
        <f t="shared" si="245"/>
        <v>2813.9</v>
      </c>
      <c r="L1447" s="13">
        <f>L1448</f>
        <v>0</v>
      </c>
      <c r="M1447" s="101">
        <f t="shared" si="241"/>
        <v>2813.9</v>
      </c>
    </row>
    <row r="1448" spans="1:13" ht="12.75">
      <c r="A1448" s="63" t="str">
        <f ca="1">IF(ISERROR(MATCH(E1448,Код_КЦСР,0)),"",INDIRECT(ADDRESS(MATCH(E1448,Код_КЦСР,0)+1,2,,,"КЦСР")))</f>
        <v>Расходы, не включенные в муниципальные программы города Череповца</v>
      </c>
      <c r="B1448" s="94">
        <v>811</v>
      </c>
      <c r="C1448" s="8" t="s">
        <v>233</v>
      </c>
      <c r="D1448" s="8" t="s">
        <v>230</v>
      </c>
      <c r="E1448" s="94" t="s">
        <v>310</v>
      </c>
      <c r="F1448" s="94"/>
      <c r="G1448" s="71"/>
      <c r="H1448" s="71"/>
      <c r="I1448" s="71"/>
      <c r="J1448" s="71">
        <f>J1449</f>
        <v>2813.9</v>
      </c>
      <c r="K1448" s="100">
        <f t="shared" si="245"/>
        <v>2813.9</v>
      </c>
      <c r="L1448" s="13">
        <f>L1449</f>
        <v>0</v>
      </c>
      <c r="M1448" s="101">
        <f t="shared" si="241"/>
        <v>2813.9</v>
      </c>
    </row>
    <row r="1449" spans="1:13" ht="12.75">
      <c r="A1449" s="63" t="str">
        <f ca="1">IF(ISERROR(MATCH(E1449,Код_КЦСР,0)),"",INDIRECT(ADDRESS(MATCH(E1449,Код_КЦСР,0)+1,2,,,"КЦСР")))</f>
        <v>Кредиторская задолженность, сложившаяся по итогам 2013 года</v>
      </c>
      <c r="B1449" s="94">
        <v>811</v>
      </c>
      <c r="C1449" s="8" t="s">
        <v>233</v>
      </c>
      <c r="D1449" s="8" t="s">
        <v>230</v>
      </c>
      <c r="E1449" s="94" t="s">
        <v>380</v>
      </c>
      <c r="F1449" s="94"/>
      <c r="G1449" s="71"/>
      <c r="H1449" s="71"/>
      <c r="I1449" s="71"/>
      <c r="J1449" s="71">
        <f>J1450</f>
        <v>2813.9</v>
      </c>
      <c r="K1449" s="100">
        <f t="shared" si="245"/>
        <v>2813.9</v>
      </c>
      <c r="L1449" s="13">
        <f>L1450</f>
        <v>0</v>
      </c>
      <c r="M1449" s="101">
        <f t="shared" si="241"/>
        <v>2813.9</v>
      </c>
    </row>
    <row r="1450" spans="1:13" ht="33">
      <c r="A1450" s="63" t="str">
        <f ca="1">IF(ISERROR(MATCH(F1450,Код_КВР,0)),"",INDIRECT(ADDRESS(MATCH(F1450,Код_КВР,0)+1,2,,,"КВР")))</f>
        <v>Капитальные вложения в объекты недвижимого имущества муниципальной собственности</v>
      </c>
      <c r="B1450" s="94">
        <v>811</v>
      </c>
      <c r="C1450" s="8" t="s">
        <v>233</v>
      </c>
      <c r="D1450" s="8" t="s">
        <v>230</v>
      </c>
      <c r="E1450" s="94" t="s">
        <v>380</v>
      </c>
      <c r="F1450" s="94">
        <v>400</v>
      </c>
      <c r="G1450" s="71"/>
      <c r="H1450" s="71"/>
      <c r="I1450" s="71"/>
      <c r="J1450" s="71">
        <f>J1451</f>
        <v>2813.9</v>
      </c>
      <c r="K1450" s="100">
        <f t="shared" si="245"/>
        <v>2813.9</v>
      </c>
      <c r="L1450" s="13">
        <f>L1451</f>
        <v>0</v>
      </c>
      <c r="M1450" s="101">
        <f t="shared" si="241"/>
        <v>2813.9</v>
      </c>
    </row>
    <row r="1451" spans="1:13" ht="12.75">
      <c r="A1451" s="63" t="str">
        <f ca="1">IF(ISERROR(MATCH(F1451,Код_КВР,0)),"",INDIRECT(ADDRESS(MATCH(F1451,Код_КВР,0)+1,2,,,"КВР")))</f>
        <v>Бюджетные инвестиции</v>
      </c>
      <c r="B1451" s="94">
        <v>811</v>
      </c>
      <c r="C1451" s="8" t="s">
        <v>233</v>
      </c>
      <c r="D1451" s="8" t="s">
        <v>230</v>
      </c>
      <c r="E1451" s="94" t="s">
        <v>380</v>
      </c>
      <c r="F1451" s="94">
        <v>410</v>
      </c>
      <c r="G1451" s="71"/>
      <c r="H1451" s="71"/>
      <c r="I1451" s="71"/>
      <c r="J1451" s="71">
        <f>J1452</f>
        <v>2813.9</v>
      </c>
      <c r="K1451" s="100">
        <f t="shared" si="245"/>
        <v>2813.9</v>
      </c>
      <c r="L1451" s="13">
        <f>L1452</f>
        <v>0</v>
      </c>
      <c r="M1451" s="101">
        <f t="shared" si="241"/>
        <v>2813.9</v>
      </c>
    </row>
    <row r="1452" spans="1:13" ht="33">
      <c r="A1452" s="63" t="str">
        <f ca="1">IF(ISERROR(MATCH(F1452,Код_КВР,0)),"",INDIRECT(ADDRESS(MATCH(F1452,Код_КВР,0)+1,2,,,"КВР")))</f>
        <v>Бюджетные инвестиции в объекты капитального строительства муниципальной собственности</v>
      </c>
      <c r="B1452" s="94">
        <v>811</v>
      </c>
      <c r="C1452" s="8" t="s">
        <v>233</v>
      </c>
      <c r="D1452" s="8" t="s">
        <v>230</v>
      </c>
      <c r="E1452" s="94" t="s">
        <v>380</v>
      </c>
      <c r="F1452" s="94">
        <v>414</v>
      </c>
      <c r="G1452" s="71"/>
      <c r="H1452" s="71"/>
      <c r="I1452" s="71"/>
      <c r="J1452" s="71">
        <v>2813.9</v>
      </c>
      <c r="K1452" s="100">
        <f t="shared" si="245"/>
        <v>2813.9</v>
      </c>
      <c r="L1452" s="13"/>
      <c r="M1452" s="101">
        <f t="shared" si="241"/>
        <v>2813.9</v>
      </c>
    </row>
    <row r="1453" spans="1:13" ht="12.75">
      <c r="A1453" s="63" t="str">
        <f ca="1">IF(ISERROR(MATCH(B1453,Код_ППП,0)),"",INDIRECT(ADDRESS(MATCH(B1453,Код_ППП,0)+1,2,,,"ППП")))</f>
        <v xml:space="preserve">КОНТРОЛЬНО-СЧЕТНАЯ ПАЛАТА ГОРОДА ЧЕРЕПОВЦА </v>
      </c>
      <c r="B1453" s="94">
        <v>812</v>
      </c>
      <c r="C1453" s="8"/>
      <c r="D1453" s="8"/>
      <c r="E1453" s="94"/>
      <c r="F1453" s="94"/>
      <c r="G1453" s="71"/>
      <c r="H1453" s="71"/>
      <c r="I1453" s="71"/>
      <c r="J1453" s="71">
        <f aca="true" t="shared" si="253" ref="J1453:L1458">J1454</f>
        <v>8199.9</v>
      </c>
      <c r="K1453" s="100">
        <f t="shared" si="245"/>
        <v>8199.9</v>
      </c>
      <c r="L1453" s="13">
        <f t="shared" si="253"/>
        <v>0</v>
      </c>
      <c r="M1453" s="101">
        <f t="shared" si="241"/>
        <v>8199.9</v>
      </c>
    </row>
    <row r="1454" spans="1:13" ht="12.75">
      <c r="A1454" s="63" t="str">
        <f ca="1">IF(ISERROR(MATCH(C1454,Код_Раздел,0)),"",INDIRECT(ADDRESS(MATCH(C1454,Код_Раздел,0)+1,2,,,"Раздел")))</f>
        <v>Общегосударственные  вопросы</v>
      </c>
      <c r="B1454" s="94">
        <v>812</v>
      </c>
      <c r="C1454" s="8" t="s">
        <v>222</v>
      </c>
      <c r="D1454" s="8"/>
      <c r="E1454" s="94"/>
      <c r="F1454" s="94"/>
      <c r="G1454" s="71"/>
      <c r="H1454" s="71"/>
      <c r="I1454" s="71"/>
      <c r="J1454" s="71">
        <f t="shared" si="253"/>
        <v>8199.9</v>
      </c>
      <c r="K1454" s="100">
        <f t="shared" si="245"/>
        <v>8199.9</v>
      </c>
      <c r="L1454" s="13">
        <f t="shared" si="253"/>
        <v>0</v>
      </c>
      <c r="M1454" s="101">
        <f t="shared" si="241"/>
        <v>8199.9</v>
      </c>
    </row>
    <row r="1455" spans="1:13" ht="33">
      <c r="A1455" s="12" t="s">
        <v>174</v>
      </c>
      <c r="B1455" s="94">
        <v>812</v>
      </c>
      <c r="C1455" s="8" t="s">
        <v>222</v>
      </c>
      <c r="D1455" s="8" t="s">
        <v>226</v>
      </c>
      <c r="E1455" s="94"/>
      <c r="F1455" s="94"/>
      <c r="G1455" s="71"/>
      <c r="H1455" s="71"/>
      <c r="I1455" s="71"/>
      <c r="J1455" s="71">
        <f t="shared" si="253"/>
        <v>8199.9</v>
      </c>
      <c r="K1455" s="100">
        <f t="shared" si="245"/>
        <v>8199.9</v>
      </c>
      <c r="L1455" s="13">
        <f t="shared" si="253"/>
        <v>0</v>
      </c>
      <c r="M1455" s="101">
        <f aca="true" t="shared" si="254" ref="M1455:M1497">K1455+L1455</f>
        <v>8199.9</v>
      </c>
    </row>
    <row r="1456" spans="1:13" ht="33">
      <c r="A1456" s="63" t="str">
        <f ca="1">IF(ISERROR(MATCH(E1456,Код_КЦСР,0)),"",INDIRECT(ADDRESS(MATCH(E1456,Код_КЦСР,0)+1,2,,,"КЦСР")))</f>
        <v>Непрограммные направления деятельности органов местного самоуправления</v>
      </c>
      <c r="B1456" s="94">
        <v>812</v>
      </c>
      <c r="C1456" s="8" t="s">
        <v>222</v>
      </c>
      <c r="D1456" s="8" t="s">
        <v>226</v>
      </c>
      <c r="E1456" s="94" t="s">
        <v>308</v>
      </c>
      <c r="F1456" s="94"/>
      <c r="G1456" s="71"/>
      <c r="H1456" s="71"/>
      <c r="I1456" s="71"/>
      <c r="J1456" s="71">
        <f t="shared" si="253"/>
        <v>8199.9</v>
      </c>
      <c r="K1456" s="100">
        <f t="shared" si="245"/>
        <v>8199.9</v>
      </c>
      <c r="L1456" s="13">
        <f t="shared" si="253"/>
        <v>0</v>
      </c>
      <c r="M1456" s="101">
        <f t="shared" si="254"/>
        <v>8199.9</v>
      </c>
    </row>
    <row r="1457" spans="1:13" ht="12.75">
      <c r="A1457" s="63" t="str">
        <f ca="1">IF(ISERROR(MATCH(E1457,Код_КЦСР,0)),"",INDIRECT(ADDRESS(MATCH(E1457,Код_КЦСР,0)+1,2,,,"КЦСР")))</f>
        <v>Расходы, не включенные в муниципальные программы города Череповца</v>
      </c>
      <c r="B1457" s="94">
        <v>812</v>
      </c>
      <c r="C1457" s="8" t="s">
        <v>222</v>
      </c>
      <c r="D1457" s="8" t="s">
        <v>226</v>
      </c>
      <c r="E1457" s="94" t="s">
        <v>310</v>
      </c>
      <c r="F1457" s="94"/>
      <c r="G1457" s="71"/>
      <c r="H1457" s="71"/>
      <c r="I1457" s="71"/>
      <c r="J1457" s="71">
        <f t="shared" si="253"/>
        <v>8199.9</v>
      </c>
      <c r="K1457" s="100">
        <f t="shared" si="245"/>
        <v>8199.9</v>
      </c>
      <c r="L1457" s="13">
        <f t="shared" si="253"/>
        <v>0</v>
      </c>
      <c r="M1457" s="101">
        <f t="shared" si="254"/>
        <v>8199.9</v>
      </c>
    </row>
    <row r="1458" spans="1:13" ht="33">
      <c r="A1458" s="63" t="str">
        <f ca="1">IF(ISERROR(MATCH(E1458,Код_КЦСР,0)),"",INDIRECT(ADDRESS(MATCH(E1458,Код_КЦСР,0)+1,2,,,"КЦСР")))</f>
        <v>Руководство и управление в сфере установленных функций органов местного самоуправления</v>
      </c>
      <c r="B1458" s="94">
        <v>812</v>
      </c>
      <c r="C1458" s="8" t="s">
        <v>222</v>
      </c>
      <c r="D1458" s="8" t="s">
        <v>226</v>
      </c>
      <c r="E1458" s="94" t="s">
        <v>312</v>
      </c>
      <c r="F1458" s="94"/>
      <c r="G1458" s="71"/>
      <c r="H1458" s="71"/>
      <c r="I1458" s="71"/>
      <c r="J1458" s="71">
        <f t="shared" si="253"/>
        <v>8199.9</v>
      </c>
      <c r="K1458" s="100">
        <f t="shared" si="245"/>
        <v>8199.9</v>
      </c>
      <c r="L1458" s="13">
        <f t="shared" si="253"/>
        <v>0</v>
      </c>
      <c r="M1458" s="101">
        <f t="shared" si="254"/>
        <v>8199.9</v>
      </c>
    </row>
    <row r="1459" spans="1:13" ht="12.75">
      <c r="A1459" s="63" t="str">
        <f ca="1">IF(ISERROR(MATCH(E1459,Код_КЦСР,0)),"",INDIRECT(ADDRESS(MATCH(E1459,Код_КЦСР,0)+1,2,,,"КЦСР")))</f>
        <v>Центральный аппарат</v>
      </c>
      <c r="B1459" s="94">
        <v>812</v>
      </c>
      <c r="C1459" s="8" t="s">
        <v>222</v>
      </c>
      <c r="D1459" s="8" t="s">
        <v>226</v>
      </c>
      <c r="E1459" s="94" t="s">
        <v>315</v>
      </c>
      <c r="F1459" s="94"/>
      <c r="G1459" s="71"/>
      <c r="H1459" s="71"/>
      <c r="I1459" s="71"/>
      <c r="J1459" s="71">
        <f>J1460+J1463+J1465</f>
        <v>8199.9</v>
      </c>
      <c r="K1459" s="100">
        <f t="shared" si="245"/>
        <v>8199.9</v>
      </c>
      <c r="L1459" s="13">
        <f>L1460+L1463+L1465</f>
        <v>0</v>
      </c>
      <c r="M1459" s="101">
        <f t="shared" si="254"/>
        <v>8199.9</v>
      </c>
    </row>
    <row r="1460" spans="1:13" ht="33">
      <c r="A1460" s="63" t="str">
        <f aca="true" t="shared" si="255" ref="A1460:A1466">IF(ISERROR(MATCH(F1460,Код_КВР,0)),"",INDIRECT(ADDRESS(MATCH(F1460,Код_КВР,0)+1,2,,,"КВР")))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60" s="94">
        <v>812</v>
      </c>
      <c r="C1460" s="8" t="s">
        <v>222</v>
      </c>
      <c r="D1460" s="8" t="s">
        <v>226</v>
      </c>
      <c r="E1460" s="94" t="s">
        <v>315</v>
      </c>
      <c r="F1460" s="94">
        <v>100</v>
      </c>
      <c r="G1460" s="71"/>
      <c r="H1460" s="71"/>
      <c r="I1460" s="71"/>
      <c r="J1460" s="71">
        <f>J1461</f>
        <v>8130.3</v>
      </c>
      <c r="K1460" s="100">
        <f t="shared" si="245"/>
        <v>8130.3</v>
      </c>
      <c r="L1460" s="13">
        <f>L1461</f>
        <v>0</v>
      </c>
      <c r="M1460" s="101">
        <f t="shared" si="254"/>
        <v>8130.3</v>
      </c>
    </row>
    <row r="1461" spans="1:13" ht="12.75">
      <c r="A1461" s="63" t="str">
        <f ca="1" t="shared" si="255"/>
        <v>Расходы на выплаты персоналу муниципальных органов</v>
      </c>
      <c r="B1461" s="94">
        <v>812</v>
      </c>
      <c r="C1461" s="8" t="s">
        <v>222</v>
      </c>
      <c r="D1461" s="8" t="s">
        <v>226</v>
      </c>
      <c r="E1461" s="94" t="s">
        <v>315</v>
      </c>
      <c r="F1461" s="94">
        <v>120</v>
      </c>
      <c r="G1461" s="71"/>
      <c r="H1461" s="71"/>
      <c r="I1461" s="71"/>
      <c r="J1461" s="71">
        <v>8130.3</v>
      </c>
      <c r="K1461" s="100">
        <f t="shared" si="245"/>
        <v>8130.3</v>
      </c>
      <c r="L1461" s="13"/>
      <c r="M1461" s="101">
        <f t="shared" si="254"/>
        <v>8130.3</v>
      </c>
    </row>
    <row r="1462" spans="1:13" ht="12.75">
      <c r="A1462" s="63" t="str">
        <f ca="1" t="shared" si="255"/>
        <v>Закупка товаров, работ и услуг для муниципальных нужд</v>
      </c>
      <c r="B1462" s="94">
        <v>812</v>
      </c>
      <c r="C1462" s="8" t="s">
        <v>222</v>
      </c>
      <c r="D1462" s="8" t="s">
        <v>226</v>
      </c>
      <c r="E1462" s="94" t="s">
        <v>315</v>
      </c>
      <c r="F1462" s="94">
        <v>200</v>
      </c>
      <c r="G1462" s="71"/>
      <c r="H1462" s="71"/>
      <c r="I1462" s="71"/>
      <c r="J1462" s="71">
        <f>J1463</f>
        <v>66.6</v>
      </c>
      <c r="K1462" s="100">
        <f t="shared" si="245"/>
        <v>66.6</v>
      </c>
      <c r="L1462" s="13">
        <f>L1463</f>
        <v>0</v>
      </c>
      <c r="M1462" s="101">
        <f t="shared" si="254"/>
        <v>66.6</v>
      </c>
    </row>
    <row r="1463" spans="1:13" ht="33">
      <c r="A1463" s="63" t="str">
        <f ca="1" t="shared" si="255"/>
        <v>Иные закупки товаров, работ и услуг для обеспечения муниципальных нужд</v>
      </c>
      <c r="B1463" s="94">
        <v>812</v>
      </c>
      <c r="C1463" s="8" t="s">
        <v>222</v>
      </c>
      <c r="D1463" s="8" t="s">
        <v>226</v>
      </c>
      <c r="E1463" s="94" t="s">
        <v>315</v>
      </c>
      <c r="F1463" s="94">
        <v>240</v>
      </c>
      <c r="G1463" s="71"/>
      <c r="H1463" s="71"/>
      <c r="I1463" s="71"/>
      <c r="J1463" s="71">
        <f>J1464</f>
        <v>66.6</v>
      </c>
      <c r="K1463" s="100">
        <f t="shared" si="245"/>
        <v>66.6</v>
      </c>
      <c r="L1463" s="13">
        <f>L1464</f>
        <v>0</v>
      </c>
      <c r="M1463" s="101">
        <f t="shared" si="254"/>
        <v>66.6</v>
      </c>
    </row>
    <row r="1464" spans="1:13" ht="33">
      <c r="A1464" s="63" t="str">
        <f ca="1" t="shared" si="255"/>
        <v xml:space="preserve">Прочая закупка товаров, работ и услуг для обеспечения муниципальных нужд         </v>
      </c>
      <c r="B1464" s="94">
        <v>812</v>
      </c>
      <c r="C1464" s="8" t="s">
        <v>222</v>
      </c>
      <c r="D1464" s="8" t="s">
        <v>226</v>
      </c>
      <c r="E1464" s="94" t="s">
        <v>315</v>
      </c>
      <c r="F1464" s="94">
        <v>244</v>
      </c>
      <c r="G1464" s="71"/>
      <c r="H1464" s="71"/>
      <c r="I1464" s="71"/>
      <c r="J1464" s="71">
        <v>66.6</v>
      </c>
      <c r="K1464" s="100">
        <f t="shared" si="245"/>
        <v>66.6</v>
      </c>
      <c r="L1464" s="13"/>
      <c r="M1464" s="101">
        <f t="shared" si="254"/>
        <v>66.6</v>
      </c>
    </row>
    <row r="1465" spans="1:13" ht="12.75">
      <c r="A1465" s="63" t="str">
        <f ca="1" t="shared" si="255"/>
        <v>Иные бюджетные ассигнования</v>
      </c>
      <c r="B1465" s="94">
        <v>812</v>
      </c>
      <c r="C1465" s="8" t="s">
        <v>222</v>
      </c>
      <c r="D1465" s="8" t="s">
        <v>226</v>
      </c>
      <c r="E1465" s="94" t="s">
        <v>315</v>
      </c>
      <c r="F1465" s="94">
        <v>800</v>
      </c>
      <c r="G1465" s="71"/>
      <c r="H1465" s="71"/>
      <c r="I1465" s="71"/>
      <c r="J1465" s="71">
        <f>J1466</f>
        <v>3</v>
      </c>
      <c r="K1465" s="100">
        <f t="shared" si="245"/>
        <v>3</v>
      </c>
      <c r="L1465" s="13">
        <f>L1466</f>
        <v>0</v>
      </c>
      <c r="M1465" s="101">
        <f t="shared" si="254"/>
        <v>3</v>
      </c>
    </row>
    <row r="1466" spans="1:13" ht="12.75">
      <c r="A1466" s="63" t="str">
        <f ca="1" t="shared" si="255"/>
        <v>Уплата налогов, сборов и иных платежей</v>
      </c>
      <c r="B1466" s="94">
        <v>812</v>
      </c>
      <c r="C1466" s="8" t="s">
        <v>222</v>
      </c>
      <c r="D1466" s="8" t="s">
        <v>226</v>
      </c>
      <c r="E1466" s="94" t="s">
        <v>315</v>
      </c>
      <c r="F1466" s="94">
        <v>850</v>
      </c>
      <c r="G1466" s="71"/>
      <c r="H1466" s="71"/>
      <c r="I1466" s="71"/>
      <c r="J1466" s="71">
        <f>J1467</f>
        <v>3</v>
      </c>
      <c r="K1466" s="100">
        <f t="shared" si="245"/>
        <v>3</v>
      </c>
      <c r="L1466" s="13">
        <f>L1467</f>
        <v>0</v>
      </c>
      <c r="M1466" s="101">
        <f t="shared" si="254"/>
        <v>3</v>
      </c>
    </row>
    <row r="1467" spans="1:13" ht="12.75">
      <c r="A1467" s="63" t="str">
        <f ca="1">IF(ISERROR(MATCH(F1467,Код_КВР,0)),"",INDIRECT(ADDRESS(MATCH(F1467,Код_КВР,0)+1,2,,,"КВР")))</f>
        <v>Уплата прочих налогов, сборов и иных платежей</v>
      </c>
      <c r="B1467" s="94">
        <v>812</v>
      </c>
      <c r="C1467" s="8" t="s">
        <v>222</v>
      </c>
      <c r="D1467" s="8" t="s">
        <v>226</v>
      </c>
      <c r="E1467" s="94" t="s">
        <v>315</v>
      </c>
      <c r="F1467" s="94">
        <v>852</v>
      </c>
      <c r="G1467" s="71"/>
      <c r="H1467" s="71"/>
      <c r="I1467" s="71"/>
      <c r="J1467" s="71">
        <v>3</v>
      </c>
      <c r="K1467" s="100">
        <f t="shared" si="245"/>
        <v>3</v>
      </c>
      <c r="L1467" s="13"/>
      <c r="M1467" s="101">
        <f t="shared" si="254"/>
        <v>3</v>
      </c>
    </row>
    <row r="1468" spans="1:13" ht="33">
      <c r="A1468" s="63" t="str">
        <f ca="1">IF(ISERROR(MATCH(B1468,Код_ППП,0)),"",INDIRECT(ADDRESS(MATCH(B1468,Код_ППП,0)+1,2,,,"ППП")))</f>
        <v>КОМИТЕТ ПО КОНТРОЛЮ В СФЕРЕ БЛАГОУСТРОЙСТВА И ОХРАНЫ ОКРУЖАЮЩЕЙ СРЕДЫ ГОРОДА</v>
      </c>
      <c r="B1468" s="94">
        <v>840</v>
      </c>
      <c r="C1468" s="8"/>
      <c r="D1468" s="8"/>
      <c r="E1468" s="94"/>
      <c r="F1468" s="94"/>
      <c r="G1468" s="71">
        <f>G1469</f>
        <v>17671.6</v>
      </c>
      <c r="H1468" s="71">
        <f>H1469</f>
        <v>0</v>
      </c>
      <c r="I1468" s="71">
        <f t="shared" si="249"/>
        <v>17671.6</v>
      </c>
      <c r="J1468" s="71">
        <f>J1469</f>
        <v>0</v>
      </c>
      <c r="K1468" s="100">
        <f aca="true" t="shared" si="256" ref="K1468:K1497">I1468+J1468</f>
        <v>17671.6</v>
      </c>
      <c r="L1468" s="13">
        <f>L1469</f>
        <v>-0.6</v>
      </c>
      <c r="M1468" s="101">
        <f t="shared" si="254"/>
        <v>17671</v>
      </c>
    </row>
    <row r="1469" spans="1:13" ht="12.75">
      <c r="A1469" s="63" t="str">
        <f ca="1">IF(ISERROR(MATCH(C1469,Код_Раздел,0)),"",INDIRECT(ADDRESS(MATCH(C1469,Код_Раздел,0)+1,2,,,"Раздел")))</f>
        <v>Охрана окружающей среды</v>
      </c>
      <c r="B1469" s="94">
        <v>840</v>
      </c>
      <c r="C1469" s="8" t="s">
        <v>226</v>
      </c>
      <c r="D1469" s="8"/>
      <c r="E1469" s="94"/>
      <c r="F1469" s="94"/>
      <c r="G1469" s="71">
        <f>G1470+G1479</f>
        <v>17671.6</v>
      </c>
      <c r="H1469" s="71">
        <f>H1470+H1479</f>
        <v>0</v>
      </c>
      <c r="I1469" s="71">
        <f t="shared" si="249"/>
        <v>17671.6</v>
      </c>
      <c r="J1469" s="71">
        <f>J1470+J1479</f>
        <v>0</v>
      </c>
      <c r="K1469" s="100">
        <f t="shared" si="256"/>
        <v>17671.6</v>
      </c>
      <c r="L1469" s="13">
        <f>L1470+L1479</f>
        <v>-0.6</v>
      </c>
      <c r="M1469" s="101">
        <f t="shared" si="254"/>
        <v>17671</v>
      </c>
    </row>
    <row r="1470" spans="1:13" ht="12.75">
      <c r="A1470" s="86" t="s">
        <v>169</v>
      </c>
      <c r="B1470" s="94">
        <v>840</v>
      </c>
      <c r="C1470" s="8" t="s">
        <v>226</v>
      </c>
      <c r="D1470" s="8" t="s">
        <v>224</v>
      </c>
      <c r="E1470" s="94"/>
      <c r="F1470" s="94"/>
      <c r="G1470" s="71">
        <f aca="true" t="shared" si="257" ref="G1470:L1472">G1471</f>
        <v>1703.5</v>
      </c>
      <c r="H1470" s="71">
        <f t="shared" si="257"/>
        <v>0</v>
      </c>
      <c r="I1470" s="71">
        <f t="shared" si="249"/>
        <v>1703.5</v>
      </c>
      <c r="J1470" s="71">
        <f t="shared" si="257"/>
        <v>0</v>
      </c>
      <c r="K1470" s="100">
        <f t="shared" si="256"/>
        <v>1703.5</v>
      </c>
      <c r="L1470" s="13">
        <f t="shared" si="257"/>
        <v>0</v>
      </c>
      <c r="M1470" s="101">
        <f t="shared" si="254"/>
        <v>1703.5</v>
      </c>
    </row>
    <row r="1471" spans="1:13" ht="33">
      <c r="A1471" s="63" t="str">
        <f ca="1">IF(ISERROR(MATCH(E1471,Код_КЦСР,0)),"",INDIRECT(ADDRESS(MATCH(E1471,Код_КЦСР,0)+1,2,,,"КЦСР")))</f>
        <v>Непрограммные направления деятельности органов местного самоуправления</v>
      </c>
      <c r="B1471" s="94">
        <v>840</v>
      </c>
      <c r="C1471" s="8" t="s">
        <v>226</v>
      </c>
      <c r="D1471" s="8" t="s">
        <v>224</v>
      </c>
      <c r="E1471" s="94" t="s">
        <v>308</v>
      </c>
      <c r="F1471" s="94"/>
      <c r="G1471" s="71">
        <f t="shared" si="257"/>
        <v>1703.5</v>
      </c>
      <c r="H1471" s="71">
        <f t="shared" si="257"/>
        <v>0</v>
      </c>
      <c r="I1471" s="71">
        <f t="shared" si="249"/>
        <v>1703.5</v>
      </c>
      <c r="J1471" s="71">
        <f t="shared" si="257"/>
        <v>0</v>
      </c>
      <c r="K1471" s="100">
        <f t="shared" si="256"/>
        <v>1703.5</v>
      </c>
      <c r="L1471" s="13">
        <f t="shared" si="257"/>
        <v>0</v>
      </c>
      <c r="M1471" s="101">
        <f t="shared" si="254"/>
        <v>1703.5</v>
      </c>
    </row>
    <row r="1472" spans="1:13" ht="12.75">
      <c r="A1472" s="63" t="str">
        <f ca="1">IF(ISERROR(MATCH(E1472,Код_КЦСР,0)),"",INDIRECT(ADDRESS(MATCH(E1472,Код_КЦСР,0)+1,2,,,"КЦСР")))</f>
        <v>Расходы, не включенные в муниципальные программы города Череповца</v>
      </c>
      <c r="B1472" s="94">
        <v>840</v>
      </c>
      <c r="C1472" s="8" t="s">
        <v>226</v>
      </c>
      <c r="D1472" s="8" t="s">
        <v>224</v>
      </c>
      <c r="E1472" s="94" t="s">
        <v>310</v>
      </c>
      <c r="F1472" s="94"/>
      <c r="G1472" s="71">
        <f t="shared" si="257"/>
        <v>1703.5</v>
      </c>
      <c r="H1472" s="71">
        <f t="shared" si="257"/>
        <v>0</v>
      </c>
      <c r="I1472" s="71">
        <f t="shared" si="249"/>
        <v>1703.5</v>
      </c>
      <c r="J1472" s="71">
        <f t="shared" si="257"/>
        <v>0</v>
      </c>
      <c r="K1472" s="100">
        <f t="shared" si="256"/>
        <v>1703.5</v>
      </c>
      <c r="L1472" s="13">
        <f t="shared" si="257"/>
        <v>0</v>
      </c>
      <c r="M1472" s="101">
        <f t="shared" si="254"/>
        <v>1703.5</v>
      </c>
    </row>
    <row r="1473" spans="1:13" ht="82.5">
      <c r="A1473" s="63" t="str">
        <f ca="1">IF(ISERROR(MATCH(E1473,Код_КЦСР,0)),"",INDIRECT(ADDRESS(MATCH(E1473,Код_КЦСР,0)+1,2,,,"КЦСР")))</f>
        <v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v>
      </c>
      <c r="B1473" s="94">
        <v>840</v>
      </c>
      <c r="C1473" s="8" t="s">
        <v>226</v>
      </c>
      <c r="D1473" s="8" t="s">
        <v>224</v>
      </c>
      <c r="E1473" s="94" t="s">
        <v>416</v>
      </c>
      <c r="F1473" s="94"/>
      <c r="G1473" s="71">
        <f>G1474+G1476</f>
        <v>1703.5</v>
      </c>
      <c r="H1473" s="71">
        <f>H1474+H1476</f>
        <v>0</v>
      </c>
      <c r="I1473" s="71">
        <f t="shared" si="249"/>
        <v>1703.5</v>
      </c>
      <c r="J1473" s="71">
        <f>J1474+J1476</f>
        <v>0</v>
      </c>
      <c r="K1473" s="100">
        <f t="shared" si="256"/>
        <v>1703.5</v>
      </c>
      <c r="L1473" s="13">
        <f>L1474+L1476</f>
        <v>0</v>
      </c>
      <c r="M1473" s="101">
        <f t="shared" si="254"/>
        <v>1703.5</v>
      </c>
    </row>
    <row r="1474" spans="1:13" ht="33">
      <c r="A1474" s="63" t="str">
        <f ca="1">IF(ISERROR(MATCH(F1474,Код_КВР,0)),"",INDIRECT(ADDRESS(MATCH(F1474,Код_КВР,0)+1,2,,,"КВР")))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74" s="94">
        <v>840</v>
      </c>
      <c r="C1474" s="8" t="s">
        <v>226</v>
      </c>
      <c r="D1474" s="8" t="s">
        <v>224</v>
      </c>
      <c r="E1474" s="94" t="s">
        <v>416</v>
      </c>
      <c r="F1474" s="94">
        <v>100</v>
      </c>
      <c r="G1474" s="71">
        <f>G1475</f>
        <v>1653.5</v>
      </c>
      <c r="H1474" s="71">
        <f>H1475</f>
        <v>0</v>
      </c>
      <c r="I1474" s="71">
        <f t="shared" si="249"/>
        <v>1653.5</v>
      </c>
      <c r="J1474" s="71">
        <f>J1475</f>
        <v>0</v>
      </c>
      <c r="K1474" s="100">
        <f t="shared" si="256"/>
        <v>1653.5</v>
      </c>
      <c r="L1474" s="13">
        <f>L1475</f>
        <v>0</v>
      </c>
      <c r="M1474" s="101">
        <f t="shared" si="254"/>
        <v>1653.5</v>
      </c>
    </row>
    <row r="1475" spans="1:13" ht="12.75">
      <c r="A1475" s="63" t="str">
        <f ca="1">IF(ISERROR(MATCH(F1475,Код_КВР,0)),"",INDIRECT(ADDRESS(MATCH(F1475,Код_КВР,0)+1,2,,,"КВР")))</f>
        <v>Расходы на выплаты персоналу муниципальных органов</v>
      </c>
      <c r="B1475" s="94">
        <v>840</v>
      </c>
      <c r="C1475" s="8" t="s">
        <v>226</v>
      </c>
      <c r="D1475" s="8" t="s">
        <v>224</v>
      </c>
      <c r="E1475" s="94" t="s">
        <v>416</v>
      </c>
      <c r="F1475" s="94">
        <v>120</v>
      </c>
      <c r="G1475" s="71">
        <v>1653.5</v>
      </c>
      <c r="H1475" s="71"/>
      <c r="I1475" s="71">
        <f t="shared" si="249"/>
        <v>1653.5</v>
      </c>
      <c r="J1475" s="71"/>
      <c r="K1475" s="100">
        <f t="shared" si="256"/>
        <v>1653.5</v>
      </c>
      <c r="L1475" s="13"/>
      <c r="M1475" s="101">
        <f t="shared" si="254"/>
        <v>1653.5</v>
      </c>
    </row>
    <row r="1476" spans="1:13" ht="12.75">
      <c r="A1476" s="63" t="str">
        <f ca="1">IF(ISERROR(MATCH(F1476,Код_КВР,0)),"",INDIRECT(ADDRESS(MATCH(F1476,Код_КВР,0)+1,2,,,"КВР")))</f>
        <v>Закупка товаров, работ и услуг для муниципальных нужд</v>
      </c>
      <c r="B1476" s="94">
        <v>840</v>
      </c>
      <c r="C1476" s="8" t="s">
        <v>226</v>
      </c>
      <c r="D1476" s="8" t="s">
        <v>224</v>
      </c>
      <c r="E1476" s="94" t="s">
        <v>416</v>
      </c>
      <c r="F1476" s="94">
        <v>200</v>
      </c>
      <c r="G1476" s="71">
        <f>G1477</f>
        <v>50</v>
      </c>
      <c r="H1476" s="71">
        <f>H1477</f>
        <v>0</v>
      </c>
      <c r="I1476" s="71">
        <f t="shared" si="249"/>
        <v>50</v>
      </c>
      <c r="J1476" s="71">
        <f>J1477</f>
        <v>0</v>
      </c>
      <c r="K1476" s="100">
        <f t="shared" si="256"/>
        <v>50</v>
      </c>
      <c r="L1476" s="13">
        <f>L1477</f>
        <v>0</v>
      </c>
      <c r="M1476" s="101">
        <f t="shared" si="254"/>
        <v>50</v>
      </c>
    </row>
    <row r="1477" spans="1:13" ht="33">
      <c r="A1477" s="63" t="str">
        <f ca="1">IF(ISERROR(MATCH(F1477,Код_КВР,0)),"",INDIRECT(ADDRESS(MATCH(F1477,Код_КВР,0)+1,2,,,"КВР")))</f>
        <v>Иные закупки товаров, работ и услуг для обеспечения муниципальных нужд</v>
      </c>
      <c r="B1477" s="94">
        <v>840</v>
      </c>
      <c r="C1477" s="8" t="s">
        <v>226</v>
      </c>
      <c r="D1477" s="8" t="s">
        <v>224</v>
      </c>
      <c r="E1477" s="94" t="s">
        <v>416</v>
      </c>
      <c r="F1477" s="94">
        <v>240</v>
      </c>
      <c r="G1477" s="71">
        <f>G1478</f>
        <v>50</v>
      </c>
      <c r="H1477" s="71">
        <f>H1478</f>
        <v>0</v>
      </c>
      <c r="I1477" s="71">
        <f t="shared" si="249"/>
        <v>50</v>
      </c>
      <c r="J1477" s="71">
        <f>J1478</f>
        <v>0</v>
      </c>
      <c r="K1477" s="100">
        <f t="shared" si="256"/>
        <v>50</v>
      </c>
      <c r="L1477" s="13">
        <f>L1478</f>
        <v>0</v>
      </c>
      <c r="M1477" s="101">
        <f t="shared" si="254"/>
        <v>50</v>
      </c>
    </row>
    <row r="1478" spans="1:13" ht="33">
      <c r="A1478" s="63" t="str">
        <f ca="1">IF(ISERROR(MATCH(F1478,Код_КВР,0)),"",INDIRECT(ADDRESS(MATCH(F1478,Код_КВР,0)+1,2,,,"КВР")))</f>
        <v xml:space="preserve">Прочая закупка товаров, работ и услуг для обеспечения муниципальных нужд         </v>
      </c>
      <c r="B1478" s="94">
        <v>840</v>
      </c>
      <c r="C1478" s="8" t="s">
        <v>226</v>
      </c>
      <c r="D1478" s="8" t="s">
        <v>224</v>
      </c>
      <c r="E1478" s="94" t="s">
        <v>416</v>
      </c>
      <c r="F1478" s="94">
        <v>244</v>
      </c>
      <c r="G1478" s="71">
        <v>50</v>
      </c>
      <c r="H1478" s="71"/>
      <c r="I1478" s="71">
        <f t="shared" si="249"/>
        <v>50</v>
      </c>
      <c r="J1478" s="71"/>
      <c r="K1478" s="100">
        <f t="shared" si="256"/>
        <v>50</v>
      </c>
      <c r="L1478" s="13"/>
      <c r="M1478" s="101">
        <f t="shared" si="254"/>
        <v>50</v>
      </c>
    </row>
    <row r="1479" spans="1:13" ht="12.75">
      <c r="A1479" s="12" t="s">
        <v>264</v>
      </c>
      <c r="B1479" s="94">
        <v>840</v>
      </c>
      <c r="C1479" s="8" t="s">
        <v>226</v>
      </c>
      <c r="D1479" s="8" t="s">
        <v>230</v>
      </c>
      <c r="E1479" s="94"/>
      <c r="F1479" s="94"/>
      <c r="G1479" s="71">
        <f>G1480+G1485</f>
        <v>15968.1</v>
      </c>
      <c r="H1479" s="71">
        <f>H1480+H1485</f>
        <v>0</v>
      </c>
      <c r="I1479" s="71">
        <f t="shared" si="249"/>
        <v>15968.1</v>
      </c>
      <c r="J1479" s="71">
        <f>J1480+J1485</f>
        <v>0</v>
      </c>
      <c r="K1479" s="100">
        <f t="shared" si="256"/>
        <v>15968.1</v>
      </c>
      <c r="L1479" s="13">
        <f>L1480+L1485</f>
        <v>-0.6</v>
      </c>
      <c r="M1479" s="101">
        <f t="shared" si="254"/>
        <v>15967.5</v>
      </c>
    </row>
    <row r="1480" spans="1:13" ht="33">
      <c r="A1480" s="63" t="str">
        <f ca="1">IF(ISERROR(MATCH(E1480,Код_КЦСР,0)),"",INDIRECT(ADDRESS(MATCH(E1480,Код_КЦСР,0)+1,2,,,"КЦСР")))</f>
        <v>Муниципальная программа «Охрана окружающей среды» на 2013-2022 годы</v>
      </c>
      <c r="B1480" s="94">
        <v>840</v>
      </c>
      <c r="C1480" s="8" t="s">
        <v>226</v>
      </c>
      <c r="D1480" s="8" t="s">
        <v>230</v>
      </c>
      <c r="E1480" s="94" t="s">
        <v>551</v>
      </c>
      <c r="F1480" s="94"/>
      <c r="G1480" s="71">
        <f aca="true" t="shared" si="258" ref="G1480:L1483">G1481</f>
        <v>4795</v>
      </c>
      <c r="H1480" s="71">
        <f t="shared" si="258"/>
        <v>0</v>
      </c>
      <c r="I1480" s="71">
        <f t="shared" si="249"/>
        <v>4795</v>
      </c>
      <c r="J1480" s="71">
        <f t="shared" si="258"/>
        <v>0</v>
      </c>
      <c r="K1480" s="100">
        <f t="shared" si="256"/>
        <v>4795</v>
      </c>
      <c r="L1480" s="13">
        <f t="shared" si="258"/>
        <v>-0.6</v>
      </c>
      <c r="M1480" s="101">
        <f t="shared" si="254"/>
        <v>4794.4</v>
      </c>
    </row>
    <row r="1481" spans="1:13" ht="33">
      <c r="A1481" s="63" t="str">
        <f ca="1">IF(ISERROR(MATCH(E1481,Код_КЦСР,0)),"",INDIRECT(ADDRESS(MATCH(E1481,Код_КЦСР,0)+1,2,,,"КЦСР")))</f>
        <v>Сбор и анализ информации о факторах окружающей среды и оценка их влияния на здоровье населения</v>
      </c>
      <c r="B1481" s="94">
        <v>840</v>
      </c>
      <c r="C1481" s="8" t="s">
        <v>226</v>
      </c>
      <c r="D1481" s="8" t="s">
        <v>230</v>
      </c>
      <c r="E1481" s="94" t="s">
        <v>553</v>
      </c>
      <c r="F1481" s="94"/>
      <c r="G1481" s="71">
        <f t="shared" si="258"/>
        <v>4795</v>
      </c>
      <c r="H1481" s="71">
        <f t="shared" si="258"/>
        <v>0</v>
      </c>
      <c r="I1481" s="71">
        <f t="shared" si="249"/>
        <v>4795</v>
      </c>
      <c r="J1481" s="71">
        <f t="shared" si="258"/>
        <v>0</v>
      </c>
      <c r="K1481" s="100">
        <f t="shared" si="256"/>
        <v>4795</v>
      </c>
      <c r="L1481" s="13">
        <f t="shared" si="258"/>
        <v>-0.6</v>
      </c>
      <c r="M1481" s="101">
        <f t="shared" si="254"/>
        <v>4794.4</v>
      </c>
    </row>
    <row r="1482" spans="1:13" ht="12.75">
      <c r="A1482" s="63" t="str">
        <f ca="1">IF(ISERROR(MATCH(F1482,Код_КВР,0)),"",INDIRECT(ADDRESS(MATCH(F1482,Код_КВР,0)+1,2,,,"КВР")))</f>
        <v>Закупка товаров, работ и услуг для муниципальных нужд</v>
      </c>
      <c r="B1482" s="94">
        <v>840</v>
      </c>
      <c r="C1482" s="8" t="s">
        <v>226</v>
      </c>
      <c r="D1482" s="8" t="s">
        <v>230</v>
      </c>
      <c r="E1482" s="94" t="s">
        <v>553</v>
      </c>
      <c r="F1482" s="94">
        <v>200</v>
      </c>
      <c r="G1482" s="71">
        <f t="shared" si="258"/>
        <v>4795</v>
      </c>
      <c r="H1482" s="71">
        <f t="shared" si="258"/>
        <v>0</v>
      </c>
      <c r="I1482" s="71">
        <f t="shared" si="249"/>
        <v>4795</v>
      </c>
      <c r="J1482" s="71">
        <f t="shared" si="258"/>
        <v>0</v>
      </c>
      <c r="K1482" s="100">
        <f t="shared" si="256"/>
        <v>4795</v>
      </c>
      <c r="L1482" s="13">
        <f t="shared" si="258"/>
        <v>-0.6</v>
      </c>
      <c r="M1482" s="101">
        <f t="shared" si="254"/>
        <v>4794.4</v>
      </c>
    </row>
    <row r="1483" spans="1:13" ht="33">
      <c r="A1483" s="63" t="str">
        <f ca="1">IF(ISERROR(MATCH(F1483,Код_КВР,0)),"",INDIRECT(ADDRESS(MATCH(F1483,Код_КВР,0)+1,2,,,"КВР")))</f>
        <v>Иные закупки товаров, работ и услуг для обеспечения муниципальных нужд</v>
      </c>
      <c r="B1483" s="94">
        <v>840</v>
      </c>
      <c r="C1483" s="8" t="s">
        <v>226</v>
      </c>
      <c r="D1483" s="8" t="s">
        <v>230</v>
      </c>
      <c r="E1483" s="94" t="s">
        <v>553</v>
      </c>
      <c r="F1483" s="94">
        <v>240</v>
      </c>
      <c r="G1483" s="71">
        <f t="shared" si="258"/>
        <v>4795</v>
      </c>
      <c r="H1483" s="71">
        <f t="shared" si="258"/>
        <v>0</v>
      </c>
      <c r="I1483" s="71">
        <f t="shared" si="249"/>
        <v>4795</v>
      </c>
      <c r="J1483" s="71">
        <f t="shared" si="258"/>
        <v>0</v>
      </c>
      <c r="K1483" s="100">
        <f t="shared" si="256"/>
        <v>4795</v>
      </c>
      <c r="L1483" s="13">
        <f t="shared" si="258"/>
        <v>-0.6</v>
      </c>
      <c r="M1483" s="101">
        <f t="shared" si="254"/>
        <v>4794.4</v>
      </c>
    </row>
    <row r="1484" spans="1:13" ht="33">
      <c r="A1484" s="63" t="str">
        <f ca="1">IF(ISERROR(MATCH(F1484,Код_КВР,0)),"",INDIRECT(ADDRESS(MATCH(F1484,Код_КВР,0)+1,2,,,"КВР")))</f>
        <v xml:space="preserve">Прочая закупка товаров, работ и услуг для обеспечения муниципальных нужд         </v>
      </c>
      <c r="B1484" s="94">
        <v>840</v>
      </c>
      <c r="C1484" s="8" t="s">
        <v>226</v>
      </c>
      <c r="D1484" s="8" t="s">
        <v>230</v>
      </c>
      <c r="E1484" s="94" t="s">
        <v>553</v>
      </c>
      <c r="F1484" s="94">
        <v>244</v>
      </c>
      <c r="G1484" s="71">
        <v>4795</v>
      </c>
      <c r="H1484" s="71"/>
      <c r="I1484" s="71">
        <f t="shared" si="249"/>
        <v>4795</v>
      </c>
      <c r="J1484" s="71"/>
      <c r="K1484" s="100">
        <f t="shared" si="256"/>
        <v>4795</v>
      </c>
      <c r="L1484" s="13">
        <v>-0.6</v>
      </c>
      <c r="M1484" s="101">
        <f t="shared" si="254"/>
        <v>4794.4</v>
      </c>
    </row>
    <row r="1485" spans="1:13" ht="33">
      <c r="A1485" s="63" t="str">
        <f ca="1">IF(ISERROR(MATCH(E1485,Код_КЦСР,0)),"",INDIRECT(ADDRESS(MATCH(E1485,Код_КЦСР,0)+1,2,,,"КЦСР")))</f>
        <v>Непрограммные направления деятельности органов местного самоуправления</v>
      </c>
      <c r="B1485" s="94">
        <v>840</v>
      </c>
      <c r="C1485" s="8" t="s">
        <v>226</v>
      </c>
      <c r="D1485" s="8" t="s">
        <v>230</v>
      </c>
      <c r="E1485" s="94" t="s">
        <v>308</v>
      </c>
      <c r="F1485" s="94"/>
      <c r="G1485" s="71">
        <f aca="true" t="shared" si="259" ref="G1485:L1487">G1486</f>
        <v>11173.1</v>
      </c>
      <c r="H1485" s="71">
        <f t="shared" si="259"/>
        <v>0</v>
      </c>
      <c r="I1485" s="71">
        <f t="shared" si="249"/>
        <v>11173.1</v>
      </c>
      <c r="J1485" s="71">
        <f t="shared" si="259"/>
        <v>0</v>
      </c>
      <c r="K1485" s="100">
        <f t="shared" si="256"/>
        <v>11173.1</v>
      </c>
      <c r="L1485" s="13">
        <f t="shared" si="259"/>
        <v>0</v>
      </c>
      <c r="M1485" s="101">
        <f t="shared" si="254"/>
        <v>11173.1</v>
      </c>
    </row>
    <row r="1486" spans="1:13" ht="12.75">
      <c r="A1486" s="63" t="str">
        <f ca="1">IF(ISERROR(MATCH(E1486,Код_КЦСР,0)),"",INDIRECT(ADDRESS(MATCH(E1486,Код_КЦСР,0)+1,2,,,"КЦСР")))</f>
        <v>Расходы, не включенные в муниципальные программы города Череповца</v>
      </c>
      <c r="B1486" s="94">
        <v>840</v>
      </c>
      <c r="C1486" s="8" t="s">
        <v>226</v>
      </c>
      <c r="D1486" s="8" t="s">
        <v>230</v>
      </c>
      <c r="E1486" s="94" t="s">
        <v>310</v>
      </c>
      <c r="F1486" s="94"/>
      <c r="G1486" s="71">
        <f t="shared" si="259"/>
        <v>11173.1</v>
      </c>
      <c r="H1486" s="71">
        <f t="shared" si="259"/>
        <v>0</v>
      </c>
      <c r="I1486" s="71">
        <f t="shared" si="249"/>
        <v>11173.1</v>
      </c>
      <c r="J1486" s="71">
        <f t="shared" si="259"/>
        <v>0</v>
      </c>
      <c r="K1486" s="100">
        <f t="shared" si="256"/>
        <v>11173.1</v>
      </c>
      <c r="L1486" s="13">
        <f t="shared" si="259"/>
        <v>0</v>
      </c>
      <c r="M1486" s="101">
        <f t="shared" si="254"/>
        <v>11173.1</v>
      </c>
    </row>
    <row r="1487" spans="1:13" ht="33">
      <c r="A1487" s="63" t="str">
        <f ca="1">IF(ISERROR(MATCH(E1487,Код_КЦСР,0)),"",INDIRECT(ADDRESS(MATCH(E1487,Код_КЦСР,0)+1,2,,,"КЦСР")))</f>
        <v>Руководство и управление в сфере установленных функций органов местного самоуправления</v>
      </c>
      <c r="B1487" s="94">
        <v>840</v>
      </c>
      <c r="C1487" s="8" t="s">
        <v>226</v>
      </c>
      <c r="D1487" s="8" t="s">
        <v>230</v>
      </c>
      <c r="E1487" s="94" t="s">
        <v>312</v>
      </c>
      <c r="F1487" s="94"/>
      <c r="G1487" s="71">
        <f t="shared" si="259"/>
        <v>11173.1</v>
      </c>
      <c r="H1487" s="71">
        <f t="shared" si="259"/>
        <v>0</v>
      </c>
      <c r="I1487" s="71">
        <f t="shared" si="249"/>
        <v>11173.1</v>
      </c>
      <c r="J1487" s="71">
        <f t="shared" si="259"/>
        <v>0</v>
      </c>
      <c r="K1487" s="100">
        <f t="shared" si="256"/>
        <v>11173.1</v>
      </c>
      <c r="L1487" s="13">
        <f t="shared" si="259"/>
        <v>0</v>
      </c>
      <c r="M1487" s="101">
        <f t="shared" si="254"/>
        <v>11173.1</v>
      </c>
    </row>
    <row r="1488" spans="1:13" ht="12.75">
      <c r="A1488" s="63" t="str">
        <f ca="1">IF(ISERROR(MATCH(E1488,Код_КЦСР,0)),"",INDIRECT(ADDRESS(MATCH(E1488,Код_КЦСР,0)+1,2,,,"КЦСР")))</f>
        <v>Центральный аппарат</v>
      </c>
      <c r="B1488" s="94">
        <v>840</v>
      </c>
      <c r="C1488" s="8" t="s">
        <v>226</v>
      </c>
      <c r="D1488" s="8" t="s">
        <v>230</v>
      </c>
      <c r="E1488" s="94" t="s">
        <v>315</v>
      </c>
      <c r="F1488" s="94"/>
      <c r="G1488" s="71">
        <f>G1489+G1491+G1494</f>
        <v>11173.1</v>
      </c>
      <c r="H1488" s="71">
        <f>H1489+H1491+H1494</f>
        <v>0</v>
      </c>
      <c r="I1488" s="71">
        <f t="shared" si="249"/>
        <v>11173.1</v>
      </c>
      <c r="J1488" s="71">
        <f>J1489+J1491+J1494</f>
        <v>0</v>
      </c>
      <c r="K1488" s="100">
        <f t="shared" si="256"/>
        <v>11173.1</v>
      </c>
      <c r="L1488" s="13">
        <f>L1489+L1491+L1494</f>
        <v>0</v>
      </c>
      <c r="M1488" s="101">
        <f t="shared" si="254"/>
        <v>11173.1</v>
      </c>
    </row>
    <row r="1489" spans="1:13" ht="33">
      <c r="A1489" s="63" t="str">
        <f aca="true" t="shared" si="260" ref="A1489:A1495">IF(ISERROR(MATCH(F1489,Код_КВР,0)),"",INDIRECT(ADDRESS(MATCH(F1489,Код_КВР,0)+1,2,,,"КВР")))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89" s="94">
        <v>840</v>
      </c>
      <c r="C1489" s="8" t="s">
        <v>226</v>
      </c>
      <c r="D1489" s="8" t="s">
        <v>230</v>
      </c>
      <c r="E1489" s="94" t="s">
        <v>315</v>
      </c>
      <c r="F1489" s="94">
        <v>100</v>
      </c>
      <c r="G1489" s="71">
        <f>G1490</f>
        <v>11155.7</v>
      </c>
      <c r="H1489" s="71">
        <f>H1490</f>
        <v>0</v>
      </c>
      <c r="I1489" s="71">
        <f t="shared" si="249"/>
        <v>11155.7</v>
      </c>
      <c r="J1489" s="71">
        <f>J1490</f>
        <v>0</v>
      </c>
      <c r="K1489" s="100">
        <f t="shared" si="256"/>
        <v>11155.7</v>
      </c>
      <c r="L1489" s="13">
        <f>L1490</f>
        <v>0</v>
      </c>
      <c r="M1489" s="101">
        <f t="shared" si="254"/>
        <v>11155.7</v>
      </c>
    </row>
    <row r="1490" spans="1:13" ht="12.75">
      <c r="A1490" s="63" t="str">
        <f ca="1" t="shared" si="260"/>
        <v>Расходы на выплаты персоналу муниципальных органов</v>
      </c>
      <c r="B1490" s="94">
        <v>840</v>
      </c>
      <c r="C1490" s="8" t="s">
        <v>226</v>
      </c>
      <c r="D1490" s="8" t="s">
        <v>230</v>
      </c>
      <c r="E1490" s="94" t="s">
        <v>315</v>
      </c>
      <c r="F1490" s="94">
        <v>120</v>
      </c>
      <c r="G1490" s="71">
        <v>11155.7</v>
      </c>
      <c r="H1490" s="71"/>
      <c r="I1490" s="71">
        <f t="shared" si="249"/>
        <v>11155.7</v>
      </c>
      <c r="J1490" s="71"/>
      <c r="K1490" s="100">
        <f t="shared" si="256"/>
        <v>11155.7</v>
      </c>
      <c r="L1490" s="13"/>
      <c r="M1490" s="101">
        <f t="shared" si="254"/>
        <v>11155.7</v>
      </c>
    </row>
    <row r="1491" spans="1:13" ht="12.75">
      <c r="A1491" s="63" t="str">
        <f ca="1" t="shared" si="260"/>
        <v>Закупка товаров, работ и услуг для муниципальных нужд</v>
      </c>
      <c r="B1491" s="94">
        <v>840</v>
      </c>
      <c r="C1491" s="8" t="s">
        <v>226</v>
      </c>
      <c r="D1491" s="8" t="s">
        <v>230</v>
      </c>
      <c r="E1491" s="94" t="s">
        <v>315</v>
      </c>
      <c r="F1491" s="94">
        <v>200</v>
      </c>
      <c r="G1491" s="71">
        <f>G1492</f>
        <v>15.4</v>
      </c>
      <c r="H1491" s="71">
        <f>H1492</f>
        <v>0</v>
      </c>
      <c r="I1491" s="71">
        <f t="shared" si="249"/>
        <v>15.4</v>
      </c>
      <c r="J1491" s="71">
        <f>J1492</f>
        <v>0</v>
      </c>
      <c r="K1491" s="100">
        <f t="shared" si="256"/>
        <v>15.4</v>
      </c>
      <c r="L1491" s="13">
        <f>L1492</f>
        <v>0</v>
      </c>
      <c r="M1491" s="101">
        <f t="shared" si="254"/>
        <v>15.4</v>
      </c>
    </row>
    <row r="1492" spans="1:13" ht="33">
      <c r="A1492" s="63" t="str">
        <f ca="1" t="shared" si="260"/>
        <v>Иные закупки товаров, работ и услуг для обеспечения муниципальных нужд</v>
      </c>
      <c r="B1492" s="94">
        <v>840</v>
      </c>
      <c r="C1492" s="8" t="s">
        <v>226</v>
      </c>
      <c r="D1492" s="8" t="s">
        <v>230</v>
      </c>
      <c r="E1492" s="94" t="s">
        <v>315</v>
      </c>
      <c r="F1492" s="94">
        <v>240</v>
      </c>
      <c r="G1492" s="71">
        <f>G1493</f>
        <v>15.4</v>
      </c>
      <c r="H1492" s="71">
        <f>H1493</f>
        <v>0</v>
      </c>
      <c r="I1492" s="71">
        <f t="shared" si="249"/>
        <v>15.4</v>
      </c>
      <c r="J1492" s="71">
        <f>J1493</f>
        <v>0</v>
      </c>
      <c r="K1492" s="100">
        <f t="shared" si="256"/>
        <v>15.4</v>
      </c>
      <c r="L1492" s="13">
        <f>L1493</f>
        <v>0</v>
      </c>
      <c r="M1492" s="101">
        <f t="shared" si="254"/>
        <v>15.4</v>
      </c>
    </row>
    <row r="1493" spans="1:13" ht="33">
      <c r="A1493" s="63" t="str">
        <f ca="1" t="shared" si="260"/>
        <v xml:space="preserve">Прочая закупка товаров, работ и услуг для обеспечения муниципальных нужд         </v>
      </c>
      <c r="B1493" s="94">
        <v>840</v>
      </c>
      <c r="C1493" s="8" t="s">
        <v>226</v>
      </c>
      <c r="D1493" s="8" t="s">
        <v>230</v>
      </c>
      <c r="E1493" s="94" t="s">
        <v>315</v>
      </c>
      <c r="F1493" s="94">
        <v>244</v>
      </c>
      <c r="G1493" s="71">
        <v>15.4</v>
      </c>
      <c r="H1493" s="71"/>
      <c r="I1493" s="71">
        <f t="shared" si="249"/>
        <v>15.4</v>
      </c>
      <c r="J1493" s="71"/>
      <c r="K1493" s="100">
        <f t="shared" si="256"/>
        <v>15.4</v>
      </c>
      <c r="L1493" s="13"/>
      <c r="M1493" s="101">
        <f t="shared" si="254"/>
        <v>15.4</v>
      </c>
    </row>
    <row r="1494" spans="1:13" ht="12.75">
      <c r="A1494" s="63" t="str">
        <f ca="1" t="shared" si="260"/>
        <v>Иные бюджетные ассигнования</v>
      </c>
      <c r="B1494" s="94">
        <v>840</v>
      </c>
      <c r="C1494" s="8" t="s">
        <v>226</v>
      </c>
      <c r="D1494" s="8" t="s">
        <v>230</v>
      </c>
      <c r="E1494" s="94" t="s">
        <v>315</v>
      </c>
      <c r="F1494" s="94">
        <v>800</v>
      </c>
      <c r="G1494" s="71">
        <f>G1495</f>
        <v>2</v>
      </c>
      <c r="H1494" s="71">
        <f>H1495</f>
        <v>0</v>
      </c>
      <c r="I1494" s="71">
        <f t="shared" si="249"/>
        <v>2</v>
      </c>
      <c r="J1494" s="71">
        <f>J1495</f>
        <v>0</v>
      </c>
      <c r="K1494" s="100">
        <f t="shared" si="256"/>
        <v>2</v>
      </c>
      <c r="L1494" s="13">
        <f>L1495</f>
        <v>0</v>
      </c>
      <c r="M1494" s="101">
        <f t="shared" si="254"/>
        <v>2</v>
      </c>
    </row>
    <row r="1495" spans="1:13" ht="12.75">
      <c r="A1495" s="63" t="str">
        <f ca="1" t="shared" si="260"/>
        <v>Уплата налогов, сборов и иных платежей</v>
      </c>
      <c r="B1495" s="94">
        <v>840</v>
      </c>
      <c r="C1495" s="8" t="s">
        <v>226</v>
      </c>
      <c r="D1495" s="8" t="s">
        <v>230</v>
      </c>
      <c r="E1495" s="94" t="s">
        <v>315</v>
      </c>
      <c r="F1495" s="94">
        <v>850</v>
      </c>
      <c r="G1495" s="71">
        <f>G1496</f>
        <v>2</v>
      </c>
      <c r="H1495" s="71">
        <f>H1496</f>
        <v>0</v>
      </c>
      <c r="I1495" s="71">
        <f t="shared" si="249"/>
        <v>2</v>
      </c>
      <c r="J1495" s="71">
        <f>J1496</f>
        <v>0</v>
      </c>
      <c r="K1495" s="100">
        <f t="shared" si="256"/>
        <v>2</v>
      </c>
      <c r="L1495" s="13">
        <f>L1496</f>
        <v>0</v>
      </c>
      <c r="M1495" s="101">
        <f t="shared" si="254"/>
        <v>2</v>
      </c>
    </row>
    <row r="1496" spans="1:13" ht="12.75">
      <c r="A1496" s="63" t="str">
        <f ca="1">IF(ISERROR(MATCH(F1496,Код_КВР,0)),"",INDIRECT(ADDRESS(MATCH(F1496,Код_КВР,0)+1,2,,,"КВР")))</f>
        <v>Уплата прочих налогов, сборов и иных платежей</v>
      </c>
      <c r="B1496" s="94">
        <v>840</v>
      </c>
      <c r="C1496" s="8" t="s">
        <v>226</v>
      </c>
      <c r="D1496" s="8" t="s">
        <v>230</v>
      </c>
      <c r="E1496" s="94" t="s">
        <v>315</v>
      </c>
      <c r="F1496" s="94">
        <v>852</v>
      </c>
      <c r="G1496" s="71">
        <v>2</v>
      </c>
      <c r="H1496" s="71"/>
      <c r="I1496" s="71">
        <f t="shared" si="249"/>
        <v>2</v>
      </c>
      <c r="J1496" s="71"/>
      <c r="K1496" s="100">
        <f t="shared" si="256"/>
        <v>2</v>
      </c>
      <c r="L1496" s="13"/>
      <c r="M1496" s="101">
        <f t="shared" si="254"/>
        <v>2</v>
      </c>
    </row>
    <row r="1497" spans="1:13" ht="12.75">
      <c r="A1497" s="63" t="s">
        <v>175</v>
      </c>
      <c r="B1497" s="93"/>
      <c r="C1497" s="93"/>
      <c r="D1497" s="93"/>
      <c r="E1497" s="94"/>
      <c r="F1497" s="94"/>
      <c r="G1497" s="66">
        <f>G25+G368+G390+G510+G534+G785+G834+G1062+G1156+G1286+G1468</f>
        <v>6670495.899999999</v>
      </c>
      <c r="H1497" s="66">
        <f>H25+H368+H390+H510+H534+H785+H834+H1062+H1156+H1286+H1468</f>
        <v>-22308.3</v>
      </c>
      <c r="I1497" s="71">
        <f>G1497+H1497</f>
        <v>6648187.6</v>
      </c>
      <c r="J1497" s="66">
        <f>J25+J368+J390+J510+J534+J785+J834+J1062+J1156+J1286+J1468+J1453</f>
        <v>0</v>
      </c>
      <c r="K1497" s="100">
        <f t="shared" si="256"/>
        <v>6648187.6</v>
      </c>
      <c r="L1497" s="100">
        <f>L25+L368+L390+L510+L534+L785+L834+L1062+L1156+L1286+L1468+L1453</f>
        <v>-64999.999999999985</v>
      </c>
      <c r="M1497" s="101">
        <f t="shared" si="254"/>
        <v>6583187.6</v>
      </c>
    </row>
    <row r="1498" spans="5:7" ht="12.75">
      <c r="E1498" s="43"/>
      <c r="F1498" s="59"/>
      <c r="G1498" s="72"/>
    </row>
    <row r="1499" spans="5:7" ht="12.75">
      <c r="E1499" s="43"/>
      <c r="F1499" s="59"/>
      <c r="G1499" s="73"/>
    </row>
    <row r="1500" spans="5:7" ht="12.75">
      <c r="E1500" s="43"/>
      <c r="F1500" s="59"/>
      <c r="G1500" s="73"/>
    </row>
    <row r="1502" ht="12.75">
      <c r="E1502" s="43"/>
    </row>
    <row r="1506" ht="12.75">
      <c r="E1506" s="43"/>
    </row>
    <row r="1507" ht="12.75">
      <c r="E1507" s="43"/>
    </row>
  </sheetData>
  <mergeCells count="5">
    <mergeCell ref="A21:G21"/>
    <mergeCell ref="A20:G20"/>
    <mergeCell ref="F23:M23"/>
    <mergeCell ref="F5:M5"/>
    <mergeCell ref="F11:M11"/>
  </mergeCells>
  <dataValidations count="4">
    <dataValidation type="list" allowBlank="1" showInputMessage="1" showErrorMessage="1" sqref="B25:B1496">
      <formula1>Код_ППП</formula1>
    </dataValidation>
    <dataValidation type="list" allowBlank="1" showInputMessage="1" showErrorMessage="1" sqref="C25:C1496">
      <formula1>Код_Раздел</formula1>
    </dataValidation>
    <dataValidation type="list" allowBlank="1" showInputMessage="1" showErrorMessage="1" sqref="E25:E1497">
      <formula1>Код_КЦСР</formula1>
    </dataValidation>
    <dataValidation type="list" allowBlank="1" showInputMessage="1" showErrorMessage="1" sqref="F25:F1497">
      <formula1>Код_КВР</formula1>
    </dataValidation>
  </dataValidations>
  <printOptions/>
  <pageMargins left="1.3779527559055118" right="0.3937007874015748" top="0.7874015748031497" bottom="0.7874015748031497" header="0.3937007874015748" footer="0.3937007874015748"/>
  <pageSetup fitToHeight="0" fitToWidth="1" horizontalDpi="600" verticalDpi="600" orientation="portrait" paperSize="9" scale="51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Budget_05_4</dc:creator>
  <cp:keywords/>
  <dc:description/>
  <cp:lastModifiedBy>Admin</cp:lastModifiedBy>
  <cp:lastPrinted>2014-04-24T05:54:13Z</cp:lastPrinted>
  <dcterms:created xsi:type="dcterms:W3CDTF">2005-10-27T10:10:18Z</dcterms:created>
  <dcterms:modified xsi:type="dcterms:W3CDTF">2014-05-07T12:18:54Z</dcterms:modified>
  <cp:category/>
  <cp:version/>
  <cp:contentType/>
  <cp:contentStatus/>
</cp:coreProperties>
</file>