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360" yWindow="-135" windowWidth="12390" windowHeight="8640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2" sheetId="1" r:id="rId5"/>
    <sheet name="прил. 14" sheetId="6" r:id="rId6"/>
    <sheet name="прил.16" sheetId="5" r:id="rId7"/>
  </sheets>
  <definedNames>
    <definedName name="sub_3870" localSheetId="3">КВР!$A$44</definedName>
    <definedName name="_xlnm.Print_Titles" localSheetId="5">'прил. 14'!$10:$12</definedName>
    <definedName name="_xlnm.Print_Titles" localSheetId="4">прил.12!$12:$13</definedName>
    <definedName name="_xlnm.Print_Titles" localSheetId="6">прил.16!$10:$12</definedName>
    <definedName name="Код_КВР">КВР!$A$2:$A$44</definedName>
    <definedName name="Код_КЦСР">КЦСР!$A$2:$A$328</definedName>
    <definedName name="Код_ППП">ППП!$A$2:$A$13</definedName>
    <definedName name="Код_ПР">#REF!</definedName>
    <definedName name="Код_Раздел">Раздел!$A$2:$A$13</definedName>
    <definedName name="_xlnm.Print_Area" localSheetId="3">КВР!$A$1:$B$22</definedName>
    <definedName name="_xlnm.Print_Area" localSheetId="5">'прил. 14'!$A$1:$G$1422</definedName>
    <definedName name="_xlnm.Print_Area" localSheetId="4">прил.12!$A$1:$E$64</definedName>
    <definedName name="_xlnm.Print_Area" localSheetId="6">прил.16!$A$1:$H$1344</definedName>
  </definedNames>
  <calcPr calcId="124519"/>
</workbook>
</file>

<file path=xl/calcChain.xml><?xml version="1.0" encoding="utf-8"?>
<calcChain xmlns="http://schemas.openxmlformats.org/spreadsheetml/2006/main">
  <c r="G120" i="6"/>
  <c r="G119" s="1"/>
  <c r="G118" s="1"/>
  <c r="G117" s="1"/>
  <c r="G116" s="1"/>
  <c r="G115" s="1"/>
  <c r="F120"/>
  <c r="F119" s="1"/>
  <c r="F118"/>
  <c r="F117" s="1"/>
  <c r="F116" s="1"/>
  <c r="F115" s="1"/>
  <c r="H739" i="5"/>
  <c r="G739"/>
  <c r="H554"/>
  <c r="H553" s="1"/>
  <c r="H552" s="1"/>
  <c r="G554"/>
  <c r="G553"/>
  <c r="G552" s="1"/>
  <c r="F1419" i="6"/>
  <c r="F1418" s="1"/>
  <c r="F1417" s="1"/>
  <c r="F1416" s="1"/>
  <c r="F1415" s="1"/>
  <c r="F1414" s="1"/>
  <c r="G381" i="5"/>
  <c r="G380" s="1"/>
  <c r="G379"/>
  <c r="G378" s="1"/>
  <c r="G377" s="1"/>
  <c r="G1343"/>
  <c r="F1421" i="6"/>
  <c r="H381" i="5"/>
  <c r="H379"/>
  <c r="H378" s="1"/>
  <c r="H377"/>
  <c r="H1343"/>
  <c r="G1421" i="6"/>
  <c r="G1402"/>
  <c r="G1401"/>
  <c r="G1400" s="1"/>
  <c r="G1399" s="1"/>
  <c r="G1398" s="1"/>
  <c r="G1199"/>
  <c r="G1198" s="1"/>
  <c r="G1197" s="1"/>
  <c r="G1196" s="1"/>
  <c r="G1195" s="1"/>
  <c r="G1207"/>
  <c r="G1206"/>
  <c r="G1205" s="1"/>
  <c r="G1210"/>
  <c r="G1209" s="1"/>
  <c r="G1208"/>
  <c r="G1213"/>
  <c r="G1212"/>
  <c r="G1216"/>
  <c r="G1215"/>
  <c r="G1214" s="1"/>
  <c r="G1219"/>
  <c r="G1218" s="1"/>
  <c r="G1217"/>
  <c r="G1222"/>
  <c r="G1221" s="1"/>
  <c r="G1225"/>
  <c r="G1224" s="1"/>
  <c r="G1223" s="1"/>
  <c r="G1228"/>
  <c r="G1227"/>
  <c r="G1226" s="1"/>
  <c r="G1232"/>
  <c r="G1231" s="1"/>
  <c r="G1235"/>
  <c r="G1234" s="1"/>
  <c r="G1233"/>
  <c r="G1238"/>
  <c r="G1237"/>
  <c r="G1236" s="1"/>
  <c r="G1242"/>
  <c r="G1241" s="1"/>
  <c r="G1245"/>
  <c r="G1244" s="1"/>
  <c r="G1243" s="1"/>
  <c r="G1248"/>
  <c r="G1247"/>
  <c r="G1246" s="1"/>
  <c r="G1252"/>
  <c r="G1251" s="1"/>
  <c r="G1255"/>
  <c r="G1254" s="1"/>
  <c r="G1253"/>
  <c r="G1258"/>
  <c r="G1257"/>
  <c r="G1256" s="1"/>
  <c r="G1262"/>
  <c r="G1261" s="1"/>
  <c r="G1265"/>
  <c r="G1264" s="1"/>
  <c r="G1263" s="1"/>
  <c r="G1269"/>
  <c r="G1268"/>
  <c r="G1272"/>
  <c r="G1271"/>
  <c r="G1270" s="1"/>
  <c r="G1275"/>
  <c r="G1274" s="1"/>
  <c r="G1273" s="1"/>
  <c r="G1279"/>
  <c r="G1278"/>
  <c r="G1282"/>
  <c r="G1281"/>
  <c r="G1280" s="1"/>
  <c r="G1286"/>
  <c r="G1285" s="1"/>
  <c r="G1289"/>
  <c r="G1288" s="1"/>
  <c r="G1287"/>
  <c r="G1294"/>
  <c r="G1293"/>
  <c r="G1292" s="1"/>
  <c r="G1291" s="1"/>
  <c r="G1290" s="1"/>
  <c r="G1299"/>
  <c r="G1298" s="1"/>
  <c r="G1297" s="1"/>
  <c r="G1296" s="1"/>
  <c r="G1295" s="1"/>
  <c r="G1306"/>
  <c r="G1305"/>
  <c r="G1304" s="1"/>
  <c r="G1303" s="1"/>
  <c r="G1302" s="1"/>
  <c r="G1301" s="1"/>
  <c r="G1300" s="1"/>
  <c r="G1312"/>
  <c r="G1311" s="1"/>
  <c r="G1310"/>
  <c r="G1309" s="1"/>
  <c r="G1308" s="1"/>
  <c r="G1307" s="1"/>
  <c r="G1318"/>
  <c r="G1317" s="1"/>
  <c r="G1316" s="1"/>
  <c r="G1315" s="1"/>
  <c r="G1314" s="1"/>
  <c r="G1313" s="1"/>
  <c r="G1324"/>
  <c r="G1323" s="1"/>
  <c r="G1322"/>
  <c r="G1321" s="1"/>
  <c r="G1320" s="1"/>
  <c r="G1319" s="1"/>
  <c r="G1329"/>
  <c r="G1328" s="1"/>
  <c r="G1327" s="1"/>
  <c r="G1326" s="1"/>
  <c r="G1325" s="1"/>
  <c r="G1334"/>
  <c r="G1333"/>
  <c r="G1337"/>
  <c r="G1336"/>
  <c r="G1335" s="1"/>
  <c r="G1350"/>
  <c r="G1349" s="1"/>
  <c r="G1353"/>
  <c r="G1352" s="1"/>
  <c r="G1351" s="1"/>
  <c r="G1358"/>
  <c r="G1357"/>
  <c r="G1361"/>
  <c r="G1360"/>
  <c r="G1359" s="1"/>
  <c r="G1366"/>
  <c r="G1365" s="1"/>
  <c r="G1364" s="1"/>
  <c r="G1363" s="1"/>
  <c r="G1362" s="1"/>
  <c r="G1371"/>
  <c r="G1370"/>
  <c r="G1369" s="1"/>
  <c r="G1368" s="1"/>
  <c r="G1367" s="1"/>
  <c r="G1376"/>
  <c r="G1375" s="1"/>
  <c r="G1379"/>
  <c r="G1378" s="1"/>
  <c r="G1377"/>
  <c r="G1384"/>
  <c r="G1383"/>
  <c r="G1387"/>
  <c r="G1386"/>
  <c r="G1385" s="1"/>
  <c r="G1392"/>
  <c r="G1391" s="1"/>
  <c r="G1390"/>
  <c r="G1389" s="1"/>
  <c r="G1388" s="1"/>
  <c r="G1397"/>
  <c r="G1396"/>
  <c r="G1395" s="1"/>
  <c r="G1394"/>
  <c r="G1393" s="1"/>
  <c r="G1413"/>
  <c r="G1412" s="1"/>
  <c r="G1411"/>
  <c r="G1410" s="1"/>
  <c r="G1409" s="1"/>
  <c r="G19"/>
  <c r="G18"/>
  <c r="G17" s="1"/>
  <c r="G16"/>
  <c r="G15" s="1"/>
  <c r="G14" s="1"/>
  <c r="G25"/>
  <c r="G24"/>
  <c r="G23" s="1"/>
  <c r="G22"/>
  <c r="G21" s="1"/>
  <c r="G20" s="1"/>
  <c r="G31"/>
  <c r="G30"/>
  <c r="G29" s="1"/>
  <c r="G28"/>
  <c r="G27" s="1"/>
  <c r="G26" s="1"/>
  <c r="G37"/>
  <c r="G36"/>
  <c r="G35" s="1"/>
  <c r="G34"/>
  <c r="G33" s="1"/>
  <c r="G32" s="1"/>
  <c r="G44"/>
  <c r="G43"/>
  <c r="G46"/>
  <c r="G45"/>
  <c r="G52"/>
  <c r="G51"/>
  <c r="G54"/>
  <c r="G53"/>
  <c r="G60"/>
  <c r="G59"/>
  <c r="G58" s="1"/>
  <c r="G57"/>
  <c r="G56" s="1"/>
  <c r="G55" s="1"/>
  <c r="G67"/>
  <c r="G66"/>
  <c r="G69"/>
  <c r="G68"/>
  <c r="G75"/>
  <c r="G74"/>
  <c r="G73" s="1"/>
  <c r="G72"/>
  <c r="G71" s="1"/>
  <c r="G70" s="1"/>
  <c r="G80"/>
  <c r="G81"/>
  <c r="G89"/>
  <c r="G88"/>
  <c r="G95"/>
  <c r="G94"/>
  <c r="G93" s="1"/>
  <c r="G92"/>
  <c r="G91" s="1"/>
  <c r="G90" s="1"/>
  <c r="G101"/>
  <c r="G100"/>
  <c r="G99" s="1"/>
  <c r="G98"/>
  <c r="G97" s="1"/>
  <c r="G96" s="1"/>
  <c r="G108"/>
  <c r="G107"/>
  <c r="G106" s="1"/>
  <c r="G105"/>
  <c r="G104" s="1"/>
  <c r="G103" s="1"/>
  <c r="G114"/>
  <c r="G113"/>
  <c r="G112" s="1"/>
  <c r="G111"/>
  <c r="G110" s="1"/>
  <c r="G109" s="1"/>
  <c r="G128"/>
  <c r="G127"/>
  <c r="G126" s="1"/>
  <c r="G125"/>
  <c r="G132"/>
  <c r="G131"/>
  <c r="G130" s="1"/>
  <c r="G129" s="1"/>
  <c r="G139"/>
  <c r="G138"/>
  <c r="G137" s="1"/>
  <c r="G136"/>
  <c r="G135" s="1"/>
  <c r="G134" s="1"/>
  <c r="G145"/>
  <c r="G144"/>
  <c r="G143" s="1"/>
  <c r="G142"/>
  <c r="G141" s="1"/>
  <c r="G140" s="1"/>
  <c r="G151"/>
  <c r="G150"/>
  <c r="G149" s="1"/>
  <c r="G148"/>
  <c r="G147" s="1"/>
  <c r="G146" s="1"/>
  <c r="G158"/>
  <c r="G157" s="1"/>
  <c r="G156" s="1"/>
  <c r="G155" s="1"/>
  <c r="G154" s="1"/>
  <c r="G153" s="1"/>
  <c r="G152" s="1"/>
  <c r="G166"/>
  <c r="G165"/>
  <c r="G172"/>
  <c r="G171"/>
  <c r="G170" s="1"/>
  <c r="G175"/>
  <c r="G174" s="1"/>
  <c r="G177"/>
  <c r="G176" s="1"/>
  <c r="G187"/>
  <c r="G186" s="1"/>
  <c r="G185" s="1"/>
  <c r="G191"/>
  <c r="G190"/>
  <c r="G189" s="1"/>
  <c r="G188"/>
  <c r="G197"/>
  <c r="G203"/>
  <c r="G202" s="1"/>
  <c r="G201" s="1"/>
  <c r="G200" s="1"/>
  <c r="G199" s="1"/>
  <c r="G198" s="1"/>
  <c r="G211"/>
  <c r="G210" s="1"/>
  <c r="G209"/>
  <c r="G208" s="1"/>
  <c r="G207" s="1"/>
  <c r="G206" s="1"/>
  <c r="G217"/>
  <c r="G216" s="1"/>
  <c r="G215" s="1"/>
  <c r="G214" s="1"/>
  <c r="G213" s="1"/>
  <c r="G212" s="1"/>
  <c r="G224"/>
  <c r="G223" s="1"/>
  <c r="G222"/>
  <c r="G221" s="1"/>
  <c r="G220" s="1"/>
  <c r="G219" s="1"/>
  <c r="G230"/>
  <c r="G229" s="1"/>
  <c r="G228" s="1"/>
  <c r="G227" s="1"/>
  <c r="G226" s="1"/>
  <c r="G225" s="1"/>
  <c r="G236"/>
  <c r="G235" s="1"/>
  <c r="G234"/>
  <c r="G233" s="1"/>
  <c r="G232" s="1"/>
  <c r="G231" s="1"/>
  <c r="G242"/>
  <c r="G241" s="1"/>
  <c r="G240" s="1"/>
  <c r="G239" s="1"/>
  <c r="G238" s="1"/>
  <c r="G237" s="1"/>
  <c r="G248"/>
  <c r="G247" s="1"/>
  <c r="G246"/>
  <c r="G245" s="1"/>
  <c r="G244" s="1"/>
  <c r="G243" s="1"/>
  <c r="G255"/>
  <c r="G254" s="1"/>
  <c r="G253" s="1"/>
  <c r="G252" s="1"/>
  <c r="G251" s="1"/>
  <c r="G250" s="1"/>
  <c r="G261"/>
  <c r="G260" s="1"/>
  <c r="G259"/>
  <c r="G258" s="1"/>
  <c r="G257" s="1"/>
  <c r="G256" s="1"/>
  <c r="G267"/>
  <c r="G266" s="1"/>
  <c r="G265" s="1"/>
  <c r="G264" s="1"/>
  <c r="G263" s="1"/>
  <c r="G262" s="1"/>
  <c r="G273"/>
  <c r="G272" s="1"/>
  <c r="G271"/>
  <c r="G270" s="1"/>
  <c r="G269" s="1"/>
  <c r="G268" s="1"/>
  <c r="G279"/>
  <c r="G278" s="1"/>
  <c r="G277" s="1"/>
  <c r="G276" s="1"/>
  <c r="G275" s="1"/>
  <c r="G274" s="1"/>
  <c r="G285"/>
  <c r="G284" s="1"/>
  <c r="G283"/>
  <c r="G282" s="1"/>
  <c r="G281" s="1"/>
  <c r="G280" s="1"/>
  <c r="G292"/>
  <c r="G291" s="1"/>
  <c r="G290" s="1"/>
  <c r="G289" s="1"/>
  <c r="G288" s="1"/>
  <c r="G287" s="1"/>
  <c r="G298"/>
  <c r="G297" s="1"/>
  <c r="G296"/>
  <c r="G295" s="1"/>
  <c r="G294" s="1"/>
  <c r="G293" s="1"/>
  <c r="G303"/>
  <c r="G302"/>
  <c r="G301" s="1"/>
  <c r="G300"/>
  <c r="G299" s="1"/>
  <c r="G309"/>
  <c r="G308"/>
  <c r="G307" s="1"/>
  <c r="G306"/>
  <c r="G305" s="1"/>
  <c r="G304" s="1"/>
  <c r="G315"/>
  <c r="G314"/>
  <c r="G313" s="1"/>
  <c r="G312"/>
  <c r="G311" s="1"/>
  <c r="G310" s="1"/>
  <c r="G322"/>
  <c r="G321"/>
  <c r="G320" s="1"/>
  <c r="G319"/>
  <c r="G318" s="1"/>
  <c r="G317" s="1"/>
  <c r="G328"/>
  <c r="G327"/>
  <c r="G330"/>
  <c r="G329"/>
  <c r="G336"/>
  <c r="G335"/>
  <c r="G338"/>
  <c r="G337"/>
  <c r="G345"/>
  <c r="G344"/>
  <c r="G343" s="1"/>
  <c r="G342"/>
  <c r="G341" s="1"/>
  <c r="G340" s="1"/>
  <c r="G351"/>
  <c r="G350"/>
  <c r="G349" s="1"/>
  <c r="G348"/>
  <c r="G347" s="1"/>
  <c r="G346" s="1"/>
  <c r="G357"/>
  <c r="G356"/>
  <c r="G355" s="1"/>
  <c r="G354"/>
  <c r="G353" s="1"/>
  <c r="G352" s="1"/>
  <c r="G364"/>
  <c r="G363"/>
  <c r="G362" s="1"/>
  <c r="G361"/>
  <c r="G360" s="1"/>
  <c r="G359" s="1"/>
  <c r="G358" s="1"/>
  <c r="G371"/>
  <c r="G370" s="1"/>
  <c r="G369" s="1"/>
  <c r="G368" s="1"/>
  <c r="G367" s="1"/>
  <c r="G366" s="1"/>
  <c r="G365" s="1"/>
  <c r="G377"/>
  <c r="G376"/>
  <c r="G375" s="1"/>
  <c r="G374"/>
  <c r="G373" s="1"/>
  <c r="G372" s="1"/>
  <c r="G384"/>
  <c r="G383"/>
  <c r="G382" s="1"/>
  <c r="G381"/>
  <c r="G380" s="1"/>
  <c r="G379" s="1"/>
  <c r="G390"/>
  <c r="G389"/>
  <c r="G392"/>
  <c r="G391"/>
  <c r="G398"/>
  <c r="G397"/>
  <c r="G400"/>
  <c r="G399"/>
  <c r="G406"/>
  <c r="G405"/>
  <c r="G404" s="1"/>
  <c r="G403"/>
  <c r="G402" s="1"/>
  <c r="G401" s="1"/>
  <c r="G412"/>
  <c r="G411"/>
  <c r="G410" s="1"/>
  <c r="G415"/>
  <c r="G414" s="1"/>
  <c r="G417"/>
  <c r="G416" s="1"/>
  <c r="G423"/>
  <c r="G422" s="1"/>
  <c r="G425"/>
  <c r="G424" s="1"/>
  <c r="G430"/>
  <c r="G429" s="1"/>
  <c r="G431"/>
  <c r="G435"/>
  <c r="G434"/>
  <c r="G433" s="1"/>
  <c r="G432"/>
  <c r="G441"/>
  <c r="G440"/>
  <c r="G444"/>
  <c r="G443"/>
  <c r="G442" s="1"/>
  <c r="G447"/>
  <c r="G446" s="1"/>
  <c r="G445"/>
  <c r="G452"/>
  <c r="G451"/>
  <c r="G455"/>
  <c r="G454"/>
  <c r="G453" s="1"/>
  <c r="G462"/>
  <c r="G461" s="1"/>
  <c r="G460"/>
  <c r="G459" s="1"/>
  <c r="G458" s="1"/>
  <c r="G457" s="1"/>
  <c r="G468"/>
  <c r="G467" s="1"/>
  <c r="G466" s="1"/>
  <c r="G465" s="1"/>
  <c r="G464" s="1"/>
  <c r="G473"/>
  <c r="G472"/>
  <c r="G471" s="1"/>
  <c r="G470" s="1"/>
  <c r="G469" s="1"/>
  <c r="G479"/>
  <c r="G478" s="1"/>
  <c r="G477" s="1"/>
  <c r="G476" s="1"/>
  <c r="G475" s="1"/>
  <c r="G474" s="1"/>
  <c r="G484"/>
  <c r="G483" s="1"/>
  <c r="G482"/>
  <c r="G481" s="1"/>
  <c r="G480" s="1"/>
  <c r="G491"/>
  <c r="G490"/>
  <c r="G489" s="1"/>
  <c r="G488"/>
  <c r="G487" s="1"/>
  <c r="G486" s="1"/>
  <c r="G485" s="1"/>
  <c r="G497"/>
  <c r="G496" s="1"/>
  <c r="G495" s="1"/>
  <c r="G494" s="1"/>
  <c r="G493" s="1"/>
  <c r="G502"/>
  <c r="G501"/>
  <c r="G500" s="1"/>
  <c r="G499" s="1"/>
  <c r="G498" s="1"/>
  <c r="G508"/>
  <c r="G507" s="1"/>
  <c r="G506" s="1"/>
  <c r="G505" s="1"/>
  <c r="G504" s="1"/>
  <c r="G513"/>
  <c r="G512"/>
  <c r="G511" s="1"/>
  <c r="G510" s="1"/>
  <c r="G509" s="1"/>
  <c r="G518"/>
  <c r="G517" s="1"/>
  <c r="G516" s="1"/>
  <c r="G515" s="1"/>
  <c r="G514" s="1"/>
  <c r="G525"/>
  <c r="G524"/>
  <c r="G523" s="1"/>
  <c r="G522" s="1"/>
  <c r="G521" s="1"/>
  <c r="G520" s="1"/>
  <c r="G531"/>
  <c r="G530"/>
  <c r="G529" s="1"/>
  <c r="G528" s="1"/>
  <c r="G527" s="1"/>
  <c r="G526" s="1"/>
  <c r="G544"/>
  <c r="G543"/>
  <c r="G542" s="1"/>
  <c r="G546"/>
  <c r="G545" s="1"/>
  <c r="G551"/>
  <c r="G550" s="1"/>
  <c r="G549" s="1"/>
  <c r="G548" s="1"/>
  <c r="G547" s="1"/>
  <c r="G557"/>
  <c r="G556"/>
  <c r="G555" s="1"/>
  <c r="G554" s="1"/>
  <c r="G553" s="1"/>
  <c r="G562"/>
  <c r="G561" s="1"/>
  <c r="G560" s="1"/>
  <c r="G565"/>
  <c r="G564"/>
  <c r="G567"/>
  <c r="G566"/>
  <c r="G572"/>
  <c r="G571"/>
  <c r="G570" s="1"/>
  <c r="G569"/>
  <c r="G568" s="1"/>
  <c r="G577"/>
  <c r="G576" s="1"/>
  <c r="G575"/>
  <c r="G574" s="1"/>
  <c r="G573" s="1"/>
  <c r="G583"/>
  <c r="G582"/>
  <c r="G581" s="1"/>
  <c r="G580"/>
  <c r="G579" s="1"/>
  <c r="G588"/>
  <c r="G587" s="1"/>
  <c r="G586"/>
  <c r="G585" s="1"/>
  <c r="G592"/>
  <c r="G591" s="1"/>
  <c r="G590"/>
  <c r="G589" s="1"/>
  <c r="G597"/>
  <c r="G596" s="1"/>
  <c r="G595"/>
  <c r="G594" s="1"/>
  <c r="G593" s="1"/>
  <c r="G603"/>
  <c r="G602"/>
  <c r="G601" s="1"/>
  <c r="G600"/>
  <c r="G599" s="1"/>
  <c r="G608"/>
  <c r="G607" s="1"/>
  <c r="G606"/>
  <c r="G605" s="1"/>
  <c r="G604" s="1"/>
  <c r="G614"/>
  <c r="G613"/>
  <c r="G612" s="1"/>
  <c r="G611"/>
  <c r="G610" s="1"/>
  <c r="G619"/>
  <c r="G618" s="1"/>
  <c r="G617"/>
  <c r="G616" s="1"/>
  <c r="G615" s="1"/>
  <c r="G625"/>
  <c r="G624"/>
  <c r="G623" s="1"/>
  <c r="G622"/>
  <c r="G621" s="1"/>
  <c r="G630"/>
  <c r="G629" s="1"/>
  <c r="G628"/>
  <c r="G627" s="1"/>
  <c r="G626" s="1"/>
  <c r="G637"/>
  <c r="G636"/>
  <c r="G635" s="1"/>
  <c r="G634" s="1"/>
  <c r="G633" s="1"/>
  <c r="G632" s="1"/>
  <c r="G643"/>
  <c r="G644"/>
  <c r="G650"/>
  <c r="G649"/>
  <c r="G653"/>
  <c r="G652"/>
  <c r="G651" s="1"/>
  <c r="G656"/>
  <c r="G655" s="1"/>
  <c r="G654" s="1"/>
  <c r="G662"/>
  <c r="G661"/>
  <c r="G660" s="1"/>
  <c r="G659" s="1"/>
  <c r="G658" s="1"/>
  <c r="G657" s="1"/>
  <c r="G669"/>
  <c r="G668"/>
  <c r="G667" s="1"/>
  <c r="G666" s="1"/>
  <c r="G665" s="1"/>
  <c r="G664" s="1"/>
  <c r="G675"/>
  <c r="G674"/>
  <c r="G673" s="1"/>
  <c r="G672" s="1"/>
  <c r="G671" s="1"/>
  <c r="G670" s="1"/>
  <c r="G682"/>
  <c r="G681"/>
  <c r="G680" s="1"/>
  <c r="G679" s="1"/>
  <c r="G678" s="1"/>
  <c r="G677" s="1"/>
  <c r="G676" s="1"/>
  <c r="G689"/>
  <c r="G688"/>
  <c r="G687"/>
  <c r="G686"/>
  <c r="G685"/>
  <c r="G684" s="1"/>
  <c r="G683" s="1"/>
  <c r="G696"/>
  <c r="G695"/>
  <c r="G694" s="1"/>
  <c r="G693" s="1"/>
  <c r="G692" s="1"/>
  <c r="G691" s="1"/>
  <c r="G690" s="1"/>
  <c r="G703"/>
  <c r="G702" s="1"/>
  <c r="G701" s="1"/>
  <c r="G700" s="1"/>
  <c r="G699" s="1"/>
  <c r="G698" s="1"/>
  <c r="G697" s="1"/>
  <c r="G709"/>
  <c r="G710"/>
  <c r="G716"/>
  <c r="G715"/>
  <c r="G714" s="1"/>
  <c r="G713" s="1"/>
  <c r="G712" s="1"/>
  <c r="G711" s="1"/>
  <c r="G722"/>
  <c r="G721"/>
  <c r="G720" s="1"/>
  <c r="G719" s="1"/>
  <c r="G718" s="1"/>
  <c r="G717" s="1"/>
  <c r="G728"/>
  <c r="G727"/>
  <c r="G726" s="1"/>
  <c r="G725" s="1"/>
  <c r="G724" s="1"/>
  <c r="G723" s="1"/>
  <c r="G734"/>
  <c r="G733"/>
  <c r="G732"/>
  <c r="G731"/>
  <c r="G730"/>
  <c r="G729" s="1"/>
  <c r="G740"/>
  <c r="G739"/>
  <c r="G738"/>
  <c r="G743"/>
  <c r="G742"/>
  <c r="G741" s="1"/>
  <c r="G754"/>
  <c r="G766"/>
  <c r="G765"/>
  <c r="G764" s="1"/>
  <c r="G772"/>
  <c r="G771"/>
  <c r="G770"/>
  <c r="G769" s="1"/>
  <c r="G768" s="1"/>
  <c r="G767" s="1"/>
  <c r="G779"/>
  <c r="G778" s="1"/>
  <c r="G777" s="1"/>
  <c r="G776" s="1"/>
  <c r="G775" s="1"/>
  <c r="G774" s="1"/>
  <c r="G786"/>
  <c r="G785" s="1"/>
  <c r="G784" s="1"/>
  <c r="G783" s="1"/>
  <c r="G782" s="1"/>
  <c r="G781" s="1"/>
  <c r="G792"/>
  <c r="G791" s="1"/>
  <c r="G790" s="1"/>
  <c r="G789" s="1"/>
  <c r="G788" s="1"/>
  <c r="G787" s="1"/>
  <c r="G799"/>
  <c r="G798" s="1"/>
  <c r="G797" s="1"/>
  <c r="G796" s="1"/>
  <c r="G795" s="1"/>
  <c r="G794" s="1"/>
  <c r="G793" s="1"/>
  <c r="G807"/>
  <c r="G806"/>
  <c r="G805" s="1"/>
  <c r="G804" s="1"/>
  <c r="G803" s="1"/>
  <c r="G802" s="1"/>
  <c r="G801" s="1"/>
  <c r="G800" s="1"/>
  <c r="G814"/>
  <c r="G813" s="1"/>
  <c r="G812" s="1"/>
  <c r="G811" s="1"/>
  <c r="G810" s="1"/>
  <c r="G809" s="1"/>
  <c r="G808" s="1"/>
  <c r="G821"/>
  <c r="G820"/>
  <c r="G819" s="1"/>
  <c r="G818" s="1"/>
  <c r="G817" s="1"/>
  <c r="G816" s="1"/>
  <c r="G827"/>
  <c r="G826"/>
  <c r="G825" s="1"/>
  <c r="G824" s="1"/>
  <c r="G823" s="1"/>
  <c r="G822" s="1"/>
  <c r="G835"/>
  <c r="G834" s="1"/>
  <c r="G833" s="1"/>
  <c r="G837"/>
  <c r="G836"/>
  <c r="G842"/>
  <c r="G841"/>
  <c r="G845"/>
  <c r="G849"/>
  <c r="G848"/>
  <c r="G847" s="1"/>
  <c r="G855"/>
  <c r="G854" s="1"/>
  <c r="G853" s="1"/>
  <c r="G852" s="1"/>
  <c r="G851" s="1"/>
  <c r="G860"/>
  <c r="G859"/>
  <c r="G858" s="1"/>
  <c r="G857" s="1"/>
  <c r="G856" s="1"/>
  <c r="G866"/>
  <c r="G865" s="1"/>
  <c r="G864" s="1"/>
  <c r="G863" s="1"/>
  <c r="G862" s="1"/>
  <c r="G861" s="1"/>
  <c r="G872"/>
  <c r="G871" s="1"/>
  <c r="G870" s="1"/>
  <c r="G869" s="1"/>
  <c r="G868" s="1"/>
  <c r="G867" s="1"/>
  <c r="G879"/>
  <c r="G878" s="1"/>
  <c r="G877" s="1"/>
  <c r="G876" s="1"/>
  <c r="G875" s="1"/>
  <c r="G874" s="1"/>
  <c r="G885"/>
  <c r="G884"/>
  <c r="G883"/>
  <c r="G882"/>
  <c r="G881"/>
  <c r="G880" s="1"/>
  <c r="G892"/>
  <c r="G891" s="1"/>
  <c r="G890" s="1"/>
  <c r="G889" s="1"/>
  <c r="G888" s="1"/>
  <c r="G897"/>
  <c r="G896"/>
  <c r="G895" s="1"/>
  <c r="G894" s="1"/>
  <c r="G893" s="1"/>
  <c r="G903"/>
  <c r="G902" s="1"/>
  <c r="G901" s="1"/>
  <c r="G900" s="1"/>
  <c r="G899" s="1"/>
  <c r="G898" s="1"/>
  <c r="G909"/>
  <c r="G908" s="1"/>
  <c r="G907" s="1"/>
  <c r="G906" s="1"/>
  <c r="G905" s="1"/>
  <c r="G904" s="1"/>
  <c r="G917"/>
  <c r="G916" s="1"/>
  <c r="G915" s="1"/>
  <c r="G914" s="1"/>
  <c r="G913" s="1"/>
  <c r="G922"/>
  <c r="G921"/>
  <c r="G920" s="1"/>
  <c r="G919" s="1"/>
  <c r="G918" s="1"/>
  <c r="G927"/>
  <c r="G926"/>
  <c r="G925"/>
  <c r="G924"/>
  <c r="G923"/>
  <c r="G932"/>
  <c r="G931"/>
  <c r="G930"/>
  <c r="G929"/>
  <c r="G928" s="1"/>
  <c r="G938"/>
  <c r="G937"/>
  <c r="G936" s="1"/>
  <c r="G935" s="1"/>
  <c r="G934" s="1"/>
  <c r="G933" s="1"/>
  <c r="G944"/>
  <c r="G943"/>
  <c r="G942" s="1"/>
  <c r="G941" s="1"/>
  <c r="G940" s="1"/>
  <c r="G939" s="1"/>
  <c r="G950"/>
  <c r="G949"/>
  <c r="G948" s="1"/>
  <c r="G947" s="1"/>
  <c r="G946" s="1"/>
  <c r="G945" s="1"/>
  <c r="G956"/>
  <c r="G955"/>
  <c r="G954" s="1"/>
  <c r="G953" s="1"/>
  <c r="G952" s="1"/>
  <c r="G961"/>
  <c r="G960" s="1"/>
  <c r="G959" s="1"/>
  <c r="G958" s="1"/>
  <c r="G965"/>
  <c r="G964" s="1"/>
  <c r="G963" s="1"/>
  <c r="G962" s="1"/>
  <c r="G970"/>
  <c r="G969" s="1"/>
  <c r="G973"/>
  <c r="G972" s="1"/>
  <c r="G971" s="1"/>
  <c r="G976"/>
  <c r="G977"/>
  <c r="G985"/>
  <c r="G984"/>
  <c r="G983" s="1"/>
  <c r="G982" s="1"/>
  <c r="G981" s="1"/>
  <c r="G990"/>
  <c r="G989" s="1"/>
  <c r="G988" s="1"/>
  <c r="G993"/>
  <c r="G992"/>
  <c r="G991" s="1"/>
  <c r="G995"/>
  <c r="G994"/>
  <c r="G1000"/>
  <c r="G999" s="1"/>
  <c r="G998" s="1"/>
  <c r="G997" s="1"/>
  <c r="G996" s="1"/>
  <c r="G1006"/>
  <c r="G1005"/>
  <c r="G1008"/>
  <c r="G1007"/>
  <c r="G1013"/>
  <c r="G1012"/>
  <c r="G1015"/>
  <c r="G1014"/>
  <c r="G1021"/>
  <c r="G1020"/>
  <c r="G1023"/>
  <c r="G1022"/>
  <c r="G1029"/>
  <c r="G1028"/>
  <c r="G1032"/>
  <c r="G1031"/>
  <c r="G1030"/>
  <c r="G1038"/>
  <c r="G1037"/>
  <c r="G1036"/>
  <c r="G1035"/>
  <c r="G1034" s="1"/>
  <c r="G1033" s="1"/>
  <c r="G1043"/>
  <c r="G1042"/>
  <c r="G1041"/>
  <c r="G1040"/>
  <c r="G1039"/>
  <c r="G1048"/>
  <c r="G1047" s="1"/>
  <c r="G1051"/>
  <c r="G1050" s="1"/>
  <c r="G1049" s="1"/>
  <c r="G1054"/>
  <c r="G1055"/>
  <c r="G1063"/>
  <c r="G1062"/>
  <c r="G1061" s="1"/>
  <c r="G1060" s="1"/>
  <c r="G1059" s="1"/>
  <c r="G1058" s="1"/>
  <c r="G1068"/>
  <c r="G1067"/>
  <c r="G1071"/>
  <c r="G1070"/>
  <c r="G1069" s="1"/>
  <c r="G1074"/>
  <c r="G1075"/>
  <c r="G1082"/>
  <c r="G1081" s="1"/>
  <c r="G1080" s="1"/>
  <c r="G1079" s="1"/>
  <c r="G1078" s="1"/>
  <c r="G1077" s="1"/>
  <c r="G1087"/>
  <c r="G1086"/>
  <c r="G1085" s="1"/>
  <c r="G1084" s="1"/>
  <c r="G1083" s="1"/>
  <c r="G1094"/>
  <c r="G1093" s="1"/>
  <c r="G1092" s="1"/>
  <c r="G1091" s="1"/>
  <c r="G1090" s="1"/>
  <c r="G1089" s="1"/>
  <c r="G1101"/>
  <c r="G1102"/>
  <c r="G1109"/>
  <c r="G1108" s="1"/>
  <c r="G1107" s="1"/>
  <c r="G1106" s="1"/>
  <c r="G1105" s="1"/>
  <c r="G1104" s="1"/>
  <c r="G1115"/>
  <c r="G1114" s="1"/>
  <c r="G1113" s="1"/>
  <c r="G1112" s="1"/>
  <c r="G1111" s="1"/>
  <c r="G1120"/>
  <c r="G1119"/>
  <c r="G1118"/>
  <c r="G1117" s="1"/>
  <c r="G1116" s="1"/>
  <c r="G1126"/>
  <c r="G1125"/>
  <c r="G1124" s="1"/>
  <c r="G1123" s="1"/>
  <c r="G1122" s="1"/>
  <c r="G1121" s="1"/>
  <c r="G1132"/>
  <c r="G1131"/>
  <c r="G1130" s="1"/>
  <c r="G1129" s="1"/>
  <c r="G1128" s="1"/>
  <c r="G1127" s="1"/>
  <c r="G1137"/>
  <c r="G1136"/>
  <c r="G1140"/>
  <c r="G1139"/>
  <c r="G1138" s="1"/>
  <c r="G1143"/>
  <c r="G1144"/>
  <c r="G1150"/>
  <c r="G1149"/>
  <c r="G1148" s="1"/>
  <c r="G1147" s="1"/>
  <c r="G1146" s="1"/>
  <c r="G1145" s="1"/>
  <c r="G1158"/>
  <c r="G1157"/>
  <c r="G1156" s="1"/>
  <c r="G1155" s="1"/>
  <c r="G1154" s="1"/>
  <c r="G1153" s="1"/>
  <c r="G1164"/>
  <c r="G1163"/>
  <c r="G1162" s="1"/>
  <c r="G1161" s="1"/>
  <c r="G1160" s="1"/>
  <c r="G1168"/>
  <c r="G1167"/>
  <c r="G1171"/>
  <c r="G1170"/>
  <c r="G1169" s="1"/>
  <c r="G1174"/>
  <c r="G1173" s="1"/>
  <c r="G1172" s="1"/>
  <c r="G1178"/>
  <c r="G1177"/>
  <c r="G1176" s="1"/>
  <c r="G1175" s="1"/>
  <c r="G1184"/>
  <c r="G1183"/>
  <c r="G1182"/>
  <c r="G1181"/>
  <c r="G1180"/>
  <c r="G1179"/>
  <c r="G1191"/>
  <c r="G1190" s="1"/>
  <c r="G1189" s="1"/>
  <c r="G1188" s="1"/>
  <c r="G1187" s="1"/>
  <c r="G1186" s="1"/>
  <c r="G1185" s="1"/>
  <c r="F1402"/>
  <c r="F1401" s="1"/>
  <c r="F1400" s="1"/>
  <c r="F1399" s="1"/>
  <c r="F1398" s="1"/>
  <c r="F1199"/>
  <c r="F1198"/>
  <c r="F1197" s="1"/>
  <c r="F1196" s="1"/>
  <c r="F1195" s="1"/>
  <c r="F1207"/>
  <c r="F1206" s="1"/>
  <c r="F1205" s="1"/>
  <c r="F1210"/>
  <c r="F1209"/>
  <c r="F1208" s="1"/>
  <c r="F1213"/>
  <c r="F1212" s="1"/>
  <c r="F1216"/>
  <c r="F1215" s="1"/>
  <c r="F1214" s="1"/>
  <c r="F1219"/>
  <c r="F1218"/>
  <c r="F1217" s="1"/>
  <c r="F1222"/>
  <c r="F1221" s="1"/>
  <c r="F1225"/>
  <c r="F1224" s="1"/>
  <c r="F1223" s="1"/>
  <c r="F1228"/>
  <c r="F1227"/>
  <c r="F1226" s="1"/>
  <c r="F1232"/>
  <c r="F1231" s="1"/>
  <c r="F1235"/>
  <c r="F1234" s="1"/>
  <c r="F1233" s="1"/>
  <c r="F1238"/>
  <c r="F1237"/>
  <c r="F1236" s="1"/>
  <c r="F1242"/>
  <c r="F1241" s="1"/>
  <c r="F1245"/>
  <c r="F1244" s="1"/>
  <c r="F1243" s="1"/>
  <c r="F1248"/>
  <c r="F1247"/>
  <c r="F1246" s="1"/>
  <c r="F1252"/>
  <c r="F1251" s="1"/>
  <c r="F1255"/>
  <c r="F1254" s="1"/>
  <c r="F1253" s="1"/>
  <c r="F1258"/>
  <c r="F1257"/>
  <c r="F1256" s="1"/>
  <c r="F1262"/>
  <c r="F1261" s="1"/>
  <c r="F1265"/>
  <c r="F1264" s="1"/>
  <c r="F1263" s="1"/>
  <c r="F1269"/>
  <c r="F1268"/>
  <c r="F1272"/>
  <c r="F1271"/>
  <c r="F1270" s="1"/>
  <c r="F1275"/>
  <c r="F1274" s="1"/>
  <c r="F1273" s="1"/>
  <c r="F1279"/>
  <c r="F1278"/>
  <c r="F1282"/>
  <c r="F1281"/>
  <c r="F1280" s="1"/>
  <c r="F1286"/>
  <c r="F1285" s="1"/>
  <c r="F1289"/>
  <c r="F1288" s="1"/>
  <c r="F1287" s="1"/>
  <c r="F1294"/>
  <c r="F1293"/>
  <c r="F1292" s="1"/>
  <c r="F1291" s="1"/>
  <c r="F1290" s="1"/>
  <c r="F1299"/>
  <c r="F1298" s="1"/>
  <c r="F1297" s="1"/>
  <c r="F1296" s="1"/>
  <c r="F1295" s="1"/>
  <c r="F1306"/>
  <c r="F1305"/>
  <c r="F1304" s="1"/>
  <c r="F1303" s="1"/>
  <c r="F1302" s="1"/>
  <c r="F1301" s="1"/>
  <c r="F1300" s="1"/>
  <c r="F1312"/>
  <c r="F1311" s="1"/>
  <c r="F1310" s="1"/>
  <c r="F1309" s="1"/>
  <c r="F1308" s="1"/>
  <c r="F1307" s="1"/>
  <c r="F1318"/>
  <c r="F1317" s="1"/>
  <c r="F1316" s="1"/>
  <c r="F1315" s="1"/>
  <c r="F1314" s="1"/>
  <c r="F1313" s="1"/>
  <c r="F1324"/>
  <c r="F1323" s="1"/>
  <c r="F1322" s="1"/>
  <c r="F1321" s="1"/>
  <c r="F1320" s="1"/>
  <c r="F1319" s="1"/>
  <c r="F1329"/>
  <c r="F1328" s="1"/>
  <c r="F1327" s="1"/>
  <c r="F1326" s="1"/>
  <c r="F1325" s="1"/>
  <c r="F1334"/>
  <c r="F1333"/>
  <c r="F1337"/>
  <c r="F1336"/>
  <c r="F1335" s="1"/>
  <c r="F1350"/>
  <c r="F1349" s="1"/>
  <c r="F1353"/>
  <c r="F1352" s="1"/>
  <c r="F1351" s="1"/>
  <c r="F1358"/>
  <c r="F1357" s="1"/>
  <c r="F1361"/>
  <c r="F1360" s="1"/>
  <c r="F1359" s="1"/>
  <c r="F1366"/>
  <c r="F1365"/>
  <c r="F1364" s="1"/>
  <c r="F1363" s="1"/>
  <c r="F1362" s="1"/>
  <c r="F1371"/>
  <c r="F1370" s="1"/>
  <c r="F1369" s="1"/>
  <c r="F1368" s="1"/>
  <c r="F1367" s="1"/>
  <c r="F1376"/>
  <c r="F1375"/>
  <c r="F1379"/>
  <c r="F1378"/>
  <c r="F1377" s="1"/>
  <c r="F1374" s="1"/>
  <c r="F1373" s="1"/>
  <c r="F1372" s="1"/>
  <c r="F1384"/>
  <c r="F1383"/>
  <c r="F1387"/>
  <c r="F1386"/>
  <c r="F1385" s="1"/>
  <c r="F1392"/>
  <c r="F1391" s="1"/>
  <c r="F1390" s="1"/>
  <c r="F1389" s="1"/>
  <c r="F1388" s="1"/>
  <c r="F1397"/>
  <c r="F1396"/>
  <c r="F1395" s="1"/>
  <c r="F1394" s="1"/>
  <c r="F1393" s="1"/>
  <c r="F1413"/>
  <c r="F1412" s="1"/>
  <c r="F1411" s="1"/>
  <c r="F1410" s="1"/>
  <c r="F1409" s="1"/>
  <c r="F19"/>
  <c r="F18"/>
  <c r="F17" s="1"/>
  <c r="F16" s="1"/>
  <c r="F15" s="1"/>
  <c r="F14" s="1"/>
  <c r="F25"/>
  <c r="F24"/>
  <c r="F23" s="1"/>
  <c r="F22" s="1"/>
  <c r="F21" s="1"/>
  <c r="F20" s="1"/>
  <c r="F31"/>
  <c r="F30"/>
  <c r="F29" s="1"/>
  <c r="F28" s="1"/>
  <c r="F27" s="1"/>
  <c r="F26" s="1"/>
  <c r="F37"/>
  <c r="F36"/>
  <c r="F35" s="1"/>
  <c r="F34" s="1"/>
  <c r="F33" s="1"/>
  <c r="F32" s="1"/>
  <c r="F44"/>
  <c r="F43"/>
  <c r="F46"/>
  <c r="F45"/>
  <c r="F52"/>
  <c r="F51"/>
  <c r="F54"/>
  <c r="F53"/>
  <c r="F60"/>
  <c r="F59"/>
  <c r="F58" s="1"/>
  <c r="F57" s="1"/>
  <c r="F56" s="1"/>
  <c r="F55" s="1"/>
  <c r="F67"/>
  <c r="F66"/>
  <c r="F69"/>
  <c r="F68"/>
  <c r="F75"/>
  <c r="F74"/>
  <c r="F73" s="1"/>
  <c r="F72" s="1"/>
  <c r="F71" s="1"/>
  <c r="F70" s="1"/>
  <c r="F80"/>
  <c r="F81"/>
  <c r="F89"/>
  <c r="F88"/>
  <c r="F95"/>
  <c r="F94"/>
  <c r="F93" s="1"/>
  <c r="F92" s="1"/>
  <c r="F91" s="1"/>
  <c r="F90" s="1"/>
  <c r="F101"/>
  <c r="F100"/>
  <c r="F99" s="1"/>
  <c r="F98" s="1"/>
  <c r="F97" s="1"/>
  <c r="F96" s="1"/>
  <c r="F108"/>
  <c r="F107"/>
  <c r="F106" s="1"/>
  <c r="F105" s="1"/>
  <c r="F104" s="1"/>
  <c r="F103" s="1"/>
  <c r="F114"/>
  <c r="F113"/>
  <c r="F112" s="1"/>
  <c r="F111" s="1"/>
  <c r="F110" s="1"/>
  <c r="F109" s="1"/>
  <c r="F128"/>
  <c r="F127"/>
  <c r="F126" s="1"/>
  <c r="F125" s="1"/>
  <c r="F132"/>
  <c r="F131"/>
  <c r="F130" s="1"/>
  <c r="F129" s="1"/>
  <c r="F139"/>
  <c r="F138"/>
  <c r="F137" s="1"/>
  <c r="F136" s="1"/>
  <c r="F135" s="1"/>
  <c r="F134" s="1"/>
  <c r="F145"/>
  <c r="F144"/>
  <c r="F143" s="1"/>
  <c r="F142" s="1"/>
  <c r="F141" s="1"/>
  <c r="F140" s="1"/>
  <c r="F151"/>
  <c r="F150"/>
  <c r="F149" s="1"/>
  <c r="F148" s="1"/>
  <c r="F147" s="1"/>
  <c r="F146" s="1"/>
  <c r="F158"/>
  <c r="F157"/>
  <c r="F156" s="1"/>
  <c r="F155" s="1"/>
  <c r="F154" s="1"/>
  <c r="F153" s="1"/>
  <c r="F152" s="1"/>
  <c r="F166"/>
  <c r="F165" s="1"/>
  <c r="F172"/>
  <c r="F171" s="1"/>
  <c r="F170" s="1"/>
  <c r="F175"/>
  <c r="F174"/>
  <c r="F177"/>
  <c r="F176"/>
  <c r="F187"/>
  <c r="F186"/>
  <c r="F185" s="1"/>
  <c r="F191"/>
  <c r="F190" s="1"/>
  <c r="F189" s="1"/>
  <c r="F188" s="1"/>
  <c r="F197"/>
  <c r="F203"/>
  <c r="F202"/>
  <c r="F201" s="1"/>
  <c r="F200" s="1"/>
  <c r="F199" s="1"/>
  <c r="F198" s="1"/>
  <c r="F211"/>
  <c r="F210"/>
  <c r="F209" s="1"/>
  <c r="F208" s="1"/>
  <c r="F207" s="1"/>
  <c r="F206" s="1"/>
  <c r="F217"/>
  <c r="F216"/>
  <c r="F215" s="1"/>
  <c r="F214" s="1"/>
  <c r="F213" s="1"/>
  <c r="F212" s="1"/>
  <c r="F224"/>
  <c r="F223"/>
  <c r="F222" s="1"/>
  <c r="F221" s="1"/>
  <c r="F220" s="1"/>
  <c r="F219" s="1"/>
  <c r="F230"/>
  <c r="F229"/>
  <c r="F228" s="1"/>
  <c r="F227" s="1"/>
  <c r="F226" s="1"/>
  <c r="F225" s="1"/>
  <c r="F236"/>
  <c r="F235"/>
  <c r="F234" s="1"/>
  <c r="F233" s="1"/>
  <c r="F232" s="1"/>
  <c r="F231" s="1"/>
  <c r="F242"/>
  <c r="F241"/>
  <c r="F240" s="1"/>
  <c r="F239" s="1"/>
  <c r="F238" s="1"/>
  <c r="F237" s="1"/>
  <c r="F248"/>
  <c r="F247"/>
  <c r="F246" s="1"/>
  <c r="F245" s="1"/>
  <c r="F244" s="1"/>
  <c r="F243" s="1"/>
  <c r="F255"/>
  <c r="F254"/>
  <c r="F253" s="1"/>
  <c r="F252" s="1"/>
  <c r="F251" s="1"/>
  <c r="F250" s="1"/>
  <c r="F261"/>
  <c r="F260"/>
  <c r="F259" s="1"/>
  <c r="F258" s="1"/>
  <c r="F257" s="1"/>
  <c r="F256" s="1"/>
  <c r="F267"/>
  <c r="F266"/>
  <c r="F265" s="1"/>
  <c r="F264" s="1"/>
  <c r="F263" s="1"/>
  <c r="F262" s="1"/>
  <c r="F273"/>
  <c r="F272"/>
  <c r="F271" s="1"/>
  <c r="F270" s="1"/>
  <c r="F269" s="1"/>
  <c r="F268" s="1"/>
  <c r="F279"/>
  <c r="F278"/>
  <c r="F277" s="1"/>
  <c r="F276" s="1"/>
  <c r="F275" s="1"/>
  <c r="F274" s="1"/>
  <c r="F285"/>
  <c r="F284"/>
  <c r="F283" s="1"/>
  <c r="F282" s="1"/>
  <c r="F281" s="1"/>
  <c r="F280" s="1"/>
  <c r="F292"/>
  <c r="F291"/>
  <c r="F290" s="1"/>
  <c r="F289" s="1"/>
  <c r="F288" s="1"/>
  <c r="F287" s="1"/>
  <c r="F298"/>
  <c r="F297"/>
  <c r="F296" s="1"/>
  <c r="F295" s="1"/>
  <c r="F294" s="1"/>
  <c r="F303"/>
  <c r="F302" s="1"/>
  <c r="F301" s="1"/>
  <c r="F300" s="1"/>
  <c r="F299" s="1"/>
  <c r="F309"/>
  <c r="F308"/>
  <c r="F307" s="1"/>
  <c r="F306" s="1"/>
  <c r="F305" s="1"/>
  <c r="F304" s="1"/>
  <c r="F315"/>
  <c r="F314"/>
  <c r="F313" s="1"/>
  <c r="F312"/>
  <c r="F311" s="1"/>
  <c r="F310" s="1"/>
  <c r="F322"/>
  <c r="F321"/>
  <c r="F320" s="1"/>
  <c r="F319"/>
  <c r="F318" s="1"/>
  <c r="F317" s="1"/>
  <c r="F328"/>
  <c r="F327"/>
  <c r="F330"/>
  <c r="F329" s="1"/>
  <c r="F336"/>
  <c r="F335" s="1"/>
  <c r="F338"/>
  <c r="F337" s="1"/>
  <c r="F345"/>
  <c r="F344" s="1"/>
  <c r="F343" s="1"/>
  <c r="F342" s="1"/>
  <c r="F341" s="1"/>
  <c r="F340" s="1"/>
  <c r="F351"/>
  <c r="F357"/>
  <c r="F356"/>
  <c r="F355" s="1"/>
  <c r="F354" s="1"/>
  <c r="F353" s="1"/>
  <c r="F352" s="1"/>
  <c r="F364"/>
  <c r="F363"/>
  <c r="F362" s="1"/>
  <c r="F361" s="1"/>
  <c r="F360" s="1"/>
  <c r="F359" s="1"/>
  <c r="F358" s="1"/>
  <c r="F371"/>
  <c r="F370" s="1"/>
  <c r="F369" s="1"/>
  <c r="F368" s="1"/>
  <c r="F367" s="1"/>
  <c r="F366" s="1"/>
  <c r="F365" s="1"/>
  <c r="F377"/>
  <c r="F376"/>
  <c r="F375" s="1"/>
  <c r="F374" s="1"/>
  <c r="F373" s="1"/>
  <c r="F372" s="1"/>
  <c r="F384"/>
  <c r="F383"/>
  <c r="F382" s="1"/>
  <c r="F381" s="1"/>
  <c r="F380" s="1"/>
  <c r="F379" s="1"/>
  <c r="F390"/>
  <c r="F389"/>
  <c r="F388" s="1"/>
  <c r="F387" s="1"/>
  <c r="F386" s="1"/>
  <c r="F385" s="1"/>
  <c r="F392"/>
  <c r="F391"/>
  <c r="F398"/>
  <c r="F397"/>
  <c r="F400"/>
  <c r="F399"/>
  <c r="F406"/>
  <c r="F405"/>
  <c r="F404" s="1"/>
  <c r="F403" s="1"/>
  <c r="F402" s="1"/>
  <c r="F401" s="1"/>
  <c r="F412"/>
  <c r="F411"/>
  <c r="F410" s="1"/>
  <c r="F415"/>
  <c r="F414" s="1"/>
  <c r="F417"/>
  <c r="F416" s="1"/>
  <c r="F423"/>
  <c r="F422" s="1"/>
  <c r="F425"/>
  <c r="F424" s="1"/>
  <c r="F430"/>
  <c r="F429" s="1"/>
  <c r="F431"/>
  <c r="F435"/>
  <c r="F434"/>
  <c r="F433" s="1"/>
  <c r="F432" s="1"/>
  <c r="F441"/>
  <c r="F440"/>
  <c r="F444"/>
  <c r="F443"/>
  <c r="F442" s="1"/>
  <c r="F447"/>
  <c r="F446" s="1"/>
  <c r="F445" s="1"/>
  <c r="F452"/>
  <c r="F451"/>
  <c r="F455"/>
  <c r="F454"/>
  <c r="F453" s="1"/>
  <c r="F462"/>
  <c r="F461" s="1"/>
  <c r="F460" s="1"/>
  <c r="F459" s="1"/>
  <c r="F458" s="1"/>
  <c r="F457" s="1"/>
  <c r="F468"/>
  <c r="F467" s="1"/>
  <c r="F466" s="1"/>
  <c r="F465" s="1"/>
  <c r="F464" s="1"/>
  <c r="F473"/>
  <c r="F472"/>
  <c r="F471" s="1"/>
  <c r="F470" s="1"/>
  <c r="F469" s="1"/>
  <c r="F479"/>
  <c r="F478" s="1"/>
  <c r="F477" s="1"/>
  <c r="F476" s="1"/>
  <c r="F475" s="1"/>
  <c r="F474" s="1"/>
  <c r="F484"/>
  <c r="F483" s="1"/>
  <c r="F482" s="1"/>
  <c r="F481" s="1"/>
  <c r="F480" s="1"/>
  <c r="F491"/>
  <c r="F490"/>
  <c r="F489" s="1"/>
  <c r="F488" s="1"/>
  <c r="F487" s="1"/>
  <c r="F486" s="1"/>
  <c r="F485" s="1"/>
  <c r="F497"/>
  <c r="F496" s="1"/>
  <c r="F495" s="1"/>
  <c r="F494" s="1"/>
  <c r="F493" s="1"/>
  <c r="F502"/>
  <c r="F501"/>
  <c r="F500" s="1"/>
  <c r="F499" s="1"/>
  <c r="F498" s="1"/>
  <c r="F508"/>
  <c r="F507" s="1"/>
  <c r="F506" s="1"/>
  <c r="F505" s="1"/>
  <c r="F504" s="1"/>
  <c r="F513"/>
  <c r="F512"/>
  <c r="F511" s="1"/>
  <c r="F510" s="1"/>
  <c r="F509" s="1"/>
  <c r="F518"/>
  <c r="F517" s="1"/>
  <c r="F516" s="1"/>
  <c r="F515" s="1"/>
  <c r="F514" s="1"/>
  <c r="F525"/>
  <c r="F524"/>
  <c r="F523" s="1"/>
  <c r="F522" s="1"/>
  <c r="F521" s="1"/>
  <c r="F520" s="1"/>
  <c r="F531"/>
  <c r="F530"/>
  <c r="F529" s="1"/>
  <c r="F528" s="1"/>
  <c r="F527" s="1"/>
  <c r="F526" s="1"/>
  <c r="F544"/>
  <c r="F543"/>
  <c r="F542" s="1"/>
  <c r="F546"/>
  <c r="F545" s="1"/>
  <c r="F551"/>
  <c r="F550" s="1"/>
  <c r="F549" s="1"/>
  <c r="F548" s="1"/>
  <c r="F547" s="1"/>
  <c r="F557"/>
  <c r="F556"/>
  <c r="F555" s="1"/>
  <c r="F554" s="1"/>
  <c r="F553" s="1"/>
  <c r="F562"/>
  <c r="F561" s="1"/>
  <c r="F560" s="1"/>
  <c r="F565"/>
  <c r="F564"/>
  <c r="F567"/>
  <c r="F566"/>
  <c r="F572"/>
  <c r="F571"/>
  <c r="F570" s="1"/>
  <c r="F569" s="1"/>
  <c r="F568" s="1"/>
  <c r="F577"/>
  <c r="F576" s="1"/>
  <c r="F575" s="1"/>
  <c r="F574" s="1"/>
  <c r="F573" s="1"/>
  <c r="F583"/>
  <c r="F582"/>
  <c r="F581" s="1"/>
  <c r="F580" s="1"/>
  <c r="F579" s="1"/>
  <c r="F588"/>
  <c r="F587" s="1"/>
  <c r="F586" s="1"/>
  <c r="F585" s="1"/>
  <c r="F592"/>
  <c r="F591" s="1"/>
  <c r="F590" s="1"/>
  <c r="F589" s="1"/>
  <c r="F597"/>
  <c r="F596" s="1"/>
  <c r="F595" s="1"/>
  <c r="F594" s="1"/>
  <c r="F593" s="1"/>
  <c r="F603"/>
  <c r="F602"/>
  <c r="F601" s="1"/>
  <c r="F600" s="1"/>
  <c r="F599" s="1"/>
  <c r="F608"/>
  <c r="F607" s="1"/>
  <c r="F606" s="1"/>
  <c r="F605" s="1"/>
  <c r="F604" s="1"/>
  <c r="F614"/>
  <c r="F613"/>
  <c r="F612" s="1"/>
  <c r="F611" s="1"/>
  <c r="F610" s="1"/>
  <c r="F609" s="1"/>
  <c r="F619"/>
  <c r="F618" s="1"/>
  <c r="F617" s="1"/>
  <c r="F616" s="1"/>
  <c r="F615" s="1"/>
  <c r="F625"/>
  <c r="F624" s="1"/>
  <c r="F623" s="1"/>
  <c r="F622" s="1"/>
  <c r="F621" s="1"/>
  <c r="F630"/>
  <c r="F629"/>
  <c r="F628" s="1"/>
  <c r="F627" s="1"/>
  <c r="F626" s="1"/>
  <c r="F637"/>
  <c r="F636"/>
  <c r="F635" s="1"/>
  <c r="F634" s="1"/>
  <c r="F633" s="1"/>
  <c r="F632" s="1"/>
  <c r="F643"/>
  <c r="F644"/>
  <c r="F650"/>
  <c r="F649"/>
  <c r="F653"/>
  <c r="F652"/>
  <c r="F651" s="1"/>
  <c r="F656"/>
  <c r="F655" s="1"/>
  <c r="F654" s="1"/>
  <c r="F662"/>
  <c r="F661"/>
  <c r="F660" s="1"/>
  <c r="F659" s="1"/>
  <c r="F658" s="1"/>
  <c r="F657" s="1"/>
  <c r="F669"/>
  <c r="F668"/>
  <c r="F667" s="1"/>
  <c r="F666" s="1"/>
  <c r="F665" s="1"/>
  <c r="F664" s="1"/>
  <c r="F675"/>
  <c r="F674"/>
  <c r="F673" s="1"/>
  <c r="F672" s="1"/>
  <c r="F671" s="1"/>
  <c r="F670" s="1"/>
  <c r="F682"/>
  <c r="F681"/>
  <c r="F680" s="1"/>
  <c r="F679" s="1"/>
  <c r="F678" s="1"/>
  <c r="F677" s="1"/>
  <c r="F676" s="1"/>
  <c r="F689"/>
  <c r="F688" s="1"/>
  <c r="F687" s="1"/>
  <c r="F686" s="1"/>
  <c r="F685" s="1"/>
  <c r="F684" s="1"/>
  <c r="F683" s="1"/>
  <c r="F696"/>
  <c r="F695"/>
  <c r="F694" s="1"/>
  <c r="F693" s="1"/>
  <c r="F692" s="1"/>
  <c r="F691" s="1"/>
  <c r="F690" s="1"/>
  <c r="F703"/>
  <c r="F702" s="1"/>
  <c r="F701" s="1"/>
  <c r="F700" s="1"/>
  <c r="F699" s="1"/>
  <c r="F698" s="1"/>
  <c r="F697" s="1"/>
  <c r="F709"/>
  <c r="F710"/>
  <c r="F716"/>
  <c r="F715"/>
  <c r="F714" s="1"/>
  <c r="F713" s="1"/>
  <c r="F712" s="1"/>
  <c r="F711" s="1"/>
  <c r="F722"/>
  <c r="F721"/>
  <c r="F720" s="1"/>
  <c r="F719" s="1"/>
  <c r="F718" s="1"/>
  <c r="F717" s="1"/>
  <c r="F728"/>
  <c r="F727"/>
  <c r="F726" s="1"/>
  <c r="F725" s="1"/>
  <c r="F724" s="1"/>
  <c r="F723" s="1"/>
  <c r="F734"/>
  <c r="F733"/>
  <c r="F732" s="1"/>
  <c r="F731" s="1"/>
  <c r="F730" s="1"/>
  <c r="F729" s="1"/>
  <c r="F740"/>
  <c r="F739"/>
  <c r="F738" s="1"/>
  <c r="F743"/>
  <c r="F742" s="1"/>
  <c r="F741" s="1"/>
  <c r="F754"/>
  <c r="F766"/>
  <c r="F765" s="1"/>
  <c r="F764" s="1"/>
  <c r="F772"/>
  <c r="F771"/>
  <c r="F770" s="1"/>
  <c r="F769" s="1"/>
  <c r="F768" s="1"/>
  <c r="F767" s="1"/>
  <c r="F779"/>
  <c r="F778"/>
  <c r="F777" s="1"/>
  <c r="F776" s="1"/>
  <c r="F775" s="1"/>
  <c r="F774" s="1"/>
  <c r="F786"/>
  <c r="F785"/>
  <c r="F784" s="1"/>
  <c r="F783" s="1"/>
  <c r="F782" s="1"/>
  <c r="F781" s="1"/>
  <c r="F792"/>
  <c r="F791"/>
  <c r="F790" s="1"/>
  <c r="F789" s="1"/>
  <c r="F788" s="1"/>
  <c r="F787" s="1"/>
  <c r="F799"/>
  <c r="F798"/>
  <c r="F797" s="1"/>
  <c r="F796" s="1"/>
  <c r="F795" s="1"/>
  <c r="F794" s="1"/>
  <c r="F793" s="1"/>
  <c r="F807"/>
  <c r="F806" s="1"/>
  <c r="F805" s="1"/>
  <c r="F804" s="1"/>
  <c r="F803" s="1"/>
  <c r="F802" s="1"/>
  <c r="F801" s="1"/>
  <c r="F800" s="1"/>
  <c r="F814"/>
  <c r="F813" s="1"/>
  <c r="F812" s="1"/>
  <c r="F811" s="1"/>
  <c r="F810" s="1"/>
  <c r="F809" s="1"/>
  <c r="F808" s="1"/>
  <c r="F821"/>
  <c r="F820"/>
  <c r="F819" s="1"/>
  <c r="F818" s="1"/>
  <c r="F817" s="1"/>
  <c r="F816" s="1"/>
  <c r="F827"/>
  <c r="F826"/>
  <c r="F825" s="1"/>
  <c r="F824" s="1"/>
  <c r="F823" s="1"/>
  <c r="F822" s="1"/>
  <c r="F835"/>
  <c r="F834" s="1"/>
  <c r="F833" s="1"/>
  <c r="F837"/>
  <c r="F836"/>
  <c r="F842"/>
  <c r="F841"/>
  <c r="F845"/>
  <c r="F849"/>
  <c r="F848" s="1"/>
  <c r="F847" s="1"/>
  <c r="F855"/>
  <c r="F854"/>
  <c r="F853" s="1"/>
  <c r="F852" s="1"/>
  <c r="F851" s="1"/>
  <c r="F860"/>
  <c r="F859" s="1"/>
  <c r="F858" s="1"/>
  <c r="F857" s="1"/>
  <c r="F856" s="1"/>
  <c r="F866"/>
  <c r="F865"/>
  <c r="F864" s="1"/>
  <c r="F863" s="1"/>
  <c r="F862" s="1"/>
  <c r="F861" s="1"/>
  <c r="F872"/>
  <c r="F871"/>
  <c r="F870" s="1"/>
  <c r="F869" s="1"/>
  <c r="F868" s="1"/>
  <c r="F867" s="1"/>
  <c r="F879"/>
  <c r="F878"/>
  <c r="F877" s="1"/>
  <c r="F876" s="1"/>
  <c r="F875" s="1"/>
  <c r="F874" s="1"/>
  <c r="F885"/>
  <c r="F884"/>
  <c r="F883" s="1"/>
  <c r="F882" s="1"/>
  <c r="F881" s="1"/>
  <c r="F880" s="1"/>
  <c r="F892"/>
  <c r="F891"/>
  <c r="F890" s="1"/>
  <c r="F889" s="1"/>
  <c r="F888" s="1"/>
  <c r="F897"/>
  <c r="F896" s="1"/>
  <c r="F895" s="1"/>
  <c r="F894" s="1"/>
  <c r="F893" s="1"/>
  <c r="F903"/>
  <c r="F902"/>
  <c r="F901" s="1"/>
  <c r="F900" s="1"/>
  <c r="F899" s="1"/>
  <c r="F898" s="1"/>
  <c r="F909"/>
  <c r="F908"/>
  <c r="F907" s="1"/>
  <c r="F906" s="1"/>
  <c r="F905" s="1"/>
  <c r="F904" s="1"/>
  <c r="F917"/>
  <c r="F916"/>
  <c r="F915" s="1"/>
  <c r="F914" s="1"/>
  <c r="F913" s="1"/>
  <c r="F922"/>
  <c r="F921" s="1"/>
  <c r="F920" s="1"/>
  <c r="F919" s="1"/>
  <c r="F918" s="1"/>
  <c r="F927"/>
  <c r="F926"/>
  <c r="F925" s="1"/>
  <c r="F924" s="1"/>
  <c r="F923" s="1"/>
  <c r="F932"/>
  <c r="F931" s="1"/>
  <c r="F930" s="1"/>
  <c r="F929" s="1"/>
  <c r="F928" s="1"/>
  <c r="F938"/>
  <c r="F937"/>
  <c r="F936" s="1"/>
  <c r="F935" s="1"/>
  <c r="F934" s="1"/>
  <c r="F933" s="1"/>
  <c r="F944"/>
  <c r="F943"/>
  <c r="F942" s="1"/>
  <c r="F941" s="1"/>
  <c r="F940" s="1"/>
  <c r="F939" s="1"/>
  <c r="F950"/>
  <c r="F949"/>
  <c r="F948" s="1"/>
  <c r="F947" s="1"/>
  <c r="F946" s="1"/>
  <c r="F945" s="1"/>
  <c r="F956"/>
  <c r="F955"/>
  <c r="F954" s="1"/>
  <c r="F953" s="1"/>
  <c r="F952" s="1"/>
  <c r="F961"/>
  <c r="F960" s="1"/>
  <c r="F959" s="1"/>
  <c r="F958" s="1"/>
  <c r="F965"/>
  <c r="F964" s="1"/>
  <c r="F963" s="1"/>
  <c r="F962" s="1"/>
  <c r="F970"/>
  <c r="F969" s="1"/>
  <c r="F973"/>
  <c r="F972" s="1"/>
  <c r="F971" s="1"/>
  <c r="F976"/>
  <c r="F977"/>
  <c r="F985"/>
  <c r="F984"/>
  <c r="F983" s="1"/>
  <c r="F982" s="1"/>
  <c r="F981" s="1"/>
  <c r="F990"/>
  <c r="F989" s="1"/>
  <c r="F988" s="1"/>
  <c r="F993"/>
  <c r="F992"/>
  <c r="F995"/>
  <c r="F994"/>
  <c r="F1000"/>
  <c r="F999"/>
  <c r="F998" s="1"/>
  <c r="F997" s="1"/>
  <c r="F996" s="1"/>
  <c r="F1006"/>
  <c r="F1005" s="1"/>
  <c r="F1008"/>
  <c r="F1007" s="1"/>
  <c r="F1013"/>
  <c r="F1012" s="1"/>
  <c r="F1015"/>
  <c r="F1014" s="1"/>
  <c r="F1021"/>
  <c r="F1020"/>
  <c r="F1023"/>
  <c r="F1022"/>
  <c r="F1029"/>
  <c r="F1028"/>
  <c r="F1032"/>
  <c r="F1031"/>
  <c r="F1030" s="1"/>
  <c r="F1038"/>
  <c r="F1037" s="1"/>
  <c r="F1036" s="1"/>
  <c r="F1035" s="1"/>
  <c r="F1034" s="1"/>
  <c r="F1033" s="1"/>
  <c r="F1043"/>
  <c r="F1042" s="1"/>
  <c r="F1041" s="1"/>
  <c r="F1040" s="1"/>
  <c r="F1039" s="1"/>
  <c r="F1048"/>
  <c r="F1047"/>
  <c r="F1051"/>
  <c r="F1050"/>
  <c r="F1049" s="1"/>
  <c r="F1046" s="1"/>
  <c r="F1045" s="1"/>
  <c r="F1044" s="1"/>
  <c r="F1054"/>
  <c r="F1055"/>
  <c r="F1053"/>
  <c r="F1052" s="1"/>
  <c r="F1063"/>
  <c r="F1062"/>
  <c r="F1061" s="1"/>
  <c r="F1060" s="1"/>
  <c r="F1059" s="1"/>
  <c r="F1058" s="1"/>
  <c r="F1068"/>
  <c r="F1067"/>
  <c r="F1071"/>
  <c r="F1070"/>
  <c r="F1069" s="1"/>
  <c r="F1074"/>
  <c r="F1075"/>
  <c r="F1082"/>
  <c r="F1081" s="1"/>
  <c r="F1080" s="1"/>
  <c r="F1079" s="1"/>
  <c r="F1078" s="1"/>
  <c r="F1077" s="1"/>
  <c r="F1076" s="1"/>
  <c r="F1087"/>
  <c r="F1086" s="1"/>
  <c r="F1085" s="1"/>
  <c r="F1084" s="1"/>
  <c r="F1083" s="1"/>
  <c r="F1094"/>
  <c r="F1093" s="1"/>
  <c r="F1092" s="1"/>
  <c r="F1091" s="1"/>
  <c r="F1090" s="1"/>
  <c r="F1089" s="1"/>
  <c r="F1101"/>
  <c r="F1102"/>
  <c r="F1109"/>
  <c r="F1108" s="1"/>
  <c r="F1107" s="1"/>
  <c r="F1106" s="1"/>
  <c r="F1105" s="1"/>
  <c r="F1104" s="1"/>
  <c r="F1115"/>
  <c r="F1114" s="1"/>
  <c r="F1113" s="1"/>
  <c r="F1112" s="1"/>
  <c r="F1111" s="1"/>
  <c r="F1120"/>
  <c r="F1119"/>
  <c r="F1118" s="1"/>
  <c r="F1117" s="1"/>
  <c r="F1116" s="1"/>
  <c r="F1126"/>
  <c r="F1125" s="1"/>
  <c r="F1124" s="1"/>
  <c r="F1123" s="1"/>
  <c r="F1122" s="1"/>
  <c r="F1121" s="1"/>
  <c r="F1132"/>
  <c r="F1131" s="1"/>
  <c r="F1130" s="1"/>
  <c r="F1129" s="1"/>
  <c r="F1128" s="1"/>
  <c r="F1127" s="1"/>
  <c r="F1137"/>
  <c r="F1136" s="1"/>
  <c r="F1140"/>
  <c r="F1139" s="1"/>
  <c r="F1138" s="1"/>
  <c r="F1143"/>
  <c r="F1144"/>
  <c r="F1150"/>
  <c r="F1149"/>
  <c r="F1148" s="1"/>
  <c r="F1147" s="1"/>
  <c r="F1146" s="1"/>
  <c r="F1145" s="1"/>
  <c r="F1158"/>
  <c r="F1157"/>
  <c r="F1156" s="1"/>
  <c r="F1155" s="1"/>
  <c r="F1154" s="1"/>
  <c r="F1153" s="1"/>
  <c r="F1164"/>
  <c r="F1163"/>
  <c r="F1162" s="1"/>
  <c r="F1161" s="1"/>
  <c r="F1160" s="1"/>
  <c r="F1168"/>
  <c r="F1167" s="1"/>
  <c r="F1171"/>
  <c r="F1170" s="1"/>
  <c r="F1169" s="1"/>
  <c r="F1174"/>
  <c r="F1173"/>
  <c r="F1172" s="1"/>
  <c r="F1178"/>
  <c r="F1177" s="1"/>
  <c r="F1176" s="1"/>
  <c r="F1175" s="1"/>
  <c r="F1184"/>
  <c r="F1183" s="1"/>
  <c r="F1182" s="1"/>
  <c r="F1181" s="1"/>
  <c r="F1180" s="1"/>
  <c r="F1179" s="1"/>
  <c r="F1191"/>
  <c r="F1190" s="1"/>
  <c r="F1189" s="1"/>
  <c r="F1188" s="1"/>
  <c r="F1187" s="1"/>
  <c r="F1186" s="1"/>
  <c r="F1185" s="1"/>
  <c r="G1408"/>
  <c r="G1407"/>
  <c r="G1406" s="1"/>
  <c r="G1405" s="1"/>
  <c r="G1404" s="1"/>
  <c r="G1403" s="1"/>
  <c r="F1408"/>
  <c r="F1407"/>
  <c r="F1406" s="1"/>
  <c r="F1405" s="1"/>
  <c r="F1404" s="1"/>
  <c r="F1403" s="1"/>
  <c r="H261" i="5"/>
  <c r="H260"/>
  <c r="H259" s="1"/>
  <c r="H266"/>
  <c r="G537" i="6" s="1"/>
  <c r="G536" s="1"/>
  <c r="G535" s="1"/>
  <c r="G534" s="1"/>
  <c r="G533" s="1"/>
  <c r="G532" s="1"/>
  <c r="G519" s="1"/>
  <c r="G261" i="5"/>
  <c r="G260" s="1"/>
  <c r="G259" s="1"/>
  <c r="G266"/>
  <c r="F537" i="6"/>
  <c r="F536" s="1"/>
  <c r="F535" s="1"/>
  <c r="F534" s="1"/>
  <c r="F533" s="1"/>
  <c r="F532" s="1"/>
  <c r="G310" i="5"/>
  <c r="G309"/>
  <c r="G308" s="1"/>
  <c r="G307" s="1"/>
  <c r="H310"/>
  <c r="H309"/>
  <c r="H308" s="1"/>
  <c r="H307" s="1"/>
  <c r="H1165"/>
  <c r="G1345" i="6"/>
  <c r="G1344" s="1"/>
  <c r="G1343" s="1"/>
  <c r="G1165" i="5"/>
  <c r="F1345" i="6"/>
  <c r="F1344" s="1"/>
  <c r="F1343" s="1"/>
  <c r="H1162" i="5"/>
  <c r="G1342" i="6" s="1"/>
  <c r="G1341" s="1"/>
  <c r="G1162" i="5"/>
  <c r="F1342" i="6" s="1"/>
  <c r="F1341" s="1"/>
  <c r="H1140" i="5"/>
  <c r="G1140"/>
  <c r="F763" i="6" s="1"/>
  <c r="F762" s="1"/>
  <c r="H337" i="5"/>
  <c r="G337"/>
  <c r="F1204" i="6" s="1"/>
  <c r="F1203" s="1"/>
  <c r="G445" i="5"/>
  <c r="G444" s="1"/>
  <c r="H445"/>
  <c r="H444" s="1"/>
  <c r="H83"/>
  <c r="G83"/>
  <c r="H278"/>
  <c r="H277" s="1"/>
  <c r="H276" s="1"/>
  <c r="G278"/>
  <c r="G277"/>
  <c r="G276" s="1"/>
  <c r="H270"/>
  <c r="H269" s="1"/>
  <c r="H268" s="1"/>
  <c r="G270"/>
  <c r="G269" s="1"/>
  <c r="G268" s="1"/>
  <c r="H369"/>
  <c r="G846" i="6"/>
  <c r="G844" s="1"/>
  <c r="G843" s="1"/>
  <c r="G369" i="5"/>
  <c r="F846" i="6"/>
  <c r="G1115" i="5"/>
  <c r="H1115"/>
  <c r="G411"/>
  <c r="G410"/>
  <c r="G409" s="1"/>
  <c r="H411"/>
  <c r="H410" s="1"/>
  <c r="H409" s="1"/>
  <c r="H695"/>
  <c r="H694"/>
  <c r="H693" s="1"/>
  <c r="H692" s="1"/>
  <c r="H691" s="1"/>
  <c r="G695"/>
  <c r="F196" i="6" s="1"/>
  <c r="H571" i="5"/>
  <c r="G184" i="6" s="1"/>
  <c r="G183" s="1"/>
  <c r="G182" s="1"/>
  <c r="G571" i="5"/>
  <c r="F184" i="6" s="1"/>
  <c r="F183" s="1"/>
  <c r="F182" s="1"/>
  <c r="H702" i="5"/>
  <c r="H701" s="1"/>
  <c r="H700" s="1"/>
  <c r="H699" s="1"/>
  <c r="G702"/>
  <c r="G701" s="1"/>
  <c r="G700" s="1"/>
  <c r="G699" s="1"/>
  <c r="H1125"/>
  <c r="G759" i="6" s="1"/>
  <c r="G1125" i="5"/>
  <c r="G291"/>
  <c r="G290"/>
  <c r="G289" s="1"/>
  <c r="H291"/>
  <c r="H290" s="1"/>
  <c r="H289" s="1"/>
  <c r="H1076"/>
  <c r="G1076"/>
  <c r="F749" i="6" s="1"/>
  <c r="F748" s="1"/>
  <c r="F747" s="1"/>
  <c r="F746" s="1"/>
  <c r="F745" s="1"/>
  <c r="G541" i="5"/>
  <c r="H541"/>
  <c r="H540"/>
  <c r="G87" i="6" s="1"/>
  <c r="G86" s="1"/>
  <c r="G85" s="1"/>
  <c r="G84" s="1"/>
  <c r="G83" s="1"/>
  <c r="G82" s="1"/>
  <c r="G540" i="5"/>
  <c r="F87" i="6"/>
  <c r="F86" s="1"/>
  <c r="F85" s="1"/>
  <c r="F84" s="1"/>
  <c r="F83" s="1"/>
  <c r="F82" s="1"/>
  <c r="H545" i="5"/>
  <c r="H544" s="1"/>
  <c r="H543" s="1"/>
  <c r="G545"/>
  <c r="G544"/>
  <c r="G543" s="1"/>
  <c r="G683"/>
  <c r="G682" s="1"/>
  <c r="G681" s="1"/>
  <c r="G680" s="1"/>
  <c r="H683"/>
  <c r="H682" s="1"/>
  <c r="H681" s="1"/>
  <c r="H680" s="1"/>
  <c r="G713"/>
  <c r="G712" s="1"/>
  <c r="G711" s="1"/>
  <c r="G710" s="1"/>
  <c r="H713"/>
  <c r="H712" s="1"/>
  <c r="H711" s="1"/>
  <c r="H710" s="1"/>
  <c r="G580"/>
  <c r="G579" s="1"/>
  <c r="G578" s="1"/>
  <c r="G577" s="1"/>
  <c r="G576" s="1"/>
  <c r="G575" s="1"/>
  <c r="H580"/>
  <c r="H579" s="1"/>
  <c r="H578" s="1"/>
  <c r="H577" s="1"/>
  <c r="H576" s="1"/>
  <c r="H575" s="1"/>
  <c r="G573"/>
  <c r="G572" s="1"/>
  <c r="H573"/>
  <c r="H572" s="1"/>
  <c r="G375"/>
  <c r="G374" s="1"/>
  <c r="G373" s="1"/>
  <c r="H375"/>
  <c r="H374"/>
  <c r="H373" s="1"/>
  <c r="H507"/>
  <c r="G507"/>
  <c r="H505"/>
  <c r="H504" s="1"/>
  <c r="H503" s="1"/>
  <c r="G505"/>
  <c r="G504"/>
  <c r="G503" s="1"/>
  <c r="H598"/>
  <c r="H597" s="1"/>
  <c r="H596" s="1"/>
  <c r="G598"/>
  <c r="G597"/>
  <c r="G596" s="1"/>
  <c r="G1139"/>
  <c r="H1126"/>
  <c r="G760" i="6"/>
  <c r="G1126" i="5"/>
  <c r="H1084"/>
  <c r="G755" i="6" s="1"/>
  <c r="G1084" i="5"/>
  <c r="G1082" s="1"/>
  <c r="G1081" s="1"/>
  <c r="G1080" s="1"/>
  <c r="G1079" s="1"/>
  <c r="G1078" s="1"/>
  <c r="D50" i="1" s="1"/>
  <c r="H1071" i="5"/>
  <c r="H1070"/>
  <c r="H1069" s="1"/>
  <c r="G1071"/>
  <c r="G1070" s="1"/>
  <c r="G1069" s="1"/>
  <c r="G1249"/>
  <c r="G1248" s="1"/>
  <c r="H1249"/>
  <c r="H1248" s="1"/>
  <c r="H300"/>
  <c r="H299" s="1"/>
  <c r="H298" s="1"/>
  <c r="G300"/>
  <c r="G299"/>
  <c r="G298" s="1"/>
  <c r="H459"/>
  <c r="H458" s="1"/>
  <c r="H457" s="1"/>
  <c r="H456" s="1"/>
  <c r="H455" s="1"/>
  <c r="H454" s="1"/>
  <c r="G459"/>
  <c r="G458" s="1"/>
  <c r="G457" s="1"/>
  <c r="G456" s="1"/>
  <c r="G455" s="1"/>
  <c r="G454" s="1"/>
  <c r="D47" i="1" s="1"/>
  <c r="D46" s="1"/>
  <c r="G1090" i="5"/>
  <c r="G1089" s="1"/>
  <c r="G1088" s="1"/>
  <c r="G1087" s="1"/>
  <c r="G1086" s="1"/>
  <c r="H1090"/>
  <c r="H1089"/>
  <c r="H1088" s="1"/>
  <c r="H1087" s="1"/>
  <c r="H1086" s="1"/>
  <c r="H1120"/>
  <c r="H1119" s="1"/>
  <c r="H1118" s="1"/>
  <c r="G1120"/>
  <c r="G1119"/>
  <c r="G1118" s="1"/>
  <c r="G1284"/>
  <c r="G1283" s="1"/>
  <c r="H1284"/>
  <c r="H1283" s="1"/>
  <c r="G1281"/>
  <c r="G1280" s="1"/>
  <c r="H1281"/>
  <c r="H1280"/>
  <c r="H1322"/>
  <c r="H1321" s="1"/>
  <c r="G1322"/>
  <c r="G1321" s="1"/>
  <c r="H1319"/>
  <c r="G1319"/>
  <c r="H1142"/>
  <c r="H1141" s="1"/>
  <c r="G1142"/>
  <c r="G1141" s="1"/>
  <c r="G1138" s="1"/>
  <c r="G1146"/>
  <c r="G1145" s="1"/>
  <c r="G1144" s="1"/>
  <c r="H1146"/>
  <c r="H1145"/>
  <c r="H1144" s="1"/>
  <c r="H1176"/>
  <c r="H1175"/>
  <c r="G1176"/>
  <c r="G1175"/>
  <c r="H1173"/>
  <c r="G1173"/>
  <c r="G1172" s="1"/>
  <c r="H1158"/>
  <c r="H1157" s="1"/>
  <c r="G1158"/>
  <c r="G1157" s="1"/>
  <c r="H1164"/>
  <c r="H1163" s="1"/>
  <c r="H1160" s="1"/>
  <c r="G1164"/>
  <c r="G1163"/>
  <c r="H1161"/>
  <c r="H1170"/>
  <c r="H1169" s="1"/>
  <c r="H1166" s="1"/>
  <c r="G1170"/>
  <c r="G1169"/>
  <c r="H1167"/>
  <c r="G1167"/>
  <c r="G731"/>
  <c r="G730"/>
  <c r="H731"/>
  <c r="H730"/>
  <c r="H675"/>
  <c r="H674"/>
  <c r="G675"/>
  <c r="G674"/>
  <c r="H672"/>
  <c r="G672"/>
  <c r="G671" s="1"/>
  <c r="H231"/>
  <c r="H230" s="1"/>
  <c r="H229" s="1"/>
  <c r="G231"/>
  <c r="G230"/>
  <c r="G229" s="1"/>
  <c r="G227"/>
  <c r="G226" s="1"/>
  <c r="G225" s="1"/>
  <c r="H227"/>
  <c r="H226"/>
  <c r="H225" s="1"/>
  <c r="H71"/>
  <c r="H70" s="1"/>
  <c r="G71"/>
  <c r="G70" s="1"/>
  <c r="H68"/>
  <c r="G68"/>
  <c r="G54"/>
  <c r="G53" s="1"/>
  <c r="G52" s="1"/>
  <c r="G51" s="1"/>
  <c r="D18" i="1" s="1"/>
  <c r="H54" i="5"/>
  <c r="H53"/>
  <c r="H52" s="1"/>
  <c r="H51" s="1"/>
  <c r="E18" i="1" s="1"/>
  <c r="G49" i="5"/>
  <c r="G48" s="1"/>
  <c r="H49"/>
  <c r="H48" s="1"/>
  <c r="G39"/>
  <c r="G38" s="1"/>
  <c r="H39"/>
  <c r="H38" s="1"/>
  <c r="G36"/>
  <c r="H36"/>
  <c r="H35" s="1"/>
  <c r="H46"/>
  <c r="H45"/>
  <c r="H44" s="1"/>
  <c r="G46"/>
  <c r="G45" s="1"/>
  <c r="G44" s="1"/>
  <c r="H42"/>
  <c r="H41"/>
  <c r="G42"/>
  <c r="G41"/>
  <c r="H1361"/>
  <c r="G1361"/>
  <c r="G746"/>
  <c r="G745"/>
  <c r="G744" s="1"/>
  <c r="G743" s="1"/>
  <c r="G742" s="1"/>
  <c r="G741" s="1"/>
  <c r="G740" s="1"/>
  <c r="H746"/>
  <c r="H745" s="1"/>
  <c r="H744" s="1"/>
  <c r="H743" s="1"/>
  <c r="H742" s="1"/>
  <c r="H741" s="1"/>
  <c r="H740" s="1"/>
  <c r="G140"/>
  <c r="G139"/>
  <c r="G138" s="1"/>
  <c r="G137" s="1"/>
  <c r="G136" s="1"/>
  <c r="G135" s="1"/>
  <c r="H140"/>
  <c r="H139"/>
  <c r="H138" s="1"/>
  <c r="H137" s="1"/>
  <c r="H136" s="1"/>
  <c r="H135" s="1"/>
  <c r="G941"/>
  <c r="G940"/>
  <c r="G939" s="1"/>
  <c r="G1131"/>
  <c r="G1130" s="1"/>
  <c r="G1129" s="1"/>
  <c r="H1131"/>
  <c r="H1130"/>
  <c r="H1129" s="1"/>
  <c r="H941"/>
  <c r="H940" s="1"/>
  <c r="H939" s="1"/>
  <c r="G937"/>
  <c r="G936"/>
  <c r="G935" s="1"/>
  <c r="H937"/>
  <c r="H936" s="1"/>
  <c r="H935" s="1"/>
  <c r="H933"/>
  <c r="H932"/>
  <c r="H931" s="1"/>
  <c r="G933"/>
  <c r="G932" s="1"/>
  <c r="G931" s="1"/>
  <c r="G641"/>
  <c r="G640"/>
  <c r="G639" s="1"/>
  <c r="H641"/>
  <c r="H640" s="1"/>
  <c r="H639" s="1"/>
  <c r="G632"/>
  <c r="G631"/>
  <c r="H632"/>
  <c r="H631"/>
  <c r="G87"/>
  <c r="G86"/>
  <c r="G85" s="1"/>
  <c r="H87"/>
  <c r="H86" s="1"/>
  <c r="H85" s="1"/>
  <c r="F164" i="6"/>
  <c r="G164"/>
  <c r="F350"/>
  <c r="F349"/>
  <c r="F348" s="1"/>
  <c r="F347" s="1"/>
  <c r="F346" s="1"/>
  <c r="G1277" i="5"/>
  <c r="G1276" s="1"/>
  <c r="G1275" s="1"/>
  <c r="H1277"/>
  <c r="H1276"/>
  <c r="H1275" s="1"/>
  <c r="G1218"/>
  <c r="G1217" s="1"/>
  <c r="G1216" s="1"/>
  <c r="G1215" s="1"/>
  <c r="H1218"/>
  <c r="H1217" s="1"/>
  <c r="H1216" s="1"/>
  <c r="H1215" s="1"/>
  <c r="H531"/>
  <c r="H530" s="1"/>
  <c r="H529" s="1"/>
  <c r="G531"/>
  <c r="G530"/>
  <c r="G529" s="1"/>
  <c r="G20"/>
  <c r="G19" s="1"/>
  <c r="G18" s="1"/>
  <c r="G17" s="1"/>
  <c r="G16" s="1"/>
  <c r="G15" s="1"/>
  <c r="H20"/>
  <c r="H19" s="1"/>
  <c r="H18" s="1"/>
  <c r="H17" s="1"/>
  <c r="H16" s="1"/>
  <c r="H15" s="1"/>
  <c r="G27"/>
  <c r="H27"/>
  <c r="G30"/>
  <c r="G29" s="1"/>
  <c r="H30"/>
  <c r="H29" s="1"/>
  <c r="G33"/>
  <c r="G32" s="1"/>
  <c r="H33"/>
  <c r="H32" s="1"/>
  <c r="G59"/>
  <c r="H59"/>
  <c r="G62"/>
  <c r="G61" s="1"/>
  <c r="H62"/>
  <c r="H61" s="1"/>
  <c r="G65"/>
  <c r="G64" s="1"/>
  <c r="H65"/>
  <c r="H64" s="1"/>
  <c r="G76"/>
  <c r="G75"/>
  <c r="G74"/>
  <c r="G73"/>
  <c r="H76"/>
  <c r="H75"/>
  <c r="H74" s="1"/>
  <c r="H73" s="1"/>
  <c r="G81"/>
  <c r="G80"/>
  <c r="G79" s="1"/>
  <c r="G78" s="1"/>
  <c r="H81"/>
  <c r="H80"/>
  <c r="G92"/>
  <c r="H92"/>
  <c r="G95"/>
  <c r="G94"/>
  <c r="H95"/>
  <c r="H94"/>
  <c r="G98"/>
  <c r="G97"/>
  <c r="G91"/>
  <c r="G90" s="1"/>
  <c r="H98"/>
  <c r="H97" s="1"/>
  <c r="G104"/>
  <c r="G103" s="1"/>
  <c r="G102" s="1"/>
  <c r="G101" s="1"/>
  <c r="H104"/>
  <c r="H103" s="1"/>
  <c r="H102" s="1"/>
  <c r="H101" s="1"/>
  <c r="G109"/>
  <c r="G108" s="1"/>
  <c r="G107" s="1"/>
  <c r="G106" s="1"/>
  <c r="H109"/>
  <c r="H108" s="1"/>
  <c r="H107" s="1"/>
  <c r="H106" s="1"/>
  <c r="G115"/>
  <c r="G114" s="1"/>
  <c r="G113" s="1"/>
  <c r="H115"/>
  <c r="H114" s="1"/>
  <c r="H113" s="1"/>
  <c r="G119"/>
  <c r="G118"/>
  <c r="G117" s="1"/>
  <c r="H119"/>
  <c r="H118" s="1"/>
  <c r="H117" s="1"/>
  <c r="G123"/>
  <c r="G122"/>
  <c r="G121" s="1"/>
  <c r="H123"/>
  <c r="H122" s="1"/>
  <c r="H121" s="1"/>
  <c r="G127"/>
  <c r="G126"/>
  <c r="G125" s="1"/>
  <c r="H127"/>
  <c r="H126" s="1"/>
  <c r="H125" s="1"/>
  <c r="G133"/>
  <c r="G132"/>
  <c r="G131" s="1"/>
  <c r="G130" s="1"/>
  <c r="G129" s="1"/>
  <c r="H133"/>
  <c r="H132" s="1"/>
  <c r="H131" s="1"/>
  <c r="H130" s="1"/>
  <c r="H129" s="1"/>
  <c r="G147"/>
  <c r="G146"/>
  <c r="G145"/>
  <c r="H147"/>
  <c r="H146" s="1"/>
  <c r="H145" s="1"/>
  <c r="G151"/>
  <c r="G150"/>
  <c r="G149" s="1"/>
  <c r="H151"/>
  <c r="H150"/>
  <c r="H149" s="1"/>
  <c r="G157"/>
  <c r="G156" s="1"/>
  <c r="G155" s="1"/>
  <c r="G154" s="1"/>
  <c r="H157"/>
  <c r="H156"/>
  <c r="H155"/>
  <c r="H154"/>
  <c r="G161"/>
  <c r="H161"/>
  <c r="G164"/>
  <c r="G163" s="1"/>
  <c r="G160" s="1"/>
  <c r="H164"/>
  <c r="H163" s="1"/>
  <c r="G171"/>
  <c r="G170" s="1"/>
  <c r="H171"/>
  <c r="H170" s="1"/>
  <c r="G174"/>
  <c r="H174"/>
  <c r="G177"/>
  <c r="G176" s="1"/>
  <c r="H177"/>
  <c r="H176" s="1"/>
  <c r="H173" s="1"/>
  <c r="G180"/>
  <c r="G179"/>
  <c r="H180"/>
  <c r="H179"/>
  <c r="G186"/>
  <c r="H186"/>
  <c r="G189"/>
  <c r="G188"/>
  <c r="H189"/>
  <c r="H188" s="1"/>
  <c r="G192"/>
  <c r="G191" s="1"/>
  <c r="H192"/>
  <c r="H191" s="1"/>
  <c r="G199"/>
  <c r="G198"/>
  <c r="G197" s="1"/>
  <c r="G196" s="1"/>
  <c r="G195" s="1"/>
  <c r="H199"/>
  <c r="H198" s="1"/>
  <c r="H197" s="1"/>
  <c r="H196" s="1"/>
  <c r="H195" s="1"/>
  <c r="G205"/>
  <c r="G204"/>
  <c r="G203" s="1"/>
  <c r="H205"/>
  <c r="H204" s="1"/>
  <c r="H203" s="1"/>
  <c r="G209"/>
  <c r="G208"/>
  <c r="G207" s="1"/>
  <c r="H209"/>
  <c r="H208" s="1"/>
  <c r="H207" s="1"/>
  <c r="G216"/>
  <c r="G215"/>
  <c r="G214" s="1"/>
  <c r="G213" s="1"/>
  <c r="H216"/>
  <c r="H215"/>
  <c r="H214" s="1"/>
  <c r="H213" s="1"/>
  <c r="G221"/>
  <c r="G220"/>
  <c r="G219" s="1"/>
  <c r="G218" s="1"/>
  <c r="H221"/>
  <c r="H220"/>
  <c r="H219" s="1"/>
  <c r="H218" s="1"/>
  <c r="G236"/>
  <c r="G235"/>
  <c r="H236"/>
  <c r="H235"/>
  <c r="G239"/>
  <c r="G238"/>
  <c r="H239"/>
  <c r="H238"/>
  <c r="G243"/>
  <c r="G242"/>
  <c r="H243"/>
  <c r="H242"/>
  <c r="H241" s="1"/>
  <c r="G246"/>
  <c r="G245"/>
  <c r="H246"/>
  <c r="H245"/>
  <c r="G249"/>
  <c r="G248"/>
  <c r="H249"/>
  <c r="H248"/>
  <c r="G254"/>
  <c r="G253" s="1"/>
  <c r="G252" s="1"/>
  <c r="G251" s="1"/>
  <c r="H254"/>
  <c r="H253" s="1"/>
  <c r="H252" s="1"/>
  <c r="H251" s="1"/>
  <c r="G274"/>
  <c r="G273" s="1"/>
  <c r="G272" s="1"/>
  <c r="H274"/>
  <c r="H273" s="1"/>
  <c r="H272" s="1"/>
  <c r="G285"/>
  <c r="G284"/>
  <c r="G283" s="1"/>
  <c r="G282" s="1"/>
  <c r="G281" s="1"/>
  <c r="H285"/>
  <c r="H284" s="1"/>
  <c r="H283" s="1"/>
  <c r="H282" s="1"/>
  <c r="H281" s="1"/>
  <c r="G296"/>
  <c r="G295"/>
  <c r="G294" s="1"/>
  <c r="G293" s="1"/>
  <c r="H296"/>
  <c r="H295"/>
  <c r="H294" s="1"/>
  <c r="H293" s="1"/>
  <c r="G305"/>
  <c r="G304"/>
  <c r="G303" s="1"/>
  <c r="G302" s="1"/>
  <c r="H305"/>
  <c r="H304"/>
  <c r="H303" s="1"/>
  <c r="H302" s="1"/>
  <c r="G316"/>
  <c r="H316"/>
  <c r="H315" s="1"/>
  <c r="H314" s="1"/>
  <c r="H313" s="1"/>
  <c r="G319"/>
  <c r="G318"/>
  <c r="H319"/>
  <c r="H318"/>
  <c r="G322"/>
  <c r="G321"/>
  <c r="H322"/>
  <c r="H321"/>
  <c r="G327"/>
  <c r="G326" s="1"/>
  <c r="G325" s="1"/>
  <c r="H327"/>
  <c r="H326"/>
  <c r="H325" s="1"/>
  <c r="G339"/>
  <c r="G338" s="1"/>
  <c r="H339"/>
  <c r="H338" s="1"/>
  <c r="G342"/>
  <c r="G341" s="1"/>
  <c r="H342"/>
  <c r="H341" s="1"/>
  <c r="G345"/>
  <c r="G344" s="1"/>
  <c r="H345"/>
  <c r="H344" s="1"/>
  <c r="G348"/>
  <c r="G347" s="1"/>
  <c r="H348"/>
  <c r="H347" s="1"/>
  <c r="G357"/>
  <c r="G356" s="1"/>
  <c r="G355" s="1"/>
  <c r="G354" s="1"/>
  <c r="G353" s="1"/>
  <c r="G352" s="1"/>
  <c r="G351" s="1"/>
  <c r="H357"/>
  <c r="H356"/>
  <c r="H355" s="1"/>
  <c r="H354" s="1"/>
  <c r="H353" s="1"/>
  <c r="H352" s="1"/>
  <c r="H351" s="1"/>
  <c r="G364"/>
  <c r="H364"/>
  <c r="G367"/>
  <c r="G366" s="1"/>
  <c r="G371"/>
  <c r="G370" s="1"/>
  <c r="H371"/>
  <c r="H370" s="1"/>
  <c r="G387"/>
  <c r="G386" s="1"/>
  <c r="G385" s="1"/>
  <c r="H387"/>
  <c r="H386"/>
  <c r="H385" s="1"/>
  <c r="H384" s="1"/>
  <c r="G391"/>
  <c r="G390"/>
  <c r="G389" s="1"/>
  <c r="H391"/>
  <c r="H390" s="1"/>
  <c r="H389" s="1"/>
  <c r="G397"/>
  <c r="G396"/>
  <c r="G395" s="1"/>
  <c r="G394"/>
  <c r="G393" s="1"/>
  <c r="H397"/>
  <c r="H396" s="1"/>
  <c r="H395"/>
  <c r="H394" s="1"/>
  <c r="H393" s="1"/>
  <c r="G405"/>
  <c r="G404"/>
  <c r="G403" s="1"/>
  <c r="G402"/>
  <c r="G401" s="1"/>
  <c r="H405"/>
  <c r="H404" s="1"/>
  <c r="H403"/>
  <c r="H402" s="1"/>
  <c r="H401" s="1"/>
  <c r="G415"/>
  <c r="G414" s="1"/>
  <c r="G413" s="1"/>
  <c r="G408" s="1"/>
  <c r="G407" s="1"/>
  <c r="H415"/>
  <c r="H414"/>
  <c r="H413" s="1"/>
  <c r="H408" s="1"/>
  <c r="H407" s="1"/>
  <c r="G422"/>
  <c r="G421" s="1"/>
  <c r="G420" s="1"/>
  <c r="G419" s="1"/>
  <c r="G418" s="1"/>
  <c r="H422"/>
  <c r="H421"/>
  <c r="G424"/>
  <c r="H424"/>
  <c r="G429"/>
  <c r="G428"/>
  <c r="G427" s="1"/>
  <c r="G426" s="1"/>
  <c r="H429"/>
  <c r="H428"/>
  <c r="H427" s="1"/>
  <c r="H426" s="1"/>
  <c r="G436"/>
  <c r="H436"/>
  <c r="G439"/>
  <c r="G438"/>
  <c r="H439"/>
  <c r="H438"/>
  <c r="G442"/>
  <c r="G441" s="1"/>
  <c r="G434" s="1"/>
  <c r="G433" s="1"/>
  <c r="G432" s="1"/>
  <c r="G431" s="1"/>
  <c r="D34" i="1" s="1"/>
  <c r="H442" i="5"/>
  <c r="H441" s="1"/>
  <c r="G451"/>
  <c r="G450" s="1"/>
  <c r="G449" s="1"/>
  <c r="G448" s="1"/>
  <c r="H451"/>
  <c r="H450" s="1"/>
  <c r="H449" s="1"/>
  <c r="H448" s="1"/>
  <c r="G466"/>
  <c r="G465" s="1"/>
  <c r="G464" s="1"/>
  <c r="G463" s="1"/>
  <c r="G462" s="1"/>
  <c r="G461" s="1"/>
  <c r="H466"/>
  <c r="H465" s="1"/>
  <c r="H464" s="1"/>
  <c r="H463" s="1"/>
  <c r="H462" s="1"/>
  <c r="H461" s="1"/>
  <c r="G474"/>
  <c r="G473" s="1"/>
  <c r="G472" s="1"/>
  <c r="H474"/>
  <c r="H473"/>
  <c r="H472" s="1"/>
  <c r="G478"/>
  <c r="G477"/>
  <c r="G476" s="1"/>
  <c r="H478"/>
  <c r="H477" s="1"/>
  <c r="H476" s="1"/>
  <c r="G484"/>
  <c r="H484"/>
  <c r="H483" s="1"/>
  <c r="H482" s="1"/>
  <c r="H481" s="1"/>
  <c r="H480" s="1"/>
  <c r="G487"/>
  <c r="G486"/>
  <c r="G483" s="1"/>
  <c r="G482" s="1"/>
  <c r="G481" s="1"/>
  <c r="G480" s="1"/>
  <c r="H487"/>
  <c r="H486"/>
  <c r="G490"/>
  <c r="G489"/>
  <c r="H490"/>
  <c r="H489"/>
  <c r="G499"/>
  <c r="H499"/>
  <c r="H498" s="1"/>
  <c r="H497" s="1"/>
  <c r="H496" s="1"/>
  <c r="G501"/>
  <c r="H501"/>
  <c r="G513"/>
  <c r="G512" s="1"/>
  <c r="G511" s="1"/>
  <c r="G510" s="1"/>
  <c r="H513"/>
  <c r="H512" s="1"/>
  <c r="H511" s="1"/>
  <c r="H510" s="1"/>
  <c r="G518"/>
  <c r="G517" s="1"/>
  <c r="G516" s="1"/>
  <c r="G515" s="1"/>
  <c r="H518"/>
  <c r="H517" s="1"/>
  <c r="H516" s="1"/>
  <c r="H515" s="1"/>
  <c r="G525"/>
  <c r="G524" s="1"/>
  <c r="G523" s="1"/>
  <c r="H525"/>
  <c r="G527"/>
  <c r="H527"/>
  <c r="G534"/>
  <c r="G533" s="1"/>
  <c r="H534"/>
  <c r="H533" s="1"/>
  <c r="G550"/>
  <c r="G549" s="1"/>
  <c r="G548" s="1"/>
  <c r="G547" s="1"/>
  <c r="H550"/>
  <c r="H549" s="1"/>
  <c r="H548" s="1"/>
  <c r="H547" s="1"/>
  <c r="G560"/>
  <c r="G559" s="1"/>
  <c r="G558" s="1"/>
  <c r="G557" s="1"/>
  <c r="H560"/>
  <c r="H559" s="1"/>
  <c r="H558" s="1"/>
  <c r="H557" s="1"/>
  <c r="G565"/>
  <c r="G564"/>
  <c r="G563" s="1"/>
  <c r="G562" s="1"/>
  <c r="H565"/>
  <c r="H564"/>
  <c r="H563" s="1"/>
  <c r="H562" s="1"/>
  <c r="G586"/>
  <c r="G585"/>
  <c r="G584" s="1"/>
  <c r="H586"/>
  <c r="H585" s="1"/>
  <c r="H584" s="1"/>
  <c r="G590"/>
  <c r="G589"/>
  <c r="G588" s="1"/>
  <c r="H590"/>
  <c r="H589" s="1"/>
  <c r="H588" s="1"/>
  <c r="G594"/>
  <c r="G593"/>
  <c r="G592" s="1"/>
  <c r="H594"/>
  <c r="H593" s="1"/>
  <c r="H592" s="1"/>
  <c r="G603"/>
  <c r="G602"/>
  <c r="G601" s="1"/>
  <c r="G600" s="1"/>
  <c r="H603"/>
  <c r="H602"/>
  <c r="H601" s="1"/>
  <c r="H600" s="1"/>
  <c r="G607"/>
  <c r="F163" i="6"/>
  <c r="H607" i="5"/>
  <c r="G163" i="6"/>
  <c r="G162" s="1"/>
  <c r="G161" s="1"/>
  <c r="G160" s="1"/>
  <c r="G159" s="1"/>
  <c r="G609" i="5"/>
  <c r="H609"/>
  <c r="G613"/>
  <c r="G612"/>
  <c r="H613"/>
  <c r="H612"/>
  <c r="G616"/>
  <c r="H616"/>
  <c r="G618"/>
  <c r="H618"/>
  <c r="G623"/>
  <c r="G622"/>
  <c r="G621" s="1"/>
  <c r="H623"/>
  <c r="H622"/>
  <c r="H621" s="1"/>
  <c r="G627"/>
  <c r="G626"/>
  <c r="G625" s="1"/>
  <c r="H627"/>
  <c r="H626" s="1"/>
  <c r="H625" s="1"/>
  <c r="G635"/>
  <c r="H635"/>
  <c r="H634" s="1"/>
  <c r="H630" s="1"/>
  <c r="H629" s="1"/>
  <c r="G637"/>
  <c r="H637"/>
  <c r="G647"/>
  <c r="G646" s="1"/>
  <c r="G645" s="1"/>
  <c r="H647"/>
  <c r="H646" s="1"/>
  <c r="H645" s="1"/>
  <c r="G650"/>
  <c r="G649"/>
  <c r="H650"/>
  <c r="H649"/>
  <c r="G654"/>
  <c r="G653"/>
  <c r="G652" s="1"/>
  <c r="H654"/>
  <c r="H653" s="1"/>
  <c r="H652" s="1"/>
  <c r="G660"/>
  <c r="G659"/>
  <c r="G658" s="1"/>
  <c r="G657" s="1"/>
  <c r="G656" s="1"/>
  <c r="H660"/>
  <c r="H659" s="1"/>
  <c r="H658" s="1"/>
  <c r="H657" s="1"/>
  <c r="H656" s="1"/>
  <c r="G666"/>
  <c r="H666"/>
  <c r="H665" s="1"/>
  <c r="H664" s="1"/>
  <c r="H663" s="1"/>
  <c r="H662" s="1"/>
  <c r="G669"/>
  <c r="G668"/>
  <c r="G665" s="1"/>
  <c r="G664" s="1"/>
  <c r="G663" s="1"/>
  <c r="G662" s="1"/>
  <c r="H669"/>
  <c r="H668"/>
  <c r="G689"/>
  <c r="G688"/>
  <c r="G687" s="1"/>
  <c r="G686" s="1"/>
  <c r="G685" s="1"/>
  <c r="H689"/>
  <c r="H688" s="1"/>
  <c r="H687" s="1"/>
  <c r="H686" s="1"/>
  <c r="H685" s="1"/>
  <c r="H679" s="1"/>
  <c r="H678" s="1"/>
  <c r="G708"/>
  <c r="G707"/>
  <c r="G706" s="1"/>
  <c r="G705" s="1"/>
  <c r="G704" s="1"/>
  <c r="H708"/>
  <c r="H707" s="1"/>
  <c r="H706" s="1"/>
  <c r="H705" s="1"/>
  <c r="H704" s="1"/>
  <c r="G722"/>
  <c r="H722"/>
  <c r="H721" s="1"/>
  <c r="H720" s="1"/>
  <c r="H719" s="1"/>
  <c r="H718" s="1"/>
  <c r="H717" s="1"/>
  <c r="G725"/>
  <c r="G724"/>
  <c r="H725"/>
  <c r="H724"/>
  <c r="G728"/>
  <c r="G727"/>
  <c r="H728"/>
  <c r="H727"/>
  <c r="G738"/>
  <c r="G737" s="1"/>
  <c r="G736" s="1"/>
  <c r="G735" s="1"/>
  <c r="G734" s="1"/>
  <c r="G733" s="1"/>
  <c r="D20" i="1" s="1"/>
  <c r="H738" i="5"/>
  <c r="H737"/>
  <c r="H736" s="1"/>
  <c r="H735" s="1"/>
  <c r="H734" s="1"/>
  <c r="H733" s="1"/>
  <c r="E20" i="1" s="1"/>
  <c r="G762" i="5"/>
  <c r="G761" s="1"/>
  <c r="G760" s="1"/>
  <c r="G759" s="1"/>
  <c r="G758" s="1"/>
  <c r="G757" s="1"/>
  <c r="H762"/>
  <c r="H761" s="1"/>
  <c r="H760" s="1"/>
  <c r="H759" s="1"/>
  <c r="H758" s="1"/>
  <c r="H757" s="1"/>
  <c r="G769"/>
  <c r="H769"/>
  <c r="G772"/>
  <c r="G771" s="1"/>
  <c r="G768" s="1"/>
  <c r="G767" s="1"/>
  <c r="G766" s="1"/>
  <c r="G765" s="1"/>
  <c r="H772"/>
  <c r="H771" s="1"/>
  <c r="H768" s="1"/>
  <c r="H767" s="1"/>
  <c r="H766" s="1"/>
  <c r="H765" s="1"/>
  <c r="G780"/>
  <c r="G779" s="1"/>
  <c r="G778" s="1"/>
  <c r="G777" s="1"/>
  <c r="G776" s="1"/>
  <c r="G775" s="1"/>
  <c r="H780"/>
  <c r="H779" s="1"/>
  <c r="H778" s="1"/>
  <c r="H777" s="1"/>
  <c r="H776" s="1"/>
  <c r="H775" s="1"/>
  <c r="G787"/>
  <c r="G786" s="1"/>
  <c r="G785" s="1"/>
  <c r="G784" s="1"/>
  <c r="G783" s="1"/>
  <c r="H787"/>
  <c r="H786"/>
  <c r="H785" s="1"/>
  <c r="H784" s="1"/>
  <c r="H783" s="1"/>
  <c r="G793"/>
  <c r="G792" s="1"/>
  <c r="G791" s="1"/>
  <c r="H793"/>
  <c r="H792"/>
  <c r="H791" s="1"/>
  <c r="G797"/>
  <c r="G796" s="1"/>
  <c r="G795" s="1"/>
  <c r="H797"/>
  <c r="H796"/>
  <c r="H795" s="1"/>
  <c r="G805"/>
  <c r="G804" s="1"/>
  <c r="G803" s="1"/>
  <c r="G802" s="1"/>
  <c r="H805"/>
  <c r="H804" s="1"/>
  <c r="H803" s="1"/>
  <c r="H802" s="1"/>
  <c r="G810"/>
  <c r="G809" s="1"/>
  <c r="G808" s="1"/>
  <c r="H810"/>
  <c r="H809"/>
  <c r="H808" s="1"/>
  <c r="G814"/>
  <c r="G813" s="1"/>
  <c r="G812" s="1"/>
  <c r="H814"/>
  <c r="H813"/>
  <c r="H812" s="1"/>
  <c r="G818"/>
  <c r="G817"/>
  <c r="G816" s="1"/>
  <c r="H818"/>
  <c r="H817" s="1"/>
  <c r="H816" s="1"/>
  <c r="G823"/>
  <c r="G822"/>
  <c r="G821" s="1"/>
  <c r="H823"/>
  <c r="H822" s="1"/>
  <c r="H821" s="1"/>
  <c r="G827"/>
  <c r="G826"/>
  <c r="G825" s="1"/>
  <c r="H827"/>
  <c r="H826" s="1"/>
  <c r="H825" s="1"/>
  <c r="G831"/>
  <c r="G830"/>
  <c r="G829" s="1"/>
  <c r="H831"/>
  <c r="H830" s="1"/>
  <c r="H829" s="1"/>
  <c r="G835"/>
  <c r="G834" s="1"/>
  <c r="G833" s="1"/>
  <c r="H835"/>
  <c r="H834"/>
  <c r="H833" s="1"/>
  <c r="G840"/>
  <c r="G839" s="1"/>
  <c r="G838" s="1"/>
  <c r="H840"/>
  <c r="H839" s="1"/>
  <c r="H838" s="1"/>
  <c r="G844"/>
  <c r="G843" s="1"/>
  <c r="G842" s="1"/>
  <c r="H844"/>
  <c r="H843"/>
  <c r="H842" s="1"/>
  <c r="G849"/>
  <c r="G848" s="1"/>
  <c r="G847" s="1"/>
  <c r="G846" s="1"/>
  <c r="H849"/>
  <c r="G851"/>
  <c r="H851"/>
  <c r="G856"/>
  <c r="G855"/>
  <c r="G854" s="1"/>
  <c r="G853" s="1"/>
  <c r="H856"/>
  <c r="H855"/>
  <c r="H854" s="1"/>
  <c r="H853" s="1"/>
  <c r="G861"/>
  <c r="G860"/>
  <c r="G859" s="1"/>
  <c r="G858" s="1"/>
  <c r="H861"/>
  <c r="H860"/>
  <c r="H859" s="1"/>
  <c r="H858" s="1"/>
  <c r="G868"/>
  <c r="G867"/>
  <c r="G866" s="1"/>
  <c r="G865" s="1"/>
  <c r="H868"/>
  <c r="H867"/>
  <c r="H866" s="1"/>
  <c r="H865" s="1"/>
  <c r="G873"/>
  <c r="G872"/>
  <c r="G871" s="1"/>
  <c r="G870" s="1"/>
  <c r="H873"/>
  <c r="H872"/>
  <c r="H871" s="1"/>
  <c r="H870" s="1"/>
  <c r="G877"/>
  <c r="G876" s="1"/>
  <c r="G875" s="1"/>
  <c r="H877"/>
  <c r="H876"/>
  <c r="H875" s="1"/>
  <c r="G882"/>
  <c r="G881" s="1"/>
  <c r="G880" s="1"/>
  <c r="H882"/>
  <c r="H881" s="1"/>
  <c r="H880" s="1"/>
  <c r="G886"/>
  <c r="G885" s="1"/>
  <c r="G884" s="1"/>
  <c r="H886"/>
  <c r="H885"/>
  <c r="H884" s="1"/>
  <c r="G891"/>
  <c r="G890" s="1"/>
  <c r="G889" s="1"/>
  <c r="H891"/>
  <c r="H890" s="1"/>
  <c r="H889" s="1"/>
  <c r="G895"/>
  <c r="G894"/>
  <c r="G893" s="1"/>
  <c r="H895"/>
  <c r="H894" s="1"/>
  <c r="H893" s="1"/>
  <c r="G900"/>
  <c r="G899"/>
  <c r="G898" s="1"/>
  <c r="H900"/>
  <c r="H899"/>
  <c r="H898" s="1"/>
  <c r="G904"/>
  <c r="H904"/>
  <c r="G906"/>
  <c r="H906"/>
  <c r="H903"/>
  <c r="H902" s="1"/>
  <c r="G911"/>
  <c r="G910" s="1"/>
  <c r="G909" s="1"/>
  <c r="H911"/>
  <c r="H910"/>
  <c r="H909" s="1"/>
  <c r="G915"/>
  <c r="G914" s="1"/>
  <c r="G913" s="1"/>
  <c r="H915"/>
  <c r="H914"/>
  <c r="H913" s="1"/>
  <c r="G919"/>
  <c r="G918" s="1"/>
  <c r="G917" s="1"/>
  <c r="H919"/>
  <c r="H918"/>
  <c r="H917" s="1"/>
  <c r="G924"/>
  <c r="G923" s="1"/>
  <c r="G922" s="1"/>
  <c r="G921" s="1"/>
  <c r="H924"/>
  <c r="H923" s="1"/>
  <c r="H922" s="1"/>
  <c r="H921" s="1"/>
  <c r="G929"/>
  <c r="G928" s="1"/>
  <c r="G927" s="1"/>
  <c r="G926" s="1"/>
  <c r="H929"/>
  <c r="H928" s="1"/>
  <c r="H927" s="1"/>
  <c r="H926" s="1"/>
  <c r="G947"/>
  <c r="G946" s="1"/>
  <c r="G945" s="1"/>
  <c r="H947"/>
  <c r="H946"/>
  <c r="H945" s="1"/>
  <c r="G951"/>
  <c r="G950" s="1"/>
  <c r="G949" s="1"/>
  <c r="H951"/>
  <c r="H950"/>
  <c r="H949" s="1"/>
  <c r="G953"/>
  <c r="H953"/>
  <c r="G957"/>
  <c r="H957"/>
  <c r="H956"/>
  <c r="H955" s="1"/>
  <c r="G959"/>
  <c r="H959"/>
  <c r="G965"/>
  <c r="H965"/>
  <c r="G968"/>
  <c r="G967" s="1"/>
  <c r="H968"/>
  <c r="H967" s="1"/>
  <c r="G971"/>
  <c r="G970" s="1"/>
  <c r="H971"/>
  <c r="H970" s="1"/>
  <c r="G979"/>
  <c r="H979"/>
  <c r="G981"/>
  <c r="H981"/>
  <c r="G987"/>
  <c r="H987"/>
  <c r="G989"/>
  <c r="H989"/>
  <c r="H986" s="1"/>
  <c r="H985" s="1"/>
  <c r="H984" s="1"/>
  <c r="G994"/>
  <c r="H994"/>
  <c r="H993" s="1"/>
  <c r="H992" s="1"/>
  <c r="G996"/>
  <c r="H996"/>
  <c r="G1000"/>
  <c r="H1000"/>
  <c r="H999" s="1"/>
  <c r="H998" s="1"/>
  <c r="G1002"/>
  <c r="H1002"/>
  <c r="G1009"/>
  <c r="G1008"/>
  <c r="G1007" s="1"/>
  <c r="H1009"/>
  <c r="H1008" s="1"/>
  <c r="H1007" s="1"/>
  <c r="G1013"/>
  <c r="G1012"/>
  <c r="G1011" s="1"/>
  <c r="H1013"/>
  <c r="G1015"/>
  <c r="H1015"/>
  <c r="G1019"/>
  <c r="G1018"/>
  <c r="H1019"/>
  <c r="H1018"/>
  <c r="G1022"/>
  <c r="H1022"/>
  <c r="H1021" s="1"/>
  <c r="G1024"/>
  <c r="G1021" s="1"/>
  <c r="H1024"/>
  <c r="G1028"/>
  <c r="G1027"/>
  <c r="G1026" s="1"/>
  <c r="H1028"/>
  <c r="H1027" s="1"/>
  <c r="H1026" s="1"/>
  <c r="G1034"/>
  <c r="G1033"/>
  <c r="G1032" s="1"/>
  <c r="G1031" s="1"/>
  <c r="H1034"/>
  <c r="H1033"/>
  <c r="H1032" s="1"/>
  <c r="H1031" s="1"/>
  <c r="G1040"/>
  <c r="G1039"/>
  <c r="G1038" s="1"/>
  <c r="G1037" s="1"/>
  <c r="G1036" s="1"/>
  <c r="D56" i="1" s="1"/>
  <c r="H1040" i="5"/>
  <c r="H1039"/>
  <c r="H1038" s="1"/>
  <c r="H1037" s="1"/>
  <c r="H1036" s="1"/>
  <c r="E56" i="1" s="1"/>
  <c r="G1046" i="5"/>
  <c r="G1045"/>
  <c r="G1044" s="1"/>
  <c r="G1043" s="1"/>
  <c r="H1046"/>
  <c r="H1045"/>
  <c r="H1044" s="1"/>
  <c r="H1043" s="1"/>
  <c r="G1052"/>
  <c r="H1052"/>
  <c r="H1051" s="1"/>
  <c r="H1050" s="1"/>
  <c r="H1049" s="1"/>
  <c r="H1048" s="1"/>
  <c r="G1055"/>
  <c r="G1054"/>
  <c r="H1055"/>
  <c r="H1054"/>
  <c r="G1063"/>
  <c r="G1062"/>
  <c r="G1061" s="1"/>
  <c r="H1063"/>
  <c r="H1062" s="1"/>
  <c r="H1061" s="1"/>
  <c r="G1067"/>
  <c r="G1066"/>
  <c r="G1065" s="1"/>
  <c r="H1067"/>
  <c r="H1066" s="1"/>
  <c r="H1065" s="1"/>
  <c r="G1096"/>
  <c r="G1095"/>
  <c r="G1094" s="1"/>
  <c r="G1093" s="1"/>
  <c r="H1096"/>
  <c r="H1095"/>
  <c r="H1094" s="1"/>
  <c r="H1093" s="1"/>
  <c r="G1101"/>
  <c r="G1100"/>
  <c r="G1099" s="1"/>
  <c r="G1098" s="1"/>
  <c r="H1101"/>
  <c r="H1100"/>
  <c r="H1099" s="1"/>
  <c r="H1098" s="1"/>
  <c r="G1106"/>
  <c r="G1105"/>
  <c r="G1104" s="1"/>
  <c r="G1103" s="1"/>
  <c r="H1106"/>
  <c r="H1105"/>
  <c r="H1104" s="1"/>
  <c r="H1103" s="1"/>
  <c r="G1111"/>
  <c r="G1110"/>
  <c r="G1109" s="1"/>
  <c r="G1108" s="1"/>
  <c r="H1111"/>
  <c r="H1110"/>
  <c r="H1109" s="1"/>
  <c r="H1108" s="1"/>
  <c r="G1114"/>
  <c r="G1113"/>
  <c r="H1114"/>
  <c r="H1113"/>
  <c r="G1135"/>
  <c r="G1134"/>
  <c r="G1133" s="1"/>
  <c r="G1128" s="1"/>
  <c r="H1135"/>
  <c r="H1134"/>
  <c r="H1133" s="1"/>
  <c r="H1128" s="1"/>
  <c r="G1152"/>
  <c r="H1152"/>
  <c r="H1151" s="1"/>
  <c r="H1150" s="1"/>
  <c r="H1149" s="1"/>
  <c r="H1148" s="1"/>
  <c r="G1155"/>
  <c r="G1154"/>
  <c r="G1151" s="1"/>
  <c r="G1150" s="1"/>
  <c r="G1149" s="1"/>
  <c r="G1148" s="1"/>
  <c r="H1155"/>
  <c r="H1154"/>
  <c r="G1184"/>
  <c r="G1183"/>
  <c r="G1182" s="1"/>
  <c r="H1184"/>
  <c r="H1183"/>
  <c r="H1182" s="1"/>
  <c r="H1181" s="1"/>
  <c r="G1188"/>
  <c r="G1187"/>
  <c r="G1186" s="1"/>
  <c r="H1188"/>
  <c r="H1187" s="1"/>
  <c r="H1186" s="1"/>
  <c r="G1193"/>
  <c r="G1192"/>
  <c r="G1191" s="1"/>
  <c r="G1190" s="1"/>
  <c r="H1193"/>
  <c r="H1192"/>
  <c r="H1191" s="1"/>
  <c r="H1190" s="1"/>
  <c r="G1200"/>
  <c r="G1199"/>
  <c r="G1198" s="1"/>
  <c r="G1197" s="1"/>
  <c r="H1200"/>
  <c r="H1199" s="1"/>
  <c r="H1198" s="1"/>
  <c r="H1197" s="1"/>
  <c r="G1205"/>
  <c r="G1204" s="1"/>
  <c r="G1203" s="1"/>
  <c r="G1202" s="1"/>
  <c r="H1205"/>
  <c r="H1204" s="1"/>
  <c r="H1203" s="1"/>
  <c r="H1202" s="1"/>
  <c r="G1212"/>
  <c r="G1211" s="1"/>
  <c r="G1210" s="1"/>
  <c r="G1209" s="1"/>
  <c r="G1208" s="1"/>
  <c r="H1212"/>
  <c r="H1211"/>
  <c r="H1210" s="1"/>
  <c r="H1209" s="1"/>
  <c r="H1208" s="1"/>
  <c r="G1223"/>
  <c r="G1222" s="1"/>
  <c r="G1221" s="1"/>
  <c r="G1220" s="1"/>
  <c r="H1223"/>
  <c r="H1222" s="1"/>
  <c r="H1221" s="1"/>
  <c r="H1220" s="1"/>
  <c r="G1227"/>
  <c r="H1227"/>
  <c r="G1230"/>
  <c r="G1229" s="1"/>
  <c r="H1230"/>
  <c r="H1229" s="1"/>
  <c r="G1233"/>
  <c r="G1232" s="1"/>
  <c r="H1233"/>
  <c r="H1232" s="1"/>
  <c r="G1240"/>
  <c r="H1240"/>
  <c r="G1243"/>
  <c r="G1242" s="1"/>
  <c r="H1243"/>
  <c r="H1242" s="1"/>
  <c r="G1246"/>
  <c r="G1245" s="1"/>
  <c r="H1246"/>
  <c r="H1245" s="1"/>
  <c r="G1257"/>
  <c r="G1256" s="1"/>
  <c r="G1255" s="1"/>
  <c r="G1254" s="1"/>
  <c r="G1253" s="1"/>
  <c r="G1252" s="1"/>
  <c r="H1257"/>
  <c r="H1256" s="1"/>
  <c r="H1255" s="1"/>
  <c r="H1254" s="1"/>
  <c r="H1253" s="1"/>
  <c r="H1252" s="1"/>
  <c r="G1264"/>
  <c r="G1263" s="1"/>
  <c r="G1262" s="1"/>
  <c r="G1261" s="1"/>
  <c r="G1260" s="1"/>
  <c r="G1259" s="1"/>
  <c r="H1264"/>
  <c r="H1263" s="1"/>
  <c r="H1262" s="1"/>
  <c r="H1261" s="1"/>
  <c r="H1260" s="1"/>
  <c r="H1259" s="1"/>
  <c r="G1271"/>
  <c r="G1270" s="1"/>
  <c r="G1269" s="1"/>
  <c r="G1268" s="1"/>
  <c r="G1267" s="1"/>
  <c r="H1271"/>
  <c r="H1270"/>
  <c r="H1269" s="1"/>
  <c r="H1268" s="1"/>
  <c r="H1267" s="1"/>
  <c r="G1291"/>
  <c r="G1290" s="1"/>
  <c r="G1289" s="1"/>
  <c r="H1291"/>
  <c r="H1290" s="1"/>
  <c r="H1289" s="1"/>
  <c r="G1295"/>
  <c r="G1294" s="1"/>
  <c r="G1293" s="1"/>
  <c r="H1295"/>
  <c r="H1294"/>
  <c r="H1293" s="1"/>
  <c r="G1299"/>
  <c r="G1298" s="1"/>
  <c r="G1297" s="1"/>
  <c r="H1299"/>
  <c r="H1298"/>
  <c r="H1297" s="1"/>
  <c r="G1303"/>
  <c r="G1302" s="1"/>
  <c r="G1301" s="1"/>
  <c r="H1303"/>
  <c r="H1302"/>
  <c r="H1301" s="1"/>
  <c r="G1311"/>
  <c r="G1310" s="1"/>
  <c r="G1309" s="1"/>
  <c r="G1308" s="1"/>
  <c r="G1307" s="1"/>
  <c r="G1306" s="1"/>
  <c r="G1305" s="1"/>
  <c r="H1311"/>
  <c r="H1310"/>
  <c r="H1309" s="1"/>
  <c r="H1308" s="1"/>
  <c r="H1307" s="1"/>
  <c r="H1306" s="1"/>
  <c r="H1305" s="1"/>
  <c r="G1328"/>
  <c r="G1327" s="1"/>
  <c r="G1326" s="1"/>
  <c r="G1325" s="1"/>
  <c r="H1328"/>
  <c r="H1327" s="1"/>
  <c r="H1326" s="1"/>
  <c r="H1325" s="1"/>
  <c r="G1334"/>
  <c r="H1334"/>
  <c r="G1337"/>
  <c r="G1336" s="1"/>
  <c r="H1337"/>
  <c r="H1336" s="1"/>
  <c r="G1340"/>
  <c r="G1339" s="1"/>
  <c r="H1340"/>
  <c r="H1339" s="1"/>
  <c r="H79"/>
  <c r="H78" s="1"/>
  <c r="G903"/>
  <c r="G902" s="1"/>
  <c r="G978"/>
  <c r="G977" s="1"/>
  <c r="G976" s="1"/>
  <c r="G975" s="1"/>
  <c r="H58"/>
  <c r="G993"/>
  <c r="G992"/>
  <c r="G1161"/>
  <c r="G265"/>
  <c r="G264" s="1"/>
  <c r="G263" s="1"/>
  <c r="G258" s="1"/>
  <c r="G326" i="6"/>
  <c r="G325"/>
  <c r="G324" s="1"/>
  <c r="G323" s="1"/>
  <c r="G334"/>
  <c r="G333"/>
  <c r="G332" s="1"/>
  <c r="G331" s="1"/>
  <c r="H848" i="5"/>
  <c r="H847" s="1"/>
  <c r="H846" s="1"/>
  <c r="G1318"/>
  <c r="G1317"/>
  <c r="G1316" s="1"/>
  <c r="G1315" s="1"/>
  <c r="G694"/>
  <c r="G693"/>
  <c r="G692" s="1"/>
  <c r="G691" s="1"/>
  <c r="F79" i="6"/>
  <c r="F78"/>
  <c r="F77" s="1"/>
  <c r="F76" s="1"/>
  <c r="G1374"/>
  <c r="G1373"/>
  <c r="G1372" s="1"/>
  <c r="G1260"/>
  <c r="G1259" s="1"/>
  <c r="G584"/>
  <c r="F1100"/>
  <c r="F1099"/>
  <c r="F1098" s="1"/>
  <c r="F1097" s="1"/>
  <c r="F1096" s="1"/>
  <c r="F1095" s="1"/>
  <c r="F1088" s="1"/>
  <c r="F642"/>
  <c r="F641" s="1"/>
  <c r="F640" s="1"/>
  <c r="F639" s="1"/>
  <c r="F638" s="1"/>
  <c r="F631" s="1"/>
  <c r="G1142"/>
  <c r="G1141" s="1"/>
  <c r="G1135" s="1"/>
  <c r="G1134" s="1"/>
  <c r="G1133" s="1"/>
  <c r="G1103" s="1"/>
  <c r="G1110"/>
  <c r="G1100"/>
  <c r="G1099"/>
  <c r="G1098" s="1"/>
  <c r="G1097" s="1"/>
  <c r="G1096" s="1"/>
  <c r="G1095" s="1"/>
  <c r="G1088" s="1"/>
  <c r="G124"/>
  <c r="G123" s="1"/>
  <c r="G122" s="1"/>
  <c r="G1348"/>
  <c r="G1347"/>
  <c r="G1346" s="1"/>
  <c r="F1073"/>
  <c r="F1072" s="1"/>
  <c r="F1066" s="1"/>
  <c r="F1065" s="1"/>
  <c r="F1064" s="1"/>
  <c r="F1057" s="1"/>
  <c r="F1056" s="1"/>
  <c r="F975"/>
  <c r="F974"/>
  <c r="G1284"/>
  <c r="G1283"/>
  <c r="G708"/>
  <c r="G707"/>
  <c r="G706" s="1"/>
  <c r="G705" s="1"/>
  <c r="G704" s="1"/>
  <c r="F339"/>
  <c r="H1172" i="5"/>
  <c r="F760" i="6"/>
  <c r="G539" i="5"/>
  <c r="G538"/>
  <c r="G537" s="1"/>
  <c r="H1124"/>
  <c r="H1123" s="1"/>
  <c r="H1122" s="1"/>
  <c r="F844" i="6"/>
  <c r="F843"/>
  <c r="F840" s="1"/>
  <c r="F839" s="1"/>
  <c r="F838" s="1"/>
  <c r="F832"/>
  <c r="F831" s="1"/>
  <c r="F830" s="1"/>
  <c r="F850"/>
  <c r="F873"/>
  <c r="G1073"/>
  <c r="G1072"/>
  <c r="G1066" s="1"/>
  <c r="G1065" s="1"/>
  <c r="G1064" s="1"/>
  <c r="G1057" s="1"/>
  <c r="G1053"/>
  <c r="G1052"/>
  <c r="G1046" s="1"/>
  <c r="G1045" s="1"/>
  <c r="G1044" s="1"/>
  <c r="G1027"/>
  <c r="G1026" s="1"/>
  <c r="G1025" s="1"/>
  <c r="G1024" s="1"/>
  <c r="G753"/>
  <c r="G752" s="1"/>
  <c r="G751" s="1"/>
  <c r="G173"/>
  <c r="G615" i="5"/>
  <c r="G758" i="6"/>
  <c r="G757"/>
  <c r="G756" s="1"/>
  <c r="G339"/>
  <c r="H615" i="5"/>
  <c r="G173"/>
  <c r="G196" i="6"/>
  <c r="G195"/>
  <c r="G194" s="1"/>
  <c r="G193" s="1"/>
  <c r="G192" s="1"/>
  <c r="G1382"/>
  <c r="G1381" s="1"/>
  <c r="G1380" s="1"/>
  <c r="E63" i="1"/>
  <c r="G26" i="5"/>
  <c r="G25" s="1"/>
  <c r="G24" s="1"/>
  <c r="G23" s="1"/>
  <c r="G22" s="1"/>
  <c r="D17" i="1" s="1"/>
  <c r="G1075" i="5"/>
  <c r="G1074" s="1"/>
  <c r="G1073" s="1"/>
  <c r="H539"/>
  <c r="H538"/>
  <c r="H537" s="1"/>
  <c r="G1160"/>
  <c r="G224"/>
  <c r="G223" s="1"/>
  <c r="G1166"/>
  <c r="H265"/>
  <c r="H264"/>
  <c r="H263" s="1"/>
  <c r="H258" s="1"/>
  <c r="G873" i="6"/>
  <c r="G956" i="5"/>
  <c r="G955" s="1"/>
  <c r="H524"/>
  <c r="H523" s="1"/>
  <c r="H522" s="1"/>
  <c r="G67"/>
  <c r="G79" i="6"/>
  <c r="G78" s="1"/>
  <c r="G77" s="1"/>
  <c r="G76" s="1"/>
  <c r="G634" i="5"/>
  <c r="G611"/>
  <c r="F761" i="6"/>
  <c r="F124"/>
  <c r="F123" s="1"/>
  <c r="F122" s="1"/>
  <c r="G50"/>
  <c r="G49"/>
  <c r="G48" s="1"/>
  <c r="G47" s="1"/>
  <c r="G42"/>
  <c r="G41"/>
  <c r="G40" s="1"/>
  <c r="G39" s="1"/>
  <c r="G38" s="1"/>
  <c r="G428"/>
  <c r="G427" s="1"/>
  <c r="G426" s="1"/>
  <c r="G975"/>
  <c r="G974"/>
  <c r="G968" s="1"/>
  <c r="G967" s="1"/>
  <c r="G966" s="1"/>
  <c r="G912"/>
  <c r="G911" s="1"/>
  <c r="G910" s="1"/>
  <c r="G957"/>
  <c r="G951" s="1"/>
  <c r="G642"/>
  <c r="G641"/>
  <c r="G640" s="1"/>
  <c r="G639" s="1"/>
  <c r="G638" s="1"/>
  <c r="G631" s="1"/>
  <c r="G1011"/>
  <c r="G1010"/>
  <c r="G1009" s="1"/>
  <c r="F1142"/>
  <c r="F1141" s="1"/>
  <c r="F1135" s="1"/>
  <c r="F1134" s="1"/>
  <c r="F1133" s="1"/>
  <c r="F1103" s="1"/>
  <c r="F708"/>
  <c r="F707"/>
  <c r="F706" s="1"/>
  <c r="F705" s="1"/>
  <c r="F704" s="1"/>
  <c r="F162"/>
  <c r="F161" s="1"/>
  <c r="F160" s="1"/>
  <c r="F159" s="1"/>
  <c r="F428"/>
  <c r="F427" s="1"/>
  <c r="F426" s="1"/>
  <c r="H1082" i="5"/>
  <c r="H1081" s="1"/>
  <c r="H1080" s="1"/>
  <c r="H1079" s="1"/>
  <c r="H1078" s="1"/>
  <c r="H91"/>
  <c r="H90" s="1"/>
  <c r="H89" s="1"/>
  <c r="G35"/>
  <c r="H671"/>
  <c r="G749" i="6"/>
  <c r="G748"/>
  <c r="G747" s="1"/>
  <c r="G746" s="1"/>
  <c r="G745" s="1"/>
  <c r="H1075" i="5"/>
  <c r="H1074" s="1"/>
  <c r="H1073" s="1"/>
  <c r="G1279"/>
  <c r="G65" i="6"/>
  <c r="G64" s="1"/>
  <c r="G63" s="1"/>
  <c r="G62" s="1"/>
  <c r="D63" i="1"/>
  <c r="H1012" i="5"/>
  <c r="H1011" s="1"/>
  <c r="G986"/>
  <c r="G985" s="1"/>
  <c r="G984" s="1"/>
  <c r="H611"/>
  <c r="G763" i="6"/>
  <c r="G762" s="1"/>
  <c r="G761" s="1"/>
  <c r="H1139" i="5"/>
  <c r="H1138"/>
  <c r="H1137" s="1"/>
  <c r="F755" i="6"/>
  <c r="F753"/>
  <c r="F752" s="1"/>
  <c r="F751" s="1"/>
  <c r="H570" i="5"/>
  <c r="H569"/>
  <c r="H568" s="1"/>
  <c r="H567" s="1"/>
  <c r="H978"/>
  <c r="H977"/>
  <c r="H976" s="1"/>
  <c r="H975" s="1"/>
  <c r="G606"/>
  <c r="G605"/>
  <c r="F759" i="6"/>
  <c r="F758"/>
  <c r="F757" s="1"/>
  <c r="F756" s="1"/>
  <c r="G1124" i="5"/>
  <c r="G1123"/>
  <c r="G1122" s="1"/>
  <c r="G1204" i="6"/>
  <c r="G1203" s="1"/>
  <c r="G1202" s="1"/>
  <c r="G1220"/>
  <c r="H336" i="5"/>
  <c r="F102" i="6"/>
  <c r="G450"/>
  <c r="G449"/>
  <c r="G448" s="1"/>
  <c r="G439"/>
  <c r="G438" s="1"/>
  <c r="G437" s="1"/>
  <c r="G102"/>
  <c r="F1166"/>
  <c r="F1165" s="1"/>
  <c r="F1159" s="1"/>
  <c r="F1152" s="1"/>
  <c r="F1151" s="1"/>
  <c r="F50"/>
  <c r="F49"/>
  <c r="F48" s="1"/>
  <c r="F47" s="1"/>
  <c r="G413"/>
  <c r="G409"/>
  <c r="G408" s="1"/>
  <c r="G407" s="1"/>
  <c r="G832"/>
  <c r="G831"/>
  <c r="G830" s="1"/>
  <c r="F195"/>
  <c r="F194" s="1"/>
  <c r="F193" s="1"/>
  <c r="F192" s="1"/>
  <c r="F181"/>
  <c r="F180" s="1"/>
  <c r="F991"/>
  <c r="F463"/>
  <c r="F456"/>
  <c r="F293"/>
  <c r="F173"/>
  <c r="F65"/>
  <c r="F64"/>
  <c r="F63" s="1"/>
  <c r="F62" s="1"/>
  <c r="F61" s="1"/>
  <c r="G887"/>
  <c r="G886" s="1"/>
  <c r="G780"/>
  <c r="G421"/>
  <c r="G420"/>
  <c r="G419" s="1"/>
  <c r="G418" s="1"/>
  <c r="F957"/>
  <c r="F951"/>
  <c r="F887"/>
  <c r="F886"/>
  <c r="F413"/>
  <c r="F409"/>
  <c r="F408" s="1"/>
  <c r="F407" s="1"/>
  <c r="F396"/>
  <c r="F395"/>
  <c r="F394" s="1"/>
  <c r="F393" s="1"/>
  <c r="F334"/>
  <c r="F333"/>
  <c r="F332" s="1"/>
  <c r="F331" s="1"/>
  <c r="F42"/>
  <c r="F41"/>
  <c r="F40" s="1"/>
  <c r="F39" s="1"/>
  <c r="G578"/>
  <c r="G541"/>
  <c r="G540" s="1"/>
  <c r="G539" s="1"/>
  <c r="G563"/>
  <c r="G559"/>
  <c r="G558" s="1"/>
  <c r="G552" s="1"/>
  <c r="G598"/>
  <c r="G609"/>
  <c r="G620"/>
  <c r="G1277"/>
  <c r="G1276"/>
  <c r="F648"/>
  <c r="F647"/>
  <c r="F646" s="1"/>
  <c r="F645" s="1"/>
  <c r="F563"/>
  <c r="F559"/>
  <c r="F558" s="1"/>
  <c r="F552" s="1"/>
  <c r="F326"/>
  <c r="F325"/>
  <c r="F324" s="1"/>
  <c r="F323" s="1"/>
  <c r="G840"/>
  <c r="G839" s="1"/>
  <c r="G838" s="1"/>
  <c r="G388"/>
  <c r="G387"/>
  <c r="G386" s="1"/>
  <c r="G385" s="1"/>
  <c r="G396"/>
  <c r="G395"/>
  <c r="G394" s="1"/>
  <c r="G393" s="1"/>
  <c r="G1332"/>
  <c r="G1331" s="1"/>
  <c r="G1330" s="1"/>
  <c r="G1230"/>
  <c r="G1229"/>
  <c r="F1110"/>
  <c r="F1027"/>
  <c r="F1026"/>
  <c r="F1025" s="1"/>
  <c r="F780"/>
  <c r="F773" s="1"/>
  <c r="F737"/>
  <c r="F736" s="1"/>
  <c r="F735" s="1"/>
  <c r="F598"/>
  <c r="F450"/>
  <c r="F449" s="1"/>
  <c r="F448" s="1"/>
  <c r="F421"/>
  <c r="F420"/>
  <c r="F419" s="1"/>
  <c r="F418" s="1"/>
  <c r="G1019"/>
  <c r="G1018" s="1"/>
  <c r="G1017" s="1"/>
  <c r="G1016" s="1"/>
  <c r="G1004"/>
  <c r="G1003" s="1"/>
  <c r="G1002" s="1"/>
  <c r="G1001" s="1"/>
  <c r="G815"/>
  <c r="F1019"/>
  <c r="F1018"/>
  <c r="F1017" s="1"/>
  <c r="F1016" s="1"/>
  <c r="F584"/>
  <c r="F578"/>
  <c r="F503"/>
  <c r="F286"/>
  <c r="F1356"/>
  <c r="F1355"/>
  <c r="F1354" s="1"/>
  <c r="F541"/>
  <c r="F540" s="1"/>
  <c r="F539" s="1"/>
  <c r="F439"/>
  <c r="F438" s="1"/>
  <c r="F437" s="1"/>
  <c r="G1166"/>
  <c r="G1165" s="1"/>
  <c r="G1159" s="1"/>
  <c r="G1152" s="1"/>
  <c r="G1151" s="1"/>
  <c r="G492"/>
  <c r="G1356"/>
  <c r="G1355" s="1"/>
  <c r="G1354" s="1"/>
  <c r="G1240"/>
  <c r="G1239"/>
  <c r="F987"/>
  <c r="F986"/>
  <c r="F980" s="1"/>
  <c r="F249"/>
  <c r="G286"/>
  <c r="G218"/>
  <c r="F912"/>
  <c r="F911" s="1"/>
  <c r="F169"/>
  <c r="F168" s="1"/>
  <c r="F167" s="1"/>
  <c r="G1076"/>
  <c r="G987"/>
  <c r="G986" s="1"/>
  <c r="G980" s="1"/>
  <c r="G463"/>
  <c r="G456"/>
  <c r="G249"/>
  <c r="G1267"/>
  <c r="G1266" s="1"/>
  <c r="F218"/>
  <c r="F1202"/>
  <c r="F1277"/>
  <c r="F1276" s="1"/>
  <c r="G773"/>
  <c r="G503"/>
  <c r="F968"/>
  <c r="F967" s="1"/>
  <c r="F966"/>
  <c r="G169"/>
  <c r="G168"/>
  <c r="G167" s="1"/>
  <c r="F205"/>
  <c r="F1382"/>
  <c r="F1381"/>
  <c r="F1380" s="1"/>
  <c r="F1250"/>
  <c r="F1249" s="1"/>
  <c r="F1240"/>
  <c r="F1239" s="1"/>
  <c r="G181"/>
  <c r="G180" s="1"/>
  <c r="H1318" i="5"/>
  <c r="H1317" s="1"/>
  <c r="H1316" s="1"/>
  <c r="H1315" s="1"/>
  <c r="H234"/>
  <c r="H233" s="1"/>
  <c r="H67"/>
  <c r="H57" s="1"/>
  <c r="F1340" i="6"/>
  <c r="F1339" s="1"/>
  <c r="F1338" s="1"/>
  <c r="F1211"/>
  <c r="F1230"/>
  <c r="F1229" s="1"/>
  <c r="F1220"/>
  <c r="G570" i="5"/>
  <c r="G569"/>
  <c r="G568" s="1"/>
  <c r="G567" s="1"/>
  <c r="F1332" i="6"/>
  <c r="F1331"/>
  <c r="F1330" s="1"/>
  <c r="F1284"/>
  <c r="F1283" s="1"/>
  <c r="F1267"/>
  <c r="F1266" s="1"/>
  <c r="F1201"/>
  <c r="D36" i="1"/>
  <c r="D61"/>
  <c r="D60"/>
  <c r="G756" i="5"/>
  <c r="H447"/>
  <c r="H312"/>
  <c r="E59" i="1"/>
  <c r="E58" s="1"/>
  <c r="E15"/>
  <c r="G979" i="6"/>
  <c r="G978"/>
  <c r="F1024"/>
  <c r="F38"/>
  <c r="F378"/>
  <c r="H335" i="5"/>
  <c r="H334" s="1"/>
  <c r="H333" s="1"/>
  <c r="H332" s="1"/>
  <c r="H331" s="1"/>
  <c r="F750" i="6"/>
  <c r="F744"/>
  <c r="F663" s="1"/>
  <c r="G61"/>
  <c r="F133"/>
  <c r="F121"/>
  <c r="G1056"/>
  <c r="H1127" i="5"/>
  <c r="E53" i="1" s="1"/>
  <c r="G1060" i="5"/>
  <c r="G1059" s="1"/>
  <c r="G1058" s="1"/>
  <c r="G1051"/>
  <c r="G1050"/>
  <c r="G1049" s="1"/>
  <c r="G1048"/>
  <c r="G944"/>
  <c r="G943"/>
  <c r="H908"/>
  <c r="H888"/>
  <c r="G721"/>
  <c r="G720"/>
  <c r="G719" s="1"/>
  <c r="G718"/>
  <c r="G717" s="1"/>
  <c r="G583"/>
  <c r="G522"/>
  <c r="G521" s="1"/>
  <c r="G520" s="1"/>
  <c r="D40" i="1" s="1"/>
  <c r="H509" i="5"/>
  <c r="H495" s="1"/>
  <c r="G400"/>
  <c r="G234"/>
  <c r="H212"/>
  <c r="G202"/>
  <c r="G201" s="1"/>
  <c r="E36" i="1"/>
  <c r="E50"/>
  <c r="E61"/>
  <c r="E60" s="1"/>
  <c r="H756" i="5"/>
  <c r="D49" i="1"/>
  <c r="D15"/>
  <c r="G850" i="6"/>
  <c r="G829" s="1"/>
  <c r="G828"/>
  <c r="H1180" i="5"/>
  <c r="H1179" s="1"/>
  <c r="H1092"/>
  <c r="H1085" s="1"/>
  <c r="H991"/>
  <c r="H983"/>
  <c r="H974" s="1"/>
  <c r="H897"/>
  <c r="G807"/>
  <c r="G790"/>
  <c r="G789"/>
  <c r="G782" s="1"/>
  <c r="G774" s="1"/>
  <c r="G159"/>
  <c r="G153" s="1"/>
  <c r="H112"/>
  <c r="H56"/>
  <c r="G89"/>
  <c r="H288"/>
  <c r="H287" s="1"/>
  <c r="H280" s="1"/>
  <c r="G1251"/>
  <c r="D32" i="1"/>
  <c r="G447" i="5"/>
  <c r="D25" i="1"/>
  <c r="E47"/>
  <c r="E46" s="1"/>
  <c r="H453" i="5"/>
  <c r="G436" i="6"/>
  <c r="G1333" i="5"/>
  <c r="G1332" s="1"/>
  <c r="G1331"/>
  <c r="G1330" s="1"/>
  <c r="G1324" s="1"/>
  <c r="G1092"/>
  <c r="G1085" s="1"/>
  <c r="H1060"/>
  <c r="H1059"/>
  <c r="H1058" s="1"/>
  <c r="G1042"/>
  <c r="D57" i="1" s="1"/>
  <c r="G1017" i="5"/>
  <c r="G1006" s="1"/>
  <c r="G1005"/>
  <c r="D55" i="1" s="1"/>
  <c r="D54" s="1"/>
  <c r="G820" i="5"/>
  <c r="G679"/>
  <c r="G678"/>
  <c r="H644"/>
  <c r="H643"/>
  <c r="G556"/>
  <c r="G509"/>
  <c r="H494"/>
  <c r="E39" i="1" s="1"/>
  <c r="H400" i="5"/>
  <c r="E31" i="1" s="1"/>
  <c r="H383" i="5"/>
  <c r="G241"/>
  <c r="G212"/>
  <c r="H202"/>
  <c r="H1077"/>
  <c r="E32" i="1"/>
  <c r="H1251" i="5"/>
  <c r="E19" i="1"/>
  <c r="H716" i="5"/>
  <c r="H715" s="1"/>
  <c r="E49" i="1"/>
  <c r="E25"/>
  <c r="G179" i="6"/>
  <c r="G178"/>
  <c r="G750"/>
  <c r="G744" s="1"/>
  <c r="H1239" i="5"/>
  <c r="H1238" s="1"/>
  <c r="H1237"/>
  <c r="H1236" s="1"/>
  <c r="H1196"/>
  <c r="H1042"/>
  <c r="E57" i="1" s="1"/>
  <c r="H1017" i="5"/>
  <c r="H1006" s="1"/>
  <c r="H1005" s="1"/>
  <c r="G908"/>
  <c r="H144"/>
  <c r="H434"/>
  <c r="H433"/>
  <c r="H432" s="1"/>
  <c r="H431" s="1"/>
  <c r="E34" i="1" s="1"/>
  <c r="H606" i="5"/>
  <c r="H605" s="1"/>
  <c r="H583" s="1"/>
  <c r="G498"/>
  <c r="G497"/>
  <c r="G496" s="1"/>
  <c r="G495" s="1"/>
  <c r="G494" s="1"/>
  <c r="H420"/>
  <c r="H419" s="1"/>
  <c r="H418"/>
  <c r="H417" s="1"/>
  <c r="E33" i="1" s="1"/>
  <c r="H367" i="5"/>
  <c r="H366"/>
  <c r="H363" s="1"/>
  <c r="H362"/>
  <c r="H361" s="1"/>
  <c r="H360" s="1"/>
  <c r="G315"/>
  <c r="G314"/>
  <c r="G313" s="1"/>
  <c r="G698"/>
  <c r="G697" s="1"/>
  <c r="D52" i="1" s="1"/>
  <c r="G453" i="5"/>
  <c r="H160"/>
  <c r="H159" s="1"/>
  <c r="H153"/>
  <c r="G1340" i="6"/>
  <c r="G1339"/>
  <c r="G1338" s="1"/>
  <c r="G999" i="5"/>
  <c r="G998" s="1"/>
  <c r="G991"/>
  <c r="G983" s="1"/>
  <c r="G974" s="1"/>
  <c r="G973" s="1"/>
  <c r="G435"/>
  <c r="H698"/>
  <c r="H697" s="1"/>
  <c r="H677" s="1"/>
  <c r="E52" i="1"/>
  <c r="F492" i="6"/>
  <c r="G205"/>
  <c r="G1250"/>
  <c r="G1249" s="1"/>
  <c r="G737"/>
  <c r="G736" s="1"/>
  <c r="G735" s="1"/>
  <c r="G663" s="1"/>
  <c r="G648"/>
  <c r="G647" s="1"/>
  <c r="G646" s="1"/>
  <c r="G645" s="1"/>
  <c r="G1004" i="5"/>
  <c r="D59" i="1"/>
  <c r="D58" s="1"/>
  <c r="G312" i="5"/>
  <c r="E26" i="1"/>
  <c r="D31"/>
  <c r="E51"/>
  <c r="H359" i="5" l="1"/>
  <c r="E27" i="1"/>
  <c r="H1004" i="5"/>
  <c r="H973" s="1"/>
  <c r="E55" i="1"/>
  <c r="E54" s="1"/>
  <c r="G1314" i="5"/>
  <c r="G1313" s="1"/>
  <c r="D37" i="1"/>
  <c r="D35" s="1"/>
  <c r="D28"/>
  <c r="D39"/>
  <c r="E16"/>
  <c r="H330" i="5"/>
  <c r="H329" s="1"/>
  <c r="E30" i="1"/>
  <c r="E48"/>
  <c r="G677" i="5"/>
  <c r="H1057"/>
  <c r="E21" i="1"/>
  <c r="G716" i="5"/>
  <c r="G715" s="1"/>
  <c r="D19" i="1"/>
  <c r="H399" i="5"/>
  <c r="G233"/>
  <c r="G194" s="1"/>
  <c r="F910" i="6"/>
  <c r="G378"/>
  <c r="G538"/>
  <c r="G316"/>
  <c r="G204" s="1"/>
  <c r="H1333" i="5"/>
  <c r="H1332" s="1"/>
  <c r="H1331" s="1"/>
  <c r="H1330" s="1"/>
  <c r="H1324" s="1"/>
  <c r="H1288"/>
  <c r="H1287" s="1"/>
  <c r="H1286" s="1"/>
  <c r="G1239"/>
  <c r="G1238" s="1"/>
  <c r="G1237" s="1"/>
  <c r="G1236" s="1"/>
  <c r="G1226"/>
  <c r="G1225" s="1"/>
  <c r="G1214" s="1"/>
  <c r="G1181"/>
  <c r="G1180" s="1"/>
  <c r="G1179" s="1"/>
  <c r="G964"/>
  <c r="G963" s="1"/>
  <c r="G962" s="1"/>
  <c r="G961" s="1"/>
  <c r="G897"/>
  <c r="G888"/>
  <c r="H879"/>
  <c r="H864" s="1"/>
  <c r="H837"/>
  <c r="H807"/>
  <c r="H790"/>
  <c r="H789" s="1"/>
  <c r="H782" s="1"/>
  <c r="H774" s="1"/>
  <c r="G644"/>
  <c r="G643" s="1"/>
  <c r="H620"/>
  <c r="H582" s="1"/>
  <c r="E42" i="1" s="1"/>
  <c r="G620" i="5"/>
  <c r="G582" s="1"/>
  <c r="H471"/>
  <c r="H470" s="1"/>
  <c r="G471"/>
  <c r="G470" s="1"/>
  <c r="G469" s="1"/>
  <c r="G468" s="1"/>
  <c r="F436" i="6"/>
  <c r="F316"/>
  <c r="F204" s="1"/>
  <c r="F179"/>
  <c r="F178" s="1"/>
  <c r="F13" s="1"/>
  <c r="F829"/>
  <c r="F828" s="1"/>
  <c r="G1288" i="5"/>
  <c r="G1287" s="1"/>
  <c r="G1286" s="1"/>
  <c r="H1226"/>
  <c r="H1225" s="1"/>
  <c r="H1214" s="1"/>
  <c r="H1195" s="1"/>
  <c r="G1196"/>
  <c r="H964"/>
  <c r="H963" s="1"/>
  <c r="H962" s="1"/>
  <c r="H961" s="1"/>
  <c r="H944"/>
  <c r="H943" s="1"/>
  <c r="G879"/>
  <c r="G864" s="1"/>
  <c r="G863" s="1"/>
  <c r="D45" i="1" s="1"/>
  <c r="G837" i="5"/>
  <c r="G801" s="1"/>
  <c r="G800" s="1"/>
  <c r="H820"/>
  <c r="H556"/>
  <c r="H521" s="1"/>
  <c r="H520" s="1"/>
  <c r="H435"/>
  <c r="G417"/>
  <c r="G384"/>
  <c r="G383" s="1"/>
  <c r="H185"/>
  <c r="H184" s="1"/>
  <c r="H183" s="1"/>
  <c r="H143" s="1"/>
  <c r="H26"/>
  <c r="H25" s="1"/>
  <c r="H24" s="1"/>
  <c r="H23" s="1"/>
  <c r="H22" s="1"/>
  <c r="G288"/>
  <c r="G287" s="1"/>
  <c r="G267"/>
  <c r="G257" s="1"/>
  <c r="F815" i="6"/>
  <c r="F620"/>
  <c r="F538" s="1"/>
  <c r="F519"/>
  <c r="G363" i="5"/>
  <c r="G362" s="1"/>
  <c r="G361" s="1"/>
  <c r="G360" s="1"/>
  <c r="G185"/>
  <c r="G184" s="1"/>
  <c r="G183" s="1"/>
  <c r="G144"/>
  <c r="G112"/>
  <c r="G58"/>
  <c r="G57" s="1"/>
  <c r="G56" s="1"/>
  <c r="G1274"/>
  <c r="G1273" s="1"/>
  <c r="G1266" s="1"/>
  <c r="G630"/>
  <c r="G629" s="1"/>
  <c r="H224"/>
  <c r="H223" s="1"/>
  <c r="H201" s="1"/>
  <c r="G1137"/>
  <c r="G1127" s="1"/>
  <c r="H1279"/>
  <c r="H1274" s="1"/>
  <c r="H1273" s="1"/>
  <c r="H1266" s="1"/>
  <c r="H267"/>
  <c r="H257" s="1"/>
  <c r="F1011" i="6"/>
  <c r="F1010" s="1"/>
  <c r="F1009" s="1"/>
  <c r="F1004"/>
  <c r="F1003" s="1"/>
  <c r="F1002" s="1"/>
  <c r="F1001" s="1"/>
  <c r="F979" s="1"/>
  <c r="F978" s="1"/>
  <c r="G336" i="5"/>
  <c r="G335" s="1"/>
  <c r="G334" s="1"/>
  <c r="G333" s="1"/>
  <c r="G332" s="1"/>
  <c r="G331" s="1"/>
  <c r="G133" i="6"/>
  <c r="G121" s="1"/>
  <c r="G13" s="1"/>
  <c r="F1348"/>
  <c r="F1347" s="1"/>
  <c r="F1346" s="1"/>
  <c r="F1260"/>
  <c r="F1259" s="1"/>
  <c r="F1200" s="1"/>
  <c r="F1194" s="1"/>
  <c r="F1193" s="1"/>
  <c r="F1192" s="1"/>
  <c r="G1211"/>
  <c r="G1201" s="1"/>
  <c r="G1200" s="1"/>
  <c r="G1194" s="1"/>
  <c r="G1193" s="1"/>
  <c r="G1192" s="1"/>
  <c r="H194" i="5" l="1"/>
  <c r="E28" i="1"/>
  <c r="F1420" i="6"/>
  <c r="F1422" s="1"/>
  <c r="D53" i="1"/>
  <c r="G1077" i="5"/>
  <c r="G1057" s="1"/>
  <c r="G256"/>
  <c r="D41" i="1"/>
  <c r="D42"/>
  <c r="G493" i="5"/>
  <c r="G492" s="1"/>
  <c r="G1420" i="6"/>
  <c r="G1422" s="1"/>
  <c r="H1178" i="5"/>
  <c r="G330"/>
  <c r="G329" s="1"/>
  <c r="D16" i="1"/>
  <c r="D14" s="1"/>
  <c r="D21"/>
  <c r="G14" i="5"/>
  <c r="G359"/>
  <c r="D27" i="1"/>
  <c r="E17"/>
  <c r="E14" s="1"/>
  <c r="H14" i="5"/>
  <c r="E29" i="1"/>
  <c r="H469" i="5"/>
  <c r="H468" s="1"/>
  <c r="H1314"/>
  <c r="H1313" s="1"/>
  <c r="E37" i="1"/>
  <c r="E35" s="1"/>
  <c r="G143" i="5"/>
  <c r="H350"/>
  <c r="H256"/>
  <c r="E41" i="1"/>
  <c r="D51"/>
  <c r="D48" s="1"/>
  <c r="G280" i="5"/>
  <c r="E23" i="1"/>
  <c r="E22" s="1"/>
  <c r="H142" i="5"/>
  <c r="D33" i="1"/>
  <c r="D30" s="1"/>
  <c r="G399" i="5"/>
  <c r="E40" i="1"/>
  <c r="H493" i="5"/>
  <c r="H492" s="1"/>
  <c r="G799"/>
  <c r="G764" s="1"/>
  <c r="D44" i="1"/>
  <c r="D43" s="1"/>
  <c r="G1195" i="5"/>
  <c r="G1178" s="1"/>
  <c r="D26" i="1"/>
  <c r="D24" s="1"/>
  <c r="H801" i="5"/>
  <c r="H800" s="1"/>
  <c r="H863"/>
  <c r="E45" i="1" s="1"/>
  <c r="D29"/>
  <c r="D38"/>
  <c r="A1081" i="5"/>
  <c r="A203" i="6"/>
  <c r="A1403"/>
  <c r="A865"/>
  <c r="A712" i="5"/>
  <c r="A936"/>
  <c r="A1288" i="6"/>
  <c r="A700" i="5"/>
  <c r="A949" i="6"/>
  <c r="A1381"/>
  <c r="A1328"/>
  <c r="A651" i="5"/>
  <c r="A547"/>
  <c r="A507"/>
  <c r="A988" i="6"/>
  <c r="A77"/>
  <c r="A685"/>
  <c r="A918"/>
  <c r="A795"/>
  <c r="A1387"/>
  <c r="A422"/>
  <c r="A1117" i="5"/>
  <c r="A196" i="6"/>
  <c r="A799" i="5"/>
  <c r="A278"/>
  <c r="A327" i="6"/>
  <c r="A1404"/>
  <c r="A464" i="5"/>
  <c r="A893" i="6"/>
  <c r="A213"/>
  <c r="A1264"/>
  <c r="A671" i="5"/>
  <c r="A374"/>
  <c r="A812" i="6"/>
  <c r="A671"/>
  <c r="A1349"/>
  <c r="A579" i="5"/>
  <c r="A388" i="6"/>
  <c r="A323"/>
  <c r="A599"/>
  <c r="A1065"/>
  <c r="A47"/>
  <c r="A720"/>
  <c r="A798"/>
  <c r="A194"/>
  <c r="A26" i="5"/>
  <c r="A567"/>
  <c r="A1340"/>
  <c r="A1179"/>
  <c r="A53" i="6"/>
  <c r="A618"/>
  <c r="A941" i="5"/>
  <c r="A459"/>
  <c r="A1139"/>
  <c r="A922" i="6"/>
  <c r="A592"/>
  <c r="A937"/>
  <c r="A15"/>
  <c r="A758" i="5"/>
  <c r="A1006" i="6"/>
  <c r="A1079" i="5"/>
  <c r="A950" i="6"/>
  <c r="A920"/>
  <c r="A302"/>
  <c r="A1185" i="5"/>
  <c r="A453"/>
  <c r="A344" i="6"/>
  <c r="A576" i="5"/>
  <c r="A1311" i="6"/>
  <c r="A905"/>
  <c r="A1236"/>
  <c r="A382" i="5"/>
  <c r="A235" i="6"/>
  <c r="A144"/>
  <c r="A116"/>
  <c r="A1180"/>
  <c r="A770"/>
  <c r="A505"/>
  <c r="A1414"/>
  <c r="A1004"/>
  <c r="A909"/>
  <c r="A593"/>
  <c r="A1282" i="5"/>
  <c r="A1192"/>
  <c r="A897" i="6"/>
  <c r="A967"/>
  <c r="A1140" i="5"/>
  <c r="A883" i="6"/>
  <c r="A337" i="5"/>
  <c r="A1189" i="6"/>
  <c r="A1103" i="5"/>
  <c r="A332"/>
  <c r="A292" i="6"/>
  <c r="A1299"/>
  <c r="A1278"/>
  <c r="A1231" i="5"/>
  <c r="A817" i="6"/>
  <c r="A654"/>
  <c r="A1137" i="5"/>
  <c r="A46"/>
  <c r="A796"/>
  <c r="A1233" i="6"/>
  <c r="A219"/>
  <c r="A599" i="5"/>
  <c r="A637" i="6"/>
  <c r="A31"/>
  <c r="A1338"/>
  <c r="A744"/>
  <c r="A1077"/>
  <c r="A506" i="5"/>
  <c r="A823" i="6"/>
  <c r="A243"/>
  <c r="A1255"/>
  <c r="A1075" i="5"/>
  <c r="A69" i="6"/>
  <c r="A198"/>
  <c r="A1122" i="5"/>
  <c r="A187" i="6"/>
  <c r="A81" i="5"/>
  <c r="A1257" i="6"/>
  <c r="A377" i="5"/>
  <c r="A1307"/>
  <c r="A21" i="6"/>
  <c r="A456" i="5"/>
  <c r="A380"/>
  <c r="A58" i="6"/>
  <c r="A1105"/>
  <c r="A1175" i="5"/>
  <c r="A378"/>
  <c r="A681" i="6"/>
  <c r="A25" i="5"/>
  <c r="A42" i="6"/>
  <c r="A764"/>
  <c r="A910" i="5"/>
  <c r="A861" i="6"/>
  <c r="A1087" i="5"/>
  <c r="A583" i="6"/>
  <c r="A678"/>
  <c r="A44" i="5"/>
  <c r="A1347" i="6"/>
  <c r="A375" i="5"/>
  <c r="A181"/>
  <c r="A1084" i="6"/>
  <c r="A1376"/>
  <c r="A892"/>
  <c r="A961"/>
  <c r="A477"/>
  <c r="A771"/>
  <c r="A569" i="5"/>
  <c r="A1089"/>
  <c r="A425" i="6"/>
  <c r="A862" i="5"/>
  <c r="A168" i="6"/>
  <c r="A937" i="5"/>
  <c r="A263" i="6"/>
  <c r="A128" i="5"/>
  <c r="A621" i="6"/>
  <c r="A291"/>
  <c r="A546" i="5"/>
  <c r="A742" i="6"/>
  <c r="A334"/>
  <c r="A1149"/>
  <c r="A1396"/>
  <c r="A1221"/>
  <c r="A308" i="5"/>
  <c r="A676"/>
  <c r="A1335" i="6"/>
  <c r="A381" i="5"/>
  <c r="A100" i="6"/>
  <c r="A497"/>
  <c r="A95"/>
  <c r="A552"/>
  <c r="A777"/>
  <c r="A1243" i="5"/>
  <c r="A355" i="6"/>
  <c r="A1237"/>
  <c r="A590" i="5"/>
  <c r="A1249" i="6"/>
  <c r="A1346"/>
  <c r="A404"/>
  <c r="A1179"/>
  <c r="A128"/>
  <c r="A1237" i="5"/>
  <c r="A232"/>
  <c r="A1111" i="6"/>
  <c r="A1141" i="5"/>
  <c r="A750" i="6"/>
  <c r="A785"/>
  <c r="A1337"/>
  <c r="A538"/>
  <c r="A936"/>
  <c r="A184"/>
  <c r="A71" i="5"/>
  <c r="A601" i="6"/>
  <c r="A160"/>
  <c r="A401" i="5"/>
  <c r="A379"/>
  <c r="A255" i="6"/>
  <c r="A1069" i="5"/>
  <c r="A130" i="6"/>
  <c r="A551"/>
  <c r="A230" i="5"/>
  <c r="A875" i="6"/>
  <c r="A35"/>
  <c r="A578"/>
  <c r="A473"/>
  <c r="A1144" i="5"/>
  <c r="A466" i="6"/>
  <c r="A177" i="5"/>
  <c r="A1324" i="6"/>
  <c r="A885"/>
  <c r="A300" i="5"/>
  <c r="A580"/>
  <c r="A257" i="6"/>
  <c r="A870"/>
  <c r="A179"/>
  <c r="A571"/>
  <c r="A596" i="5"/>
  <c r="A1313" i="6"/>
  <c r="A1028"/>
  <c r="A765"/>
  <c r="A650"/>
  <c r="A702" i="5"/>
  <c r="A1223" i="6"/>
  <c r="A1166" i="5"/>
  <c r="A539" i="6"/>
  <c r="A72" i="5"/>
  <c r="A68"/>
  <c r="A120"/>
  <c r="A560" i="6"/>
  <c r="A1314"/>
  <c r="A1171" i="5"/>
  <c r="A948"/>
  <c r="A877" i="6"/>
  <c r="A932"/>
  <c r="A272" i="5"/>
  <c r="A596" i="6"/>
  <c r="A332"/>
  <c r="A746" i="5"/>
  <c r="A1198" i="6"/>
  <c r="A517"/>
  <c r="A40"/>
  <c r="A414"/>
  <c r="A640" i="5"/>
  <c r="A615"/>
  <c r="A1419" i="6"/>
  <c r="A1318" i="5"/>
  <c r="A1377" i="6"/>
  <c r="A952"/>
  <c r="A877" i="5"/>
  <c r="A1320"/>
  <c r="A681"/>
  <c r="A174"/>
  <c r="A1091"/>
  <c r="A357" i="6"/>
  <c r="A931"/>
  <c r="A216"/>
  <c r="A537"/>
  <c r="A234"/>
  <c r="A48"/>
  <c r="A529" i="5"/>
  <c r="A1065"/>
  <c r="A271" i="6"/>
  <c r="A955"/>
  <c r="A974"/>
  <c r="A455" i="5"/>
  <c r="A372" i="6"/>
  <c r="A329"/>
  <c r="A1105" i="5"/>
  <c r="A1088"/>
  <c r="A408" i="6"/>
  <c r="A284"/>
  <c r="A690" i="5"/>
  <c r="A926" i="6"/>
  <c r="A1044" i="5"/>
  <c r="A474" i="6"/>
  <c r="A405"/>
  <c r="A489" i="5"/>
  <c r="A816" i="6"/>
  <c r="A632" i="5"/>
  <c r="A1410" i="6"/>
  <c r="A856"/>
  <c r="A1121" i="5"/>
  <c r="A16"/>
  <c r="A943" i="6"/>
  <c r="A227" i="5"/>
  <c r="A1285" i="6"/>
  <c r="A735"/>
  <c r="A223" i="5"/>
  <c r="A1366" i="6"/>
  <c r="A749"/>
  <c r="A633" i="5"/>
  <c r="A894"/>
  <c r="A268"/>
  <c r="A732"/>
  <c r="A1275"/>
  <c r="A1357" i="6"/>
  <c r="A1012"/>
  <c r="A271" i="5"/>
  <c r="A1385" i="6"/>
  <c r="A1014"/>
  <c r="A309" i="5"/>
  <c r="A795"/>
  <c r="A732" i="6"/>
  <c r="A904" i="5"/>
  <c r="A582" i="6"/>
  <c r="A167" i="5"/>
  <c r="A978"/>
  <c r="A820" i="6"/>
  <c r="A232"/>
  <c r="A829"/>
  <c r="A1090"/>
  <c r="A1009"/>
  <c r="A755" i="5"/>
  <c r="A37"/>
  <c r="A267" i="6"/>
  <c r="A254"/>
  <c r="A376" i="5"/>
  <c r="A119" i="6"/>
  <c r="A1245"/>
  <c r="A1384"/>
  <c r="A41" i="5"/>
  <c r="A935"/>
  <c r="A1322" i="6"/>
  <c r="A938" i="5"/>
  <c r="A907" i="6"/>
  <c r="A153"/>
  <c r="A452"/>
  <c r="A684" i="5"/>
  <c r="A118" i="6"/>
  <c r="A698"/>
  <c r="A185"/>
  <c r="A729" i="5"/>
  <c r="A701"/>
  <c r="A975" i="6"/>
  <c r="A1132"/>
  <c r="A50"/>
  <c r="A653"/>
  <c r="A851"/>
  <c r="A23" i="5"/>
  <c r="A1205" i="6"/>
  <c r="A674" i="5"/>
  <c r="A1126"/>
  <c r="A86"/>
  <c r="A32"/>
  <c r="A269"/>
  <c r="A1207" i="6"/>
  <c r="A1018" i="5"/>
  <c r="A711"/>
  <c r="A745" i="6"/>
  <c r="A791"/>
  <c r="A245" i="5"/>
  <c r="A1177" i="6"/>
  <c r="A1141"/>
  <c r="A1418"/>
  <c r="A196" i="5"/>
  <c r="A916" i="6"/>
  <c r="A1005"/>
  <c r="A31" i="5"/>
  <c r="A991" i="6"/>
  <c r="A384"/>
  <c r="A147"/>
  <c r="A25"/>
  <c r="A658"/>
  <c r="A934"/>
  <c r="A927"/>
  <c r="A49" i="5"/>
  <c r="A541"/>
  <c r="A1246" i="6"/>
  <c r="A27"/>
  <c r="A532"/>
  <c r="A1262"/>
  <c r="A279"/>
  <c r="A314"/>
  <c r="A1153"/>
  <c r="A593" i="5"/>
  <c r="A286" i="6"/>
  <c r="A646"/>
  <c r="A763"/>
  <c r="A734"/>
  <c r="A219" i="5"/>
  <c r="A38"/>
  <c r="A1334" i="6"/>
  <c r="A1321" i="5"/>
  <c r="A1372" i="6"/>
  <c r="A244" i="5"/>
  <c r="A406" i="6"/>
  <c r="A445" i="5"/>
  <c r="A545" i="6"/>
  <c r="A1007"/>
  <c r="A1070" i="5"/>
  <c r="A998" i="6"/>
  <c r="A1150" i="5"/>
  <c r="A377" i="6"/>
  <c r="A1174"/>
  <c r="A479"/>
  <c r="A703"/>
  <c r="A1378"/>
  <c r="A1275"/>
  <c r="A174"/>
  <c r="A971"/>
  <c r="A884"/>
  <c r="A413"/>
  <c r="A89"/>
  <c r="A1231"/>
  <c r="A27" i="5"/>
  <c r="A761"/>
  <c r="A82" i="6"/>
  <c r="A1380"/>
  <c r="A123"/>
  <c r="A1172" i="5"/>
  <c r="A1145" i="6"/>
  <c r="A710"/>
  <c r="A1312" i="5"/>
  <c r="A1136" i="6"/>
  <c r="A88" i="5"/>
  <c r="A906"/>
  <c r="A693"/>
  <c r="A1212"/>
  <c r="A786" i="6"/>
  <c r="A303"/>
  <c r="A933" i="5"/>
  <c r="A1417" i="6"/>
  <c r="A1276"/>
  <c r="A207"/>
  <c r="A618" i="5"/>
  <c r="A536"/>
  <c r="A264"/>
  <c r="A1037" i="6"/>
  <c r="A992"/>
  <c r="A1389"/>
  <c r="A324"/>
  <c r="A1229"/>
  <c r="A64" i="5"/>
  <c r="A934"/>
  <c r="A779" i="6"/>
  <c r="A279" i="5"/>
  <c r="A1160"/>
  <c r="A572"/>
  <c r="A1280"/>
  <c r="A1277"/>
  <c r="A610" i="6"/>
  <c r="A623"/>
  <c r="A1163" i="5"/>
  <c r="A1258" i="6"/>
  <c r="A708"/>
  <c r="A223"/>
  <c r="A1086" i="5"/>
  <c r="A694" i="6"/>
  <c r="A50" i="5"/>
  <c r="A309" i="6"/>
  <c r="A813"/>
  <c r="A765" i="5"/>
  <c r="A1333" i="6"/>
  <c r="A1345"/>
  <c r="A1293"/>
  <c r="A661" i="5"/>
  <c r="A1243" i="6"/>
  <c r="A574" i="5"/>
  <c r="A113" i="6"/>
  <c r="A827"/>
  <c r="A45" i="5"/>
  <c r="A419"/>
  <c r="A1113"/>
  <c r="A1042" i="6"/>
  <c r="A97"/>
  <c r="A396"/>
  <c r="A663" i="5"/>
  <c r="A336" i="6"/>
  <c r="A651"/>
  <c r="A1251"/>
  <c r="A1383"/>
  <c r="A568" i="5"/>
  <c r="A688" i="6"/>
  <c r="A283" i="5"/>
  <c r="A674" i="6"/>
  <c r="A959"/>
  <c r="A571" i="5"/>
  <c r="A393"/>
  <c r="A1026" i="6"/>
  <c r="A1127"/>
  <c r="A653" i="5"/>
  <c r="A971"/>
  <c r="A290"/>
  <c r="A943"/>
  <c r="A115" i="6"/>
  <c r="A677"/>
  <c r="A201"/>
  <c r="A51"/>
  <c r="A1210"/>
  <c r="A319" i="5"/>
  <c r="A461" i="6"/>
  <c r="A176"/>
  <c r="A1234"/>
  <c r="A30" i="5"/>
  <c r="A1168" i="6"/>
  <c r="A754"/>
  <c r="A981" i="5"/>
  <c r="A224"/>
  <c r="A1087" i="6"/>
  <c r="A620" i="5"/>
  <c r="A89"/>
  <c r="A903"/>
  <c r="A1379" i="6"/>
  <c r="A699" i="5"/>
  <c r="A714" i="6"/>
  <c r="A554" i="5"/>
  <c r="A253" i="6"/>
  <c r="A758"/>
  <c r="A727"/>
  <c r="A289" i="5"/>
  <c r="A810"/>
  <c r="A1195"/>
  <c r="A570"/>
  <c r="A53"/>
  <c r="A103"/>
  <c r="A948" i="6"/>
  <c r="A787"/>
  <c r="A1076" i="5"/>
  <c r="A691"/>
  <c r="A673" i="6"/>
  <c r="A731" i="5"/>
  <c r="A1183" i="6"/>
  <c r="A1124" i="5"/>
  <c r="A1320" i="6"/>
  <c r="A1158" i="5"/>
  <c r="A52" i="6"/>
  <c r="A595"/>
  <c r="A1363"/>
  <c r="A768"/>
  <c r="A544" i="5"/>
  <c r="A208"/>
  <c r="A270"/>
  <c r="A533"/>
  <c r="A1176"/>
  <c r="A956" i="6"/>
  <c r="A1116" i="5"/>
  <c r="A186" i="6"/>
  <c r="A463" i="5"/>
  <c r="A140"/>
  <c r="A1342" i="6"/>
  <c r="A726"/>
  <c r="A590"/>
  <c r="A423"/>
  <c r="A400"/>
  <c r="A848"/>
  <c r="A55"/>
  <c r="A42" i="5"/>
  <c r="A1175" i="6"/>
  <c r="A507"/>
  <c r="A1268" i="5"/>
  <c r="A286"/>
  <c r="A330" i="6"/>
  <c r="A555" i="5"/>
  <c r="A359" i="6"/>
  <c r="A1323" i="5"/>
  <c r="A1059" i="6"/>
  <c r="A503" i="5"/>
  <c r="A942"/>
  <c r="A665"/>
  <c r="A356" i="6"/>
  <c r="A1178" i="5"/>
  <c r="A1216"/>
  <c r="A1063" i="6"/>
  <c r="A475"/>
  <c r="A369"/>
  <c r="A854"/>
  <c r="A586"/>
  <c r="A834"/>
  <c r="A283"/>
  <c r="A1119"/>
  <c r="A631" i="5"/>
  <c r="A1361" i="6"/>
  <c r="A1157" i="5"/>
  <c r="A675" i="6"/>
  <c r="A359" i="5"/>
  <c r="A784" i="6"/>
  <c r="A1070"/>
  <c r="A112"/>
  <c r="A694" i="5"/>
  <c r="A759" i="6"/>
  <c r="A697"/>
  <c r="A1402"/>
  <c r="A155" i="5"/>
  <c r="A1146"/>
  <c r="A619"/>
  <c r="A120" i="6"/>
  <c r="A33"/>
  <c r="A1161" i="5"/>
  <c r="A675"/>
  <c r="A552"/>
  <c r="A1098"/>
  <c r="A1283" i="6"/>
  <c r="A620"/>
  <c r="A141"/>
  <c r="A1002" i="5"/>
  <c r="A240" i="6"/>
  <c r="A1353"/>
  <c r="A1074" i="5"/>
  <c r="A248"/>
  <c r="A453" i="6"/>
  <c r="A703" i="5"/>
  <c r="A1140" i="6"/>
  <c r="A321" i="5"/>
  <c r="A1329" i="6"/>
  <c r="A901"/>
  <c r="A1119" i="5"/>
  <c r="A994" i="6"/>
  <c r="A36"/>
  <c r="A679" i="5"/>
  <c r="A161"/>
  <c r="A1401" i="6"/>
  <c r="A989"/>
  <c r="A1177" i="5"/>
  <c r="A515"/>
  <c r="A177" i="6"/>
  <c r="A543" i="5"/>
  <c r="A919"/>
  <c r="A886"/>
  <c r="A477"/>
  <c r="A389" i="6"/>
  <c r="A1265" i="5"/>
  <c r="A1247" i="6"/>
  <c r="A864" i="5"/>
  <c r="A1145"/>
  <c r="A1022" i="6"/>
  <c r="A1013"/>
  <c r="A93"/>
  <c r="A1317"/>
  <c r="A915"/>
  <c r="A298"/>
  <c r="A35" i="5"/>
  <c r="A874"/>
  <c r="A781" i="6"/>
  <c r="A929" i="5"/>
  <c r="A1373" i="6"/>
  <c r="A841"/>
  <c r="A858"/>
  <c r="A680"/>
  <c r="A1397"/>
  <c r="A767"/>
  <c r="A892" i="5"/>
  <c r="A1314"/>
  <c r="A70"/>
  <c r="A156" i="6"/>
  <c r="A96"/>
  <c r="A835"/>
  <c r="A1249" i="5"/>
  <c r="A740" i="6"/>
  <c r="A1110" i="5"/>
  <c r="A398" i="6"/>
  <c r="A1252"/>
  <c r="A52" i="5"/>
  <c r="A891" i="6"/>
  <c r="A1206"/>
  <c r="A553" i="5"/>
  <c r="A386" i="6"/>
  <c r="A1289" i="5"/>
  <c r="A132" i="6"/>
  <c r="A657"/>
  <c r="A1125" i="5"/>
  <c r="A124" i="6"/>
  <c r="A762" i="5"/>
  <c r="A778" i="6"/>
  <c r="A1242"/>
  <c r="A1296"/>
  <c r="A1129" i="5"/>
  <c r="A1053" i="6"/>
  <c r="A66" i="5"/>
  <c r="A741"/>
  <c r="A1201" i="6"/>
  <c r="A351"/>
  <c r="A976" i="5"/>
  <c r="A353" i="6"/>
  <c r="A175"/>
  <c r="A142" i="5"/>
  <c r="A247"/>
  <c r="A339" i="6"/>
  <c r="A397"/>
  <c r="A777" i="5"/>
  <c r="A143" i="6"/>
  <c r="A861" i="5"/>
  <c r="A415" i="6"/>
  <c r="A138"/>
  <c r="A532" i="5"/>
  <c r="A163" i="6"/>
  <c r="A1174" i="5"/>
  <c r="A343"/>
  <c r="A933" i="6"/>
  <c r="A755"/>
  <c r="A995"/>
  <c r="A670" i="5"/>
  <c r="A274" i="6"/>
  <c r="A773"/>
  <c r="A928"/>
  <c r="A1228" i="5"/>
  <c r="A918"/>
  <c r="A1300"/>
  <c r="A530"/>
  <c r="A752" i="6"/>
  <c r="A20" i="5"/>
  <c r="A30" i="6"/>
  <c r="A205"/>
  <c r="A73"/>
  <c r="A36" i="5"/>
  <c r="A410" i="6"/>
  <c r="A660" i="5"/>
  <c r="A426"/>
  <c r="A328" i="6"/>
  <c r="A475" i="5"/>
  <c r="A619" i="6"/>
  <c r="A499"/>
  <c r="A154"/>
  <c r="A847"/>
  <c r="A435"/>
  <c r="A649"/>
  <c r="A903"/>
  <c r="A48" i="5"/>
  <c r="A1330"/>
  <c r="A37" i="6"/>
  <c r="A606"/>
  <c r="A839"/>
  <c r="A99"/>
  <c r="A575"/>
  <c r="A531" i="5"/>
  <c r="A1104"/>
  <c r="A85" i="6"/>
  <c r="A699"/>
  <c r="A229"/>
  <c r="A846"/>
  <c r="A298" i="5"/>
  <c r="A708"/>
  <c r="A1354" i="6"/>
  <c r="A1011"/>
  <c r="A568"/>
  <c r="A925"/>
  <c r="A1392"/>
  <c r="A1259"/>
  <c r="A340"/>
  <c r="A346"/>
  <c r="A545" i="5"/>
  <c r="A220" i="6"/>
  <c r="A1322" i="5"/>
  <c r="A526" i="6"/>
  <c r="A1062" i="5"/>
  <c r="A1026"/>
  <c r="A1413" i="6"/>
  <c r="A1303" i="5"/>
  <c r="A342"/>
  <c r="A930" i="6"/>
  <c r="A850"/>
  <c r="A1021" i="5"/>
  <c r="A504" i="6"/>
  <c r="A498" i="5"/>
  <c r="A335" i="6"/>
  <c r="A1220" i="5"/>
  <c r="A1309"/>
  <c r="A164"/>
  <c r="A222" i="6"/>
  <c r="A562" i="5"/>
  <c r="A383" i="6"/>
  <c r="A878"/>
  <c r="A976"/>
  <c r="A548" i="5"/>
  <c r="A723"/>
  <c r="A440" i="6"/>
  <c r="A490" i="5"/>
  <c r="A1029"/>
  <c r="A1135"/>
  <c r="A159" i="6"/>
  <c r="A978"/>
  <c r="A783" i="5"/>
  <c r="A635" i="6"/>
  <c r="A805" i="5"/>
  <c r="A750"/>
  <c r="A787"/>
  <c r="A709"/>
  <c r="A501"/>
  <c r="A942" i="6"/>
  <c r="A1334" i="5"/>
  <c r="A371" i="6"/>
  <c r="A879" i="5"/>
  <c r="A790"/>
  <c r="A1213"/>
  <c r="A387"/>
  <c r="A354"/>
  <c r="A1274"/>
  <c r="A481"/>
  <c r="A1049"/>
  <c r="A1181"/>
  <c r="A18" i="6"/>
  <c r="A855" i="5"/>
  <c r="A275" i="6"/>
  <c r="A820" i="5"/>
  <c r="A908" i="6"/>
  <c r="A1131"/>
  <c r="A655" i="5"/>
  <c r="A633" i="6"/>
  <c r="A28" i="5"/>
  <c r="A994"/>
  <c r="A1083" i="6"/>
  <c r="A1150"/>
  <c r="A133"/>
  <c r="A296"/>
  <c r="A455"/>
  <c r="A705"/>
  <c r="A899" i="5"/>
  <c r="A1169"/>
  <c r="A848"/>
  <c r="A1016"/>
  <c r="A54"/>
  <c r="A847"/>
  <c r="A328"/>
  <c r="A471"/>
  <c r="A1124" i="6"/>
  <c r="A1074"/>
  <c r="A326" i="5"/>
  <c r="A1265" i="6"/>
  <c r="A1047"/>
  <c r="A488" i="5"/>
  <c r="A719"/>
  <c r="A1263" i="6"/>
  <c r="A1172"/>
  <c r="A1232"/>
  <c r="A1077" i="5"/>
  <c r="A649"/>
  <c r="A1358" i="6"/>
  <c r="A639" i="5"/>
  <c r="A963" i="6"/>
  <c r="A1388"/>
  <c r="A1247" i="5"/>
  <c r="A1142" i="6"/>
  <c r="A859" i="5"/>
  <c r="A1063"/>
  <c r="A946" i="6"/>
  <c r="A206"/>
  <c r="A340" i="5"/>
  <c r="A836" i="6"/>
  <c r="A902"/>
  <c r="A802"/>
  <c r="A105" i="5"/>
  <c r="A849" i="6"/>
  <c r="A203" i="5"/>
  <c r="A707"/>
  <c r="A1276"/>
  <c r="A788"/>
  <c r="A1362" i="6"/>
  <c r="A819" i="5"/>
  <c r="A1008" i="6"/>
  <c r="A984" i="5"/>
  <c r="A213"/>
  <c r="A1344" i="6"/>
  <c r="A730" i="5"/>
  <c r="A285"/>
  <c r="A1187"/>
  <c r="A551"/>
  <c r="A127"/>
  <c r="A1123"/>
  <c r="A268" i="6"/>
  <c r="A157"/>
  <c r="A119" i="5"/>
  <c r="A589"/>
  <c r="A1258"/>
  <c r="A1250"/>
  <c r="A179"/>
  <c r="A581" i="6"/>
  <c r="A808" i="5"/>
  <c r="A1399" i="6"/>
  <c r="A355" i="5"/>
  <c r="A648"/>
  <c r="A468" i="6"/>
  <c r="A1367"/>
  <c r="A107" i="5"/>
  <c r="A495"/>
  <c r="A307" i="6"/>
  <c r="A973" i="5"/>
  <c r="A369"/>
  <c r="A121"/>
  <c r="A873" i="6"/>
  <c r="A1072" i="5"/>
  <c r="A265" i="6"/>
  <c r="A1217" i="5"/>
  <c r="A1017"/>
  <c r="A1244" i="6"/>
  <c r="A1339"/>
  <c r="A317" i="5"/>
  <c r="A952"/>
  <c r="A609" i="6"/>
  <c r="A1331"/>
  <c r="A724"/>
  <c r="A251" i="5"/>
  <c r="A853" i="6"/>
  <c r="A273" i="5"/>
  <c r="A344"/>
  <c r="A538"/>
  <c r="A428"/>
  <c r="A974"/>
  <c r="A460"/>
  <c r="A1121" i="6"/>
  <c r="A687"/>
  <c r="A1143"/>
  <c r="A686" i="5"/>
  <c r="A698"/>
  <c r="A628" i="6"/>
  <c r="A1326" i="5"/>
  <c r="A96"/>
  <c r="A826" i="6"/>
  <c r="A176" i="5"/>
  <c r="A979"/>
  <c r="A1061" i="6"/>
  <c r="A791" i="5"/>
  <c r="A667" i="6"/>
  <c r="A985"/>
  <c r="A489"/>
  <c r="A825" i="5"/>
  <c r="A525" i="6"/>
  <c r="A963" i="5"/>
  <c r="A294"/>
  <c r="A644"/>
  <c r="A441"/>
  <c r="A514"/>
  <c r="A1216" i="6"/>
  <c r="A689" i="5"/>
  <c r="A1138" i="6"/>
  <c r="A114"/>
  <c r="A236" i="5"/>
  <c r="A1202"/>
  <c r="A430" i="6"/>
  <c r="A1034" i="5"/>
  <c r="A738" i="6"/>
  <c r="A185" i="5"/>
  <c r="A1004"/>
  <c r="A94" i="6"/>
  <c r="A695"/>
  <c r="A1152"/>
  <c r="A602"/>
  <c r="A603"/>
  <c r="A483"/>
  <c r="A104" i="5"/>
  <c r="A479"/>
  <c r="A828"/>
  <c r="A322"/>
  <c r="A498" i="6"/>
  <c r="A310" i="5"/>
  <c r="A1162"/>
  <c r="A1099"/>
  <c r="A799" i="6"/>
  <c r="A290"/>
  <c r="A47" i="5"/>
  <c r="A607" i="6"/>
  <c r="A189" i="5"/>
  <c r="A351"/>
  <c r="A246" i="6"/>
  <c r="A390" i="5"/>
  <c r="A639" i="6"/>
  <c r="A1210" i="5"/>
  <c r="A345" i="6"/>
  <c r="A1128" i="5"/>
  <c r="A136"/>
  <c r="A287" i="6"/>
  <c r="A1008" i="5"/>
  <c r="A1021" i="6"/>
  <c r="A585" i="5"/>
  <c r="A555" i="6"/>
  <c r="A868" i="5"/>
  <c r="A714"/>
  <c r="A439"/>
  <c r="A885"/>
  <c r="A402" i="6"/>
  <c r="A318" i="5"/>
  <c r="A558" i="6"/>
  <c r="A1239" i="5"/>
  <c r="A238"/>
  <c r="A346"/>
  <c r="A487" i="6"/>
  <c r="A205" i="5"/>
  <c r="A784"/>
  <c r="A167" i="6"/>
  <c r="A1290" i="5"/>
  <c r="A706"/>
  <c r="A1222"/>
  <c r="A1308" i="6"/>
  <c r="A547"/>
  <c r="A888" i="5"/>
  <c r="A281" i="6"/>
  <c r="A858" i="5"/>
  <c r="A1319" i="6"/>
  <c r="A259" i="5"/>
  <c r="A704"/>
  <c r="A995"/>
  <c r="A630"/>
  <c r="A243"/>
  <c r="A859" i="6"/>
  <c r="A1097"/>
  <c r="A630"/>
  <c r="A197" i="5"/>
  <c r="A669" i="6"/>
  <c r="A1126"/>
  <c r="A500" i="5"/>
  <c r="A845"/>
  <c r="A353"/>
  <c r="A809" i="6"/>
  <c r="A1103"/>
  <c r="A109" i="5"/>
  <c r="A983" i="6"/>
  <c r="A657" i="5"/>
  <c r="A349" i="6"/>
  <c r="A1148"/>
  <c r="A301" i="5"/>
  <c r="A461"/>
  <c r="A1287"/>
  <c r="A1173"/>
  <c r="A1274" i="6"/>
  <c r="A225"/>
  <c r="A379"/>
  <c r="A642"/>
  <c r="A127"/>
  <c r="A1254" i="5"/>
  <c r="A1100" i="6"/>
  <c r="A1257" i="5"/>
  <c r="A549"/>
  <c r="A442" i="6"/>
  <c r="A617" i="5"/>
  <c r="A521"/>
  <c r="A938" i="6"/>
  <c r="A953" i="5"/>
  <c r="A730" i="6"/>
  <c r="A226"/>
  <c r="A444" i="5"/>
  <c r="A655" i="6"/>
  <c r="A1178"/>
  <c r="A1341"/>
  <c r="A1037" i="5"/>
  <c r="A266" i="6"/>
  <c r="A1279"/>
  <c r="A845"/>
  <c r="A1159" i="5"/>
  <c r="A217" i="6"/>
  <c r="A150"/>
  <c r="A790"/>
  <c r="A756" i="5"/>
  <c r="A315" i="6"/>
  <c r="A272"/>
  <c r="A540" i="5"/>
  <c r="A67" i="6"/>
  <c r="A682"/>
  <c r="A1061" i="5"/>
  <c r="A1028"/>
  <c r="A242" i="6"/>
  <c r="A642" i="5"/>
  <c r="A259" i="6"/>
  <c r="A238"/>
  <c r="A924" i="5"/>
  <c r="A739" i="6"/>
  <c r="A432" i="5"/>
  <c r="A416" i="6"/>
  <c r="A1391"/>
  <c r="A1280"/>
  <c r="A683" i="5"/>
  <c r="A1158" i="6"/>
  <c r="A563" i="5"/>
  <c r="A422"/>
  <c r="A718" i="6"/>
  <c r="A667" i="5"/>
  <c r="A1020" i="6"/>
  <c r="A643"/>
  <c r="A537" i="5"/>
  <c r="A792" i="6"/>
  <c r="A1224" i="5"/>
  <c r="A793" i="6"/>
  <c r="A968" i="5"/>
  <c r="A721" i="6"/>
  <c r="A908" i="5"/>
  <c r="A14"/>
  <c r="A1266"/>
  <c r="A349"/>
  <c r="A123"/>
  <c r="A1240"/>
  <c r="A258"/>
  <c r="A536" i="6"/>
  <c r="A222" i="5"/>
  <c r="A806"/>
  <c r="A337" i="6"/>
  <c r="A624"/>
  <c r="A362"/>
  <c r="A636" i="5"/>
  <c r="A407"/>
  <c r="A471" i="6"/>
  <c r="A825"/>
  <c r="A670"/>
  <c r="A882" i="5"/>
  <c r="A178" i="6"/>
  <c r="A407"/>
  <c r="A1213"/>
  <c r="A449"/>
  <c r="A774"/>
  <c r="A748"/>
  <c r="A531"/>
  <c r="A241"/>
  <c r="A428"/>
  <c r="A518"/>
  <c r="A299" i="5"/>
  <c r="A209"/>
  <c r="A297" i="6"/>
  <c r="A539" i="5"/>
  <c r="A43" i="6"/>
  <c r="A1318"/>
  <c r="A306" i="5"/>
  <c r="A417" i="6"/>
  <c r="A608"/>
  <c r="A91"/>
  <c r="A999" i="5"/>
  <c r="A228" i="6"/>
  <c r="A411" i="5"/>
  <c r="A1182"/>
  <c r="A823"/>
  <c r="A478" i="6"/>
  <c r="A250" i="5"/>
  <c r="A244" i="6"/>
  <c r="A60"/>
  <c r="A562"/>
  <c r="A696"/>
  <c r="A508" i="5"/>
  <c r="A39"/>
  <c r="A1170"/>
  <c r="A1082"/>
  <c r="A189" i="6"/>
  <c r="A77" i="5"/>
  <c r="A1144" i="6"/>
  <c r="A106" i="5"/>
  <c r="A199"/>
  <c r="A525"/>
  <c r="A1407" i="6"/>
  <c r="A557" i="5"/>
  <c r="A598"/>
  <c r="A399"/>
  <c r="A1266" i="6"/>
  <c r="A533"/>
  <c r="A842"/>
  <c r="A891" i="5"/>
  <c r="A434"/>
  <c r="A82"/>
  <c r="A79"/>
  <c r="A1031" i="6"/>
  <c r="A960"/>
  <c r="A1096"/>
  <c r="A1159"/>
  <c r="A434"/>
  <c r="A1165" i="5"/>
  <c r="A1041"/>
  <c r="A1164"/>
  <c r="A881" i="6"/>
  <c r="A364"/>
  <c r="A460"/>
  <c r="A546"/>
  <c r="A969" i="5"/>
  <c r="A211" i="6"/>
  <c r="A431"/>
  <c r="A80" i="5"/>
  <c r="A454" i="6"/>
  <c r="A1304" i="5"/>
  <c r="A579" i="6"/>
  <c r="A964"/>
  <c r="A180"/>
  <c r="A1355"/>
  <c r="A1198" i="5"/>
  <c r="A215" i="6"/>
  <c r="A1254"/>
  <c r="A550"/>
  <c r="A433"/>
  <c r="A86"/>
  <c r="A277"/>
  <c r="A1055" i="5"/>
  <c r="A87"/>
  <c r="A1325"/>
  <c r="A1282" i="6"/>
  <c r="A80"/>
  <c r="A1286"/>
  <c r="A250"/>
  <c r="A864"/>
  <c r="A229" i="5"/>
  <c r="A202"/>
  <c r="A199" i="6"/>
  <c r="A1316"/>
  <c r="A225" i="5"/>
  <c r="A320"/>
  <c r="A573"/>
  <c r="A246"/>
  <c r="A672"/>
  <c r="A320" i="6"/>
  <c r="A487" i="5"/>
  <c r="A709" i="6"/>
  <c r="A293" i="5"/>
  <c r="A1235" i="6"/>
  <c r="A191" i="5"/>
  <c r="A1223"/>
  <c r="A118"/>
  <c r="A409"/>
  <c r="A433"/>
  <c r="A1040" i="6"/>
  <c r="A913" i="5"/>
  <c r="A1051"/>
  <c r="A682"/>
  <c r="A468"/>
  <c r="A1122" i="6"/>
  <c r="A1032"/>
  <c r="A1055"/>
  <c r="A970"/>
  <c r="A256" i="5"/>
  <c r="A857"/>
  <c r="A513"/>
  <c r="A1352" i="6"/>
  <c r="A1045" i="5"/>
  <c r="A32" i="6"/>
  <c r="A634" i="5"/>
  <c r="A214"/>
  <c r="A1360" i="6"/>
  <c r="A1071" i="5"/>
  <c r="A921" i="6"/>
  <c r="A890"/>
  <c r="A1090" i="5"/>
  <c r="A1325" i="6"/>
  <c r="A458"/>
  <c r="A884" i="5"/>
  <c r="A228"/>
  <c r="A530" i="6"/>
  <c r="A1118" i="5"/>
  <c r="A56" i="6"/>
  <c r="A641" i="5"/>
  <c r="A210" i="6"/>
  <c r="A1405"/>
  <c r="A1319" i="5"/>
  <c r="A260" i="6"/>
  <c r="A689"/>
  <c r="A1370"/>
  <c r="A19"/>
  <c r="A93" i="5"/>
  <c r="A370" i="6"/>
  <c r="A1222"/>
  <c r="A40" i="5"/>
  <c r="A647"/>
  <c r="A430"/>
  <c r="A299" i="6"/>
  <c r="A728" i="5"/>
  <c r="A284"/>
  <c r="A1238" i="6"/>
  <c r="A1131" i="5"/>
  <c r="A1187" i="6"/>
  <c r="A1167" i="5"/>
  <c r="A415"/>
  <c r="A1287" i="6"/>
  <c r="A1108" i="5"/>
  <c r="A1094" i="6"/>
  <c r="A183"/>
  <c r="A357" i="5"/>
  <c r="A1194" i="6"/>
  <c r="A684"/>
  <c r="A447" i="5"/>
  <c r="A46" i="6"/>
  <c r="A73" i="5"/>
  <c r="A622"/>
  <c r="A879" i="6"/>
  <c r="A980" i="5"/>
  <c r="A827"/>
  <c r="A218" i="6"/>
  <c r="A496"/>
  <c r="A19" i="5"/>
  <c r="A923"/>
  <c r="A1080"/>
  <c r="A723" i="6"/>
  <c r="A84" i="5"/>
  <c r="A815" i="6"/>
  <c r="A597"/>
  <c r="A930" i="5"/>
  <c r="A806" i="6"/>
  <c r="A1011" i="5"/>
  <c r="A895" i="6"/>
  <c r="A1073"/>
  <c r="A1312"/>
  <c r="A656" i="5"/>
  <c r="A556"/>
  <c r="A907"/>
  <c r="A251" i="6"/>
  <c r="A1016"/>
  <c r="A872"/>
  <c r="A1204"/>
  <c r="A966" i="5"/>
  <c r="A1185" i="6"/>
  <c r="A757"/>
  <c r="A162"/>
  <c r="A1408"/>
  <c r="A68"/>
  <c r="A237" i="5"/>
  <c r="A269" i="6"/>
  <c r="A1102" i="5"/>
  <c r="A1255"/>
  <c r="A17" i="6"/>
  <c r="A170" i="5"/>
  <c r="A147"/>
  <c r="A1134" i="6"/>
  <c r="A611" i="5"/>
  <c r="A504"/>
  <c r="A1301"/>
  <c r="A75"/>
  <c r="A315"/>
  <c r="A496"/>
  <c r="A647" i="6"/>
  <c r="A957" i="5"/>
  <c r="A335"/>
  <c r="A705"/>
  <c r="A588" i="6"/>
  <c r="A1084" i="5"/>
  <c r="A248" i="6"/>
  <c r="A1241"/>
  <c r="A467" i="5"/>
  <c r="A837"/>
  <c r="A1230"/>
  <c r="A623"/>
  <c r="A887"/>
  <c r="A503" i="6"/>
  <c r="A578" i="5"/>
  <c r="A638"/>
  <c r="A834"/>
  <c r="A1184"/>
  <c r="A540" i="6"/>
  <c r="A939" i="5"/>
  <c r="A1064"/>
  <c r="A102"/>
  <c r="A1025" i="6"/>
  <c r="A210" i="5"/>
  <c r="A117"/>
  <c r="A944" i="6"/>
  <c r="A162" i="5"/>
  <c r="A676" i="6"/>
  <c r="A680" i="5"/>
  <c r="A1335"/>
  <c r="A451" i="6"/>
  <c r="A711"/>
  <c r="A1104"/>
  <c r="A413" i="5"/>
  <c r="A911" i="6"/>
  <c r="A493" i="5"/>
  <c r="A1116" i="6"/>
  <c r="A183" i="5"/>
  <c r="A985"/>
  <c r="A1311"/>
  <c r="A98"/>
  <c r="A260"/>
  <c r="A965" i="6"/>
  <c r="A266" i="5"/>
  <c r="A1048"/>
  <c r="A1036" i="6"/>
  <c r="A438" i="5"/>
  <c r="A165" i="6"/>
  <c r="A1056" i="5"/>
  <c r="A614"/>
  <c r="A722" i="6"/>
  <c r="A135"/>
  <c r="A925" i="5"/>
  <c r="A609"/>
  <c r="A1224" i="6"/>
  <c r="A140"/>
  <c r="A866"/>
  <c r="A485"/>
  <c r="A789" i="5"/>
  <c r="A1203"/>
  <c r="A846"/>
  <c r="A509"/>
  <c r="A311" i="6"/>
  <c r="A1188" i="5"/>
  <c r="A902"/>
  <c r="A368"/>
  <c r="A1069" i="6"/>
  <c r="A945" i="5"/>
  <c r="A1296"/>
  <c r="A426" i="6"/>
  <c r="A318"/>
  <c r="A204"/>
  <c r="A1049"/>
  <c r="A88"/>
  <c r="A1024" i="5"/>
  <c r="A435"/>
  <c r="A236" i="6"/>
  <c r="A1327" i="5"/>
  <c r="A512" i="6"/>
  <c r="A572"/>
  <c r="A1270" i="5"/>
  <c r="A843" i="6"/>
  <c r="A954"/>
  <c r="A887"/>
  <c r="A1256"/>
  <c r="A1351"/>
  <c r="A876" i="5"/>
  <c r="A462" i="6"/>
  <c r="A1052"/>
  <c r="A561" i="5"/>
  <c r="A558"/>
  <c r="A326" i="6"/>
  <c r="A1134" i="5"/>
  <c r="A550"/>
  <c r="A692" i="6"/>
  <c r="A801"/>
  <c r="A427" i="5"/>
  <c r="A817"/>
  <c r="A186"/>
  <c r="A838" i="6"/>
  <c r="A1151" i="5"/>
  <c r="A451"/>
  <c r="A583"/>
  <c r="A296"/>
  <c r="A886" i="6"/>
  <c r="A587" i="5"/>
  <c r="A239"/>
  <c r="A967"/>
  <c r="A1309" i="6"/>
  <c r="A209"/>
  <c r="A738" i="5"/>
  <c r="A1326" i="6"/>
  <c r="A612"/>
  <c r="A1217"/>
  <c r="A829" i="5"/>
  <c r="A725"/>
  <c r="A1203" i="6"/>
  <c r="A92" i="5"/>
  <c r="A873"/>
  <c r="A327"/>
  <c r="A1015" i="6"/>
  <c r="A1040" i="5"/>
  <c r="A849"/>
  <c r="A425"/>
  <c r="A1225" i="6"/>
  <c r="A408" i="5"/>
  <c r="A365"/>
  <c r="A124"/>
  <c r="A1300" i="6"/>
  <c r="A852" i="5"/>
  <c r="A1044" i="6"/>
  <c r="A668"/>
  <c r="A478" i="5"/>
  <c r="A850"/>
  <c r="A1251"/>
  <c r="A412" i="6"/>
  <c r="A509"/>
  <c r="A70"/>
  <c r="A818" i="5"/>
  <c r="A1211"/>
  <c r="A441" i="6"/>
  <c r="A766"/>
  <c r="A830" i="5"/>
  <c r="A830" i="6"/>
  <c r="A807" i="5"/>
  <c r="A581"/>
  <c r="A116"/>
  <c r="A1294" i="6"/>
  <c r="A1291" i="5"/>
  <c r="A913" i="6"/>
  <c r="A603" i="5"/>
  <c r="A695"/>
  <c r="A226"/>
  <c r="A871" i="6"/>
  <c r="A476" i="5"/>
  <c r="A263"/>
  <c r="A715" i="6"/>
  <c r="A781" i="5"/>
  <c r="A890"/>
  <c r="A677"/>
  <c r="A303"/>
  <c r="A610"/>
  <c r="A254"/>
  <c r="A743" i="6"/>
  <c r="A197"/>
  <c r="A977"/>
  <c r="A1094" i="5"/>
  <c r="A314"/>
  <c r="A305"/>
  <c r="A424"/>
  <c r="A951"/>
  <c r="A169"/>
  <c r="A833"/>
  <c r="A1323" i="6"/>
  <c r="A1142" i="5"/>
  <c r="A956"/>
  <c r="A218"/>
  <c r="A798"/>
  <c r="A492"/>
  <c r="A1341"/>
  <c r="A211"/>
  <c r="A204"/>
  <c r="A1271" i="6"/>
  <c r="A1248"/>
  <c r="A312" i="5"/>
  <c r="A1089" i="6"/>
  <c r="A348" i="5"/>
  <c r="A519"/>
  <c r="A928"/>
  <c r="A1253"/>
  <c r="A900"/>
  <c r="A797" i="6"/>
  <c r="A899"/>
  <c r="A418" i="5"/>
  <c r="A1191"/>
  <c r="A752"/>
  <c r="A216"/>
  <c r="A927"/>
  <c r="A452"/>
  <c r="A701" i="6"/>
  <c r="A638"/>
  <c r="A1146"/>
  <c r="A231" i="5"/>
  <c r="A29" i="6"/>
  <c r="A59"/>
  <c r="A448"/>
  <c r="A965" i="5"/>
  <c r="A1225"/>
  <c r="A444" i="6"/>
  <c r="A1080"/>
  <c r="A977" i="5"/>
  <c r="A79" i="6"/>
  <c r="A577"/>
  <c r="A624" i="5"/>
  <c r="A1212" i="6"/>
  <c r="A165" i="5"/>
  <c r="A664"/>
  <c r="A293" i="6"/>
  <c r="A691"/>
  <c r="A83"/>
  <c r="A1164"/>
  <c r="A187" i="5"/>
  <c r="A564" i="6"/>
  <c r="A188" i="5"/>
  <c r="A771"/>
  <c r="A972"/>
  <c r="A996" i="6"/>
  <c r="A418"/>
  <c r="A1033"/>
  <c r="A252" i="5"/>
  <c r="A814" i="6"/>
  <c r="A666" i="5"/>
  <c r="A1307" i="6"/>
  <c r="A429"/>
  <c r="A141" i="5"/>
  <c r="A1143"/>
  <c r="A501" i="6"/>
  <c r="A573"/>
  <c r="A1113"/>
  <c r="A397" i="5"/>
  <c r="A747"/>
  <c r="A445" i="6"/>
  <c r="A652" i="5"/>
  <c r="A1149"/>
  <c r="A808" i="6"/>
  <c r="A660"/>
  <c r="A1153" i="5"/>
  <c r="A1118" i="6"/>
  <c r="A775"/>
  <c r="A71"/>
  <c r="A950" i="5"/>
  <c r="A392" i="6"/>
  <c r="A65"/>
  <c r="A782"/>
  <c r="A137"/>
  <c r="A440" i="5"/>
  <c r="A366"/>
  <c r="A323"/>
  <c r="A132"/>
  <c r="A1054" i="6"/>
  <c r="A1093"/>
  <c r="A367" i="5"/>
  <c r="A867" i="6"/>
  <c r="A570"/>
  <c r="A341"/>
  <c r="A61" i="5"/>
  <c r="A301" i="6"/>
  <c r="A363"/>
  <c r="A1038" i="5"/>
  <c r="A1147"/>
  <c r="A1196" i="6"/>
  <c r="A145" i="5"/>
  <c r="A1338"/>
  <c r="A819" i="6"/>
  <c r="A896"/>
  <c r="A712"/>
  <c r="A813" i="5"/>
  <c r="A206"/>
  <c r="A76" i="6"/>
  <c r="A421" i="5"/>
  <c r="A1197"/>
  <c r="A193"/>
  <c r="A18"/>
  <c r="A998"/>
  <c r="A416"/>
  <c r="A217"/>
  <c r="A528"/>
  <c r="A945" i="6"/>
  <c r="A1139"/>
  <c r="A896" i="5"/>
  <c r="A1035"/>
  <c r="A1067" i="6"/>
  <c r="A631"/>
  <c r="A24"/>
  <c r="A868"/>
  <c r="A304" i="5"/>
  <c r="A97"/>
  <c r="A472"/>
  <c r="A625" i="6"/>
  <c r="A347"/>
  <c r="A854" i="5"/>
  <c r="A1317"/>
  <c r="A865"/>
  <c r="A760"/>
  <c r="A375" i="6"/>
  <c r="A294"/>
  <c r="A821" i="5"/>
  <c r="A1298" i="6"/>
  <c r="A1073" i="5"/>
  <c r="A87" i="6"/>
  <c r="A966"/>
  <c r="A529"/>
  <c r="A1248" i="5"/>
  <c r="A230" i="6"/>
  <c r="A1062"/>
  <c r="A110" i="5"/>
  <c r="A733" i="6"/>
  <c r="A521"/>
  <c r="A1272"/>
  <c r="A490"/>
  <c r="A292" i="5"/>
  <c r="A802"/>
  <c r="A741" i="6"/>
  <c r="A55" i="5"/>
  <c r="A687"/>
  <c r="A661" i="6"/>
  <c r="A905" i="5"/>
  <c r="A803" i="6"/>
  <c r="A560" i="5"/>
  <c r="A1263"/>
  <c r="A113"/>
  <c r="A973" i="6"/>
  <c r="A912" i="5"/>
  <c r="A1313"/>
  <c r="A100"/>
  <c r="A837" i="6"/>
  <c r="A467"/>
  <c r="A803" i="5"/>
  <c r="A561" i="6"/>
  <c r="A166"/>
  <c r="A1232" i="5"/>
  <c r="A403"/>
  <c r="A668"/>
  <c r="A778"/>
  <c r="A1330" i="6"/>
  <c r="A339" i="5"/>
  <c r="A352" i="6"/>
  <c r="A597" i="5"/>
  <c r="A367" i="6"/>
  <c r="A63"/>
  <c r="A21" i="5"/>
  <c r="A1138"/>
  <c r="A972" i="6"/>
  <c r="A692" i="5"/>
  <c r="A13"/>
  <c r="A917" i="6"/>
  <c r="A438"/>
  <c r="A527"/>
  <c r="A464"/>
  <c r="A932" i="5"/>
  <c r="A993" i="6"/>
  <c r="A43" i="5"/>
  <c r="A807" i="6"/>
  <c r="A249"/>
  <c r="A1219" i="5"/>
  <c r="A664" i="6"/>
  <c r="A1268"/>
  <c r="A404" i="5"/>
  <c r="A450"/>
  <c r="A824"/>
  <c r="A1190"/>
  <c r="A1246"/>
  <c r="A523" i="6"/>
  <c r="A745" i="5"/>
  <c r="A502" i="6"/>
  <c r="A984"/>
  <c r="A1039"/>
  <c r="A184" i="5"/>
  <c r="A17"/>
  <c r="A173" i="6"/>
  <c r="A115" i="5"/>
  <c r="A180"/>
  <c r="A842"/>
  <c r="A484"/>
  <c r="A921"/>
  <c r="A493" i="6"/>
  <c r="A134"/>
  <c r="A288"/>
  <c r="A421"/>
  <c r="A1007" i="5"/>
  <c r="A893"/>
  <c r="A321" i="6"/>
  <c r="A190"/>
  <c r="A981"/>
  <c r="A986" i="5"/>
  <c r="A591" i="6"/>
  <c r="A1038"/>
  <c r="A1409"/>
  <c r="A916" i="5"/>
  <c r="A1120"/>
  <c r="A1137" i="6"/>
  <c r="A513"/>
  <c r="A535"/>
  <c r="A710" i="5"/>
  <c r="A1171" i="6"/>
  <c r="A931" i="5"/>
  <c r="A1057"/>
  <c r="A1393" i="6"/>
  <c r="A275" i="5"/>
  <c r="A811"/>
  <c r="A45" i="6"/>
  <c r="A625" i="5"/>
  <c r="A394"/>
  <c r="A194"/>
  <c r="A1050" i="6"/>
  <c r="A542" i="5"/>
  <c r="A81" i="6"/>
  <c r="A566"/>
  <c r="A988" i="5"/>
  <c r="A839"/>
  <c r="A1199" i="6"/>
  <c r="A1047" i="5"/>
  <c r="A262" i="6"/>
  <c r="A191"/>
  <c r="A385" i="5"/>
  <c r="A1155"/>
  <c r="A393" i="6"/>
  <c r="A153" i="5"/>
  <c r="A1219" i="6"/>
  <c r="A1226" i="5"/>
  <c r="A33"/>
  <c r="A586"/>
  <c r="A826"/>
  <c r="A486" i="6"/>
  <c r="A317"/>
  <c r="A75"/>
  <c r="A990"/>
  <c r="A702"/>
  <c r="A1045"/>
  <c r="A646" i="5"/>
  <c r="A964"/>
  <c r="A1100"/>
  <c r="A1206"/>
  <c r="A463" i="6"/>
  <c r="A307" i="5"/>
  <c r="A922"/>
  <c r="A1081" i="6"/>
  <c r="A835" i="5"/>
  <c r="A338"/>
  <c r="A954"/>
  <c r="A763"/>
  <c r="A895"/>
  <c r="A389"/>
  <c r="A144"/>
  <c r="A1000"/>
  <c r="A265"/>
  <c r="A277"/>
  <c r="A1350" i="6"/>
  <c r="A1054" i="5"/>
  <c r="A1209" i="6"/>
  <c r="A1022" i="5"/>
  <c r="A1162" i="6"/>
  <c r="A866" i="5"/>
  <c r="A54" i="6"/>
  <c r="A1068"/>
  <c r="A200" i="5"/>
  <c r="A715"/>
  <c r="A304" i="6"/>
  <c r="A1336"/>
  <c r="A497" i="5"/>
  <c r="A247" i="6"/>
  <c r="A131"/>
  <c r="A1027" i="5"/>
  <c r="A1290" i="6"/>
  <c r="A192" i="5"/>
  <c r="A526"/>
  <c r="A1163" i="6"/>
  <c r="A753" i="5"/>
  <c r="A1281"/>
  <c r="A324"/>
  <c r="A57"/>
  <c r="A29"/>
  <c r="A613" i="6"/>
  <c r="A1394"/>
  <c r="A809" i="5"/>
  <c r="A437"/>
  <c r="A650"/>
  <c r="A474"/>
  <c r="A1186"/>
  <c r="A734"/>
  <c r="A635"/>
  <c r="A696"/>
  <c r="A841"/>
  <c r="A285" i="6"/>
  <c r="A1190"/>
  <c r="A291" i="5"/>
  <c r="A364"/>
  <c r="A982"/>
  <c r="A1114"/>
  <c r="A391" i="6"/>
  <c r="A898"/>
  <c r="A1208" i="5"/>
  <c r="A987"/>
  <c r="A1191" i="6"/>
  <c r="A584"/>
  <c r="A629"/>
  <c r="A1284" i="5"/>
  <c r="A436"/>
  <c r="A212"/>
  <c r="A429"/>
  <c r="A69"/>
  <c r="A772" i="6"/>
  <c r="A828"/>
  <c r="A85" i="5"/>
  <c r="A112"/>
  <c r="A159"/>
  <c r="A1128" i="6"/>
  <c r="A762"/>
  <c r="A958" i="5"/>
  <c r="A955"/>
  <c r="A94"/>
  <c r="A1154"/>
  <c r="A1043"/>
  <c r="A436" i="6"/>
  <c r="A182" i="5"/>
  <c r="A821" i="6"/>
  <c r="A129" i="5"/>
  <c r="A727"/>
  <c r="A302"/>
  <c r="A1209"/>
  <c r="A726"/>
  <c r="A256" i="6"/>
  <c r="A295" i="5"/>
  <c r="A564"/>
  <c r="A862" i="6"/>
  <c r="A1195"/>
  <c r="A1109"/>
  <c r="A654" i="5"/>
  <c r="A392"/>
  <c r="A198"/>
  <c r="A172"/>
  <c r="A34"/>
  <c r="A851"/>
  <c r="A329"/>
  <c r="A1002" i="6"/>
  <c r="A282" i="5"/>
  <c r="A412"/>
  <c r="A1023"/>
  <c r="A912" i="6"/>
  <c r="A1003" i="5"/>
  <c r="A1030"/>
  <c r="A870"/>
  <c r="A962"/>
  <c r="A449"/>
  <c r="A1075" i="6"/>
  <c r="A1227"/>
  <c r="A717"/>
  <c r="A786" i="5"/>
  <c r="A951" i="6"/>
  <c r="A768" i="5"/>
  <c r="A721"/>
  <c r="A358"/>
  <c r="A1001" i="6"/>
  <c r="A874"/>
  <c r="A146"/>
  <c r="A1136" i="5"/>
  <c r="A549" i="6"/>
  <c r="A748" i="5"/>
  <c r="A1001"/>
  <c r="A688"/>
  <c r="A637"/>
  <c r="A914"/>
  <c r="A1208" i="6"/>
  <c r="A121"/>
  <c r="A737" i="5"/>
  <c r="A152"/>
  <c r="A867"/>
  <c r="A376" i="6"/>
  <c r="A491"/>
  <c r="A881" i="5"/>
  <c r="A249"/>
  <c r="A311"/>
  <c r="A1193" i="6"/>
  <c r="A485" i="5"/>
  <c r="A1107"/>
  <c r="A1046"/>
  <c r="A567" i="6"/>
  <c r="A424"/>
  <c r="A707"/>
  <c r="A122" i="5"/>
  <c r="A398"/>
  <c r="A739"/>
  <c r="A207"/>
  <c r="A576" i="6"/>
  <c r="A24" i="5"/>
  <c r="A944"/>
  <c r="A1019" i="6"/>
  <c r="A134" i="5"/>
  <c r="A1032"/>
  <c r="A66" i="6"/>
  <c r="A1111" i="5"/>
  <c r="A126" i="6"/>
  <c r="A997" i="5"/>
  <c r="A591"/>
  <c r="A316" i="6"/>
  <c r="A1058" i="5"/>
  <c r="A280"/>
  <c r="A909"/>
  <c r="A1168"/>
  <c r="A856"/>
  <c r="A1294"/>
  <c r="A1133"/>
  <c r="A63"/>
  <c r="A240"/>
  <c r="A735"/>
  <c r="A1306" i="6"/>
  <c r="A1368"/>
  <c r="A869" i="5"/>
  <c r="A810" i="6"/>
  <c r="A602" i="5"/>
  <c r="A993"/>
  <c r="A838"/>
  <c r="A594"/>
  <c r="A805" i="6"/>
  <c r="A1227" i="5"/>
  <c r="A171" i="6"/>
  <c r="A241" i="5"/>
  <c r="A860" i="6"/>
  <c r="A457"/>
  <c r="A443"/>
  <c r="A182"/>
  <c r="A1218"/>
  <c r="A373"/>
  <c r="A644"/>
  <c r="A788"/>
  <c r="A508"/>
  <c r="A356" i="5"/>
  <c r="A556" i="6"/>
  <c r="A685" i="5"/>
  <c r="A764"/>
  <c r="A780"/>
  <c r="A466"/>
  <c r="A961"/>
  <c r="A242"/>
  <c r="A612"/>
  <c r="A992"/>
  <c r="A769"/>
  <c r="A607"/>
  <c r="A770"/>
  <c r="A361"/>
  <c r="A456" i="6"/>
  <c r="A1333" i="5"/>
  <c r="A780" i="6"/>
  <c r="A996" i="5"/>
  <c r="A410"/>
  <c r="A515" i="6"/>
  <c r="A156" i="5"/>
  <c r="A130"/>
  <c r="A871"/>
  <c r="A522"/>
  <c r="A1114" i="6"/>
  <c r="A926" i="5"/>
  <c r="A793"/>
  <c r="A350" i="6"/>
  <c r="A1076"/>
  <c r="A1339" i="5"/>
  <c r="A1009"/>
  <c r="A1234"/>
  <c r="A1245"/>
  <c r="A382" i="6"/>
  <c r="A414" i="5"/>
  <c r="A1295" i="6"/>
  <c r="A1102"/>
  <c r="A276" i="5"/>
  <c r="A1053"/>
  <c r="A970"/>
  <c r="A1199"/>
  <c r="A1092" i="6"/>
  <c r="A718" i="5"/>
  <c r="A563" i="6"/>
  <c r="A880"/>
  <c r="A443" i="5"/>
  <c r="A774"/>
  <c r="A347"/>
  <c r="A65"/>
  <c r="A274"/>
  <c r="A171"/>
  <c r="A1078" i="6"/>
  <c r="A1108"/>
  <c r="A1160"/>
  <c r="A779" i="5"/>
  <c r="A669"/>
  <c r="A1310"/>
  <c r="A1083"/>
  <c r="A110" i="6"/>
  <c r="A1193" i="5"/>
  <c r="A137"/>
  <c r="A1060"/>
  <c r="A1067"/>
  <c r="A1030" i="6"/>
  <c r="A598"/>
  <c r="A1082"/>
  <c r="A95" i="5"/>
  <c r="A860"/>
  <c r="A917"/>
  <c r="A341"/>
  <c r="A491"/>
  <c r="A499"/>
  <c r="A815"/>
  <c r="A1297"/>
  <c r="A494" i="6"/>
  <c r="A406" i="5"/>
  <c r="A220"/>
  <c r="A814"/>
  <c r="A1200"/>
  <c r="A1024" i="6"/>
  <c r="A986"/>
  <c r="A343"/>
  <c r="A510" i="5"/>
  <c r="A1189"/>
  <c r="A1109"/>
  <c r="A949"/>
  <c r="A338" i="6"/>
  <c r="A542"/>
  <c r="A1184"/>
  <c r="A1415"/>
  <c r="A615"/>
  <c r="A172"/>
  <c r="A1305" i="5"/>
  <c r="A883"/>
  <c r="A39" i="6"/>
  <c r="A1029"/>
  <c r="A665"/>
  <c r="A195"/>
  <c r="A1281"/>
  <c r="A662"/>
  <c r="A600" i="5"/>
  <c r="A173"/>
  <c r="A1051" i="6"/>
  <c r="A158"/>
  <c r="A1305"/>
  <c r="A1015" i="5"/>
  <c r="A794"/>
  <c r="A744"/>
  <c r="A437" i="6"/>
  <c r="A776" i="5"/>
  <c r="A1023" i="6"/>
  <c r="A166" i="5"/>
  <c r="A747" i="6"/>
  <c r="A90"/>
  <c r="A457" i="5"/>
  <c r="A960"/>
  <c r="A1283"/>
  <c r="A175"/>
  <c r="A632" i="6"/>
  <c r="A1343"/>
  <c r="A168" i="5"/>
  <c r="A959"/>
  <c r="A1332"/>
  <c r="A1200" i="6"/>
  <c r="A878" i="5"/>
  <c r="A1365" i="6"/>
  <c r="A135" i="5"/>
  <c r="A969" i="6"/>
  <c r="A831" i="5"/>
  <c r="A148"/>
  <c r="A62"/>
  <c r="A1058" i="6"/>
  <c r="A1120"/>
  <c r="A1173"/>
  <c r="A164"/>
  <c r="A308"/>
  <c r="A645" i="5"/>
  <c r="A109" i="6"/>
  <c r="A106"/>
  <c r="A325" i="5"/>
  <c r="A482"/>
  <c r="A1154" i="6"/>
  <c r="A469" i="5"/>
  <c r="A1115" i="6"/>
  <c r="A1293" i="5"/>
  <c r="A1017" i="6"/>
  <c r="A1072"/>
  <c r="A1000"/>
  <c r="A442" i="5"/>
  <c r="A940" i="6"/>
  <c r="A690"/>
  <c r="A360"/>
  <c r="A423" i="5"/>
  <c r="A910" i="6"/>
  <c r="A405" i="5"/>
  <c r="A831" i="6"/>
  <c r="A157" i="5"/>
  <c r="A523"/>
  <c r="A114"/>
  <c r="A297"/>
  <c r="A1020"/>
  <c r="A83"/>
  <c r="A722"/>
  <c r="A577"/>
  <c r="A1101" i="6"/>
  <c r="A170"/>
  <c r="A447"/>
  <c r="A584" i="5"/>
  <c r="A855" i="6"/>
  <c r="A1244" i="5"/>
  <c r="A212" i="6"/>
  <c r="A1132" i="5"/>
  <c r="A152" i="6"/>
  <c r="A1086"/>
  <c r="A759" i="5"/>
  <c r="A804"/>
  <c r="A1279"/>
  <c r="A1329"/>
  <c r="A535"/>
  <c r="A101" i="6"/>
  <c r="A911" i="5"/>
  <c r="A1308"/>
  <c r="A58"/>
  <c r="A154"/>
  <c r="A190"/>
  <c r="A1288"/>
  <c r="A836"/>
  <c r="A1182" i="6"/>
  <c r="A107"/>
  <c r="A395" i="5"/>
  <c r="A772"/>
  <c r="A399" i="6"/>
  <c r="A683"/>
  <c r="A1386"/>
  <c r="A627" i="5"/>
  <c r="A146"/>
  <c r="A1337"/>
  <c r="A145" i="6"/>
  <c r="A1157"/>
  <c r="A76" i="5"/>
  <c r="A261"/>
  <c r="A604" i="6"/>
  <c r="A587"/>
  <c r="A595" i="5"/>
  <c r="A1261" i="6"/>
  <c r="A224"/>
  <c r="A362" i="5"/>
  <c r="A505"/>
  <c r="A514" i="6"/>
  <c r="A904"/>
  <c r="A1375"/>
  <c r="A1205" i="5"/>
  <c r="A616"/>
  <c r="A67"/>
  <c r="A511"/>
  <c r="A880"/>
  <c r="A1194"/>
  <c r="A373"/>
  <c r="A643"/>
  <c r="A1278"/>
  <c r="A1183"/>
  <c r="A1110" i="6"/>
  <c r="A330" i="5"/>
  <c r="A1013"/>
  <c r="A420"/>
  <c r="A1260"/>
  <c r="A673"/>
  <c r="A736" i="6"/>
  <c r="A151"/>
  <c r="A1033" i="5"/>
  <c r="A843"/>
  <c r="A901"/>
  <c r="A14" i="6"/>
  <c r="A751" i="5"/>
  <c r="A125"/>
  <c r="A1056" i="6"/>
  <c r="A534" i="5"/>
  <c r="A133"/>
  <c r="A1165" i="6"/>
  <c r="A160" i="5"/>
  <c r="A372"/>
  <c r="A1204"/>
  <c r="A1304" i="6"/>
  <c r="A78" i="5"/>
  <c r="A524" i="6"/>
  <c r="A38"/>
  <c r="A1057"/>
  <c r="A1336" i="5"/>
  <c r="A103" i="6"/>
  <c r="A1256" i="5"/>
  <c r="A947"/>
  <c r="A385" i="6"/>
  <c r="A149"/>
  <c r="A1152" i="5"/>
  <c r="A773"/>
  <c r="A1064" i="6"/>
  <c r="A659" i="5"/>
  <c r="A557" i="6"/>
  <c r="A729"/>
  <c r="A101" i="5"/>
  <c r="A74" i="6"/>
  <c r="A1269"/>
  <c r="A108"/>
  <c r="A411"/>
  <c r="A1170"/>
  <c r="A844"/>
  <c r="A1156"/>
  <c r="A1228"/>
  <c r="A138" i="5"/>
  <c r="A1115"/>
  <c r="A1186" i="6"/>
  <c r="A1012" i="5"/>
  <c r="A1236"/>
  <c r="A872"/>
  <c r="A345"/>
  <c r="A1095" i="6"/>
  <c r="A626"/>
  <c r="A350" i="5"/>
  <c r="A1271"/>
  <c r="A288"/>
  <c r="A621"/>
  <c r="A1235"/>
  <c r="A370"/>
  <c r="A588"/>
  <c r="A1192" i="6"/>
  <c r="A394"/>
  <c r="A853" i="5"/>
  <c r="A336"/>
  <c r="A797"/>
  <c r="A743"/>
  <c r="A527"/>
  <c r="A1025"/>
  <c r="A1068"/>
  <c r="A794" i="6"/>
  <c r="A1285" i="5"/>
  <c r="A1133" i="6"/>
  <c r="A1106" i="5"/>
  <c r="A458"/>
  <c r="A1031"/>
  <c r="A1169" i="6"/>
  <c r="A566" i="5"/>
  <c r="A516"/>
  <c r="A1233"/>
  <c r="A126"/>
  <c r="A1006"/>
  <c r="A713"/>
  <c r="A742"/>
  <c r="A59"/>
  <c r="A512"/>
  <c r="A517"/>
  <c r="A502"/>
  <c r="A419" i="6"/>
  <c r="A840" i="5"/>
  <c r="A608"/>
  <c r="A234"/>
  <c r="A255"/>
  <c r="A957" i="6"/>
  <c r="A801" i="5"/>
  <c r="A1130"/>
  <c r="A999" i="6"/>
  <c r="A822"/>
  <c r="A940" i="5"/>
  <c r="A1221"/>
  <c r="A604"/>
  <c r="A1034" i="6"/>
  <c r="A1107"/>
  <c r="A1238" i="5"/>
  <c r="A492" i="6"/>
  <c r="A486" i="5"/>
  <c r="A13" i="6"/>
  <c r="A1050" i="5"/>
  <c r="A363"/>
  <c r="A519" i="6"/>
  <c r="A979"/>
  <c r="A313"/>
  <c r="A108" i="5"/>
  <c r="A151"/>
  <c r="A1093"/>
  <c r="A1328"/>
  <c r="A1096"/>
  <c r="A1043" i="6"/>
  <c r="A1302" i="5"/>
  <c r="A1112"/>
  <c r="A898"/>
  <c r="A1298"/>
  <c r="A74"/>
  <c r="A262"/>
  <c r="A601"/>
  <c r="A1301" i="6"/>
  <c r="A565"/>
  <c r="A139"/>
  <c r="A641"/>
  <c r="A1125"/>
  <c r="A278"/>
  <c r="A202"/>
  <c r="A99" i="5"/>
  <c r="A614" i="6"/>
  <c r="A1270"/>
  <c r="A728"/>
  <c r="A280"/>
  <c r="A724" i="5"/>
  <c r="A1316"/>
  <c r="A939" i="6"/>
  <c r="A60" i="5"/>
  <c r="A1052"/>
  <c r="A1239" i="6"/>
  <c r="A923"/>
  <c r="A663"/>
  <c r="A1412"/>
  <c r="A388" i="5"/>
  <c r="A1229"/>
  <c r="A510" i="6"/>
  <c r="A1292" i="5"/>
  <c r="A658"/>
  <c r="A365" i="6"/>
  <c r="A480"/>
  <c r="A716"/>
  <c r="A386" i="5"/>
  <c r="A1261"/>
  <c r="A524"/>
  <c r="A1097"/>
  <c r="A378" i="6"/>
  <c r="A1010" i="5"/>
  <c r="A1302" i="6"/>
  <c r="A469"/>
  <c r="A518" i="5"/>
  <c r="A480"/>
  <c r="A122" i="6"/>
  <c r="A1295" i="5"/>
  <c r="A150"/>
  <c r="A1130" i="6"/>
  <c r="A62"/>
  <c r="A629" i="5"/>
  <c r="A273" i="6"/>
  <c r="A104"/>
  <c r="A753"/>
  <c r="A652"/>
  <c r="A402" i="5"/>
  <c r="A989"/>
  <c r="A1273" i="6"/>
  <c r="A178" i="5"/>
  <c r="A1262"/>
  <c r="A401" i="6"/>
  <c r="A334" i="5"/>
  <c r="A473"/>
  <c r="A544" i="6"/>
  <c r="A1014" i="5"/>
  <c r="A1253" i="6"/>
  <c r="A384" i="5"/>
  <c r="A163"/>
  <c r="A626"/>
  <c r="A1066"/>
  <c r="A915"/>
  <c r="A617" i="6"/>
  <c r="A1215" i="5"/>
  <c r="A221"/>
  <c r="A396"/>
  <c r="A812"/>
  <c r="A111"/>
  <c r="A139"/>
  <c r="A483"/>
  <c r="A1071" i="6"/>
  <c r="A767" i="5"/>
  <c r="A565"/>
  <c r="A1272"/>
  <c r="A636" i="6"/>
  <c r="A366"/>
  <c r="A1148" i="5"/>
  <c r="A1167" i="6"/>
  <c r="A1101" i="5"/>
  <c r="A1299"/>
  <c r="A237" i="6"/>
  <c r="A1241" i="5"/>
  <c r="A1291" i="6"/>
  <c r="A261"/>
  <c r="A520"/>
  <c r="A61"/>
  <c r="A23"/>
  <c r="A946" i="5"/>
  <c r="A990"/>
  <c r="A1099" i="6"/>
  <c r="A875" i="5"/>
  <c r="A1088" i="6"/>
  <c r="A305"/>
  <c r="A991" i="5"/>
  <c r="A920"/>
  <c r="A606"/>
  <c r="A888" i="6"/>
  <c r="A235" i="5"/>
  <c r="A472" i="6"/>
  <c r="A158" i="5"/>
  <c r="A1269"/>
  <c r="A656" i="6"/>
  <c r="A380"/>
  <c r="A628" i="5"/>
  <c r="A1092"/>
  <c r="A465"/>
  <c r="A131"/>
  <c r="A446" i="6"/>
  <c r="A897" i="5"/>
  <c r="A484" i="6"/>
  <c r="A371" i="5"/>
  <c r="A754"/>
  <c r="A1289" i="6"/>
  <c r="A1019" i="5"/>
  <c r="A91"/>
  <c r="A267"/>
  <c r="A215"/>
  <c r="A102" i="6"/>
  <c r="A1214"/>
  <c r="A720" i="5"/>
  <c r="A816"/>
  <c r="A736"/>
  <c r="A716"/>
  <c r="A1201"/>
  <c r="A358" i="6"/>
  <c r="A1331" i="5"/>
  <c r="A1156"/>
  <c r="A1371" i="6"/>
  <c r="A333" i="5"/>
  <c r="A559"/>
  <c r="A90"/>
  <c r="A1398" i="6"/>
  <c r="A704"/>
  <c r="A760"/>
  <c r="A481"/>
  <c r="A20"/>
  <c r="A390"/>
  <c r="A833"/>
  <c r="A26"/>
  <c r="A1226"/>
  <c r="A1359"/>
  <c r="A822" i="5"/>
  <c r="A1242"/>
  <c r="A446"/>
  <c r="A316"/>
  <c r="A192" i="6"/>
  <c r="A553"/>
  <c r="A1151"/>
  <c r="A800"/>
  <c r="A980"/>
  <c r="A322"/>
  <c r="A231"/>
  <c r="A44"/>
  <c r="A1048"/>
  <c r="A149" i="5"/>
  <c r="A662"/>
  <c r="A889"/>
  <c r="A1095"/>
  <c r="A1264"/>
  <c r="A253"/>
  <c r="A785"/>
  <c r="A1039"/>
  <c r="A1215" i="6"/>
  <c r="A310"/>
  <c r="A645"/>
  <c r="A1218" i="5"/>
  <c r="A543" i="6"/>
  <c r="A844" i="5"/>
  <c r="A832"/>
  <c r="A331" i="6"/>
  <c r="A605" i="5"/>
  <c r="A391"/>
  <c r="A792"/>
  <c r="A613"/>
  <c r="A592"/>
  <c r="H13" l="1"/>
  <c r="H799"/>
  <c r="H764" s="1"/>
  <c r="E44" i="1"/>
  <c r="E43" s="1"/>
  <c r="D23"/>
  <c r="D22" s="1"/>
  <c r="D62" s="1"/>
  <c r="D64" s="1"/>
  <c r="G142" i="5"/>
  <c r="G13" s="1"/>
  <c r="G1342" s="1"/>
  <c r="G1344" s="1"/>
  <c r="E38" i="1"/>
  <c r="G350" i="5"/>
  <c r="E24" i="1"/>
  <c r="E62" s="1"/>
  <c r="E64" s="1"/>
  <c r="H1342" i="5" l="1"/>
  <c r="H1344" s="1"/>
</calcChain>
</file>

<file path=xl/sharedStrings.xml><?xml version="1.0" encoding="utf-8"?>
<sst xmlns="http://schemas.openxmlformats.org/spreadsheetml/2006/main" count="8410" uniqueCount="628">
  <si>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</si>
  <si>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</si>
  <si>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</si>
  <si>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</si>
  <si>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</si>
  <si>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</si>
  <si>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</si>
  <si>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</si>
  <si>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</si>
  <si>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</t>
  </si>
  <si>
    <t>99 4 9100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</si>
  <si>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</si>
  <si>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</si>
  <si>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</si>
  <si>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</si>
  <si>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</si>
  <si>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</si>
  <si>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</si>
  <si>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  <charset val="204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</si>
  <si>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</si>
  <si>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</si>
  <si>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</si>
  <si>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</si>
  <si>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</si>
  <si>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</si>
  <si>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</si>
  <si>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</si>
  <si>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</si>
  <si>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</si>
  <si>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</si>
  <si>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</si>
  <si>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</si>
  <si>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</si>
  <si>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</si>
  <si>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</si>
  <si>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</si>
  <si>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</si>
  <si>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</si>
  <si>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</si>
  <si>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</si>
  <si>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</si>
  <si>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</si>
  <si>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</si>
  <si>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</si>
  <si>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</si>
  <si>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</si>
  <si>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</si>
  <si>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</si>
  <si>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</si>
  <si>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</si>
  <si>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</si>
  <si>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</si>
  <si>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</si>
  <si>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</si>
  <si>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</si>
  <si>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</si>
  <si>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</si>
  <si>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</si>
  <si>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</si>
  <si>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</si>
  <si>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</si>
  <si>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</si>
  <si>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</si>
  <si>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</si>
  <si>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</si>
  <si>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</si>
  <si>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</si>
  <si>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</si>
  <si>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</si>
  <si>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</si>
  <si>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</si>
  <si>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</si>
  <si>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</si>
  <si>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</si>
  <si>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</si>
  <si>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</si>
  <si>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</si>
  <si>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</si>
  <si>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</si>
  <si>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</si>
  <si>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</si>
  <si>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</si>
  <si>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</si>
  <si>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</si>
  <si>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</si>
  <si>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</si>
  <si>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</si>
  <si>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</si>
  <si>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</si>
  <si>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</si>
  <si>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</si>
  <si>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</si>
  <si>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</si>
  <si>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</si>
  <si>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</si>
  <si>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</si>
  <si>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</si>
  <si>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</si>
  <si>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</si>
  <si>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</si>
  <si>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</si>
  <si>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</si>
  <si>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</si>
  <si>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</si>
  <si>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</si>
  <si>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</si>
  <si>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</si>
  <si>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</si>
  <si>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</si>
  <si>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  <charset val="204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</si>
  <si>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</si>
  <si>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</si>
  <si>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</si>
  <si>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</si>
  <si>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</si>
  <si>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</si>
  <si>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ИТОГО РАСХОДОВ</t>
  </si>
  <si>
    <t>Условно утверждаемые расходы</t>
  </si>
  <si>
    <t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</t>
  </si>
  <si>
    <t>городского бюджета по разделам, подразделам, целевым статьям, группам и подгруппам видов расходов в ведомственной структуре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</si>
  <si>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</si>
  <si>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</si>
  <si>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</si>
  <si>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</si>
  <si>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</si>
  <si>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</si>
  <si>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</si>
  <si>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</si>
  <si>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</si>
  <si>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</si>
  <si>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</si>
  <si>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</si>
  <si>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</si>
  <si>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</si>
  <si>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</si>
  <si>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</si>
  <si>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</si>
  <si>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</si>
  <si>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</si>
  <si>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</si>
  <si>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</si>
  <si>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</si>
  <si>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</si>
  <si>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</si>
  <si>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</si>
  <si>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</si>
  <si>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</si>
  <si>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</si>
  <si>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</si>
  <si>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</si>
  <si>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</si>
  <si>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</si>
  <si>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</si>
  <si>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</si>
  <si>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</si>
  <si>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</si>
  <si>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</si>
  <si>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</si>
  <si>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</si>
  <si>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</si>
  <si>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</si>
  <si>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</si>
  <si>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</si>
  <si>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</si>
  <si>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</si>
  <si>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</si>
  <si>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</si>
  <si>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</si>
  <si>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</si>
  <si>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</si>
  <si>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</si>
  <si>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</si>
  <si>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музейного дела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</si>
  <si>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</si>
  <si>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</si>
  <si>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</si>
  <si>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</si>
  <si>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</si>
  <si>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</si>
  <si>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 xml:space="preserve">Организация и проведение городских культурно-массовых мероприятий 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</si>
  <si>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</si>
  <si>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</si>
  <si>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</si>
  <si>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</si>
  <si>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</si>
  <si>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</si>
  <si>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</si>
  <si>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</si>
  <si>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</si>
  <si>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на плановый период 2015 и 2016 годов</t>
  </si>
  <si>
    <t xml:space="preserve">  городского бюджета по разделам, подразделам функциональной классификации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</si>
  <si>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</si>
  <si>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</si>
  <si>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</si>
  <si>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</si>
  <si>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</si>
  <si>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</si>
  <si>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</si>
  <si>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</si>
  <si>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</si>
  <si>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</si>
  <si>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</si>
  <si>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</si>
  <si>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</si>
  <si>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</si>
  <si>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</si>
  <si>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</si>
  <si>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</si>
  <si>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</si>
  <si>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</si>
  <si>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</si>
  <si>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</si>
  <si>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</si>
  <si>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</si>
  <si>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</si>
  <si>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</si>
  <si>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</si>
  <si>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</si>
  <si>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</si>
  <si>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</si>
  <si>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</si>
  <si>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</si>
  <si>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</si>
  <si>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</si>
  <si>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</si>
  <si>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</si>
  <si>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</si>
  <si>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</si>
  <si>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</si>
  <si>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</si>
  <si>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</si>
  <si>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</si>
  <si>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</si>
  <si>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</si>
  <si>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</si>
  <si>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</si>
  <si>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</si>
  <si>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</si>
  <si>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</si>
  <si>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</si>
  <si>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</si>
  <si>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</si>
  <si>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</si>
  <si>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</si>
  <si>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</si>
  <si>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</si>
  <si>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</si>
  <si>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</si>
  <si>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</si>
  <si>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</si>
  <si>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</si>
  <si>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</si>
  <si>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</si>
  <si>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</si>
  <si>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</si>
  <si>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</si>
  <si>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</si>
  <si>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</si>
  <si>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</si>
  <si>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</si>
  <si>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</si>
  <si>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</si>
  <si>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</si>
  <si>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</si>
  <si>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</si>
  <si>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</si>
  <si>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</si>
  <si>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</si>
  <si>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</si>
  <si>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</si>
  <si>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</si>
  <si>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</si>
  <si>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</si>
  <si>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</si>
  <si>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</si>
  <si>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</si>
  <si>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</si>
  <si>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</si>
  <si>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</si>
  <si>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</si>
  <si>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</si>
  <si>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</si>
  <si>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</si>
  <si>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</si>
  <si>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</si>
  <si>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</si>
  <si>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</si>
  <si>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</si>
  <si>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</si>
  <si>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</si>
  <si>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</si>
  <si>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</si>
  <si>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</si>
  <si>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</si>
  <si>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</si>
  <si>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</si>
  <si>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</si>
  <si>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</si>
  <si>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</si>
  <si>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</si>
  <si>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</si>
  <si>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</si>
  <si>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</si>
  <si>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</si>
  <si>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</si>
  <si>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</si>
  <si>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</si>
  <si>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</si>
  <si>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</si>
  <si>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</si>
  <si>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</si>
  <si>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</si>
  <si>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</si>
  <si>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</si>
  <si>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</si>
  <si>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</si>
  <si>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</si>
  <si>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</si>
  <si>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</si>
  <si>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</si>
  <si>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</si>
  <si>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</si>
  <si>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</si>
  <si>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</si>
  <si>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</si>
  <si>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</si>
  <si>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</si>
  <si>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</si>
  <si>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</si>
  <si>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</si>
  <si>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</si>
  <si>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</si>
  <si>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</si>
  <si>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</si>
  <si>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</si>
  <si>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</si>
  <si>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</si>
  <si>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</si>
  <si>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</si>
  <si>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</si>
  <si>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</si>
  <si>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</si>
  <si>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</si>
  <si>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</si>
  <si>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</si>
  <si>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</si>
  <si>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</si>
  <si>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</si>
  <si>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</si>
  <si>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</si>
  <si>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</si>
  <si>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</si>
  <si>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</si>
  <si>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</si>
  <si>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</si>
  <si>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</si>
  <si>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</si>
  <si>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</si>
  <si>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</si>
  <si>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</si>
  <si>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</si>
  <si>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</si>
  <si>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</si>
  <si>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</si>
  <si>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</si>
  <si>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</si>
  <si>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</si>
  <si>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</si>
  <si>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</si>
  <si>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</si>
  <si>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</si>
  <si>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</si>
  <si>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</si>
  <si>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</si>
  <si>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</si>
  <si>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</si>
  <si>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</si>
  <si>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</si>
  <si>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</si>
  <si>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</si>
  <si>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</si>
  <si>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</si>
  <si>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</si>
  <si>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</si>
  <si>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</si>
  <si>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</si>
  <si>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</si>
  <si>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</si>
  <si>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</si>
  <si>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</si>
  <si>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</si>
  <si>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</si>
  <si>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</si>
  <si>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</si>
  <si>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</si>
  <si>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</si>
  <si>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</si>
  <si>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</si>
  <si>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</si>
  <si>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</si>
  <si>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</si>
  <si>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</si>
  <si>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</si>
  <si>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</si>
  <si>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</si>
  <si>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</si>
  <si>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</si>
  <si>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</si>
  <si>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</si>
  <si>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</si>
  <si>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</si>
  <si>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</si>
  <si>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</si>
  <si>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</si>
  <si>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</si>
  <si>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</si>
  <si>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</si>
  <si>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</si>
  <si>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</si>
  <si>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</si>
  <si>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</si>
  <si>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</si>
  <si>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</si>
  <si>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</si>
  <si>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</si>
  <si>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</si>
  <si>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</si>
  <si>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</si>
  <si>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</si>
  <si>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</si>
  <si>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</si>
  <si>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</si>
  <si>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</si>
  <si>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</si>
  <si>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</si>
  <si>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</si>
  <si>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</si>
  <si>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</si>
  <si>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</si>
  <si>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</si>
  <si>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</si>
  <si>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</si>
  <si>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</si>
  <si>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</si>
  <si>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</si>
  <si>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</si>
  <si>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</si>
  <si>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</si>
  <si>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</si>
  <si>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</si>
  <si>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</si>
  <si>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</si>
  <si>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</si>
  <si>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</si>
  <si>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</si>
  <si>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</si>
  <si>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</si>
  <si>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</si>
  <si>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</si>
  <si>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</si>
  <si>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</si>
  <si>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</si>
  <si>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</si>
  <si>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</si>
  <si>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</si>
  <si>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</si>
  <si>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</si>
  <si>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</si>
  <si>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</si>
  <si>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</si>
  <si>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</si>
  <si>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</si>
  <si>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</si>
  <si>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</si>
  <si>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</si>
  <si>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</si>
  <si>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</si>
  <si>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</si>
  <si>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</si>
  <si>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</si>
  <si>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</si>
  <si>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</si>
  <si>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</si>
  <si>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</si>
  <si>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</si>
  <si>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</si>
  <si>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</si>
  <si>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</si>
  <si>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</si>
  <si>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</si>
  <si>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</si>
  <si>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</si>
  <si>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</si>
  <si>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  <charset val="204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</si>
  <si>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</si>
  <si>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</si>
  <si>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</si>
  <si>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</si>
  <si>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</si>
  <si>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</si>
  <si>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</si>
  <si>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</si>
  <si>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</si>
  <si>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</si>
  <si>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</si>
  <si>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</si>
  <si>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</si>
  <si>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</si>
  <si>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</si>
  <si>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</si>
  <si>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</si>
  <si>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</si>
  <si>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</si>
  <si>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</si>
  <si>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</si>
  <si>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</si>
  <si>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</si>
  <si>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</si>
  <si>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</si>
  <si>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</si>
  <si>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</si>
  <si>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</si>
  <si>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</si>
  <si>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</si>
  <si>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</si>
  <si>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</si>
  <si>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</si>
  <si>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</si>
  <si>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</si>
  <si>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</si>
  <si>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</si>
  <si>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</si>
  <si>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</si>
  <si>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</si>
  <si>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</si>
  <si>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</si>
  <si>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</si>
  <si>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</si>
  <si>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</si>
  <si>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</si>
  <si>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</si>
  <si>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</si>
  <si>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</si>
  <si>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</si>
  <si>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</si>
  <si>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</si>
  <si>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</si>
  <si>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</si>
  <si>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</si>
  <si>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</si>
  <si>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</si>
  <si>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</si>
  <si>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</si>
  <si>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</si>
  <si>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</si>
  <si>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</si>
  <si>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</si>
  <si>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</si>
  <si>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</si>
  <si>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</si>
  <si>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</si>
  <si>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</si>
  <si>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</si>
  <si>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</si>
  <si>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</si>
  <si>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</si>
  <si>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</si>
  <si>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</si>
  <si>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</si>
  <si>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</si>
  <si>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</si>
  <si>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</si>
  <si>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</si>
  <si>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</si>
  <si>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</si>
  <si>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</si>
  <si>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</si>
  <si>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</si>
  <si>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</si>
  <si>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</si>
  <si>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</si>
  <si>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</si>
  <si>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</si>
  <si>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</si>
  <si>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</si>
  <si>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</si>
  <si>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</si>
  <si>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</si>
  <si>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</si>
  <si>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</si>
  <si>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</si>
  <si>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</si>
  <si>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</si>
  <si>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</si>
  <si>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</si>
  <si>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</si>
  <si>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</si>
  <si>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</si>
  <si>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</si>
  <si>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</si>
  <si>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</si>
  <si>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</si>
  <si>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</si>
  <si>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</si>
  <si>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</si>
  <si>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</si>
  <si>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Сумма (тыс.рублей)</t>
  </si>
  <si>
    <t>2015 год</t>
  </si>
  <si>
    <t>2016 год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</si>
  <si>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</si>
  <si>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</si>
  <si>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</si>
  <si>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</si>
  <si>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</si>
  <si>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</si>
  <si>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</si>
  <si>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</si>
  <si>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</si>
  <si>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</si>
  <si>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</si>
  <si>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</si>
  <si>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</si>
  <si>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</si>
  <si>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</si>
  <si>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</si>
  <si>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Приложение 12 к решению Череповецкой городской Думы от 10.12.2013 № 234</t>
  </si>
  <si>
    <t>Приложение 14 к решению Череповецкой городской Думы от 10.12.2013 № 234</t>
  </si>
  <si>
    <t>Приложение 16 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</si>
</sst>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20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3"/>
      <name val="Times New Roman"/>
      <family val="1"/>
    </font>
    <font>
      <sz val="8"/>
      <name val="Arial Cyr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3" fillId="0" borderId="0"/>
    <xf numFmtId="0" fontId="11" fillId="0" borderId="0"/>
    <xf numFmtId="0" fontId="6" fillId="0" borderId="0"/>
    <xf numFmtId="0" fontId="3" fillId="0" borderId="0"/>
    <xf numFmtId="0" fontId="10" fillId="0" borderId="0"/>
    <xf numFmtId="0" fontId="19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3" fillId="0" borderId="0"/>
  </cellStyleXfs>
  <cellXfs count="117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7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7" applyNumberFormat="1" applyFont="1" applyFill="1" applyBorder="1" applyAlignment="1" applyProtection="1">
      <alignment horizontal="left" vertical="center" wrapText="1"/>
      <protection hidden="1"/>
    </xf>
    <xf numFmtId="0" fontId="1" fillId="0" borderId="0" xfId="24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1" applyNumberFormat="1" applyFont="1" applyFill="1" applyBorder="1" applyAlignment="1" applyProtection="1">
      <alignment horizontal="left" vertical="center" wrapText="1"/>
      <protection hidden="1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NumberFormat="1" applyFill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2" fillId="0" borderId="0" xfId="19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64" fontId="2" fillId="0" borderId="0" xfId="19" applyNumberFormat="1" applyFont="1" applyFill="1" applyBorder="1" applyAlignment="1">
      <alignment horizontal="right" vertical="center" wrapText="1"/>
    </xf>
  </cellXfs>
  <cellStyles count="25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Обычный_tmp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5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6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7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8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9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0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1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2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3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4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5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6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7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8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9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0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1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2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3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4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5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6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7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8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9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0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1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2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3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4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5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6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77350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cols>
    <col min="1" max="1" width="9.140625" style="40"/>
    <col min="2" max="2" width="50.7109375" style="40" customWidth="1"/>
    <col min="3" max="16384" width="9.140625" style="40"/>
  </cols>
  <sheetData>
    <row r="1" spans="1:2" ht="16.5">
      <c r="A1" s="29" t="s">
        <v>36</v>
      </c>
      <c r="B1" s="39" t="s">
        <v>550</v>
      </c>
    </row>
    <row r="2" spans="1:2" ht="16.5">
      <c r="A2" s="6">
        <v>801</v>
      </c>
      <c r="B2" s="20" t="s">
        <v>580</v>
      </c>
    </row>
    <row r="3" spans="1:2" ht="16.5">
      <c r="A3" s="6">
        <v>802</v>
      </c>
      <c r="B3" s="13" t="s">
        <v>581</v>
      </c>
    </row>
    <row r="4" spans="1:2" ht="49.5">
      <c r="A4" s="6">
        <v>803</v>
      </c>
      <c r="B4" s="21" t="s">
        <v>582</v>
      </c>
    </row>
    <row r="5" spans="1:2" ht="33">
      <c r="A5" s="6">
        <v>804</v>
      </c>
      <c r="B5" s="21" t="s">
        <v>583</v>
      </c>
    </row>
    <row r="6" spans="1:2" ht="33">
      <c r="A6" s="6">
        <v>805</v>
      </c>
      <c r="B6" s="21" t="s">
        <v>584</v>
      </c>
    </row>
    <row r="7" spans="1:2" ht="33">
      <c r="A7" s="6">
        <v>807</v>
      </c>
      <c r="B7" s="21" t="s">
        <v>585</v>
      </c>
    </row>
    <row r="8" spans="1:2" ht="33">
      <c r="A8" s="6">
        <v>808</v>
      </c>
      <c r="B8" s="21" t="s">
        <v>524</v>
      </c>
    </row>
    <row r="9" spans="1:2" ht="33">
      <c r="A9" s="6">
        <v>809</v>
      </c>
      <c r="B9" s="21" t="s">
        <v>586</v>
      </c>
    </row>
    <row r="10" spans="1:2" ht="33">
      <c r="A10" s="6">
        <v>810</v>
      </c>
      <c r="B10" s="21" t="s">
        <v>587</v>
      </c>
    </row>
    <row r="11" spans="1:2" ht="33">
      <c r="A11" s="6">
        <v>811</v>
      </c>
      <c r="B11" s="21" t="s">
        <v>588</v>
      </c>
    </row>
    <row r="12" spans="1:2" ht="49.5">
      <c r="A12" s="6">
        <v>840</v>
      </c>
      <c r="B12" s="21" t="s">
        <v>547</v>
      </c>
    </row>
    <row r="13" spans="1:2" ht="33">
      <c r="A13" s="6">
        <v>842</v>
      </c>
      <c r="B13" s="10" t="s">
        <v>544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:B13"/>
    </sheetView>
  </sheetViews>
  <sheetFormatPr defaultRowHeight="12.75"/>
  <cols>
    <col min="1" max="1" width="13.140625" style="43" customWidth="1"/>
    <col min="2" max="2" width="55.5703125" style="40" customWidth="1"/>
    <col min="3" max="16384" width="9.140625" style="40"/>
  </cols>
  <sheetData>
    <row r="1" spans="1:2" ht="16.5">
      <c r="A1" s="46" t="s">
        <v>36</v>
      </c>
      <c r="B1" s="44" t="s">
        <v>550</v>
      </c>
    </row>
    <row r="2" spans="1:2" ht="16.5">
      <c r="A2" s="9" t="s">
        <v>554</v>
      </c>
      <c r="B2" s="45" t="s">
        <v>53</v>
      </c>
    </row>
    <row r="3" spans="1:2" ht="33">
      <c r="A3" s="9" t="s">
        <v>556</v>
      </c>
      <c r="B3" s="45" t="s">
        <v>54</v>
      </c>
    </row>
    <row r="4" spans="1:2" ht="16.5">
      <c r="A4" s="9" t="s">
        <v>557</v>
      </c>
      <c r="B4" s="45" t="s">
        <v>525</v>
      </c>
    </row>
    <row r="5" spans="1:2" ht="16.5">
      <c r="A5" s="9" t="s">
        <v>562</v>
      </c>
      <c r="B5" s="45" t="s">
        <v>518</v>
      </c>
    </row>
    <row r="6" spans="1:2" ht="16.5">
      <c r="A6" s="9" t="s">
        <v>558</v>
      </c>
      <c r="B6" s="45" t="s">
        <v>503</v>
      </c>
    </row>
    <row r="7" spans="1:2" ht="16.5">
      <c r="A7" s="9" t="s">
        <v>537</v>
      </c>
      <c r="B7" s="45" t="s">
        <v>519</v>
      </c>
    </row>
    <row r="8" spans="1:2" ht="16.5">
      <c r="A8" s="9" t="s">
        <v>563</v>
      </c>
      <c r="B8" s="45" t="s">
        <v>55</v>
      </c>
    </row>
    <row r="9" spans="1:2" ht="16.5">
      <c r="A9" s="9" t="s">
        <v>560</v>
      </c>
      <c r="B9" s="45" t="s">
        <v>601</v>
      </c>
    </row>
    <row r="10" spans="1:2" ht="16.5">
      <c r="A10" s="9" t="s">
        <v>530</v>
      </c>
      <c r="B10" s="45" t="s">
        <v>520</v>
      </c>
    </row>
    <row r="11" spans="1:2" ht="16.5">
      <c r="A11" s="9" t="s">
        <v>565</v>
      </c>
      <c r="B11" s="45" t="s">
        <v>517</v>
      </c>
    </row>
    <row r="12" spans="1:2" ht="16.5">
      <c r="A12" s="9" t="s">
        <v>538</v>
      </c>
      <c r="B12" s="45" t="s">
        <v>559</v>
      </c>
    </row>
    <row r="13" spans="1:2" ht="33">
      <c r="A13" s="9" t="s">
        <v>532</v>
      </c>
      <c r="B13" s="45" t="s">
        <v>523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4"/>
  <sheetViews>
    <sheetView topLeftCell="A32" zoomScale="80" zoomScaleNormal="80" workbookViewId="0">
      <selection activeCell="B39" sqref="B39"/>
    </sheetView>
  </sheetViews>
  <sheetFormatPr defaultRowHeight="16.5"/>
  <cols>
    <col min="1" max="1" width="13.7109375" style="30" customWidth="1"/>
    <col min="2" max="2" width="89" style="4" customWidth="1"/>
    <col min="3" max="16384" width="9.140625" style="4"/>
  </cols>
  <sheetData>
    <row r="1" spans="1:2">
      <c r="A1" s="29" t="s">
        <v>36</v>
      </c>
      <c r="B1" s="27" t="s">
        <v>550</v>
      </c>
    </row>
    <row r="2" spans="1:2">
      <c r="A2" s="28" t="s">
        <v>609</v>
      </c>
      <c r="B2" s="27" t="s">
        <v>610</v>
      </c>
    </row>
    <row r="3" spans="1:2" ht="33">
      <c r="A3" s="28" t="s">
        <v>611</v>
      </c>
      <c r="B3" s="27" t="s">
        <v>612</v>
      </c>
    </row>
    <row r="4" spans="1:2">
      <c r="A4" s="28" t="s">
        <v>613</v>
      </c>
      <c r="B4" s="27" t="s">
        <v>614</v>
      </c>
    </row>
    <row r="5" spans="1:2" ht="33">
      <c r="A5" s="28" t="s">
        <v>615</v>
      </c>
      <c r="B5" s="27" t="s">
        <v>616</v>
      </c>
    </row>
    <row r="6" spans="1:2" ht="33">
      <c r="A6" s="28" t="s">
        <v>147</v>
      </c>
      <c r="B6" s="27" t="s">
        <v>148</v>
      </c>
    </row>
    <row r="7" spans="1:2">
      <c r="A7" s="28" t="s">
        <v>617</v>
      </c>
      <c r="B7" s="27" t="s">
        <v>596</v>
      </c>
    </row>
    <row r="8" spans="1:2" ht="49.5">
      <c r="A8" s="28" t="s">
        <v>618</v>
      </c>
      <c r="B8" s="27" t="s">
        <v>182</v>
      </c>
    </row>
    <row r="9" spans="1:2" ht="49.5">
      <c r="A9" s="28" t="s">
        <v>149</v>
      </c>
      <c r="B9" s="27" t="s">
        <v>150</v>
      </c>
    </row>
    <row r="10" spans="1:2" ht="66">
      <c r="A10" s="28" t="s">
        <v>151</v>
      </c>
      <c r="B10" s="27" t="s">
        <v>152</v>
      </c>
    </row>
    <row r="11" spans="1:2">
      <c r="A11" s="28" t="s">
        <v>619</v>
      </c>
      <c r="B11" s="27" t="s">
        <v>589</v>
      </c>
    </row>
    <row r="12" spans="1:2" ht="53.25" customHeight="1">
      <c r="A12" s="28" t="s">
        <v>620</v>
      </c>
      <c r="B12" s="27" t="s">
        <v>183</v>
      </c>
    </row>
    <row r="13" spans="1:2" ht="75.75" customHeight="1">
      <c r="A13" s="28" t="s">
        <v>621</v>
      </c>
      <c r="B13" s="27" t="s">
        <v>184</v>
      </c>
    </row>
    <row r="14" spans="1:2" ht="33">
      <c r="A14" s="28" t="s">
        <v>622</v>
      </c>
      <c r="B14" s="27" t="s">
        <v>623</v>
      </c>
    </row>
    <row r="15" spans="1:2" ht="53.25" customHeight="1">
      <c r="A15" s="28" t="s">
        <v>160</v>
      </c>
      <c r="B15" s="27" t="s">
        <v>185</v>
      </c>
    </row>
    <row r="16" spans="1:2" ht="121.5" customHeight="1">
      <c r="A16" s="28" t="s">
        <v>157</v>
      </c>
      <c r="B16" s="27" t="s">
        <v>158</v>
      </c>
    </row>
    <row r="17" spans="1:2" ht="84.75" customHeight="1">
      <c r="A17" s="28" t="s">
        <v>159</v>
      </c>
      <c r="B17" s="27" t="s">
        <v>186</v>
      </c>
    </row>
    <row r="18" spans="1:2">
      <c r="A18" s="28" t="s">
        <v>624</v>
      </c>
      <c r="B18" s="27" t="s">
        <v>0</v>
      </c>
    </row>
    <row r="19" spans="1:2">
      <c r="A19" s="28" t="s">
        <v>1</v>
      </c>
      <c r="B19" s="27" t="s">
        <v>2</v>
      </c>
    </row>
    <row r="20" spans="1:2" ht="49.5">
      <c r="A20" s="28" t="s">
        <v>3</v>
      </c>
      <c r="B20" s="53" t="s">
        <v>4</v>
      </c>
    </row>
    <row r="21" spans="1:2" ht="72.75" customHeight="1">
      <c r="A21" s="28" t="s">
        <v>168</v>
      </c>
      <c r="B21" s="27" t="s">
        <v>169</v>
      </c>
    </row>
    <row r="22" spans="1:2">
      <c r="A22" s="28" t="s">
        <v>5</v>
      </c>
      <c r="B22" s="27" t="s">
        <v>6</v>
      </c>
    </row>
    <row r="23" spans="1:2" ht="33">
      <c r="A23" s="28" t="s">
        <v>7</v>
      </c>
      <c r="B23" s="27" t="s">
        <v>12</v>
      </c>
    </row>
    <row r="24" spans="1:2" ht="33">
      <c r="A24" s="28" t="s">
        <v>13</v>
      </c>
      <c r="B24" s="3" t="s">
        <v>14</v>
      </c>
    </row>
    <row r="25" spans="1:2" ht="33">
      <c r="A25" s="28" t="s">
        <v>15</v>
      </c>
      <c r="B25" s="27" t="s">
        <v>16</v>
      </c>
    </row>
    <row r="26" spans="1:2" ht="66">
      <c r="A26" s="28" t="s">
        <v>17</v>
      </c>
      <c r="B26" s="53" t="s">
        <v>191</v>
      </c>
    </row>
    <row r="27" spans="1:2" ht="49.5">
      <c r="A27" s="28" t="s">
        <v>192</v>
      </c>
      <c r="B27" s="53" t="s">
        <v>193</v>
      </c>
    </row>
    <row r="28" spans="1:2" ht="66">
      <c r="A28" s="28" t="s">
        <v>194</v>
      </c>
      <c r="B28" s="27" t="s">
        <v>195</v>
      </c>
    </row>
    <row r="29" spans="1:2" ht="33">
      <c r="A29" s="28" t="s">
        <v>196</v>
      </c>
      <c r="B29" s="27" t="s">
        <v>197</v>
      </c>
    </row>
    <row r="30" spans="1:2" ht="33">
      <c r="A30" s="28" t="s">
        <v>198</v>
      </c>
      <c r="B30" s="27" t="s">
        <v>18</v>
      </c>
    </row>
    <row r="31" spans="1:2">
      <c r="A31" s="28" t="s">
        <v>199</v>
      </c>
      <c r="B31" s="27" t="s">
        <v>200</v>
      </c>
    </row>
    <row r="32" spans="1:2" ht="33">
      <c r="A32" s="28" t="s">
        <v>201</v>
      </c>
      <c r="B32" s="27" t="s">
        <v>202</v>
      </c>
    </row>
    <row r="33" spans="1:2" ht="33">
      <c r="A33" s="28" t="s">
        <v>134</v>
      </c>
      <c r="B33" s="27" t="s">
        <v>135</v>
      </c>
    </row>
    <row r="34" spans="1:2" ht="70.5" customHeight="1">
      <c r="A34" s="28" t="s">
        <v>136</v>
      </c>
      <c r="B34" s="27" t="s">
        <v>137</v>
      </c>
    </row>
    <row r="35" spans="1:2" ht="143.25" customHeight="1">
      <c r="A35" s="28" t="s">
        <v>155</v>
      </c>
      <c r="B35" s="27" t="s">
        <v>156</v>
      </c>
    </row>
    <row r="36" spans="1:2" ht="33">
      <c r="A36" s="28" t="s">
        <v>203</v>
      </c>
      <c r="B36" s="27" t="s">
        <v>204</v>
      </c>
    </row>
    <row r="37" spans="1:2" ht="33">
      <c r="A37" s="28" t="s">
        <v>205</v>
      </c>
      <c r="B37" s="27" t="s">
        <v>206</v>
      </c>
    </row>
    <row r="38" spans="1:2">
      <c r="A38" s="28" t="s">
        <v>207</v>
      </c>
      <c r="B38" s="27" t="s">
        <v>208</v>
      </c>
    </row>
    <row r="39" spans="1:2" ht="49.5">
      <c r="A39" s="28" t="s">
        <v>209</v>
      </c>
      <c r="B39" s="27" t="s">
        <v>171</v>
      </c>
    </row>
    <row r="40" spans="1:2">
      <c r="A40" s="28" t="s">
        <v>210</v>
      </c>
      <c r="B40" s="27" t="s">
        <v>172</v>
      </c>
    </row>
    <row r="41" spans="1:2" ht="66">
      <c r="A41" s="28" t="s">
        <v>211</v>
      </c>
      <c r="B41" s="27" t="s">
        <v>212</v>
      </c>
    </row>
    <row r="42" spans="1:2" ht="49.5">
      <c r="A42" s="28" t="s">
        <v>213</v>
      </c>
      <c r="B42" s="27" t="s">
        <v>214</v>
      </c>
    </row>
    <row r="43" spans="1:2">
      <c r="A43" s="28" t="s">
        <v>215</v>
      </c>
      <c r="B43" s="27" t="s">
        <v>216</v>
      </c>
    </row>
    <row r="44" spans="1:2">
      <c r="A44" s="28" t="s">
        <v>217</v>
      </c>
      <c r="B44" s="27" t="s">
        <v>218</v>
      </c>
    </row>
    <row r="45" spans="1:2">
      <c r="A45" s="28" t="s">
        <v>219</v>
      </c>
      <c r="B45" s="27" t="s">
        <v>220</v>
      </c>
    </row>
    <row r="46" spans="1:2">
      <c r="A46" s="28" t="s">
        <v>221</v>
      </c>
      <c r="B46" s="27" t="s">
        <v>173</v>
      </c>
    </row>
    <row r="47" spans="1:2" ht="33">
      <c r="A47" s="28" t="s">
        <v>222</v>
      </c>
      <c r="B47" s="27" t="s">
        <v>174</v>
      </c>
    </row>
    <row r="48" spans="1:2" ht="49.5">
      <c r="A48" s="28" t="s">
        <v>223</v>
      </c>
      <c r="B48" s="27" t="s">
        <v>224</v>
      </c>
    </row>
    <row r="49" spans="1:2">
      <c r="A49" s="28" t="s">
        <v>225</v>
      </c>
      <c r="B49" s="27" t="s">
        <v>226</v>
      </c>
    </row>
    <row r="50" spans="1:2">
      <c r="A50" s="28" t="s">
        <v>227</v>
      </c>
      <c r="B50" s="27" t="s">
        <v>228</v>
      </c>
    </row>
    <row r="51" spans="1:2">
      <c r="A51" s="28" t="s">
        <v>229</v>
      </c>
      <c r="B51" s="27" t="s">
        <v>230</v>
      </c>
    </row>
    <row r="52" spans="1:2">
      <c r="A52" s="28" t="s">
        <v>231</v>
      </c>
      <c r="B52" s="27" t="s">
        <v>232</v>
      </c>
    </row>
    <row r="53" spans="1:2">
      <c r="A53" s="28" t="s">
        <v>233</v>
      </c>
      <c r="B53" s="27" t="s">
        <v>234</v>
      </c>
    </row>
    <row r="54" spans="1:2" ht="49.5">
      <c r="A54" s="28" t="s">
        <v>235</v>
      </c>
      <c r="B54" s="27" t="s">
        <v>236</v>
      </c>
    </row>
    <row r="55" spans="1:2" ht="49.5">
      <c r="A55" s="28" t="s">
        <v>237</v>
      </c>
      <c r="B55" s="27" t="s">
        <v>238</v>
      </c>
    </row>
    <row r="56" spans="1:2" ht="66">
      <c r="A56" s="28" t="s">
        <v>239</v>
      </c>
      <c r="B56" s="27" t="s">
        <v>175</v>
      </c>
    </row>
    <row r="57" spans="1:2">
      <c r="A57" s="28" t="s">
        <v>240</v>
      </c>
      <c r="B57" s="27" t="s">
        <v>226</v>
      </c>
    </row>
    <row r="58" spans="1:2" ht="33">
      <c r="A58" s="28" t="s">
        <v>241</v>
      </c>
      <c r="B58" s="27" t="s">
        <v>242</v>
      </c>
    </row>
    <row r="59" spans="1:2">
      <c r="A59" s="28" t="s">
        <v>243</v>
      </c>
      <c r="B59" s="27" t="s">
        <v>244</v>
      </c>
    </row>
    <row r="60" spans="1:2" ht="49.5">
      <c r="A60" s="28" t="s">
        <v>245</v>
      </c>
      <c r="B60" s="27" t="s">
        <v>176</v>
      </c>
    </row>
    <row r="61" spans="1:2" ht="49.5">
      <c r="A61" s="28" t="s">
        <v>246</v>
      </c>
      <c r="B61" s="27" t="s">
        <v>214</v>
      </c>
    </row>
    <row r="62" spans="1:2">
      <c r="A62" s="28" t="s">
        <v>247</v>
      </c>
      <c r="B62" s="27" t="s">
        <v>226</v>
      </c>
    </row>
    <row r="63" spans="1:2">
      <c r="A63" s="28" t="s">
        <v>248</v>
      </c>
      <c r="B63" s="27" t="s">
        <v>249</v>
      </c>
    </row>
    <row r="64" spans="1:2" ht="66">
      <c r="A64" s="28" t="s">
        <v>250</v>
      </c>
      <c r="B64" s="27" t="s">
        <v>177</v>
      </c>
    </row>
    <row r="65" spans="1:2" ht="66">
      <c r="A65" s="28" t="s">
        <v>251</v>
      </c>
      <c r="B65" s="27" t="s">
        <v>178</v>
      </c>
    </row>
    <row r="66" spans="1:2">
      <c r="A66" s="28" t="s">
        <v>252</v>
      </c>
      <c r="B66" s="27" t="s">
        <v>179</v>
      </c>
    </row>
    <row r="67" spans="1:2">
      <c r="A67" s="28" t="s">
        <v>253</v>
      </c>
      <c r="B67" s="27" t="s">
        <v>254</v>
      </c>
    </row>
    <row r="68" spans="1:2">
      <c r="A68" s="28" t="s">
        <v>255</v>
      </c>
      <c r="B68" s="27" t="s">
        <v>256</v>
      </c>
    </row>
    <row r="69" spans="1:2" ht="33">
      <c r="A69" s="28" t="s">
        <v>257</v>
      </c>
      <c r="B69" s="27" t="s">
        <v>258</v>
      </c>
    </row>
    <row r="70" spans="1:2" ht="49.5">
      <c r="A70" s="28" t="s">
        <v>259</v>
      </c>
      <c r="B70" s="27" t="s">
        <v>214</v>
      </c>
    </row>
    <row r="71" spans="1:2">
      <c r="A71" s="28" t="s">
        <v>260</v>
      </c>
      <c r="B71" s="27" t="s">
        <v>226</v>
      </c>
    </row>
    <row r="72" spans="1:2" ht="33">
      <c r="A72" s="28" t="s">
        <v>261</v>
      </c>
      <c r="B72" s="27" t="s">
        <v>262</v>
      </c>
    </row>
    <row r="73" spans="1:2" ht="33">
      <c r="A73" s="28" t="s">
        <v>263</v>
      </c>
      <c r="B73" s="27" t="s">
        <v>264</v>
      </c>
    </row>
    <row r="74" spans="1:2">
      <c r="A74" s="28" t="s">
        <v>265</v>
      </c>
      <c r="B74" s="27" t="s">
        <v>266</v>
      </c>
    </row>
    <row r="75" spans="1:2" ht="33">
      <c r="A75" s="28" t="s">
        <v>267</v>
      </c>
      <c r="B75" s="27" t="s">
        <v>268</v>
      </c>
    </row>
    <row r="76" spans="1:2" ht="33">
      <c r="A76" s="28" t="s">
        <v>269</v>
      </c>
      <c r="B76" s="27" t="s">
        <v>270</v>
      </c>
    </row>
    <row r="77" spans="1:2">
      <c r="A77" s="28" t="s">
        <v>271</v>
      </c>
      <c r="B77" s="27" t="s">
        <v>272</v>
      </c>
    </row>
    <row r="78" spans="1:2">
      <c r="A78" s="28" t="s">
        <v>273</v>
      </c>
      <c r="B78" s="27" t="s">
        <v>274</v>
      </c>
    </row>
    <row r="79" spans="1:2">
      <c r="A79" s="28" t="s">
        <v>275</v>
      </c>
      <c r="B79" s="27" t="s">
        <v>276</v>
      </c>
    </row>
    <row r="80" spans="1:2">
      <c r="A80" s="28" t="s">
        <v>277</v>
      </c>
      <c r="B80" s="27" t="s">
        <v>278</v>
      </c>
    </row>
    <row r="81" spans="1:2" ht="33">
      <c r="A81" s="28" t="s">
        <v>279</v>
      </c>
      <c r="B81" s="27" t="s">
        <v>280</v>
      </c>
    </row>
    <row r="82" spans="1:2" ht="82.5">
      <c r="A82" s="28" t="s">
        <v>104</v>
      </c>
      <c r="B82" s="27" t="s">
        <v>105</v>
      </c>
    </row>
    <row r="83" spans="1:2">
      <c r="A83" s="51" t="s">
        <v>281</v>
      </c>
      <c r="B83" s="27" t="s">
        <v>282</v>
      </c>
    </row>
    <row r="84" spans="1:2" ht="33">
      <c r="A84" s="51" t="s">
        <v>283</v>
      </c>
      <c r="B84" s="53" t="s">
        <v>284</v>
      </c>
    </row>
    <row r="85" spans="1:2" ht="33">
      <c r="A85" s="51" t="s">
        <v>285</v>
      </c>
      <c r="B85" s="53" t="s">
        <v>286</v>
      </c>
    </row>
    <row r="86" spans="1:2">
      <c r="A86" s="51" t="s">
        <v>287</v>
      </c>
      <c r="B86" s="53" t="s">
        <v>170</v>
      </c>
    </row>
    <row r="87" spans="1:2" ht="66">
      <c r="A87" s="51" t="s">
        <v>288</v>
      </c>
      <c r="B87" s="53" t="s">
        <v>289</v>
      </c>
    </row>
    <row r="88" spans="1:2" ht="33">
      <c r="A88" s="51" t="s">
        <v>290</v>
      </c>
      <c r="B88" s="27" t="s">
        <v>291</v>
      </c>
    </row>
    <row r="89" spans="1:2" ht="33">
      <c r="A89" s="51" t="s">
        <v>292</v>
      </c>
      <c r="B89" s="27" t="s">
        <v>293</v>
      </c>
    </row>
    <row r="90" spans="1:2" ht="33">
      <c r="A90" s="51" t="s">
        <v>294</v>
      </c>
      <c r="B90" s="53" t="s">
        <v>295</v>
      </c>
    </row>
    <row r="91" spans="1:2" ht="33">
      <c r="A91" s="51" t="s">
        <v>296</v>
      </c>
      <c r="B91" s="53" t="s">
        <v>297</v>
      </c>
    </row>
    <row r="92" spans="1:2" ht="33">
      <c r="A92" s="51" t="s">
        <v>298</v>
      </c>
      <c r="B92" s="53" t="s">
        <v>299</v>
      </c>
    </row>
    <row r="93" spans="1:2" ht="33">
      <c r="A93" s="51" t="s">
        <v>300</v>
      </c>
      <c r="B93" s="53" t="s">
        <v>301</v>
      </c>
    </row>
    <row r="94" spans="1:2">
      <c r="A94" s="51" t="s">
        <v>302</v>
      </c>
      <c r="B94" s="27" t="s">
        <v>303</v>
      </c>
    </row>
    <row r="95" spans="1:2" ht="33">
      <c r="A95" s="51" t="s">
        <v>304</v>
      </c>
      <c r="B95" s="27" t="s">
        <v>305</v>
      </c>
    </row>
    <row r="96" spans="1:2">
      <c r="A96" s="51" t="s">
        <v>306</v>
      </c>
      <c r="B96" s="27" t="s">
        <v>307</v>
      </c>
    </row>
    <row r="97" spans="1:2">
      <c r="A97" s="28" t="s">
        <v>308</v>
      </c>
      <c r="B97" s="27" t="s">
        <v>309</v>
      </c>
    </row>
    <row r="98" spans="1:2" ht="33">
      <c r="A98" s="28" t="s">
        <v>310</v>
      </c>
      <c r="B98" s="27" t="s">
        <v>311</v>
      </c>
    </row>
    <row r="99" spans="1:2" ht="49.5">
      <c r="A99" s="28" t="s">
        <v>312</v>
      </c>
      <c r="B99" s="27" t="s">
        <v>313</v>
      </c>
    </row>
    <row r="100" spans="1:2" ht="49.5">
      <c r="A100" s="28" t="s">
        <v>314</v>
      </c>
      <c r="B100" s="27" t="s">
        <v>315</v>
      </c>
    </row>
    <row r="101" spans="1:2">
      <c r="A101" s="28" t="s">
        <v>316</v>
      </c>
      <c r="B101" s="27" t="s">
        <v>317</v>
      </c>
    </row>
    <row r="102" spans="1:2">
      <c r="A102" s="28" t="s">
        <v>318</v>
      </c>
      <c r="B102" s="70" t="s">
        <v>58</v>
      </c>
    </row>
    <row r="103" spans="1:2">
      <c r="A103" s="28" t="s">
        <v>319</v>
      </c>
      <c r="B103" s="53" t="s">
        <v>320</v>
      </c>
    </row>
    <row r="104" spans="1:2">
      <c r="A104" s="28" t="s">
        <v>321</v>
      </c>
      <c r="B104" s="53" t="s">
        <v>322</v>
      </c>
    </row>
    <row r="105" spans="1:2">
      <c r="A105" s="28" t="s">
        <v>323</v>
      </c>
      <c r="B105" s="53" t="s">
        <v>324</v>
      </c>
    </row>
    <row r="106" spans="1:2">
      <c r="A106" s="28" t="s">
        <v>325</v>
      </c>
      <c r="B106" s="53" t="s">
        <v>326</v>
      </c>
    </row>
    <row r="107" spans="1:2">
      <c r="A107" s="28" t="s">
        <v>327</v>
      </c>
      <c r="B107" s="53" t="s">
        <v>328</v>
      </c>
    </row>
    <row r="108" spans="1:2" ht="33">
      <c r="A108" s="28" t="s">
        <v>329</v>
      </c>
      <c r="B108" s="27" t="s">
        <v>330</v>
      </c>
    </row>
    <row r="109" spans="1:2" ht="33">
      <c r="A109" s="28" t="s">
        <v>331</v>
      </c>
      <c r="B109" s="27" t="s">
        <v>59</v>
      </c>
    </row>
    <row r="110" spans="1:2" ht="66">
      <c r="A110" s="28" t="s">
        <v>332</v>
      </c>
      <c r="B110" s="27" t="s">
        <v>333</v>
      </c>
    </row>
    <row r="111" spans="1:2" ht="33">
      <c r="A111" s="51" t="s">
        <v>334</v>
      </c>
      <c r="B111" s="27" t="s">
        <v>335</v>
      </c>
    </row>
    <row r="112" spans="1:2" ht="33">
      <c r="A112" s="51" t="s">
        <v>336</v>
      </c>
      <c r="B112" s="27" t="s">
        <v>337</v>
      </c>
    </row>
    <row r="113" spans="1:2">
      <c r="A113" s="51" t="s">
        <v>338</v>
      </c>
      <c r="B113" s="27" t="s">
        <v>339</v>
      </c>
    </row>
    <row r="114" spans="1:2">
      <c r="A114" s="51" t="s">
        <v>340</v>
      </c>
      <c r="B114" s="27" t="s">
        <v>341</v>
      </c>
    </row>
    <row r="115" spans="1:2" ht="49.5">
      <c r="A115" s="51" t="s">
        <v>342</v>
      </c>
      <c r="B115" s="27" t="s">
        <v>343</v>
      </c>
    </row>
    <row r="116" spans="1:2" ht="56.25" customHeight="1">
      <c r="A116" s="51" t="s">
        <v>344</v>
      </c>
      <c r="B116" s="27" t="s">
        <v>187</v>
      </c>
    </row>
    <row r="117" spans="1:2" ht="33">
      <c r="A117" s="51" t="s">
        <v>345</v>
      </c>
      <c r="B117" s="27" t="s">
        <v>346</v>
      </c>
    </row>
    <row r="118" spans="1:2" ht="49.5">
      <c r="A118" s="51" t="s">
        <v>347</v>
      </c>
      <c r="B118" s="27" t="s">
        <v>348</v>
      </c>
    </row>
    <row r="119" spans="1:2" ht="33">
      <c r="A119" s="51" t="s">
        <v>349</v>
      </c>
      <c r="B119" s="27" t="s">
        <v>350</v>
      </c>
    </row>
    <row r="120" spans="1:2" ht="49.5">
      <c r="A120" s="51" t="s">
        <v>351</v>
      </c>
      <c r="B120" s="27" t="s">
        <v>352</v>
      </c>
    </row>
    <row r="121" spans="1:2" ht="33">
      <c r="A121" s="51" t="s">
        <v>353</v>
      </c>
      <c r="B121" s="27" t="s">
        <v>354</v>
      </c>
    </row>
    <row r="122" spans="1:2" ht="33">
      <c r="A122" s="51" t="s">
        <v>355</v>
      </c>
      <c r="B122" s="27" t="s">
        <v>356</v>
      </c>
    </row>
    <row r="123" spans="1:2" ht="33">
      <c r="A123" s="51" t="s">
        <v>357</v>
      </c>
      <c r="B123" s="27" t="s">
        <v>358</v>
      </c>
    </row>
    <row r="124" spans="1:2" ht="33">
      <c r="A124" s="51" t="s">
        <v>359</v>
      </c>
      <c r="B124" s="27" t="s">
        <v>360</v>
      </c>
    </row>
    <row r="125" spans="1:2" ht="33">
      <c r="A125" s="51" t="s">
        <v>361</v>
      </c>
      <c r="B125" s="27" t="s">
        <v>56</v>
      </c>
    </row>
    <row r="126" spans="1:2">
      <c r="A126" s="51" t="s">
        <v>362</v>
      </c>
      <c r="B126" s="27" t="s">
        <v>363</v>
      </c>
    </row>
    <row r="127" spans="1:2" ht="49.5">
      <c r="A127" s="51" t="s">
        <v>85</v>
      </c>
      <c r="B127" s="27" t="s">
        <v>86</v>
      </c>
    </row>
    <row r="128" spans="1:2" ht="33">
      <c r="A128" s="51" t="s">
        <v>145</v>
      </c>
      <c r="B128" s="27" t="s">
        <v>146</v>
      </c>
    </row>
    <row r="129" spans="1:2" ht="39.75" customHeight="1">
      <c r="A129" s="51" t="s">
        <v>133</v>
      </c>
      <c r="B129" s="27" t="s">
        <v>124</v>
      </c>
    </row>
    <row r="130" spans="1:2" ht="69" customHeight="1">
      <c r="A130" s="51" t="s">
        <v>131</v>
      </c>
      <c r="B130" s="27" t="s">
        <v>132</v>
      </c>
    </row>
    <row r="131" spans="1:2" ht="76.5" customHeight="1">
      <c r="A131" s="51" t="s">
        <v>128</v>
      </c>
      <c r="B131" s="27" t="s">
        <v>122</v>
      </c>
    </row>
    <row r="132" spans="1:2" ht="125.25" customHeight="1">
      <c r="A132" s="51" t="s">
        <v>127</v>
      </c>
      <c r="B132" s="27" t="s">
        <v>115</v>
      </c>
    </row>
    <row r="133" spans="1:2" ht="33">
      <c r="A133" s="51" t="s">
        <v>364</v>
      </c>
      <c r="B133" s="27" t="s">
        <v>365</v>
      </c>
    </row>
    <row r="134" spans="1:2" ht="73.5" customHeight="1">
      <c r="A134" s="51" t="s">
        <v>163</v>
      </c>
      <c r="B134" s="27" t="s">
        <v>140</v>
      </c>
    </row>
    <row r="135" spans="1:2">
      <c r="A135" s="51" t="s">
        <v>366</v>
      </c>
      <c r="B135" s="27" t="s">
        <v>367</v>
      </c>
    </row>
    <row r="136" spans="1:2" ht="33">
      <c r="A136" s="51" t="s">
        <v>368</v>
      </c>
      <c r="B136" s="27" t="s">
        <v>369</v>
      </c>
    </row>
    <row r="137" spans="1:2" ht="121.5" customHeight="1">
      <c r="A137" s="51" t="s">
        <v>141</v>
      </c>
      <c r="B137" s="27" t="s">
        <v>142</v>
      </c>
    </row>
    <row r="138" spans="1:2" ht="33">
      <c r="A138" s="58" t="s">
        <v>370</v>
      </c>
      <c r="B138" s="39" t="s">
        <v>371</v>
      </c>
    </row>
    <row r="139" spans="1:2" ht="33">
      <c r="A139" s="51" t="s">
        <v>372</v>
      </c>
      <c r="B139" s="27" t="s">
        <v>373</v>
      </c>
    </row>
    <row r="140" spans="1:2" ht="49.5">
      <c r="A140" s="51" t="s">
        <v>374</v>
      </c>
      <c r="B140" s="27" t="s">
        <v>375</v>
      </c>
    </row>
    <row r="141" spans="1:2" ht="33">
      <c r="A141" s="51" t="s">
        <v>376</v>
      </c>
      <c r="B141" s="27" t="s">
        <v>377</v>
      </c>
    </row>
    <row r="142" spans="1:2" ht="33">
      <c r="A142" s="51" t="s">
        <v>378</v>
      </c>
      <c r="B142" s="27" t="s">
        <v>379</v>
      </c>
    </row>
    <row r="143" spans="1:2" ht="33">
      <c r="A143" s="51" t="s">
        <v>380</v>
      </c>
      <c r="B143" s="53" t="s">
        <v>381</v>
      </c>
    </row>
    <row r="144" spans="1:2">
      <c r="A144" s="51" t="s">
        <v>382</v>
      </c>
      <c r="B144" s="53" t="s">
        <v>383</v>
      </c>
    </row>
    <row r="145" spans="1:2" ht="33">
      <c r="A145" s="51" t="s">
        <v>384</v>
      </c>
      <c r="B145" s="53" t="s">
        <v>385</v>
      </c>
    </row>
    <row r="146" spans="1:2" ht="33">
      <c r="A146" s="51" t="s">
        <v>386</v>
      </c>
      <c r="B146" s="53" t="s">
        <v>387</v>
      </c>
    </row>
    <row r="147" spans="1:2">
      <c r="A147" s="51" t="s">
        <v>388</v>
      </c>
      <c r="B147" s="53" t="s">
        <v>84</v>
      </c>
    </row>
    <row r="148" spans="1:2" ht="33">
      <c r="A148" s="51" t="s">
        <v>389</v>
      </c>
      <c r="B148" s="53" t="s">
        <v>60</v>
      </c>
    </row>
    <row r="149" spans="1:2">
      <c r="A149" s="51" t="s">
        <v>390</v>
      </c>
      <c r="B149" s="53" t="s">
        <v>391</v>
      </c>
    </row>
    <row r="150" spans="1:2" ht="33">
      <c r="A150" s="51" t="s">
        <v>392</v>
      </c>
      <c r="B150" s="53" t="s">
        <v>393</v>
      </c>
    </row>
    <row r="151" spans="1:2">
      <c r="A151" s="51" t="s">
        <v>394</v>
      </c>
      <c r="B151" s="53" t="s">
        <v>395</v>
      </c>
    </row>
    <row r="152" spans="1:2" ht="33">
      <c r="A152" s="51" t="s">
        <v>396</v>
      </c>
      <c r="B152" s="53" t="s">
        <v>397</v>
      </c>
    </row>
    <row r="153" spans="1:2" ht="42.75" customHeight="1">
      <c r="A153" s="51" t="s">
        <v>153</v>
      </c>
      <c r="B153" s="53" t="s">
        <v>154</v>
      </c>
    </row>
    <row r="154" spans="1:2" ht="87" customHeight="1">
      <c r="A154" s="51" t="s">
        <v>138</v>
      </c>
      <c r="B154" s="53" t="s">
        <v>139</v>
      </c>
    </row>
    <row r="155" spans="1:2">
      <c r="A155" s="51" t="s">
        <v>398</v>
      </c>
      <c r="B155" s="53" t="s">
        <v>399</v>
      </c>
    </row>
    <row r="156" spans="1:2">
      <c r="A156" s="51" t="s">
        <v>400</v>
      </c>
      <c r="B156" s="53" t="s">
        <v>401</v>
      </c>
    </row>
    <row r="157" spans="1:2" ht="33">
      <c r="A157" s="51" t="s">
        <v>402</v>
      </c>
      <c r="B157" s="53" t="s">
        <v>403</v>
      </c>
    </row>
    <row r="158" spans="1:2" ht="33">
      <c r="A158" s="51" t="s">
        <v>404</v>
      </c>
      <c r="B158" s="62" t="s">
        <v>405</v>
      </c>
    </row>
    <row r="159" spans="1:2" ht="33">
      <c r="A159" s="51" t="s">
        <v>406</v>
      </c>
      <c r="B159" s="62" t="s">
        <v>407</v>
      </c>
    </row>
    <row r="160" spans="1:2" ht="33">
      <c r="A160" s="51" t="s">
        <v>408</v>
      </c>
      <c r="B160" s="62" t="s">
        <v>409</v>
      </c>
    </row>
    <row r="161" spans="1:2" ht="33">
      <c r="A161" s="51" t="s">
        <v>410</v>
      </c>
      <c r="B161" s="62" t="s">
        <v>411</v>
      </c>
    </row>
    <row r="162" spans="1:2" ht="49.5">
      <c r="A162" s="61" t="s">
        <v>412</v>
      </c>
      <c r="B162" s="71" t="s">
        <v>413</v>
      </c>
    </row>
    <row r="163" spans="1:2" ht="33">
      <c r="A163" s="61" t="s">
        <v>414</v>
      </c>
      <c r="B163" s="71" t="s">
        <v>51</v>
      </c>
    </row>
    <row r="164" spans="1:2">
      <c r="A164" s="61" t="s">
        <v>415</v>
      </c>
      <c r="B164" s="71" t="s">
        <v>61</v>
      </c>
    </row>
    <row r="165" spans="1:2">
      <c r="A165" s="61" t="s">
        <v>417</v>
      </c>
      <c r="B165" s="71" t="s">
        <v>598</v>
      </c>
    </row>
    <row r="166" spans="1:2">
      <c r="A166" s="61" t="s">
        <v>418</v>
      </c>
      <c r="B166" s="71" t="s">
        <v>62</v>
      </c>
    </row>
    <row r="167" spans="1:2">
      <c r="A167" s="61" t="s">
        <v>419</v>
      </c>
      <c r="B167" s="71" t="s">
        <v>416</v>
      </c>
    </row>
    <row r="168" spans="1:2">
      <c r="A168" s="51" t="s">
        <v>420</v>
      </c>
      <c r="B168" s="3" t="s">
        <v>52</v>
      </c>
    </row>
    <row r="169" spans="1:2" ht="49.5">
      <c r="A169" s="51" t="s">
        <v>421</v>
      </c>
      <c r="B169" s="3" t="s">
        <v>422</v>
      </c>
    </row>
    <row r="170" spans="1:2" ht="33">
      <c r="A170" s="51" t="s">
        <v>423</v>
      </c>
      <c r="B170" s="62" t="s">
        <v>424</v>
      </c>
    </row>
    <row r="171" spans="1:2">
      <c r="A171" s="51" t="s">
        <v>425</v>
      </c>
      <c r="B171" s="62" t="s">
        <v>426</v>
      </c>
    </row>
    <row r="172" spans="1:2" ht="33">
      <c r="A172" s="51" t="s">
        <v>427</v>
      </c>
      <c r="B172" s="53" t="s">
        <v>428</v>
      </c>
    </row>
    <row r="173" spans="1:2">
      <c r="A173" s="51" t="s">
        <v>429</v>
      </c>
      <c r="B173" s="53" t="s">
        <v>430</v>
      </c>
    </row>
    <row r="174" spans="1:2">
      <c r="A174" s="51" t="s">
        <v>431</v>
      </c>
      <c r="B174" s="53" t="s">
        <v>432</v>
      </c>
    </row>
    <row r="175" spans="1:2">
      <c r="A175" s="51" t="s">
        <v>433</v>
      </c>
      <c r="B175" s="53" t="s">
        <v>434</v>
      </c>
    </row>
    <row r="176" spans="1:2">
      <c r="A176" s="51" t="s">
        <v>435</v>
      </c>
      <c r="B176" s="53" t="s">
        <v>436</v>
      </c>
    </row>
    <row r="177" spans="1:2" ht="33">
      <c r="A177" s="51" t="s">
        <v>437</v>
      </c>
      <c r="B177" s="53" t="s">
        <v>438</v>
      </c>
    </row>
    <row r="178" spans="1:2" ht="33">
      <c r="A178" s="51" t="s">
        <v>439</v>
      </c>
      <c r="B178" s="53" t="s">
        <v>440</v>
      </c>
    </row>
    <row r="179" spans="1:2">
      <c r="A179" s="51" t="s">
        <v>441</v>
      </c>
      <c r="B179" s="53" t="s">
        <v>442</v>
      </c>
    </row>
    <row r="180" spans="1:2">
      <c r="A180" s="51" t="s">
        <v>443</v>
      </c>
      <c r="B180" s="53" t="s">
        <v>444</v>
      </c>
    </row>
    <row r="181" spans="1:2">
      <c r="A181" s="51" t="s">
        <v>445</v>
      </c>
      <c r="B181" s="53" t="s">
        <v>446</v>
      </c>
    </row>
    <row r="182" spans="1:2">
      <c r="A182" s="51" t="s">
        <v>447</v>
      </c>
      <c r="B182" s="53" t="s">
        <v>448</v>
      </c>
    </row>
    <row r="183" spans="1:2" ht="33">
      <c r="A183" s="51" t="s">
        <v>449</v>
      </c>
      <c r="B183" s="53" t="s">
        <v>450</v>
      </c>
    </row>
    <row r="184" spans="1:2" ht="33">
      <c r="A184" s="51" t="s">
        <v>451</v>
      </c>
      <c r="B184" s="53" t="s">
        <v>452</v>
      </c>
    </row>
    <row r="185" spans="1:2">
      <c r="A185" s="51" t="s">
        <v>453</v>
      </c>
      <c r="B185" s="53" t="s">
        <v>454</v>
      </c>
    </row>
    <row r="186" spans="1:2" ht="33">
      <c r="A186" s="51" t="s">
        <v>455</v>
      </c>
      <c r="B186" s="53" t="s">
        <v>456</v>
      </c>
    </row>
    <row r="187" spans="1:2" ht="33">
      <c r="A187" s="51" t="s">
        <v>457</v>
      </c>
      <c r="B187" s="53" t="s">
        <v>458</v>
      </c>
    </row>
    <row r="188" spans="1:2" ht="33">
      <c r="A188" s="51" t="s">
        <v>459</v>
      </c>
      <c r="B188" s="53" t="s">
        <v>92</v>
      </c>
    </row>
    <row r="189" spans="1:2" ht="33">
      <c r="A189" s="51" t="s">
        <v>460</v>
      </c>
      <c r="B189" s="53" t="s">
        <v>461</v>
      </c>
    </row>
    <row r="190" spans="1:2">
      <c r="A190" s="51" t="s">
        <v>462</v>
      </c>
      <c r="B190" s="53" t="s">
        <v>463</v>
      </c>
    </row>
    <row r="191" spans="1:2" ht="33">
      <c r="A191" s="51" t="s">
        <v>464</v>
      </c>
      <c r="B191" s="53" t="s">
        <v>465</v>
      </c>
    </row>
    <row r="192" spans="1:2">
      <c r="A192" s="51" t="s">
        <v>466</v>
      </c>
      <c r="B192" s="53" t="s">
        <v>467</v>
      </c>
    </row>
    <row r="193" spans="1:2" ht="33">
      <c r="A193" s="51" t="s">
        <v>468</v>
      </c>
      <c r="B193" s="53" t="s">
        <v>469</v>
      </c>
    </row>
    <row r="194" spans="1:2">
      <c r="A194" s="51" t="s">
        <v>470</v>
      </c>
      <c r="B194" s="53" t="s">
        <v>471</v>
      </c>
    </row>
    <row r="195" spans="1:2" ht="49.5">
      <c r="A195" s="51" t="s">
        <v>472</v>
      </c>
      <c r="B195" s="53" t="s">
        <v>473</v>
      </c>
    </row>
    <row r="196" spans="1:2">
      <c r="A196" s="51" t="s">
        <v>474</v>
      </c>
      <c r="B196" s="53" t="s">
        <v>475</v>
      </c>
    </row>
    <row r="197" spans="1:2">
      <c r="A197" s="51" t="s">
        <v>476</v>
      </c>
      <c r="B197" s="53" t="s">
        <v>477</v>
      </c>
    </row>
    <row r="198" spans="1:2" ht="33">
      <c r="A198" s="51" t="s">
        <v>478</v>
      </c>
      <c r="B198" s="53" t="s">
        <v>479</v>
      </c>
    </row>
    <row r="199" spans="1:2">
      <c r="A199" s="51" t="s">
        <v>480</v>
      </c>
      <c r="B199" s="53" t="s">
        <v>481</v>
      </c>
    </row>
    <row r="200" spans="1:2">
      <c r="A200" s="51" t="s">
        <v>482</v>
      </c>
      <c r="B200" s="53" t="s">
        <v>483</v>
      </c>
    </row>
    <row r="201" spans="1:2">
      <c r="A201" s="51" t="s">
        <v>484</v>
      </c>
      <c r="B201" s="53" t="s">
        <v>485</v>
      </c>
    </row>
    <row r="202" spans="1:2">
      <c r="A202" s="51" t="s">
        <v>486</v>
      </c>
      <c r="B202" s="53" t="s">
        <v>487</v>
      </c>
    </row>
    <row r="203" spans="1:2" ht="49.5">
      <c r="A203" s="51" t="s">
        <v>488</v>
      </c>
      <c r="B203" s="53" t="s">
        <v>489</v>
      </c>
    </row>
    <row r="204" spans="1:2" ht="49.5">
      <c r="A204" s="51" t="s">
        <v>490</v>
      </c>
      <c r="B204" s="53" t="s">
        <v>491</v>
      </c>
    </row>
    <row r="205" spans="1:2" ht="33">
      <c r="A205" s="51" t="s">
        <v>492</v>
      </c>
      <c r="B205" s="53" t="s">
        <v>493</v>
      </c>
    </row>
    <row r="206" spans="1:2">
      <c r="A206" s="51" t="s">
        <v>494</v>
      </c>
      <c r="B206" s="27" t="s">
        <v>495</v>
      </c>
    </row>
    <row r="207" spans="1:2" ht="33">
      <c r="A207" s="58" t="s">
        <v>106</v>
      </c>
      <c r="B207" s="39" t="s">
        <v>107</v>
      </c>
    </row>
    <row r="208" spans="1:2">
      <c r="A208" s="51" t="s">
        <v>496</v>
      </c>
      <c r="B208" s="27" t="s">
        <v>497</v>
      </c>
    </row>
    <row r="209" spans="1:2" ht="33">
      <c r="A209" s="28" t="s">
        <v>108</v>
      </c>
      <c r="B209" s="27" t="s">
        <v>109</v>
      </c>
    </row>
    <row r="210" spans="1:2">
      <c r="A210" s="28" t="s">
        <v>498</v>
      </c>
      <c r="B210" s="27" t="s">
        <v>499</v>
      </c>
    </row>
    <row r="211" spans="1:2" ht="49.5">
      <c r="A211" s="28" t="s">
        <v>500</v>
      </c>
      <c r="B211" s="27" t="s">
        <v>501</v>
      </c>
    </row>
    <row r="212" spans="1:2">
      <c r="A212" s="28" t="s">
        <v>19</v>
      </c>
      <c r="B212" s="27" t="s">
        <v>20</v>
      </c>
    </row>
    <row r="213" spans="1:2">
      <c r="A213" s="28" t="s">
        <v>21</v>
      </c>
      <c r="B213" s="27" t="s">
        <v>22</v>
      </c>
    </row>
    <row r="214" spans="1:2" ht="33">
      <c r="A214" s="28" t="s">
        <v>23</v>
      </c>
      <c r="B214" s="27" t="s">
        <v>24</v>
      </c>
    </row>
    <row r="215" spans="1:2">
      <c r="A215" s="28" t="s">
        <v>25</v>
      </c>
      <c r="B215" s="27" t="s">
        <v>575</v>
      </c>
    </row>
    <row r="216" spans="1:2">
      <c r="A216" s="28" t="s">
        <v>26</v>
      </c>
      <c r="B216" s="27" t="s">
        <v>577</v>
      </c>
    </row>
    <row r="217" spans="1:2">
      <c r="A217" s="28" t="s">
        <v>27</v>
      </c>
      <c r="B217" s="27" t="s">
        <v>511</v>
      </c>
    </row>
    <row r="218" spans="1:2">
      <c r="A218" s="28" t="s">
        <v>28</v>
      </c>
      <c r="B218" s="27" t="s">
        <v>512</v>
      </c>
    </row>
    <row r="219" spans="1:2" ht="33">
      <c r="A219" s="28" t="s">
        <v>29</v>
      </c>
      <c r="B219" s="27" t="s">
        <v>30</v>
      </c>
    </row>
    <row r="220" spans="1:2">
      <c r="A220" s="28" t="s">
        <v>31</v>
      </c>
      <c r="B220" s="27" t="s">
        <v>32</v>
      </c>
    </row>
    <row r="221" spans="1:2">
      <c r="A221" s="28" t="s">
        <v>33</v>
      </c>
      <c r="B221" s="27" t="s">
        <v>579</v>
      </c>
    </row>
    <row r="222" spans="1:2">
      <c r="A222" s="25" t="s">
        <v>164</v>
      </c>
      <c r="B222" s="71" t="s">
        <v>542</v>
      </c>
    </row>
    <row r="223" spans="1:2">
      <c r="A223" s="25" t="s">
        <v>165</v>
      </c>
      <c r="B223" s="71" t="s">
        <v>543</v>
      </c>
    </row>
    <row r="224" spans="1:2">
      <c r="A224" s="25" t="s">
        <v>34</v>
      </c>
      <c r="B224" s="71" t="s">
        <v>548</v>
      </c>
    </row>
    <row r="225" spans="1:2">
      <c r="A225" s="25" t="s">
        <v>35</v>
      </c>
      <c r="B225" s="75" t="s">
        <v>549</v>
      </c>
    </row>
    <row r="226" spans="1:2">
      <c r="A226" s="25" t="s">
        <v>57</v>
      </c>
      <c r="B226" s="71" t="s">
        <v>87</v>
      </c>
    </row>
    <row r="227" spans="1:2">
      <c r="A227" s="25" t="s">
        <v>90</v>
      </c>
      <c r="B227" s="75" t="s">
        <v>88</v>
      </c>
    </row>
    <row r="228" spans="1:2">
      <c r="A228" s="25" t="s">
        <v>102</v>
      </c>
      <c r="B228" s="71" t="s">
        <v>89</v>
      </c>
    </row>
    <row r="229" spans="1:2">
      <c r="A229" s="28" t="s">
        <v>91</v>
      </c>
      <c r="B229" s="71" t="s">
        <v>93</v>
      </c>
    </row>
    <row r="230" spans="1:2" ht="55.5" customHeight="1">
      <c r="A230" s="25" t="s">
        <v>103</v>
      </c>
      <c r="B230" s="71" t="s">
        <v>120</v>
      </c>
    </row>
    <row r="231" spans="1:2" ht="40.5" customHeight="1">
      <c r="A231" s="25" t="s">
        <v>123</v>
      </c>
      <c r="B231" s="71" t="s">
        <v>124</v>
      </c>
    </row>
    <row r="232" spans="1:2" ht="111" customHeight="1">
      <c r="A232" s="25" t="s">
        <v>110</v>
      </c>
      <c r="B232" s="71" t="s">
        <v>111</v>
      </c>
    </row>
    <row r="233" spans="1:2" ht="78" customHeight="1">
      <c r="A233" s="25" t="s">
        <v>121</v>
      </c>
      <c r="B233" s="71" t="s">
        <v>122</v>
      </c>
    </row>
    <row r="234" spans="1:2" ht="133.5" customHeight="1">
      <c r="A234" s="25" t="s">
        <v>114</v>
      </c>
      <c r="B234" s="71" t="s">
        <v>115</v>
      </c>
    </row>
    <row r="235" spans="1:2" ht="102.75" customHeight="1">
      <c r="A235" s="25" t="s">
        <v>96</v>
      </c>
      <c r="B235" s="71" t="s">
        <v>161</v>
      </c>
    </row>
    <row r="236" spans="1:2" ht="114.75" customHeight="1">
      <c r="A236" s="57" t="s">
        <v>97</v>
      </c>
      <c r="B236" s="76" t="s">
        <v>162</v>
      </c>
    </row>
    <row r="237" spans="1:2" ht="141.75" customHeight="1">
      <c r="A237" s="57" t="s">
        <v>98</v>
      </c>
      <c r="B237" s="76" t="s">
        <v>99</v>
      </c>
    </row>
    <row r="238" spans="1:2" ht="90" customHeight="1">
      <c r="A238" s="25" t="s">
        <v>125</v>
      </c>
      <c r="B238" s="71" t="s">
        <v>126</v>
      </c>
    </row>
    <row r="239" spans="1:2" ht="72" customHeight="1">
      <c r="A239" s="25" t="s">
        <v>129</v>
      </c>
      <c r="B239" s="71" t="s">
        <v>130</v>
      </c>
    </row>
    <row r="240" spans="1:2" ht="88.5" customHeight="1">
      <c r="A240" s="25" t="s">
        <v>100</v>
      </c>
      <c r="B240" s="71" t="s">
        <v>101</v>
      </c>
    </row>
    <row r="241" spans="1:2" ht="87" customHeight="1">
      <c r="A241" s="25" t="s">
        <v>112</v>
      </c>
      <c r="B241" s="71" t="s">
        <v>113</v>
      </c>
    </row>
    <row r="242" spans="1:2" ht="126.75" customHeight="1">
      <c r="A242" s="25" t="s">
        <v>143</v>
      </c>
      <c r="B242" s="71" t="s">
        <v>144</v>
      </c>
    </row>
    <row r="243" spans="1:2" ht="33">
      <c r="A243" s="25" t="s">
        <v>166</v>
      </c>
      <c r="B243" s="71" t="s">
        <v>167</v>
      </c>
    </row>
    <row r="244" spans="1:2" ht="49.5">
      <c r="A244" s="25" t="s">
        <v>10</v>
      </c>
      <c r="B244" s="71" t="s">
        <v>11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opLeftCell="A29" workbookViewId="0">
      <selection activeCell="A39" sqref="A39"/>
    </sheetView>
  </sheetViews>
  <sheetFormatPr defaultRowHeight="16.5"/>
  <cols>
    <col min="1" max="1" width="9.7109375" style="60" customWidth="1"/>
    <col min="2" max="2" width="101.140625" style="60" customWidth="1"/>
    <col min="3" max="16384" width="9.140625" style="60"/>
  </cols>
  <sheetData>
    <row r="1" spans="1:2">
      <c r="A1" s="29" t="s">
        <v>36</v>
      </c>
      <c r="B1" s="25" t="s">
        <v>550</v>
      </c>
    </row>
    <row r="2" spans="1:2" ht="33">
      <c r="A2" s="61">
        <v>100</v>
      </c>
      <c r="B2" s="53" t="s">
        <v>63</v>
      </c>
    </row>
    <row r="3" spans="1:2">
      <c r="A3" s="61">
        <v>110</v>
      </c>
      <c r="B3" s="62" t="s">
        <v>50</v>
      </c>
    </row>
    <row r="4" spans="1:2">
      <c r="A4" s="61">
        <v>120</v>
      </c>
      <c r="B4" s="53" t="s">
        <v>64</v>
      </c>
    </row>
    <row r="5" spans="1:2">
      <c r="A5" s="61">
        <v>200</v>
      </c>
      <c r="B5" s="53" t="s">
        <v>65</v>
      </c>
    </row>
    <row r="6" spans="1:2">
      <c r="A6" s="61">
        <v>240</v>
      </c>
      <c r="B6" s="53" t="s">
        <v>37</v>
      </c>
    </row>
    <row r="7" spans="1:2">
      <c r="A7" s="61">
        <v>242</v>
      </c>
      <c r="B7" s="53" t="s">
        <v>38</v>
      </c>
    </row>
    <row r="8" spans="1:2">
      <c r="A8" s="61">
        <v>243</v>
      </c>
      <c r="B8" s="53" t="s">
        <v>39</v>
      </c>
    </row>
    <row r="9" spans="1:2">
      <c r="A9" s="61">
        <v>244</v>
      </c>
      <c r="B9" s="53" t="s">
        <v>66</v>
      </c>
    </row>
    <row r="10" spans="1:2">
      <c r="A10" s="61">
        <v>300</v>
      </c>
      <c r="B10" s="53" t="s">
        <v>67</v>
      </c>
    </row>
    <row r="11" spans="1:2">
      <c r="A11" s="61">
        <v>310</v>
      </c>
      <c r="B11" s="53" t="s">
        <v>68</v>
      </c>
    </row>
    <row r="12" spans="1:2" ht="33">
      <c r="A12" s="63">
        <v>313</v>
      </c>
      <c r="B12" s="53" t="s">
        <v>40</v>
      </c>
    </row>
    <row r="13" spans="1:2">
      <c r="A13" s="61">
        <v>320</v>
      </c>
      <c r="B13" s="53" t="s">
        <v>69</v>
      </c>
    </row>
    <row r="14" spans="1:2" ht="33">
      <c r="A14" s="61">
        <v>321</v>
      </c>
      <c r="B14" s="64" t="s">
        <v>41</v>
      </c>
    </row>
    <row r="15" spans="1:2">
      <c r="A15" s="61">
        <v>322</v>
      </c>
      <c r="B15" s="53" t="s">
        <v>42</v>
      </c>
    </row>
    <row r="16" spans="1:2">
      <c r="A16" s="61">
        <v>323</v>
      </c>
      <c r="B16" s="53" t="s">
        <v>43</v>
      </c>
    </row>
    <row r="17" spans="1:2">
      <c r="A17" s="65">
        <v>340</v>
      </c>
      <c r="B17" s="66" t="s">
        <v>44</v>
      </c>
    </row>
    <row r="18" spans="1:2">
      <c r="A18" s="65">
        <v>350</v>
      </c>
      <c r="B18" s="66" t="s">
        <v>45</v>
      </c>
    </row>
    <row r="19" spans="1:2">
      <c r="A19" s="61">
        <v>360</v>
      </c>
      <c r="B19" s="53" t="s">
        <v>70</v>
      </c>
    </row>
    <row r="20" spans="1:2">
      <c r="A20" s="61">
        <v>400</v>
      </c>
      <c r="B20" s="53" t="s">
        <v>71</v>
      </c>
    </row>
    <row r="21" spans="1:2">
      <c r="A21" s="61">
        <v>410</v>
      </c>
      <c r="B21" s="53" t="s">
        <v>72</v>
      </c>
    </row>
    <row r="22" spans="1:2">
      <c r="A22" s="61">
        <v>414</v>
      </c>
      <c r="B22" s="53" t="s">
        <v>46</v>
      </c>
    </row>
    <row r="23" spans="1:2" ht="33">
      <c r="A23" s="67">
        <v>600</v>
      </c>
      <c r="B23" s="68" t="s">
        <v>73</v>
      </c>
    </row>
    <row r="24" spans="1:2">
      <c r="A24" s="67">
        <v>610</v>
      </c>
      <c r="B24" s="39" t="s">
        <v>74</v>
      </c>
    </row>
    <row r="25" spans="1:2" ht="33">
      <c r="A25" s="61">
        <v>611</v>
      </c>
      <c r="B25" s="53" t="s">
        <v>573</v>
      </c>
    </row>
    <row r="26" spans="1:2">
      <c r="A26" s="61">
        <v>612</v>
      </c>
      <c r="B26" s="53" t="s">
        <v>572</v>
      </c>
    </row>
    <row r="27" spans="1:2">
      <c r="A27" s="61">
        <v>620</v>
      </c>
      <c r="B27" s="53" t="s">
        <v>75</v>
      </c>
    </row>
    <row r="28" spans="1:2" ht="33">
      <c r="A28" s="61">
        <v>621</v>
      </c>
      <c r="B28" s="53" t="s">
        <v>188</v>
      </c>
    </row>
    <row r="29" spans="1:2">
      <c r="A29" s="61">
        <v>622</v>
      </c>
      <c r="B29" s="53" t="s">
        <v>515</v>
      </c>
    </row>
    <row r="30" spans="1:2" ht="33">
      <c r="A30" s="61">
        <v>630</v>
      </c>
      <c r="B30" s="53" t="s">
        <v>76</v>
      </c>
    </row>
    <row r="31" spans="1:2">
      <c r="A31" s="61">
        <v>700</v>
      </c>
      <c r="B31" s="53" t="s">
        <v>83</v>
      </c>
    </row>
    <row r="32" spans="1:2">
      <c r="A32" s="61">
        <v>730</v>
      </c>
      <c r="B32" s="53" t="s">
        <v>47</v>
      </c>
    </row>
    <row r="33" spans="1:2">
      <c r="A33" s="61">
        <v>800</v>
      </c>
      <c r="B33" s="53" t="s">
        <v>77</v>
      </c>
    </row>
    <row r="34" spans="1:2" ht="33">
      <c r="A34" s="61">
        <v>810</v>
      </c>
      <c r="B34" s="53" t="s">
        <v>48</v>
      </c>
    </row>
    <row r="35" spans="1:2">
      <c r="A35" s="61">
        <v>830</v>
      </c>
      <c r="B35" s="53" t="s">
        <v>78</v>
      </c>
    </row>
    <row r="36" spans="1:2" ht="66">
      <c r="A36" s="61">
        <v>831</v>
      </c>
      <c r="B36" s="53" t="s">
        <v>94</v>
      </c>
    </row>
    <row r="37" spans="1:2" ht="33">
      <c r="A37" s="61">
        <v>840</v>
      </c>
      <c r="B37" s="53" t="s">
        <v>8</v>
      </c>
    </row>
    <row r="38" spans="1:2">
      <c r="A38" s="61">
        <v>843</v>
      </c>
      <c r="B38" s="89" t="s">
        <v>9</v>
      </c>
    </row>
    <row r="39" spans="1:2">
      <c r="A39" s="61">
        <v>850</v>
      </c>
      <c r="B39" s="53" t="s">
        <v>79</v>
      </c>
    </row>
    <row r="40" spans="1:2">
      <c r="A40" s="25">
        <v>851</v>
      </c>
      <c r="B40" s="27" t="s">
        <v>80</v>
      </c>
    </row>
    <row r="41" spans="1:2">
      <c r="A41" s="65">
        <v>852</v>
      </c>
      <c r="B41" s="66" t="s">
        <v>49</v>
      </c>
    </row>
    <row r="42" spans="1:2" ht="33">
      <c r="A42" s="65">
        <v>860</v>
      </c>
      <c r="B42" s="45" t="s">
        <v>180</v>
      </c>
    </row>
    <row r="43" spans="1:2">
      <c r="A43" s="65">
        <v>862</v>
      </c>
      <c r="B43" s="45" t="s">
        <v>181</v>
      </c>
    </row>
    <row r="44" spans="1:2">
      <c r="A44" s="25">
        <v>870</v>
      </c>
      <c r="B44" s="27" t="s">
        <v>82</v>
      </c>
    </row>
  </sheetData>
  <phoneticPr fontId="8" type="noConversion"/>
  <dataValidations count="1">
    <dataValidation type="list" allowBlank="1" showInputMessage="1" showErrorMessage="1" sqref="B45:B65536">
      <formula1>$A$2:$A$41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80"/>
  <sheetViews>
    <sheetView showZeros="0" tabSelected="1" view="pageBreakPreview" topLeftCell="A49" zoomScale="85" zoomScaleNormal="75" zoomScaleSheetLayoutView="55" workbookViewId="0">
      <selection activeCell="E49" sqref="E1:E1048576"/>
    </sheetView>
  </sheetViews>
  <sheetFormatPr defaultRowHeight="16.5"/>
  <cols>
    <col min="1" max="1" width="81.85546875" style="56" customWidth="1"/>
    <col min="2" max="2" width="14.140625" style="56" customWidth="1"/>
    <col min="3" max="3" width="13.5703125" style="56" customWidth="1"/>
    <col min="4" max="4" width="16.42578125" style="56" customWidth="1"/>
    <col min="5" max="5" width="17.85546875" style="90" customWidth="1"/>
    <col min="6" max="16384" width="9.140625" style="56"/>
  </cols>
  <sheetData>
    <row r="1" spans="1:5">
      <c r="C1" s="78"/>
    </row>
    <row r="2" spans="1:5">
      <c r="C2" s="79"/>
    </row>
    <row r="3" spans="1:5">
      <c r="C3" s="79"/>
    </row>
    <row r="4" spans="1:5">
      <c r="B4" s="24"/>
      <c r="C4" s="79"/>
    </row>
    <row r="5" spans="1:5">
      <c r="E5" s="113" t="s">
        <v>625</v>
      </c>
    </row>
    <row r="6" spans="1:5">
      <c r="C6" s="18"/>
    </row>
    <row r="7" spans="1:5">
      <c r="A7" s="93" t="s">
        <v>514</v>
      </c>
      <c r="B7" s="94"/>
      <c r="C7" s="94"/>
      <c r="D7" s="95"/>
      <c r="E7" s="95"/>
    </row>
    <row r="8" spans="1:5">
      <c r="A8" s="96" t="s">
        <v>190</v>
      </c>
      <c r="B8" s="97"/>
      <c r="C8" s="97"/>
      <c r="D8" s="95"/>
      <c r="E8" s="95"/>
    </row>
    <row r="9" spans="1:5">
      <c r="A9" s="96" t="s">
        <v>189</v>
      </c>
      <c r="B9" s="98"/>
      <c r="C9" s="98"/>
      <c r="D9" s="98"/>
      <c r="E9" s="95"/>
    </row>
    <row r="10" spans="1:5">
      <c r="A10" s="55"/>
      <c r="B10" s="4"/>
      <c r="C10" s="4"/>
      <c r="D10" s="4"/>
      <c r="E10" s="115"/>
    </row>
    <row r="11" spans="1:5">
      <c r="A11" s="5"/>
      <c r="B11" s="5"/>
      <c r="C11" s="5"/>
      <c r="E11" s="16" t="s">
        <v>605</v>
      </c>
    </row>
    <row r="12" spans="1:5">
      <c r="A12" s="99" t="s">
        <v>550</v>
      </c>
      <c r="B12" s="99" t="s">
        <v>551</v>
      </c>
      <c r="C12" s="99" t="s">
        <v>552</v>
      </c>
      <c r="D12" s="101" t="s">
        <v>606</v>
      </c>
      <c r="E12" s="101"/>
    </row>
    <row r="13" spans="1:5">
      <c r="A13" s="100"/>
      <c r="B13" s="100"/>
      <c r="C13" s="99"/>
      <c r="D13" s="57" t="s">
        <v>607</v>
      </c>
      <c r="E13" s="91" t="s">
        <v>608</v>
      </c>
    </row>
    <row r="14" spans="1:5">
      <c r="A14" s="10" t="s">
        <v>553</v>
      </c>
      <c r="B14" s="1" t="s">
        <v>554</v>
      </c>
      <c r="C14" s="1"/>
      <c r="D14" s="2">
        <f>SUM(D15:D21)</f>
        <v>396454.5</v>
      </c>
      <c r="E14" s="2">
        <f>SUM(E15:E21)</f>
        <v>394314.8</v>
      </c>
    </row>
    <row r="15" spans="1:5" ht="33">
      <c r="A15" s="20" t="s">
        <v>574</v>
      </c>
      <c r="B15" s="1" t="s">
        <v>554</v>
      </c>
      <c r="C15" s="1" t="s">
        <v>555</v>
      </c>
      <c r="D15" s="2">
        <f>прил.16!G15</f>
        <v>2998</v>
      </c>
      <c r="E15" s="2">
        <f>прил.16!H15</f>
        <v>2998</v>
      </c>
    </row>
    <row r="16" spans="1:5" ht="49.5">
      <c r="A16" s="10" t="s">
        <v>510</v>
      </c>
      <c r="B16" s="1" t="s">
        <v>554</v>
      </c>
      <c r="C16" s="1" t="s">
        <v>556</v>
      </c>
      <c r="D16" s="41">
        <f>прил.16!G331</f>
        <v>29399.699999999997</v>
      </c>
      <c r="E16" s="41">
        <f>прил.16!H331</f>
        <v>29399.699999999997</v>
      </c>
    </row>
    <row r="17" spans="1:5" ht="49.5">
      <c r="A17" s="11" t="s">
        <v>576</v>
      </c>
      <c r="B17" s="1" t="s">
        <v>554</v>
      </c>
      <c r="C17" s="1" t="s">
        <v>557</v>
      </c>
      <c r="D17" s="2">
        <f>прил.16!G22</f>
        <v>127806.3</v>
      </c>
      <c r="E17" s="2">
        <f>прил.16!H22</f>
        <v>124657.5</v>
      </c>
    </row>
    <row r="18" spans="1:5">
      <c r="A18" s="11" t="s">
        <v>95</v>
      </c>
      <c r="B18" s="1" t="s">
        <v>554</v>
      </c>
      <c r="C18" s="1" t="s">
        <v>562</v>
      </c>
      <c r="D18" s="2">
        <f>прил.16!G51</f>
        <v>0</v>
      </c>
      <c r="E18" s="2">
        <f>прил.16!H51</f>
        <v>217</v>
      </c>
    </row>
    <row r="19" spans="1:5" ht="34.5" customHeight="1">
      <c r="A19" s="10" t="s">
        <v>507</v>
      </c>
      <c r="B19" s="1" t="s">
        <v>554</v>
      </c>
      <c r="C19" s="1" t="s">
        <v>558</v>
      </c>
      <c r="D19" s="2">
        <f>прил.16!G717</f>
        <v>34723.799999999996</v>
      </c>
      <c r="E19" s="2">
        <f>прил.16!H717</f>
        <v>34723.799999999996</v>
      </c>
    </row>
    <row r="20" spans="1:5">
      <c r="A20" s="10" t="s">
        <v>542</v>
      </c>
      <c r="B20" s="1" t="s">
        <v>554</v>
      </c>
      <c r="C20" s="1" t="s">
        <v>565</v>
      </c>
      <c r="D20" s="2">
        <f>прил.16!G733</f>
        <v>68142.5</v>
      </c>
      <c r="E20" s="2">
        <f>прил.16!H733</f>
        <v>68142.5</v>
      </c>
    </row>
    <row r="21" spans="1:5">
      <c r="A21" s="10" t="s">
        <v>578</v>
      </c>
      <c r="B21" s="1" t="s">
        <v>554</v>
      </c>
      <c r="C21" s="1" t="s">
        <v>532</v>
      </c>
      <c r="D21" s="2">
        <f>прил.16!G56+прил.16!G352+прил.16!G740+прил.16!G1180</f>
        <v>133384.19999999998</v>
      </c>
      <c r="E21" s="2">
        <f>прил.16!H56+прил.16!H352+прил.16!H740+прил.16!H1180</f>
        <v>134176.29999999999</v>
      </c>
    </row>
    <row r="22" spans="1:5" ht="33">
      <c r="A22" s="10" t="s">
        <v>504</v>
      </c>
      <c r="B22" s="1" t="s">
        <v>556</v>
      </c>
      <c r="C22" s="1"/>
      <c r="D22" s="2">
        <f>SUM(D23)</f>
        <v>58571.500000000007</v>
      </c>
      <c r="E22" s="2">
        <f>SUM(E23)</f>
        <v>58745.700000000004</v>
      </c>
    </row>
    <row r="23" spans="1:5" ht="33">
      <c r="A23" s="14" t="s">
        <v>600</v>
      </c>
      <c r="B23" s="1" t="s">
        <v>556</v>
      </c>
      <c r="C23" s="1" t="s">
        <v>560</v>
      </c>
      <c r="D23" s="2">
        <f>прил.16!G143</f>
        <v>58571.500000000007</v>
      </c>
      <c r="E23" s="2">
        <f>прил.16!H143</f>
        <v>58745.700000000004</v>
      </c>
    </row>
    <row r="24" spans="1:5">
      <c r="A24" s="10" t="s">
        <v>561</v>
      </c>
      <c r="B24" s="1" t="s">
        <v>557</v>
      </c>
      <c r="C24" s="1"/>
      <c r="D24" s="2">
        <f>SUM(D25:D29)</f>
        <v>745164.29999999993</v>
      </c>
      <c r="E24" s="2">
        <f>SUM(E25:E29)</f>
        <v>697105.3</v>
      </c>
    </row>
    <row r="25" spans="1:5">
      <c r="A25" s="11" t="s">
        <v>545</v>
      </c>
      <c r="B25" s="1" t="s">
        <v>557</v>
      </c>
      <c r="C25" s="1" t="s">
        <v>554</v>
      </c>
      <c r="D25" s="2">
        <f>прил.16!G195</f>
        <v>1338.9</v>
      </c>
      <c r="E25" s="2">
        <f>прил.16!H195</f>
        <v>1338.9</v>
      </c>
    </row>
    <row r="26" spans="1:5">
      <c r="A26" s="12" t="s">
        <v>81</v>
      </c>
      <c r="B26" s="1" t="s">
        <v>557</v>
      </c>
      <c r="C26" s="1" t="s">
        <v>563</v>
      </c>
      <c r="D26" s="2">
        <f>прил.16!G1196</f>
        <v>82473.899999999994</v>
      </c>
      <c r="E26" s="2">
        <f>прил.16!H1196</f>
        <v>80559.8</v>
      </c>
    </row>
    <row r="27" spans="1:5">
      <c r="A27" s="12" t="s">
        <v>522</v>
      </c>
      <c r="B27" s="1" t="s">
        <v>557</v>
      </c>
      <c r="C27" s="1" t="s">
        <v>560</v>
      </c>
      <c r="D27" s="2">
        <f>прил.16!G360+прил.16!G1207</f>
        <v>473675.19999999995</v>
      </c>
      <c r="E27" s="2">
        <f>прил.16!H360+прил.16!H1207</f>
        <v>432559.7</v>
      </c>
    </row>
    <row r="28" spans="1:5">
      <c r="A28" s="10" t="s">
        <v>571</v>
      </c>
      <c r="B28" s="1" t="s">
        <v>557</v>
      </c>
      <c r="C28" s="1" t="s">
        <v>530</v>
      </c>
      <c r="D28" s="2">
        <f>прил.16!G201</f>
        <v>44451.100000000006</v>
      </c>
      <c r="E28" s="2">
        <f>прил.16!H201</f>
        <v>44076.399999999994</v>
      </c>
    </row>
    <row r="29" spans="1:5">
      <c r="A29" s="10" t="s">
        <v>564</v>
      </c>
      <c r="B29" s="1" t="s">
        <v>557</v>
      </c>
      <c r="C29" s="1" t="s">
        <v>538</v>
      </c>
      <c r="D29" s="2">
        <f>прил.16!G233+прил.16!G383+прил.16!G470+прил.16!G766+прил.16!G1214</f>
        <v>143225.19999999998</v>
      </c>
      <c r="E29" s="2">
        <f>прил.16!H233+прил.16!H383+прил.16!H470+прил.16!H766+прил.16!H1214</f>
        <v>138570.5</v>
      </c>
    </row>
    <row r="30" spans="1:5">
      <c r="A30" s="10" t="s">
        <v>566</v>
      </c>
      <c r="B30" s="1" t="s">
        <v>562</v>
      </c>
      <c r="C30" s="1"/>
      <c r="D30" s="2">
        <f>SUM(D31:D34)</f>
        <v>164083.9</v>
      </c>
      <c r="E30" s="2">
        <f>SUM(E31:E34)</f>
        <v>165657.5</v>
      </c>
    </row>
    <row r="31" spans="1:5">
      <c r="A31" s="10" t="s">
        <v>567</v>
      </c>
      <c r="B31" s="1" t="s">
        <v>562</v>
      </c>
      <c r="C31" s="1" t="s">
        <v>554</v>
      </c>
      <c r="D31" s="2">
        <f>прил.16!G400</f>
        <v>9180.7999999999993</v>
      </c>
      <c r="E31" s="2">
        <f>прил.16!H400</f>
        <v>9180.7999999999993</v>
      </c>
    </row>
    <row r="32" spans="1:5" hidden="1">
      <c r="A32" s="10" t="s">
        <v>592</v>
      </c>
      <c r="B32" s="1" t="s">
        <v>562</v>
      </c>
      <c r="C32" s="1" t="s">
        <v>555</v>
      </c>
      <c r="D32" s="2">
        <f>прил.16!G1252</f>
        <v>0</v>
      </c>
      <c r="E32" s="2">
        <f>прил.16!H1252</f>
        <v>0</v>
      </c>
    </row>
    <row r="33" spans="1:5">
      <c r="A33" s="13" t="s">
        <v>591</v>
      </c>
      <c r="B33" s="1" t="s">
        <v>562</v>
      </c>
      <c r="C33" s="1" t="s">
        <v>556</v>
      </c>
      <c r="D33" s="2">
        <f>прил.16!G417+прил.16!G1259</f>
        <v>132691.1</v>
      </c>
      <c r="E33" s="2">
        <f>прил.16!H417+прил.16!H1259</f>
        <v>134264.70000000001</v>
      </c>
    </row>
    <row r="34" spans="1:5">
      <c r="A34" s="10" t="s">
        <v>506</v>
      </c>
      <c r="B34" s="1" t="s">
        <v>562</v>
      </c>
      <c r="C34" s="1" t="s">
        <v>562</v>
      </c>
      <c r="D34" s="2">
        <f>прил.16!G431</f>
        <v>22212</v>
      </c>
      <c r="E34" s="2">
        <f>прил.16!H431</f>
        <v>22212</v>
      </c>
    </row>
    <row r="35" spans="1:5">
      <c r="A35" s="10" t="s">
        <v>593</v>
      </c>
      <c r="B35" s="1" t="s">
        <v>558</v>
      </c>
      <c r="C35" s="1"/>
      <c r="D35" s="2">
        <f>SUM(D36:D37)</f>
        <v>18018.199999999997</v>
      </c>
      <c r="E35" s="2">
        <f>SUM(E36:E37)</f>
        <v>18018.199999999997</v>
      </c>
    </row>
    <row r="36" spans="1:5">
      <c r="A36" s="21" t="s">
        <v>502</v>
      </c>
      <c r="B36" s="1" t="s">
        <v>558</v>
      </c>
      <c r="C36" s="1" t="s">
        <v>556</v>
      </c>
      <c r="D36" s="2">
        <f>прил.16!G1315</f>
        <v>1703.5</v>
      </c>
      <c r="E36" s="2">
        <f>прил.16!H1315</f>
        <v>1703.5</v>
      </c>
    </row>
    <row r="37" spans="1:5">
      <c r="A37" s="10" t="s">
        <v>594</v>
      </c>
      <c r="B37" s="1" t="s">
        <v>558</v>
      </c>
      <c r="C37" s="1" t="s">
        <v>562</v>
      </c>
      <c r="D37" s="2">
        <f>прил.16!G448+прил.16!G1324</f>
        <v>16314.699999999999</v>
      </c>
      <c r="E37" s="2">
        <f>прил.16!H448+прил.16!H1324</f>
        <v>16314.699999999999</v>
      </c>
    </row>
    <row r="38" spans="1:5">
      <c r="A38" s="10" t="s">
        <v>595</v>
      </c>
      <c r="B38" s="1" t="s">
        <v>537</v>
      </c>
      <c r="C38" s="1"/>
      <c r="D38" s="2">
        <f>SUM(D39:D42)</f>
        <v>3384285.1000000006</v>
      </c>
      <c r="E38" s="2">
        <f>SUM(E39:E42)</f>
        <v>3542979</v>
      </c>
    </row>
    <row r="39" spans="1:5">
      <c r="A39" s="10" t="s">
        <v>596</v>
      </c>
      <c r="B39" s="1" t="s">
        <v>537</v>
      </c>
      <c r="C39" s="1" t="s">
        <v>554</v>
      </c>
      <c r="D39" s="2">
        <f>прил.16!G494</f>
        <v>1383305.8</v>
      </c>
      <c r="E39" s="2">
        <f>прил.16!H494</f>
        <v>1440026.7000000002</v>
      </c>
    </row>
    <row r="40" spans="1:5">
      <c r="A40" s="10" t="s">
        <v>589</v>
      </c>
      <c r="B40" s="1" t="s">
        <v>537</v>
      </c>
      <c r="C40" s="1" t="s">
        <v>555</v>
      </c>
      <c r="D40" s="2">
        <f>прил.16!G520+прил.16!G775+прил.16!G975+прил.16!G1267</f>
        <v>1826421.1</v>
      </c>
      <c r="E40" s="2">
        <f>прил.16!H520+прил.16!H775+прил.16!H975+прил.16!H1267</f>
        <v>1927588.1</v>
      </c>
    </row>
    <row r="41" spans="1:5">
      <c r="A41" s="10" t="s">
        <v>541</v>
      </c>
      <c r="B41" s="1" t="s">
        <v>537</v>
      </c>
      <c r="C41" s="1" t="s">
        <v>537</v>
      </c>
      <c r="D41" s="2">
        <f>прил.16!G257+прил.16!G575+прил.16!G1059+прил.16!G1273</f>
        <v>73317.600000000006</v>
      </c>
      <c r="E41" s="2">
        <f>прил.16!H257+прил.16!H575+прил.16!H1059+прил.16!H1273</f>
        <v>74333.800000000017</v>
      </c>
    </row>
    <row r="42" spans="1:5">
      <c r="A42" s="10" t="s">
        <v>590</v>
      </c>
      <c r="B42" s="1" t="s">
        <v>537</v>
      </c>
      <c r="C42" s="1" t="s">
        <v>560</v>
      </c>
      <c r="D42" s="2">
        <f>прил.16!G582+прил.16!G782+прил.16!G983+прил.16!G1286</f>
        <v>101240.6</v>
      </c>
      <c r="E42" s="2">
        <f>прил.16!H582+прил.16!H782+прил.16!H983+прил.16!H1286</f>
        <v>101030.39999999999</v>
      </c>
    </row>
    <row r="43" spans="1:5">
      <c r="A43" s="10" t="s">
        <v>509</v>
      </c>
      <c r="B43" s="1" t="s">
        <v>563</v>
      </c>
      <c r="C43" s="1"/>
      <c r="D43" s="2">
        <f>SUM(D44:D45)</f>
        <v>254660.3</v>
      </c>
      <c r="E43" s="2">
        <f>SUM(E44:E45)</f>
        <v>253068.80000000002</v>
      </c>
    </row>
    <row r="44" spans="1:5">
      <c r="A44" s="10" t="s">
        <v>526</v>
      </c>
      <c r="B44" s="1" t="s">
        <v>563</v>
      </c>
      <c r="C44" s="1" t="s">
        <v>554</v>
      </c>
      <c r="D44" s="2">
        <f>прил.16!G800</f>
        <v>234337.4</v>
      </c>
      <c r="E44" s="2">
        <f>прил.16!H800</f>
        <v>234655.2</v>
      </c>
    </row>
    <row r="45" spans="1:5" s="42" customFormat="1">
      <c r="A45" s="10" t="s">
        <v>505</v>
      </c>
      <c r="B45" s="1" t="s">
        <v>563</v>
      </c>
      <c r="C45" s="1" t="s">
        <v>557</v>
      </c>
      <c r="D45" s="2">
        <f>прил.16!G863</f>
        <v>20322.900000000001</v>
      </c>
      <c r="E45" s="2">
        <f>прил.16!H863</f>
        <v>18413.599999999999</v>
      </c>
    </row>
    <row r="46" spans="1:5" s="24" customFormat="1">
      <c r="A46" s="13" t="s">
        <v>603</v>
      </c>
      <c r="B46" s="1" t="s">
        <v>560</v>
      </c>
      <c r="C46" s="1"/>
      <c r="D46" s="2">
        <f>SUM(D47)</f>
        <v>1957.5</v>
      </c>
      <c r="E46" s="2">
        <f>SUM(E47)</f>
        <v>1957.5</v>
      </c>
    </row>
    <row r="47" spans="1:5" s="24" customFormat="1">
      <c r="A47" s="12" t="s">
        <v>602</v>
      </c>
      <c r="B47" s="1" t="s">
        <v>560</v>
      </c>
      <c r="C47" s="1" t="s">
        <v>537</v>
      </c>
      <c r="D47" s="2">
        <f>прил.16!G454</f>
        <v>1957.5</v>
      </c>
      <c r="E47" s="2">
        <f>прил.16!H454</f>
        <v>1957.5</v>
      </c>
    </row>
    <row r="48" spans="1:5">
      <c r="A48" s="10" t="s">
        <v>529</v>
      </c>
      <c r="B48" s="1" t="s">
        <v>530</v>
      </c>
      <c r="C48" s="1"/>
      <c r="D48" s="2">
        <f>SUM(D49:D53)</f>
        <v>1056663.0999999999</v>
      </c>
      <c r="E48" s="2">
        <f>SUM(E49:E53)</f>
        <v>1055342</v>
      </c>
    </row>
    <row r="49" spans="1:5">
      <c r="A49" s="10" t="s">
        <v>527</v>
      </c>
      <c r="B49" s="1" t="s">
        <v>530</v>
      </c>
      <c r="C49" s="1" t="s">
        <v>554</v>
      </c>
      <c r="D49" s="2">
        <f>прил.16!G281</f>
        <v>13440</v>
      </c>
      <c r="E49" s="2">
        <f>прил.16!H281</f>
        <v>13440</v>
      </c>
    </row>
    <row r="50" spans="1:5">
      <c r="A50" s="10" t="s">
        <v>597</v>
      </c>
      <c r="B50" s="1" t="s">
        <v>530</v>
      </c>
      <c r="C50" s="1" t="s">
        <v>555</v>
      </c>
      <c r="D50" s="2">
        <f>прил.16!G1078</f>
        <v>96177.2</v>
      </c>
      <c r="E50" s="2">
        <f>прил.16!H1078</f>
        <v>97020.5</v>
      </c>
    </row>
    <row r="51" spans="1:5">
      <c r="A51" s="10" t="s">
        <v>521</v>
      </c>
      <c r="B51" s="1" t="s">
        <v>530</v>
      </c>
      <c r="C51" s="1" t="s">
        <v>556</v>
      </c>
      <c r="D51" s="2">
        <f>прил.16!G287+прил.16!G462+прил.16!G678+прил.16!G1085</f>
        <v>765254.7</v>
      </c>
      <c r="E51" s="2">
        <f>прил.16!H287+прил.16!H462+прил.16!H678+прил.16!H1085</f>
        <v>763241.60000000009</v>
      </c>
    </row>
    <row r="52" spans="1:5">
      <c r="A52" s="11" t="s">
        <v>546</v>
      </c>
      <c r="B52" s="1" t="s">
        <v>530</v>
      </c>
      <c r="C52" s="1" t="s">
        <v>557</v>
      </c>
      <c r="D52" s="2">
        <f>прил.16!G697</f>
        <v>126026.5</v>
      </c>
      <c r="E52" s="2">
        <f>прил.16!H697</f>
        <v>126026.5</v>
      </c>
    </row>
    <row r="53" spans="1:5">
      <c r="A53" s="10" t="s">
        <v>531</v>
      </c>
      <c r="B53" s="1" t="s">
        <v>530</v>
      </c>
      <c r="C53" s="1" t="s">
        <v>558</v>
      </c>
      <c r="D53" s="2">
        <f>прил.16!G1127</f>
        <v>55764.7</v>
      </c>
      <c r="E53" s="2">
        <f>прил.16!H1127</f>
        <v>55613.400000000009</v>
      </c>
    </row>
    <row r="54" spans="1:5">
      <c r="A54" s="10" t="s">
        <v>533</v>
      </c>
      <c r="B54" s="1" t="s">
        <v>565</v>
      </c>
      <c r="C54" s="1"/>
      <c r="D54" s="2">
        <f>SUM(D55:D57)</f>
        <v>209992</v>
      </c>
      <c r="E54" s="2">
        <f>SUM(E55:E57)</f>
        <v>209994.3</v>
      </c>
    </row>
    <row r="55" spans="1:5">
      <c r="A55" s="10" t="s">
        <v>528</v>
      </c>
      <c r="B55" s="1" t="s">
        <v>565</v>
      </c>
      <c r="C55" s="1" t="s">
        <v>554</v>
      </c>
      <c r="D55" s="2">
        <f>прил.16!G1005</f>
        <v>200228.3</v>
      </c>
      <c r="E55" s="2">
        <f>прил.16!H1005</f>
        <v>200228.3</v>
      </c>
    </row>
    <row r="56" spans="1:5" hidden="1">
      <c r="A56" s="10" t="s">
        <v>604</v>
      </c>
      <c r="B56" s="1" t="s">
        <v>565</v>
      </c>
      <c r="C56" s="1" t="s">
        <v>555</v>
      </c>
      <c r="D56" s="2">
        <f>прил.16!G1036</f>
        <v>0</v>
      </c>
      <c r="E56" s="2">
        <f>прил.16!H1036</f>
        <v>0</v>
      </c>
    </row>
    <row r="57" spans="1:5">
      <c r="A57" s="10" t="s">
        <v>534</v>
      </c>
      <c r="B57" s="1" t="s">
        <v>565</v>
      </c>
      <c r="C57" s="1" t="s">
        <v>562</v>
      </c>
      <c r="D57" s="2">
        <f>прил.16!G1042+прил.16!G1306</f>
        <v>9763.7000000000007</v>
      </c>
      <c r="E57" s="2">
        <f>прил.16!H1042+прил.16!H1306</f>
        <v>9766</v>
      </c>
    </row>
    <row r="58" spans="1:5">
      <c r="A58" s="10" t="s">
        <v>535</v>
      </c>
      <c r="B58" s="1" t="s">
        <v>538</v>
      </c>
      <c r="C58" s="1"/>
      <c r="D58" s="2">
        <f>SUM(D59)</f>
        <v>44506.899999999994</v>
      </c>
      <c r="E58" s="2">
        <f>SUM(E59)</f>
        <v>44722.099999999991</v>
      </c>
    </row>
    <row r="59" spans="1:5">
      <c r="A59" s="10" t="s">
        <v>540</v>
      </c>
      <c r="B59" s="1" t="s">
        <v>538</v>
      </c>
      <c r="C59" s="1" t="s">
        <v>555</v>
      </c>
      <c r="D59" s="2">
        <f>прил.16!G313</f>
        <v>44506.899999999994</v>
      </c>
      <c r="E59" s="2">
        <f>прил.16!H313</f>
        <v>44722.099999999991</v>
      </c>
    </row>
    <row r="60" spans="1:5" ht="33">
      <c r="A60" s="10" t="s">
        <v>536</v>
      </c>
      <c r="B60" s="1" t="s">
        <v>532</v>
      </c>
      <c r="C60" s="1"/>
      <c r="D60" s="2">
        <f>SUM(D61)</f>
        <v>59631.5</v>
      </c>
      <c r="E60" s="2">
        <f>SUM(E61)</f>
        <v>54323.9</v>
      </c>
    </row>
    <row r="61" spans="1:5">
      <c r="A61" s="10" t="s">
        <v>599</v>
      </c>
      <c r="B61" s="1" t="s">
        <v>532</v>
      </c>
      <c r="C61" s="1" t="s">
        <v>554</v>
      </c>
      <c r="D61" s="2">
        <f>прил.16!G757</f>
        <v>59631.5</v>
      </c>
      <c r="E61" s="2">
        <f>прил.16!H757</f>
        <v>54323.9</v>
      </c>
    </row>
    <row r="62" spans="1:5">
      <c r="A62" s="86" t="s">
        <v>116</v>
      </c>
      <c r="B62" s="1"/>
      <c r="C62" s="1"/>
      <c r="D62" s="2">
        <f>D14+D22+D24+D30+D35+D38+D43+D46+D48+D54+D58+D60</f>
        <v>6393988.7999999998</v>
      </c>
      <c r="E62" s="2">
        <f>E14+E22+E24+E30+E35+E38+E43+E46+E48+E54+E58+E60</f>
        <v>6496229.0999999996</v>
      </c>
    </row>
    <row r="63" spans="1:5">
      <c r="A63" s="3" t="s">
        <v>117</v>
      </c>
      <c r="B63" s="87"/>
      <c r="C63" s="87"/>
      <c r="D63" s="2">
        <f>прил.16!G1343</f>
        <v>310399.59999999998</v>
      </c>
      <c r="E63" s="2">
        <f>прил.16!H1343</f>
        <v>498023.69999999995</v>
      </c>
    </row>
    <row r="64" spans="1:5">
      <c r="A64" s="3" t="s">
        <v>508</v>
      </c>
      <c r="B64" s="87"/>
      <c r="C64" s="87"/>
      <c r="D64" s="2">
        <f>SUM(D62:D63)</f>
        <v>6704388.3999999994</v>
      </c>
      <c r="E64" s="2">
        <f>SUM(E62:E63)</f>
        <v>6994252.7999999998</v>
      </c>
    </row>
    <row r="76" spans="4:5">
      <c r="D76" s="88"/>
    </row>
    <row r="78" spans="4:5">
      <c r="D78" s="88"/>
      <c r="E78" s="88"/>
    </row>
    <row r="80" spans="4:5">
      <c r="D80" s="88"/>
      <c r="E80" s="88"/>
    </row>
  </sheetData>
  <mergeCells count="7">
    <mergeCell ref="A7:E7"/>
    <mergeCell ref="A8:E8"/>
    <mergeCell ref="A9:E9"/>
    <mergeCell ref="B12:B13"/>
    <mergeCell ref="D12:E12"/>
    <mergeCell ref="C12:C13"/>
    <mergeCell ref="A12:A13"/>
  </mergeCells>
  <phoneticPr fontId="0" type="noConversion"/>
  <pageMargins left="1.3779527559055118" right="0.39370078740157483" top="0.78740157480314965" bottom="0.78740157480314965" header="0.39370078740157483" footer="0.39370078740157483"/>
  <pageSetup paperSize="9" scale="58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2"/>
  <sheetViews>
    <sheetView showZeros="0" topLeftCell="A581" zoomScale="80" zoomScaleNormal="80" workbookViewId="0">
      <selection activeCell="G581" sqref="G1:G1048576"/>
    </sheetView>
  </sheetViews>
  <sheetFormatPr defaultRowHeight="16.5"/>
  <cols>
    <col min="1" max="1" width="72.28515625" style="24" customWidth="1"/>
    <col min="2" max="2" width="14.140625" style="24" customWidth="1"/>
    <col min="3" max="3" width="9.140625" style="24"/>
    <col min="4" max="5" width="7.7109375" style="24" customWidth="1"/>
    <col min="6" max="6" width="19" style="24" customWidth="1"/>
    <col min="7" max="7" width="18.85546875" style="24" customWidth="1"/>
    <col min="8" max="16384" width="9.140625" style="24"/>
  </cols>
  <sheetData>
    <row r="1" spans="1:7">
      <c r="E1" s="78"/>
    </row>
    <row r="2" spans="1:7">
      <c r="E2" s="80"/>
    </row>
    <row r="3" spans="1:7">
      <c r="E3" s="80"/>
    </row>
    <row r="4" spans="1:7">
      <c r="E4" s="80"/>
    </row>
    <row r="5" spans="1:7">
      <c r="G5" s="113" t="s">
        <v>626</v>
      </c>
    </row>
    <row r="6" spans="1:7">
      <c r="E6" s="5"/>
    </row>
    <row r="7" spans="1:7">
      <c r="A7" s="93" t="s">
        <v>513</v>
      </c>
      <c r="B7" s="93"/>
      <c r="C7" s="93"/>
      <c r="D7" s="93"/>
      <c r="E7" s="93"/>
      <c r="F7" s="103"/>
      <c r="G7" s="103"/>
    </row>
    <row r="8" spans="1:7" ht="38.25" customHeight="1">
      <c r="A8" s="93" t="s">
        <v>118</v>
      </c>
      <c r="B8" s="93"/>
      <c r="C8" s="93"/>
      <c r="D8" s="93"/>
      <c r="E8" s="93"/>
      <c r="F8" s="103"/>
      <c r="G8" s="103"/>
    </row>
    <row r="9" spans="1:7">
      <c r="A9" s="96" t="s">
        <v>189</v>
      </c>
      <c r="B9" s="97"/>
      <c r="C9" s="97"/>
      <c r="D9" s="97"/>
      <c r="E9" s="97"/>
      <c r="F9" s="97"/>
      <c r="G9" s="97"/>
    </row>
    <row r="10" spans="1:7">
      <c r="A10" s="17"/>
      <c r="B10" s="17"/>
      <c r="C10" s="17"/>
      <c r="D10" s="17"/>
      <c r="E10" s="17"/>
    </row>
    <row r="11" spans="1:7" ht="16.5" customHeight="1">
      <c r="A11" s="99" t="s">
        <v>550</v>
      </c>
      <c r="B11" s="99" t="s">
        <v>569</v>
      </c>
      <c r="C11" s="99" t="s">
        <v>551</v>
      </c>
      <c r="D11" s="99" t="s">
        <v>568</v>
      </c>
      <c r="E11" s="99" t="s">
        <v>570</v>
      </c>
      <c r="F11" s="101" t="s">
        <v>606</v>
      </c>
      <c r="G11" s="101"/>
    </row>
    <row r="12" spans="1:7" s="74" customFormat="1">
      <c r="A12" s="104"/>
      <c r="B12" s="99"/>
      <c r="C12" s="104"/>
      <c r="D12" s="102"/>
      <c r="E12" s="102"/>
      <c r="F12" s="57" t="s">
        <v>607</v>
      </c>
      <c r="G12" s="91" t="s">
        <v>608</v>
      </c>
    </row>
    <row r="13" spans="1:7" ht="33">
      <c r="A13" s="39" t="str">
        <f ca="1">IF(ISERROR(MATCH(B13,Код_КЦСР,0)),"",INDIRECT(ADDRESS(MATCH(B13,Код_КЦСР,0)+1,2,,,"КЦСР")))</f>
        <v>Муниципальная программа «Развитие образования» на 2013-2022 годы</v>
      </c>
      <c r="B13" s="52" t="s">
        <v>609</v>
      </c>
      <c r="C13" s="8"/>
      <c r="D13" s="8"/>
      <c r="E13" s="6"/>
      <c r="F13" s="7">
        <f>F14+F20+F26+F32+F38+F61+F102+F121+F159+F167+F178</f>
        <v>3251596.8000000003</v>
      </c>
      <c r="G13" s="7">
        <f>G14+G20+G26+G32+G38+G61+G102+G121+G159+G167+G178</f>
        <v>3408570.6</v>
      </c>
    </row>
    <row r="14" spans="1:7" ht="49.5">
      <c r="A14" s="39" t="str">
        <f ca="1">IF(ISERROR(MATCH(B14,Код_КЦСР,0)),"",INDIRECT(ADDRESS(MATCH(B14,Код_КЦСР,0)+1,2,,,"КЦСР")))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4" s="52" t="s">
        <v>611</v>
      </c>
      <c r="C14" s="8"/>
      <c r="D14" s="1"/>
      <c r="E14" s="6"/>
      <c r="F14" s="7">
        <f t="shared" ref="F14:G18" si="0">F15</f>
        <v>92.7</v>
      </c>
      <c r="G14" s="7">
        <f t="shared" si="0"/>
        <v>92.7</v>
      </c>
    </row>
    <row r="15" spans="1:7">
      <c r="A15" s="39" t="str">
        <f ca="1">IF(ISERROR(MATCH(C15,Код_Раздел,0)),"",INDIRECT(ADDRESS(MATCH(C15,Код_Раздел,0)+1,2,,,"Раздел")))</f>
        <v>Образование</v>
      </c>
      <c r="B15" s="52" t="s">
        <v>611</v>
      </c>
      <c r="C15" s="8" t="s">
        <v>537</v>
      </c>
      <c r="D15" s="1"/>
      <c r="E15" s="6"/>
      <c r="F15" s="7">
        <f t="shared" si="0"/>
        <v>92.7</v>
      </c>
      <c r="G15" s="7">
        <f t="shared" si="0"/>
        <v>92.7</v>
      </c>
    </row>
    <row r="16" spans="1:7">
      <c r="A16" s="10" t="s">
        <v>590</v>
      </c>
      <c r="B16" s="52" t="s">
        <v>611</v>
      </c>
      <c r="C16" s="8" t="s">
        <v>537</v>
      </c>
      <c r="D16" s="1" t="s">
        <v>560</v>
      </c>
      <c r="E16" s="6"/>
      <c r="F16" s="7">
        <f t="shared" si="0"/>
        <v>92.7</v>
      </c>
      <c r="G16" s="7">
        <f t="shared" si="0"/>
        <v>92.7</v>
      </c>
    </row>
    <row r="17" spans="1:7">
      <c r="A17" s="39" t="str">
        <f ca="1">IF(ISERROR(MATCH(E17,Код_КВР,0)),"",INDIRECT(ADDRESS(MATCH(E17,Код_КВР,0)+1,2,,,"КВР")))</f>
        <v>Закупка товаров, работ и услуг для муниципальных нужд</v>
      </c>
      <c r="B17" s="52" t="s">
        <v>611</v>
      </c>
      <c r="C17" s="8" t="s">
        <v>537</v>
      </c>
      <c r="D17" s="1" t="s">
        <v>560</v>
      </c>
      <c r="E17" s="6">
        <v>200</v>
      </c>
      <c r="F17" s="7">
        <f t="shared" si="0"/>
        <v>92.7</v>
      </c>
      <c r="G17" s="7">
        <f t="shared" si="0"/>
        <v>92.7</v>
      </c>
    </row>
    <row r="18" spans="1:7" ht="33">
      <c r="A18" s="39" t="str">
        <f ca="1">IF(ISERROR(MATCH(E18,Код_КВР,0)),"",INDIRECT(ADDRESS(MATCH(E18,Код_КВР,0)+1,2,,,"КВР")))</f>
        <v>Иные закупки товаров, работ и услуг для обеспечения муниципальных нужд</v>
      </c>
      <c r="B18" s="52" t="s">
        <v>611</v>
      </c>
      <c r="C18" s="8" t="s">
        <v>537</v>
      </c>
      <c r="D18" s="1" t="s">
        <v>560</v>
      </c>
      <c r="E18" s="6">
        <v>240</v>
      </c>
      <c r="F18" s="7">
        <f t="shared" si="0"/>
        <v>92.7</v>
      </c>
      <c r="G18" s="7">
        <f t="shared" si="0"/>
        <v>92.7</v>
      </c>
    </row>
    <row r="19" spans="1:7" ht="33">
      <c r="A19" s="39" t="str">
        <f ca="1">IF(ISERROR(MATCH(E19,Код_КВР,0)),"",INDIRECT(ADDRESS(MATCH(E19,Код_КВР,0)+1,2,,,"КВР")))</f>
        <v xml:space="preserve">Прочая закупка товаров, работ и услуг для обеспечения муниципальных нужд         </v>
      </c>
      <c r="B19" s="52" t="s">
        <v>611</v>
      </c>
      <c r="C19" s="8" t="s">
        <v>537</v>
      </c>
      <c r="D19" s="1" t="s">
        <v>560</v>
      </c>
      <c r="E19" s="6">
        <v>244</v>
      </c>
      <c r="F19" s="7">
        <f>прил.16!G587</f>
        <v>92.7</v>
      </c>
      <c r="G19" s="7">
        <f>прил.16!H587</f>
        <v>92.7</v>
      </c>
    </row>
    <row r="20" spans="1:7">
      <c r="A20" s="39" t="str">
        <f ca="1">IF(ISERROR(MATCH(B20,Код_КЦСР,0)),"",INDIRECT(ADDRESS(MATCH(B20,Код_КЦСР,0)+1,2,,,"КЦСР")))</f>
        <v>Обеспечение питанием обучающихся в МОУ</v>
      </c>
      <c r="B20" s="52" t="s">
        <v>613</v>
      </c>
      <c r="C20" s="8"/>
      <c r="D20" s="1"/>
      <c r="E20" s="6"/>
      <c r="F20" s="7">
        <f t="shared" ref="F20:G24" si="1">F21</f>
        <v>6147.5</v>
      </c>
      <c r="G20" s="7">
        <f t="shared" si="1"/>
        <v>6159.4</v>
      </c>
    </row>
    <row r="21" spans="1:7">
      <c r="A21" s="39" t="str">
        <f ca="1">IF(ISERROR(MATCH(C21,Код_Раздел,0)),"",INDIRECT(ADDRESS(MATCH(C21,Код_Раздел,0)+1,2,,,"Раздел")))</f>
        <v>Образование</v>
      </c>
      <c r="B21" s="52" t="s">
        <v>613</v>
      </c>
      <c r="C21" s="8" t="s">
        <v>537</v>
      </c>
      <c r="D21" s="1"/>
      <c r="E21" s="6"/>
      <c r="F21" s="7">
        <f t="shared" si="1"/>
        <v>6147.5</v>
      </c>
      <c r="G21" s="7">
        <f t="shared" si="1"/>
        <v>6159.4</v>
      </c>
    </row>
    <row r="22" spans="1:7">
      <c r="A22" s="10" t="s">
        <v>590</v>
      </c>
      <c r="B22" s="52" t="s">
        <v>613</v>
      </c>
      <c r="C22" s="8" t="s">
        <v>537</v>
      </c>
      <c r="D22" s="1" t="s">
        <v>560</v>
      </c>
      <c r="E22" s="6"/>
      <c r="F22" s="7">
        <f t="shared" si="1"/>
        <v>6147.5</v>
      </c>
      <c r="G22" s="7">
        <f t="shared" si="1"/>
        <v>6159.4</v>
      </c>
    </row>
    <row r="23" spans="1:7" ht="33">
      <c r="A23" s="39" t="str">
        <f ca="1">IF(ISERROR(MATCH(E23,Код_КВР,0)),"",INDIRECT(ADDRESS(MATCH(E23,Код_КВР,0)+1,2,,,"КВР")))</f>
        <v>Предоставление субсидий бюджетным, автономным учреждениям и иным некоммерческим организациям</v>
      </c>
      <c r="B23" s="52" t="s">
        <v>613</v>
      </c>
      <c r="C23" s="8" t="s">
        <v>537</v>
      </c>
      <c r="D23" s="1" t="s">
        <v>560</v>
      </c>
      <c r="E23" s="6">
        <v>600</v>
      </c>
      <c r="F23" s="7">
        <f t="shared" si="1"/>
        <v>6147.5</v>
      </c>
      <c r="G23" s="7">
        <f t="shared" si="1"/>
        <v>6159.4</v>
      </c>
    </row>
    <row r="24" spans="1:7">
      <c r="A24" s="39" t="str">
        <f ca="1">IF(ISERROR(MATCH(E24,Код_КВР,0)),"",INDIRECT(ADDRESS(MATCH(E24,Код_КВР,0)+1,2,,,"КВР")))</f>
        <v>Субсидии бюджетным учреждениям</v>
      </c>
      <c r="B24" s="52" t="s">
        <v>613</v>
      </c>
      <c r="C24" s="8" t="s">
        <v>537</v>
      </c>
      <c r="D24" s="1" t="s">
        <v>560</v>
      </c>
      <c r="E24" s="6">
        <v>610</v>
      </c>
      <c r="F24" s="7">
        <f t="shared" si="1"/>
        <v>6147.5</v>
      </c>
      <c r="G24" s="7">
        <f t="shared" si="1"/>
        <v>6159.4</v>
      </c>
    </row>
    <row r="25" spans="1:7" ht="49.5">
      <c r="A25" s="39" t="str">
        <f ca="1">IF(ISERROR(MATCH(E25,Код_КВР,0)),"",INDIRECT(ADDRESS(MATCH(E25,Код_КВР,0)+1,2,,,"КВР")))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" s="52" t="s">
        <v>613</v>
      </c>
      <c r="C25" s="8" t="s">
        <v>537</v>
      </c>
      <c r="D25" s="1" t="s">
        <v>560</v>
      </c>
      <c r="E25" s="6">
        <v>611</v>
      </c>
      <c r="F25" s="7">
        <f>прил.16!G591</f>
        <v>6147.5</v>
      </c>
      <c r="G25" s="7">
        <f>прил.16!H591</f>
        <v>6159.4</v>
      </c>
    </row>
    <row r="26" spans="1:7" ht="33">
      <c r="A26" s="39" t="str">
        <f ca="1">IF(ISERROR(MATCH(B26,Код_КЦСР,0)),"",INDIRECT(ADDRESS(MATCH(B26,Код_КЦСР,0)+1,2,,,"КЦСР")))</f>
        <v>Обеспечение работы по организации и ведению бухгалтерского (бюджетного) учета и отчетности</v>
      </c>
      <c r="B26" s="52" t="s">
        <v>615</v>
      </c>
      <c r="C26" s="8"/>
      <c r="D26" s="1"/>
      <c r="E26" s="6"/>
      <c r="F26" s="7">
        <f t="shared" ref="F26:G36" si="2">F27</f>
        <v>43252.3</v>
      </c>
      <c r="G26" s="7">
        <f t="shared" si="2"/>
        <v>43348</v>
      </c>
    </row>
    <row r="27" spans="1:7">
      <c r="A27" s="39" t="str">
        <f ca="1">IF(ISERROR(MATCH(C27,Код_Раздел,0)),"",INDIRECT(ADDRESS(MATCH(C27,Код_Раздел,0)+1,2,,,"Раздел")))</f>
        <v>Образование</v>
      </c>
      <c r="B27" s="52" t="s">
        <v>615</v>
      </c>
      <c r="C27" s="8" t="s">
        <v>537</v>
      </c>
      <c r="D27" s="1"/>
      <c r="E27" s="6"/>
      <c r="F27" s="7">
        <f t="shared" si="2"/>
        <v>43252.3</v>
      </c>
      <c r="G27" s="7">
        <f t="shared" si="2"/>
        <v>43348</v>
      </c>
    </row>
    <row r="28" spans="1:7">
      <c r="A28" s="10" t="s">
        <v>590</v>
      </c>
      <c r="B28" s="52" t="s">
        <v>615</v>
      </c>
      <c r="C28" s="8" t="s">
        <v>537</v>
      </c>
      <c r="D28" s="1" t="s">
        <v>560</v>
      </c>
      <c r="E28" s="6"/>
      <c r="F28" s="7">
        <f t="shared" si="2"/>
        <v>43252.3</v>
      </c>
      <c r="G28" s="7">
        <f t="shared" si="2"/>
        <v>43348</v>
      </c>
    </row>
    <row r="29" spans="1:7" ht="33">
      <c r="A29" s="39" t="str">
        <f ca="1">IF(ISERROR(MATCH(E29,Код_КВР,0)),"",INDIRECT(ADDRESS(MATCH(E29,Код_КВР,0)+1,2,,,"КВР")))</f>
        <v>Предоставление субсидий бюджетным, автономным учреждениям и иным некоммерческим организациям</v>
      </c>
      <c r="B29" s="52" t="s">
        <v>615</v>
      </c>
      <c r="C29" s="8" t="s">
        <v>537</v>
      </c>
      <c r="D29" s="1" t="s">
        <v>560</v>
      </c>
      <c r="E29" s="6">
        <v>600</v>
      </c>
      <c r="F29" s="7">
        <f t="shared" si="2"/>
        <v>43252.3</v>
      </c>
      <c r="G29" s="7">
        <f t="shared" si="2"/>
        <v>43348</v>
      </c>
    </row>
    <row r="30" spans="1:7">
      <c r="A30" s="39" t="str">
        <f ca="1">IF(ISERROR(MATCH(E30,Код_КВР,0)),"",INDIRECT(ADDRESS(MATCH(E30,Код_КВР,0)+1,2,,,"КВР")))</f>
        <v>Субсидии бюджетным учреждениям</v>
      </c>
      <c r="B30" s="52" t="s">
        <v>615</v>
      </c>
      <c r="C30" s="8" t="s">
        <v>537</v>
      </c>
      <c r="D30" s="1" t="s">
        <v>560</v>
      </c>
      <c r="E30" s="6">
        <v>610</v>
      </c>
      <c r="F30" s="7">
        <f t="shared" si="2"/>
        <v>43252.3</v>
      </c>
      <c r="G30" s="7">
        <f t="shared" si="2"/>
        <v>43348</v>
      </c>
    </row>
    <row r="31" spans="1:7" ht="49.5">
      <c r="A31" s="39" t="str">
        <f ca="1">IF(ISERROR(MATCH(E31,Код_КВР,0)),"",INDIRECT(ADDRESS(MATCH(E31,Код_КВР,0)+1,2,,,"КВР")))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" s="52" t="s">
        <v>615</v>
      </c>
      <c r="C31" s="8" t="s">
        <v>537</v>
      </c>
      <c r="D31" s="1" t="s">
        <v>560</v>
      </c>
      <c r="E31" s="6">
        <v>611</v>
      </c>
      <c r="F31" s="7">
        <f>прил.16!G595</f>
        <v>43252.3</v>
      </c>
      <c r="G31" s="7">
        <f>прил.16!H595</f>
        <v>43348</v>
      </c>
    </row>
    <row r="32" spans="1:7" ht="33">
      <c r="A32" s="39" t="str">
        <f ca="1">IF(ISERROR(MATCH(B32,Код_КЦСР,0)),"",INDIRECT(ADDRESS(MATCH(B32,Код_КЦСР,0)+1,2,,,"КЦСР")))</f>
        <v>Обеспечение питанием обучающихся в МОУ за счет субвенций из областного бюджета</v>
      </c>
      <c r="B32" s="52" t="s">
        <v>147</v>
      </c>
      <c r="C32" s="8"/>
      <c r="D32" s="1"/>
      <c r="E32" s="6"/>
      <c r="F32" s="7">
        <f t="shared" si="2"/>
        <v>17187.3</v>
      </c>
      <c r="G32" s="7">
        <f t="shared" si="2"/>
        <v>17187.3</v>
      </c>
    </row>
    <row r="33" spans="1:7">
      <c r="A33" s="39" t="str">
        <f ca="1">IF(ISERROR(MATCH(C33,Код_Раздел,0)),"",INDIRECT(ADDRESS(MATCH(C33,Код_Раздел,0)+1,2,,,"Раздел")))</f>
        <v>Образование</v>
      </c>
      <c r="B33" s="52" t="s">
        <v>147</v>
      </c>
      <c r="C33" s="8" t="s">
        <v>537</v>
      </c>
      <c r="D33" s="1"/>
      <c r="E33" s="6"/>
      <c r="F33" s="7">
        <f t="shared" si="2"/>
        <v>17187.3</v>
      </c>
      <c r="G33" s="7">
        <f t="shared" si="2"/>
        <v>17187.3</v>
      </c>
    </row>
    <row r="34" spans="1:7">
      <c r="A34" s="10" t="s">
        <v>590</v>
      </c>
      <c r="B34" s="52" t="s">
        <v>147</v>
      </c>
      <c r="C34" s="8" t="s">
        <v>537</v>
      </c>
      <c r="D34" s="1" t="s">
        <v>560</v>
      </c>
      <c r="E34" s="6"/>
      <c r="F34" s="7">
        <f t="shared" si="2"/>
        <v>17187.3</v>
      </c>
      <c r="G34" s="7">
        <f t="shared" si="2"/>
        <v>17187.3</v>
      </c>
    </row>
    <row r="35" spans="1:7" ht="33">
      <c r="A35" s="39" t="str">
        <f ca="1">IF(ISERROR(MATCH(E35,Код_КВР,0)),"",INDIRECT(ADDRESS(MATCH(E35,Код_КВР,0)+1,2,,,"КВР")))</f>
        <v>Предоставление субсидий бюджетным, автономным учреждениям и иным некоммерческим организациям</v>
      </c>
      <c r="B35" s="52" t="s">
        <v>147</v>
      </c>
      <c r="C35" s="8" t="s">
        <v>537</v>
      </c>
      <c r="D35" s="1" t="s">
        <v>560</v>
      </c>
      <c r="E35" s="6">
        <v>600</v>
      </c>
      <c r="F35" s="7">
        <f t="shared" si="2"/>
        <v>17187.3</v>
      </c>
      <c r="G35" s="7">
        <f t="shared" si="2"/>
        <v>17187.3</v>
      </c>
    </row>
    <row r="36" spans="1:7">
      <c r="A36" s="39" t="str">
        <f ca="1">IF(ISERROR(MATCH(E36,Код_КВР,0)),"",INDIRECT(ADDRESS(MATCH(E36,Код_КВР,0)+1,2,,,"КВР")))</f>
        <v>Субсидии бюджетным учреждениям</v>
      </c>
      <c r="B36" s="52" t="s">
        <v>147</v>
      </c>
      <c r="C36" s="8" t="s">
        <v>537</v>
      </c>
      <c r="D36" s="1" t="s">
        <v>560</v>
      </c>
      <c r="E36" s="6">
        <v>610</v>
      </c>
      <c r="F36" s="7">
        <f t="shared" si="2"/>
        <v>17187.3</v>
      </c>
      <c r="G36" s="7">
        <f t="shared" si="2"/>
        <v>17187.3</v>
      </c>
    </row>
    <row r="37" spans="1:7" ht="52.5" customHeight="1">
      <c r="A37" s="39" t="str">
        <f ca="1">IF(ISERROR(MATCH(E37,Код_КВР,0)),"",INDIRECT(ADDRESS(MATCH(E37,Код_КВР,0)+1,2,,,"КВР")))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" s="52" t="s">
        <v>147</v>
      </c>
      <c r="C37" s="8" t="s">
        <v>537</v>
      </c>
      <c r="D37" s="1" t="s">
        <v>560</v>
      </c>
      <c r="E37" s="6">
        <v>611</v>
      </c>
      <c r="F37" s="7">
        <f>прил.16!G599</f>
        <v>17187.3</v>
      </c>
      <c r="G37" s="7">
        <f>прил.16!H599</f>
        <v>17187.3</v>
      </c>
    </row>
    <row r="38" spans="1:7">
      <c r="A38" s="39" t="str">
        <f ca="1">IF(ISERROR(MATCH(B38,Код_КЦСР,0)),"",INDIRECT(ADDRESS(MATCH(B38,Код_КЦСР,0)+1,2,,,"КЦСР")))</f>
        <v>Дошкольное образование</v>
      </c>
      <c r="B38" s="52" t="s">
        <v>617</v>
      </c>
      <c r="C38" s="8"/>
      <c r="D38" s="1"/>
      <c r="E38" s="6"/>
      <c r="F38" s="7">
        <f>F39+F47+F55</f>
        <v>1440988.9000000001</v>
      </c>
      <c r="G38" s="7">
        <f>G39+G47+G55</f>
        <v>1497709.8000000003</v>
      </c>
    </row>
    <row r="39" spans="1:7" ht="69" customHeight="1">
      <c r="A39" s="39" t="str">
        <f ca="1">IF(ISERROR(MATCH(B39,Код_КЦСР,0)),"",INDIRECT(ADDRESS(MATCH(B39,Код_КЦСР,0)+1,2,,,"КЦСР")))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39" s="52" t="s">
        <v>618</v>
      </c>
      <c r="C39" s="8"/>
      <c r="D39" s="1"/>
      <c r="E39" s="6"/>
      <c r="F39" s="7">
        <f t="shared" ref="F39:G41" si="3">F40</f>
        <v>258462.30000000002</v>
      </c>
      <c r="G39" s="7">
        <f t="shared" si="3"/>
        <v>263729.60000000003</v>
      </c>
    </row>
    <row r="40" spans="1:7">
      <c r="A40" s="39" t="str">
        <f ca="1">IF(ISERROR(MATCH(C40,Код_Раздел,0)),"",INDIRECT(ADDRESS(MATCH(C40,Код_Раздел,0)+1,2,,,"Раздел")))</f>
        <v>Образование</v>
      </c>
      <c r="B40" s="52" t="s">
        <v>618</v>
      </c>
      <c r="C40" s="8" t="s">
        <v>537</v>
      </c>
      <c r="D40" s="1"/>
      <c r="E40" s="6"/>
      <c r="F40" s="7">
        <f t="shared" si="3"/>
        <v>258462.30000000002</v>
      </c>
      <c r="G40" s="7">
        <f t="shared" si="3"/>
        <v>263729.60000000003</v>
      </c>
    </row>
    <row r="41" spans="1:7">
      <c r="A41" s="10" t="s">
        <v>596</v>
      </c>
      <c r="B41" s="52" t="s">
        <v>618</v>
      </c>
      <c r="C41" s="8" t="s">
        <v>537</v>
      </c>
      <c r="D41" s="1" t="s">
        <v>554</v>
      </c>
      <c r="E41" s="6"/>
      <c r="F41" s="7">
        <f t="shared" si="3"/>
        <v>258462.30000000002</v>
      </c>
      <c r="G41" s="7">
        <f t="shared" si="3"/>
        <v>263729.60000000003</v>
      </c>
    </row>
    <row r="42" spans="1:7" ht="33">
      <c r="A42" s="39" t="str">
        <f ca="1">IF(ISERROR(MATCH(E42,Код_КВР,0)),"",INDIRECT(ADDRESS(MATCH(E42,Код_КВР,0)+1,2,,,"КВР")))</f>
        <v>Предоставление субсидий бюджетным, автономным учреждениям и иным некоммерческим организациям</v>
      </c>
      <c r="B42" s="52" t="s">
        <v>618</v>
      </c>
      <c r="C42" s="8" t="s">
        <v>537</v>
      </c>
      <c r="D42" s="1" t="s">
        <v>554</v>
      </c>
      <c r="E42" s="6">
        <v>600</v>
      </c>
      <c r="F42" s="7">
        <f>F43+F45</f>
        <v>258462.30000000002</v>
      </c>
      <c r="G42" s="7">
        <f>G43+G45</f>
        <v>263729.60000000003</v>
      </c>
    </row>
    <row r="43" spans="1:7">
      <c r="A43" s="39" t="str">
        <f ca="1">IF(ISERROR(MATCH(E43,Код_КВР,0)),"",INDIRECT(ADDRESS(MATCH(E43,Код_КВР,0)+1,2,,,"КВР")))</f>
        <v>Субсидии бюджетным учреждениям</v>
      </c>
      <c r="B43" s="52" t="s">
        <v>618</v>
      </c>
      <c r="C43" s="8" t="s">
        <v>537</v>
      </c>
      <c r="D43" s="1" t="s">
        <v>554</v>
      </c>
      <c r="E43" s="6">
        <v>610</v>
      </c>
      <c r="F43" s="7">
        <f>F44</f>
        <v>228731.2</v>
      </c>
      <c r="G43" s="7">
        <f>G44</f>
        <v>233712.2</v>
      </c>
    </row>
    <row r="44" spans="1:7" ht="49.5">
      <c r="A44" s="39" t="str">
        <f ca="1">IF(ISERROR(MATCH(E44,Код_КВР,0)),"",INDIRECT(ADDRESS(MATCH(E44,Код_КВР,0)+1,2,,,"КВР")))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" s="52" t="s">
        <v>618</v>
      </c>
      <c r="C44" s="8" t="s">
        <v>537</v>
      </c>
      <c r="D44" s="1" t="s">
        <v>554</v>
      </c>
      <c r="E44" s="6">
        <v>611</v>
      </c>
      <c r="F44" s="7">
        <f>прил.16!G500</f>
        <v>228731.2</v>
      </c>
      <c r="G44" s="7">
        <f>прил.16!H500</f>
        <v>233712.2</v>
      </c>
    </row>
    <row r="45" spans="1:7">
      <c r="A45" s="39" t="str">
        <f ca="1">IF(ISERROR(MATCH(E45,Код_КВР,0)),"",INDIRECT(ADDRESS(MATCH(E45,Код_КВР,0)+1,2,,,"КВР")))</f>
        <v>Субсидии автономным учреждениям</v>
      </c>
      <c r="B45" s="52" t="s">
        <v>618</v>
      </c>
      <c r="C45" s="8" t="s">
        <v>537</v>
      </c>
      <c r="D45" s="1" t="s">
        <v>554</v>
      </c>
      <c r="E45" s="6">
        <v>620</v>
      </c>
      <c r="F45" s="7">
        <f>F46</f>
        <v>29731.1</v>
      </c>
      <c r="G45" s="7">
        <f>G46</f>
        <v>30017.4</v>
      </c>
    </row>
    <row r="46" spans="1:7" ht="49.5">
      <c r="A46" s="39" t="str">
        <f ca="1">IF(ISERROR(MATCH(E46,Код_КВР,0)),"",INDIRECT(ADDRESS(MATCH(E46,Код_КВР,0)+1,2,,,"КВР")))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6" s="52" t="s">
        <v>618</v>
      </c>
      <c r="C46" s="8" t="s">
        <v>537</v>
      </c>
      <c r="D46" s="1" t="s">
        <v>554</v>
      </c>
      <c r="E46" s="6">
        <v>621</v>
      </c>
      <c r="F46" s="7">
        <f>прил.16!G502</f>
        <v>29731.1</v>
      </c>
      <c r="G46" s="7">
        <f>прил.16!H502</f>
        <v>30017.4</v>
      </c>
    </row>
    <row r="47" spans="1:7" ht="66">
      <c r="A47" s="39" t="str">
        <f ca="1">IF(ISERROR(MATCH(B47,Код_КЦСР,0)),"",INDIRECT(ADDRESS(MATCH(B47,Код_КЦСР,0)+1,2,,,"КЦСР")))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" s="52" t="s">
        <v>149</v>
      </c>
      <c r="C47" s="8"/>
      <c r="D47" s="1"/>
      <c r="E47" s="6"/>
      <c r="F47" s="7">
        <f t="shared" ref="F47:G49" si="4">F48</f>
        <v>1118557.3</v>
      </c>
      <c r="G47" s="7">
        <f t="shared" si="4"/>
        <v>1170010.9000000001</v>
      </c>
    </row>
    <row r="48" spans="1:7">
      <c r="A48" s="39" t="str">
        <f ca="1">IF(ISERROR(MATCH(C48,Код_Раздел,0)),"",INDIRECT(ADDRESS(MATCH(C48,Код_Раздел,0)+1,2,,,"Раздел")))</f>
        <v>Образование</v>
      </c>
      <c r="B48" s="52" t="s">
        <v>149</v>
      </c>
      <c r="C48" s="8" t="s">
        <v>537</v>
      </c>
      <c r="D48" s="1"/>
      <c r="E48" s="6"/>
      <c r="F48" s="7">
        <f t="shared" si="4"/>
        <v>1118557.3</v>
      </c>
      <c r="G48" s="7">
        <f t="shared" si="4"/>
        <v>1170010.9000000001</v>
      </c>
    </row>
    <row r="49" spans="1:7">
      <c r="A49" s="10" t="s">
        <v>596</v>
      </c>
      <c r="B49" s="52" t="s">
        <v>149</v>
      </c>
      <c r="C49" s="8" t="s">
        <v>537</v>
      </c>
      <c r="D49" s="1" t="s">
        <v>554</v>
      </c>
      <c r="E49" s="6"/>
      <c r="F49" s="7">
        <f t="shared" si="4"/>
        <v>1118557.3</v>
      </c>
      <c r="G49" s="7">
        <f t="shared" si="4"/>
        <v>1170010.9000000001</v>
      </c>
    </row>
    <row r="50" spans="1:7" ht="33">
      <c r="A50" s="39" t="str">
        <f ca="1">IF(ISERROR(MATCH(E50,Код_КВР,0)),"",INDIRECT(ADDRESS(MATCH(E50,Код_КВР,0)+1,2,,,"КВР")))</f>
        <v>Предоставление субсидий бюджетным, автономным учреждениям и иным некоммерческим организациям</v>
      </c>
      <c r="B50" s="52" t="s">
        <v>149</v>
      </c>
      <c r="C50" s="8" t="s">
        <v>537</v>
      </c>
      <c r="D50" s="1" t="s">
        <v>554</v>
      </c>
      <c r="E50" s="6">
        <v>600</v>
      </c>
      <c r="F50" s="7">
        <f>F51+F53</f>
        <v>1118557.3</v>
      </c>
      <c r="G50" s="7">
        <f>G51+G53</f>
        <v>1170010.9000000001</v>
      </c>
    </row>
    <row r="51" spans="1:7">
      <c r="A51" s="39" t="str">
        <f ca="1">IF(ISERROR(MATCH(E51,Код_КВР,0)),"",INDIRECT(ADDRESS(MATCH(E51,Код_КВР,0)+1,2,,,"КВР")))</f>
        <v>Субсидии бюджетным учреждениям</v>
      </c>
      <c r="B51" s="52" t="s">
        <v>149</v>
      </c>
      <c r="C51" s="8" t="s">
        <v>537</v>
      </c>
      <c r="D51" s="1" t="s">
        <v>554</v>
      </c>
      <c r="E51" s="6">
        <v>610</v>
      </c>
      <c r="F51" s="7">
        <f>F52</f>
        <v>1037378.8</v>
      </c>
      <c r="G51" s="7">
        <f>G52</f>
        <v>1067607.8</v>
      </c>
    </row>
    <row r="52" spans="1:7" ht="50.25" customHeight="1">
      <c r="A52" s="39" t="str">
        <f ca="1">IF(ISERROR(MATCH(E52,Код_КВР,0)),"",INDIRECT(ADDRESS(MATCH(E52,Код_КВР,0)+1,2,,,"КВР")))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" s="52" t="s">
        <v>149</v>
      </c>
      <c r="C52" s="8" t="s">
        <v>537</v>
      </c>
      <c r="D52" s="1" t="s">
        <v>554</v>
      </c>
      <c r="E52" s="6">
        <v>611</v>
      </c>
      <c r="F52" s="7">
        <f>прил.16!G506</f>
        <v>1037378.8</v>
      </c>
      <c r="G52" s="7">
        <f>прил.16!H506</f>
        <v>1067607.8</v>
      </c>
    </row>
    <row r="53" spans="1:7">
      <c r="A53" s="39" t="str">
        <f ca="1">IF(ISERROR(MATCH(E53,Код_КВР,0)),"",INDIRECT(ADDRESS(MATCH(E53,Код_КВР,0)+1,2,,,"КВР")))</f>
        <v>Субсидии автономным учреждениям</v>
      </c>
      <c r="B53" s="52" t="s">
        <v>149</v>
      </c>
      <c r="C53" s="8" t="s">
        <v>537</v>
      </c>
      <c r="D53" s="1" t="s">
        <v>554</v>
      </c>
      <c r="E53" s="6">
        <v>620</v>
      </c>
      <c r="F53" s="7">
        <f>F54</f>
        <v>81178.5</v>
      </c>
      <c r="G53" s="7">
        <f>G54</f>
        <v>102403.1</v>
      </c>
    </row>
    <row r="54" spans="1:7" ht="49.5">
      <c r="A54" s="39" t="str">
        <f ca="1">IF(ISERROR(MATCH(E54,Код_КВР,0)),"",INDIRECT(ADDRESS(MATCH(E54,Код_КВР,0)+1,2,,,"КВР")))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" s="52" t="s">
        <v>149</v>
      </c>
      <c r="C54" s="8" t="s">
        <v>537</v>
      </c>
      <c r="D54" s="1" t="s">
        <v>554</v>
      </c>
      <c r="E54" s="6">
        <v>621</v>
      </c>
      <c r="F54" s="7">
        <f>прил.16!G508</f>
        <v>81178.5</v>
      </c>
      <c r="G54" s="7">
        <f>прил.16!H508</f>
        <v>102403.1</v>
      </c>
    </row>
    <row r="55" spans="1:7" ht="82.5">
      <c r="A55" s="39" t="str">
        <f ca="1">IF(ISERROR(MATCH(B55,Код_КЦСР,0)),"",INDIRECT(ADDRESS(MATCH(B55,Код_КЦСР,0)+1,2,,,"КЦСР")))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55" s="52" t="s">
        <v>151</v>
      </c>
      <c r="C55" s="8"/>
      <c r="D55" s="1"/>
      <c r="E55" s="6"/>
      <c r="F55" s="7">
        <f t="shared" ref="F55:G59" si="5">F56</f>
        <v>63969.3</v>
      </c>
      <c r="G55" s="7">
        <f t="shared" si="5"/>
        <v>63969.3</v>
      </c>
    </row>
    <row r="56" spans="1:7">
      <c r="A56" s="39" t="str">
        <f ca="1">IF(ISERROR(MATCH(C56,Код_Раздел,0)),"",INDIRECT(ADDRESS(MATCH(C56,Код_Раздел,0)+1,2,,,"Раздел")))</f>
        <v>Социальная политика</v>
      </c>
      <c r="B56" s="52" t="s">
        <v>151</v>
      </c>
      <c r="C56" s="8" t="s">
        <v>530</v>
      </c>
      <c r="D56" s="1"/>
      <c r="E56" s="6"/>
      <c r="F56" s="7">
        <f t="shared" si="5"/>
        <v>63969.3</v>
      </c>
      <c r="G56" s="7">
        <f t="shared" si="5"/>
        <v>63969.3</v>
      </c>
    </row>
    <row r="57" spans="1:7">
      <c r="A57" s="11" t="s">
        <v>546</v>
      </c>
      <c r="B57" s="52" t="s">
        <v>151</v>
      </c>
      <c r="C57" s="8" t="s">
        <v>530</v>
      </c>
      <c r="D57" s="1" t="s">
        <v>557</v>
      </c>
      <c r="E57" s="6"/>
      <c r="F57" s="7">
        <f t="shared" si="5"/>
        <v>63969.3</v>
      </c>
      <c r="G57" s="7">
        <f t="shared" si="5"/>
        <v>63969.3</v>
      </c>
    </row>
    <row r="58" spans="1:7">
      <c r="A58" s="39" t="str">
        <f ca="1">IF(ISERROR(MATCH(E58,Код_КВР,0)),"",INDIRECT(ADDRESS(MATCH(E58,Код_КВР,0)+1,2,,,"КВР")))</f>
        <v>Социальное обеспечение и иные выплаты населению</v>
      </c>
      <c r="B58" s="52" t="s">
        <v>151</v>
      </c>
      <c r="C58" s="8" t="s">
        <v>530</v>
      </c>
      <c r="D58" s="1" t="s">
        <v>557</v>
      </c>
      <c r="E58" s="6">
        <v>300</v>
      </c>
      <c r="F58" s="7">
        <f t="shared" si="5"/>
        <v>63969.3</v>
      </c>
      <c r="G58" s="7">
        <f t="shared" si="5"/>
        <v>63969.3</v>
      </c>
    </row>
    <row r="59" spans="1:7" ht="33">
      <c r="A59" s="39" t="str">
        <f ca="1">IF(ISERROR(MATCH(E59,Код_КВР,0)),"",INDIRECT(ADDRESS(MATCH(E59,Код_КВР,0)+1,2,,,"КВР")))</f>
        <v>Социальные выплаты гражданам, кроме публичных нормативных социальных выплат</v>
      </c>
      <c r="B59" s="52" t="s">
        <v>151</v>
      </c>
      <c r="C59" s="8" t="s">
        <v>530</v>
      </c>
      <c r="D59" s="1" t="s">
        <v>557</v>
      </c>
      <c r="E59" s="6">
        <v>320</v>
      </c>
      <c r="F59" s="7">
        <f t="shared" si="5"/>
        <v>63969.3</v>
      </c>
      <c r="G59" s="7">
        <f t="shared" si="5"/>
        <v>63969.3</v>
      </c>
    </row>
    <row r="60" spans="1:7" ht="33">
      <c r="A60" s="39" t="str">
        <f ca="1">IF(ISERROR(MATCH(E60,Код_КВР,0)),"",INDIRECT(ADDRESS(MATCH(E60,Код_КВР,0)+1,2,,,"КВР")))</f>
        <v>Пособия, компенсации и иные социальные выплаты гражданам, кроме публичных нормативных обязательств</v>
      </c>
      <c r="B60" s="52" t="s">
        <v>151</v>
      </c>
      <c r="C60" s="8" t="s">
        <v>530</v>
      </c>
      <c r="D60" s="1" t="s">
        <v>557</v>
      </c>
      <c r="E60" s="6">
        <v>321</v>
      </c>
      <c r="F60" s="7">
        <f>прил.16!G703</f>
        <v>63969.3</v>
      </c>
      <c r="G60" s="7">
        <f>прил.16!H703</f>
        <v>63969.3</v>
      </c>
    </row>
    <row r="61" spans="1:7">
      <c r="A61" s="39" t="str">
        <f ca="1">IF(ISERROR(MATCH(B61,Код_КЦСР,0)),"",INDIRECT(ADDRESS(MATCH(B61,Код_КЦСР,0)+1,2,,,"КЦСР")))</f>
        <v>Общее образование</v>
      </c>
      <c r="B61" s="52" t="s">
        <v>619</v>
      </c>
      <c r="C61" s="8"/>
      <c r="D61" s="1"/>
      <c r="E61" s="6"/>
      <c r="F61" s="7">
        <f>F62+F70+F76+F82+F90+F96</f>
        <v>1439316</v>
      </c>
      <c r="G61" s="7">
        <f>G62+G70+G76+G82+G90+G96</f>
        <v>1539299.3</v>
      </c>
    </row>
    <row r="62" spans="1:7" ht="49.5">
      <c r="A62" s="39" t="str">
        <f ca="1">IF(ISERROR(MATCH(B62,Код_КЦСР,0)),"",INDIRECT(ADDRESS(MATCH(B62,Код_КЦСР,0)+1,2,,,"КЦСР")))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2" s="52" t="s">
        <v>620</v>
      </c>
      <c r="C62" s="8"/>
      <c r="D62" s="1"/>
      <c r="E62" s="6"/>
      <c r="F62" s="7">
        <f t="shared" ref="F62:G64" si="6">F63</f>
        <v>163816.80000000002</v>
      </c>
      <c r="G62" s="7">
        <f t="shared" si="6"/>
        <v>167311.4</v>
      </c>
    </row>
    <row r="63" spans="1:7">
      <c r="A63" s="39" t="str">
        <f ca="1">IF(ISERROR(MATCH(C63,Код_Раздел,0)),"",INDIRECT(ADDRESS(MATCH(C63,Код_Раздел,0)+1,2,,,"Раздел")))</f>
        <v>Образование</v>
      </c>
      <c r="B63" s="52" t="s">
        <v>620</v>
      </c>
      <c r="C63" s="8" t="s">
        <v>537</v>
      </c>
      <c r="D63" s="1"/>
      <c r="E63" s="6"/>
      <c r="F63" s="7">
        <f t="shared" si="6"/>
        <v>163816.80000000002</v>
      </c>
      <c r="G63" s="7">
        <f t="shared" si="6"/>
        <v>167311.4</v>
      </c>
    </row>
    <row r="64" spans="1:7">
      <c r="A64" s="10" t="s">
        <v>589</v>
      </c>
      <c r="B64" s="52" t="s">
        <v>620</v>
      </c>
      <c r="C64" s="8" t="s">
        <v>537</v>
      </c>
      <c r="D64" s="1" t="s">
        <v>555</v>
      </c>
      <c r="E64" s="6"/>
      <c r="F64" s="7">
        <f t="shared" si="6"/>
        <v>163816.80000000002</v>
      </c>
      <c r="G64" s="7">
        <f t="shared" si="6"/>
        <v>167311.4</v>
      </c>
    </row>
    <row r="65" spans="1:7" ht="33">
      <c r="A65" s="39" t="str">
        <f ca="1">IF(ISERROR(MATCH(E65,Код_КВР,0)),"",INDIRECT(ADDRESS(MATCH(E65,Код_КВР,0)+1,2,,,"КВР")))</f>
        <v>Предоставление субсидий бюджетным, автономным учреждениям и иным некоммерческим организациям</v>
      </c>
      <c r="B65" s="52" t="s">
        <v>620</v>
      </c>
      <c r="C65" s="8" t="s">
        <v>537</v>
      </c>
      <c r="D65" s="1" t="s">
        <v>555</v>
      </c>
      <c r="E65" s="6">
        <v>600</v>
      </c>
      <c r="F65" s="7">
        <f>F66+F68</f>
        <v>163816.80000000002</v>
      </c>
      <c r="G65" s="7">
        <f>G66+G68</f>
        <v>167311.4</v>
      </c>
    </row>
    <row r="66" spans="1:7">
      <c r="A66" s="39" t="str">
        <f ca="1">IF(ISERROR(MATCH(E66,Код_КВР,0)),"",INDIRECT(ADDRESS(MATCH(E66,Код_КВР,0)+1,2,,,"КВР")))</f>
        <v>Субсидии бюджетным учреждениям</v>
      </c>
      <c r="B66" s="52" t="s">
        <v>620</v>
      </c>
      <c r="C66" s="8" t="s">
        <v>537</v>
      </c>
      <c r="D66" s="1" t="s">
        <v>555</v>
      </c>
      <c r="E66" s="6">
        <v>610</v>
      </c>
      <c r="F66" s="7">
        <f>F67</f>
        <v>160451.6</v>
      </c>
      <c r="G66" s="7">
        <f>G67</f>
        <v>163871.6</v>
      </c>
    </row>
    <row r="67" spans="1:7" ht="49.5">
      <c r="A67" s="39" t="str">
        <f ca="1">IF(ISERROR(MATCH(E67,Код_КВР,0)),"",INDIRECT(ADDRESS(MATCH(E67,Код_КВР,0)+1,2,,,"КВР")))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" s="52" t="s">
        <v>620</v>
      </c>
      <c r="C67" s="8" t="s">
        <v>537</v>
      </c>
      <c r="D67" s="1" t="s">
        <v>555</v>
      </c>
      <c r="E67" s="6">
        <v>611</v>
      </c>
      <c r="F67" s="7">
        <f>прил.16!G526</f>
        <v>160451.6</v>
      </c>
      <c r="G67" s="7">
        <f>прил.16!H526</f>
        <v>163871.6</v>
      </c>
    </row>
    <row r="68" spans="1:7">
      <c r="A68" s="39" t="str">
        <f ca="1">IF(ISERROR(MATCH(E68,Код_КВР,0)),"",INDIRECT(ADDRESS(MATCH(E68,Код_КВР,0)+1,2,,,"КВР")))</f>
        <v>Субсидии автономным учреждениям</v>
      </c>
      <c r="B68" s="52" t="s">
        <v>620</v>
      </c>
      <c r="C68" s="8" t="s">
        <v>537</v>
      </c>
      <c r="D68" s="1" t="s">
        <v>555</v>
      </c>
      <c r="E68" s="6">
        <v>620</v>
      </c>
      <c r="F68" s="7">
        <f>F69</f>
        <v>3365.2</v>
      </c>
      <c r="G68" s="7">
        <f>G69</f>
        <v>3439.8</v>
      </c>
    </row>
    <row r="69" spans="1:7" ht="49.5">
      <c r="A69" s="39" t="str">
        <f ca="1">IF(ISERROR(MATCH(E69,Код_КВР,0)),"",INDIRECT(ADDRESS(MATCH(E69,Код_КВР,0)+1,2,,,"КВР")))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9" s="52" t="s">
        <v>620</v>
      </c>
      <c r="C69" s="8" t="s">
        <v>537</v>
      </c>
      <c r="D69" s="1" t="s">
        <v>555</v>
      </c>
      <c r="E69" s="6">
        <v>621</v>
      </c>
      <c r="F69" s="7">
        <f>прил.16!G528</f>
        <v>3365.2</v>
      </c>
      <c r="G69" s="7">
        <f>прил.16!H528</f>
        <v>3439.8</v>
      </c>
    </row>
    <row r="70" spans="1:7" ht="85.5" customHeight="1">
      <c r="A70" s="39" t="str">
        <f ca="1">IF(ISERROR(MATCH(B70,Код_КЦСР,0)),"",INDIRECT(ADDRESS(MATCH(B70,Код_КЦСР,0)+1,2,,,"КЦСР")))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0" s="52" t="s">
        <v>621</v>
      </c>
      <c r="C70" s="8"/>
      <c r="D70" s="1"/>
      <c r="E70" s="6"/>
      <c r="F70" s="7">
        <f t="shared" ref="F70:G74" si="7">F71</f>
        <v>9003.4</v>
      </c>
      <c r="G70" s="7">
        <f t="shared" si="7"/>
        <v>9604.6</v>
      </c>
    </row>
    <row r="71" spans="1:7">
      <c r="A71" s="39" t="str">
        <f ca="1">IF(ISERROR(MATCH(C71,Код_Раздел,0)),"",INDIRECT(ADDRESS(MATCH(C71,Код_Раздел,0)+1,2,,,"Раздел")))</f>
        <v>Образование</v>
      </c>
      <c r="B71" s="52" t="s">
        <v>621</v>
      </c>
      <c r="C71" s="8" t="s">
        <v>537</v>
      </c>
      <c r="D71" s="1"/>
      <c r="E71" s="6"/>
      <c r="F71" s="7">
        <f t="shared" si="7"/>
        <v>9003.4</v>
      </c>
      <c r="G71" s="7">
        <f t="shared" si="7"/>
        <v>9604.6</v>
      </c>
    </row>
    <row r="72" spans="1:7">
      <c r="A72" s="10" t="s">
        <v>589</v>
      </c>
      <c r="B72" s="52" t="s">
        <v>621</v>
      </c>
      <c r="C72" s="8" t="s">
        <v>537</v>
      </c>
      <c r="D72" s="1" t="s">
        <v>555</v>
      </c>
      <c r="E72" s="6"/>
      <c r="F72" s="7">
        <f t="shared" si="7"/>
        <v>9003.4</v>
      </c>
      <c r="G72" s="7">
        <f t="shared" si="7"/>
        <v>9604.6</v>
      </c>
    </row>
    <row r="73" spans="1:7" ht="33">
      <c r="A73" s="39" t="str">
        <f ca="1">IF(ISERROR(MATCH(E73,Код_КВР,0)),"",INDIRECT(ADDRESS(MATCH(E73,Код_КВР,0)+1,2,,,"КВР")))</f>
        <v>Предоставление субсидий бюджетным, автономным учреждениям и иным некоммерческим организациям</v>
      </c>
      <c r="B73" s="52" t="s">
        <v>621</v>
      </c>
      <c r="C73" s="8" t="s">
        <v>537</v>
      </c>
      <c r="D73" s="1" t="s">
        <v>555</v>
      </c>
      <c r="E73" s="6">
        <v>600</v>
      </c>
      <c r="F73" s="7">
        <f t="shared" si="7"/>
        <v>9003.4</v>
      </c>
      <c r="G73" s="7">
        <f t="shared" si="7"/>
        <v>9604.6</v>
      </c>
    </row>
    <row r="74" spans="1:7">
      <c r="A74" s="39" t="str">
        <f ca="1">IF(ISERROR(MATCH(E74,Код_КВР,0)),"",INDIRECT(ADDRESS(MATCH(E74,Код_КВР,0)+1,2,,,"КВР")))</f>
        <v>Субсидии бюджетным учреждениям</v>
      </c>
      <c r="B74" s="52" t="s">
        <v>621</v>
      </c>
      <c r="C74" s="8" t="s">
        <v>537</v>
      </c>
      <c r="D74" s="1" t="s">
        <v>555</v>
      </c>
      <c r="E74" s="6">
        <v>610</v>
      </c>
      <c r="F74" s="7">
        <f t="shared" si="7"/>
        <v>9003.4</v>
      </c>
      <c r="G74" s="7">
        <f t="shared" si="7"/>
        <v>9604.6</v>
      </c>
    </row>
    <row r="75" spans="1:7" ht="49.5">
      <c r="A75" s="39" t="str">
        <f ca="1">IF(ISERROR(MATCH(E75,Код_КВР,0)),"",INDIRECT(ADDRESS(MATCH(E75,Код_КВР,0)+1,2,,,"КВР")))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" s="52" t="s">
        <v>621</v>
      </c>
      <c r="C75" s="8" t="s">
        <v>537</v>
      </c>
      <c r="D75" s="1" t="s">
        <v>555</v>
      </c>
      <c r="E75" s="6">
        <v>611</v>
      </c>
      <c r="F75" s="7">
        <f>прил.16!G532</f>
        <v>9003.4</v>
      </c>
      <c r="G75" s="7">
        <f>прил.16!H532</f>
        <v>9604.6</v>
      </c>
    </row>
    <row r="76" spans="1:7" ht="33">
      <c r="A76" s="39" t="str">
        <f ca="1">IF(ISERROR(MATCH(B76,Код_КЦСР,0)),"",INDIRECT(ADDRESS(MATCH(B76,Код_КЦСР,0)+1,2,,,"КЦСР")))</f>
        <v>Формирование комплексной системы выявления, развития и поддержки одаренных детей и молодых талантов</v>
      </c>
      <c r="B76" s="52" t="s">
        <v>622</v>
      </c>
      <c r="C76" s="8"/>
      <c r="D76" s="1"/>
      <c r="E76" s="6"/>
      <c r="F76" s="7">
        <f t="shared" ref="F76:G78" si="8">F77</f>
        <v>458</v>
      </c>
      <c r="G76" s="7">
        <f t="shared" si="8"/>
        <v>458</v>
      </c>
    </row>
    <row r="77" spans="1:7">
      <c r="A77" s="39" t="str">
        <f ca="1">IF(ISERROR(MATCH(C77,Код_Раздел,0)),"",INDIRECT(ADDRESS(MATCH(C77,Код_Раздел,0)+1,2,,,"Раздел")))</f>
        <v>Образование</v>
      </c>
      <c r="B77" s="52" t="s">
        <v>622</v>
      </c>
      <c r="C77" s="8" t="s">
        <v>537</v>
      </c>
      <c r="D77" s="1"/>
      <c r="E77" s="6"/>
      <c r="F77" s="7">
        <f t="shared" si="8"/>
        <v>458</v>
      </c>
      <c r="G77" s="7">
        <f t="shared" si="8"/>
        <v>458</v>
      </c>
    </row>
    <row r="78" spans="1:7">
      <c r="A78" s="10" t="s">
        <v>589</v>
      </c>
      <c r="B78" s="52" t="s">
        <v>622</v>
      </c>
      <c r="C78" s="8" t="s">
        <v>537</v>
      </c>
      <c r="D78" s="1" t="s">
        <v>555</v>
      </c>
      <c r="E78" s="6"/>
      <c r="F78" s="7">
        <f t="shared" si="8"/>
        <v>458</v>
      </c>
      <c r="G78" s="7">
        <f t="shared" si="8"/>
        <v>458</v>
      </c>
    </row>
    <row r="79" spans="1:7">
      <c r="A79" s="39" t="str">
        <f ca="1">IF(ISERROR(MATCH(E79,Код_КВР,0)),"",INDIRECT(ADDRESS(MATCH(E79,Код_КВР,0)+1,2,,,"КВР")))</f>
        <v>Социальное обеспечение и иные выплаты населению</v>
      </c>
      <c r="B79" s="52" t="s">
        <v>622</v>
      </c>
      <c r="C79" s="8" t="s">
        <v>537</v>
      </c>
      <c r="D79" s="1" t="s">
        <v>555</v>
      </c>
      <c r="E79" s="6">
        <v>300</v>
      </c>
      <c r="F79" s="7">
        <f>SUM(F80:F81)</f>
        <v>458</v>
      </c>
      <c r="G79" s="7">
        <f>SUM(G80:G81)</f>
        <v>458</v>
      </c>
    </row>
    <row r="80" spans="1:7">
      <c r="A80" s="39" t="str">
        <f ca="1">IF(ISERROR(MATCH(E80,Код_КВР,0)),"",INDIRECT(ADDRESS(MATCH(E80,Код_КВР,0)+1,2,,,"КВР")))</f>
        <v>Стипендии</v>
      </c>
      <c r="B80" s="52" t="s">
        <v>622</v>
      </c>
      <c r="C80" s="8" t="s">
        <v>537</v>
      </c>
      <c r="D80" s="1" t="s">
        <v>555</v>
      </c>
      <c r="E80" s="6">
        <v>340</v>
      </c>
      <c r="F80" s="7">
        <f>прил.16!G535</f>
        <v>200</v>
      </c>
      <c r="G80" s="7">
        <f>прил.16!H535</f>
        <v>200</v>
      </c>
    </row>
    <row r="81" spans="1:7">
      <c r="A81" s="39" t="str">
        <f ca="1">IF(ISERROR(MATCH(E81,Код_КВР,0)),"",INDIRECT(ADDRESS(MATCH(E81,Код_КВР,0)+1,2,,,"КВР")))</f>
        <v>Премии и гранты</v>
      </c>
      <c r="B81" s="52" t="s">
        <v>622</v>
      </c>
      <c r="C81" s="8" t="s">
        <v>537</v>
      </c>
      <c r="D81" s="1" t="s">
        <v>555</v>
      </c>
      <c r="E81" s="6">
        <v>350</v>
      </c>
      <c r="F81" s="7">
        <f>прил.16!G536</f>
        <v>258</v>
      </c>
      <c r="G81" s="7">
        <f>прил.16!H536</f>
        <v>258</v>
      </c>
    </row>
    <row r="82" spans="1:7" ht="66">
      <c r="A82" s="39" t="str">
        <f ca="1">IF(ISERROR(MATCH(B82,Код_КЦСР,0)),"",INDIRECT(ADDRESS(MATCH(B82,Код_КЦСР,0)+1,2,,,"КЦСР")))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2" s="52" t="s">
        <v>160</v>
      </c>
      <c r="C82" s="8"/>
      <c r="D82" s="1"/>
      <c r="E82" s="6"/>
      <c r="F82" s="7">
        <f t="shared" ref="F82:G84" si="9">F83</f>
        <v>1243979.5</v>
      </c>
      <c r="G82" s="7">
        <f t="shared" si="9"/>
        <v>1340405.5</v>
      </c>
    </row>
    <row r="83" spans="1:7">
      <c r="A83" s="39" t="str">
        <f ca="1">IF(ISERROR(MATCH(C83,Код_Раздел,0)),"",INDIRECT(ADDRESS(MATCH(C83,Код_Раздел,0)+1,2,,,"Раздел")))</f>
        <v>Образование</v>
      </c>
      <c r="B83" s="52" t="s">
        <v>160</v>
      </c>
      <c r="C83" s="8" t="s">
        <v>537</v>
      </c>
      <c r="D83" s="1"/>
      <c r="E83" s="6"/>
      <c r="F83" s="7">
        <f t="shared" si="9"/>
        <v>1243979.5</v>
      </c>
      <c r="G83" s="7">
        <f t="shared" si="9"/>
        <v>1340405.5</v>
      </c>
    </row>
    <row r="84" spans="1:7">
      <c r="A84" s="10" t="s">
        <v>589</v>
      </c>
      <c r="B84" s="52" t="s">
        <v>160</v>
      </c>
      <c r="C84" s="8" t="s">
        <v>537</v>
      </c>
      <c r="D84" s="1" t="s">
        <v>555</v>
      </c>
      <c r="E84" s="6"/>
      <c r="F84" s="7">
        <f t="shared" si="9"/>
        <v>1243979.5</v>
      </c>
      <c r="G84" s="7">
        <f t="shared" si="9"/>
        <v>1340405.5</v>
      </c>
    </row>
    <row r="85" spans="1:7" ht="33">
      <c r="A85" s="39" t="str">
        <f ca="1">IF(ISERROR(MATCH(E85,Код_КВР,0)),"",INDIRECT(ADDRESS(MATCH(E85,Код_КВР,0)+1,2,,,"КВР")))</f>
        <v>Предоставление субсидий бюджетным, автономным учреждениям и иным некоммерческим организациям</v>
      </c>
      <c r="B85" s="52" t="s">
        <v>160</v>
      </c>
      <c r="C85" s="8" t="s">
        <v>537</v>
      </c>
      <c r="D85" s="1" t="s">
        <v>555</v>
      </c>
      <c r="E85" s="6">
        <v>600</v>
      </c>
      <c r="F85" s="7">
        <f>F86+F88</f>
        <v>1243979.5</v>
      </c>
      <c r="G85" s="7">
        <f>G86+G88</f>
        <v>1340405.5</v>
      </c>
    </row>
    <row r="86" spans="1:7">
      <c r="A86" s="39" t="str">
        <f ca="1">IF(ISERROR(MATCH(E86,Код_КВР,0)),"",INDIRECT(ADDRESS(MATCH(E86,Код_КВР,0)+1,2,,,"КВР")))</f>
        <v>Субсидии бюджетным учреждениям</v>
      </c>
      <c r="B86" s="52" t="s">
        <v>160</v>
      </c>
      <c r="C86" s="8" t="s">
        <v>537</v>
      </c>
      <c r="D86" s="1" t="s">
        <v>555</v>
      </c>
      <c r="E86" s="6">
        <v>610</v>
      </c>
      <c r="F86" s="7">
        <f>F87</f>
        <v>1220299.2</v>
      </c>
      <c r="G86" s="7">
        <f>G87</f>
        <v>1314889.6000000001</v>
      </c>
    </row>
    <row r="87" spans="1:7" ht="49.5">
      <c r="A87" s="39" t="str">
        <f ca="1">IF(ISERROR(MATCH(E87,Код_КВР,0)),"",INDIRECT(ADDRESS(MATCH(E87,Код_КВР,0)+1,2,,,"КВР")))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7" s="52" t="s">
        <v>160</v>
      </c>
      <c r="C87" s="8" t="s">
        <v>537</v>
      </c>
      <c r="D87" s="1" t="s">
        <v>555</v>
      </c>
      <c r="E87" s="6">
        <v>611</v>
      </c>
      <c r="F87" s="7">
        <f>прил.16!G540</f>
        <v>1220299.2</v>
      </c>
      <c r="G87" s="7">
        <f>прил.16!H540</f>
        <v>1314889.6000000001</v>
      </c>
    </row>
    <row r="88" spans="1:7">
      <c r="A88" s="39" t="str">
        <f ca="1">IF(ISERROR(MATCH(E88,Код_КВР,0)),"",INDIRECT(ADDRESS(MATCH(E88,Код_КВР,0)+1,2,,,"КВР")))</f>
        <v>Субсидии автономным учреждениям</v>
      </c>
      <c r="B88" s="52" t="s">
        <v>160</v>
      </c>
      <c r="C88" s="8" t="s">
        <v>537</v>
      </c>
      <c r="D88" s="1" t="s">
        <v>555</v>
      </c>
      <c r="E88" s="6">
        <v>620</v>
      </c>
      <c r="F88" s="7">
        <f>F89</f>
        <v>23680.3</v>
      </c>
      <c r="G88" s="7">
        <f>G89</f>
        <v>25515.9</v>
      </c>
    </row>
    <row r="89" spans="1:7" ht="49.5">
      <c r="A89" s="39" t="str">
        <f ca="1">IF(ISERROR(MATCH(E89,Код_КВР,0)),"",INDIRECT(ADDRESS(MATCH(E89,Код_КВР,0)+1,2,,,"КВР")))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9" s="52" t="s">
        <v>160</v>
      </c>
      <c r="C89" s="8" t="s">
        <v>537</v>
      </c>
      <c r="D89" s="1" t="s">
        <v>555</v>
      </c>
      <c r="E89" s="6">
        <v>621</v>
      </c>
      <c r="F89" s="7">
        <f>прил.16!G542</f>
        <v>23680.3</v>
      </c>
      <c r="G89" s="7">
        <f>прил.16!H542</f>
        <v>25515.9</v>
      </c>
    </row>
    <row r="90" spans="1:7" ht="121.5" customHeight="1">
      <c r="A90" s="39" t="str">
        <f ca="1">IF(ISERROR(MATCH(B90,Код_КЦСР,0)),"",INDIRECT(ADDRESS(MATCH(B90,Код_КЦСР,0)+1,2,,,"КЦСР")))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0" s="52" t="s">
        <v>157</v>
      </c>
      <c r="C90" s="8"/>
      <c r="D90" s="1"/>
      <c r="E90" s="6"/>
      <c r="F90" s="7">
        <f t="shared" ref="F90:G94" si="10">F91</f>
        <v>5559.3</v>
      </c>
      <c r="G90" s="7">
        <f t="shared" si="10"/>
        <v>5020.8</v>
      </c>
    </row>
    <row r="91" spans="1:7">
      <c r="A91" s="39" t="str">
        <f ca="1">IF(ISERROR(MATCH(C91,Код_Раздел,0)),"",INDIRECT(ADDRESS(MATCH(C91,Код_Раздел,0)+1,2,,,"Раздел")))</f>
        <v>Социальная политика</v>
      </c>
      <c r="B91" s="52" t="s">
        <v>157</v>
      </c>
      <c r="C91" s="8" t="s">
        <v>530</v>
      </c>
      <c r="D91" s="1"/>
      <c r="E91" s="6"/>
      <c r="F91" s="7">
        <f t="shared" si="10"/>
        <v>5559.3</v>
      </c>
      <c r="G91" s="7">
        <f t="shared" si="10"/>
        <v>5020.8</v>
      </c>
    </row>
    <row r="92" spans="1:7">
      <c r="A92" s="10" t="s">
        <v>521</v>
      </c>
      <c r="B92" s="52" t="s">
        <v>157</v>
      </c>
      <c r="C92" s="8" t="s">
        <v>530</v>
      </c>
      <c r="D92" s="8" t="s">
        <v>556</v>
      </c>
      <c r="E92" s="6"/>
      <c r="F92" s="7">
        <f t="shared" si="10"/>
        <v>5559.3</v>
      </c>
      <c r="G92" s="7">
        <f t="shared" si="10"/>
        <v>5020.8</v>
      </c>
    </row>
    <row r="93" spans="1:7">
      <c r="A93" s="39" t="str">
        <f ca="1">IF(ISERROR(MATCH(E93,Код_КВР,0)),"",INDIRECT(ADDRESS(MATCH(E93,Код_КВР,0)+1,2,,,"КВР")))</f>
        <v>Социальное обеспечение и иные выплаты населению</v>
      </c>
      <c r="B93" s="52" t="s">
        <v>157</v>
      </c>
      <c r="C93" s="8" t="s">
        <v>530</v>
      </c>
      <c r="D93" s="8" t="s">
        <v>556</v>
      </c>
      <c r="E93" s="6">
        <v>300</v>
      </c>
      <c r="F93" s="7">
        <f t="shared" si="10"/>
        <v>5559.3</v>
      </c>
      <c r="G93" s="7">
        <f t="shared" si="10"/>
        <v>5020.8</v>
      </c>
    </row>
    <row r="94" spans="1:7" ht="33">
      <c r="A94" s="39" t="str">
        <f ca="1">IF(ISERROR(MATCH(E94,Код_КВР,0)),"",INDIRECT(ADDRESS(MATCH(E94,Код_КВР,0)+1,2,,,"КВР")))</f>
        <v>Социальные выплаты гражданам, кроме публичных нормативных социальных выплат</v>
      </c>
      <c r="B94" s="52" t="s">
        <v>157</v>
      </c>
      <c r="C94" s="8" t="s">
        <v>530</v>
      </c>
      <c r="D94" s="8" t="s">
        <v>556</v>
      </c>
      <c r="E94" s="6">
        <v>320</v>
      </c>
      <c r="F94" s="7">
        <f t="shared" si="10"/>
        <v>5559.3</v>
      </c>
      <c r="G94" s="7">
        <f t="shared" si="10"/>
        <v>5020.8</v>
      </c>
    </row>
    <row r="95" spans="1:7" ht="33">
      <c r="A95" s="39" t="str">
        <f ca="1">IF(ISERROR(MATCH(E95,Код_КВР,0)),"",INDIRECT(ADDRESS(MATCH(E95,Код_КВР,0)+1,2,,,"КВР")))</f>
        <v>Пособия, компенсации и иные социальные выплаты гражданам, кроме публичных нормативных обязательств</v>
      </c>
      <c r="B95" s="52" t="s">
        <v>157</v>
      </c>
      <c r="C95" s="8" t="s">
        <v>530</v>
      </c>
      <c r="D95" s="8" t="s">
        <v>556</v>
      </c>
      <c r="E95" s="6">
        <v>321</v>
      </c>
      <c r="F95" s="7">
        <f>прил.16!G684</f>
        <v>5559.3</v>
      </c>
      <c r="G95" s="7">
        <f>прил.16!H684</f>
        <v>5020.8</v>
      </c>
    </row>
    <row r="96" spans="1:7" ht="101.25" customHeight="1">
      <c r="A96" s="39" t="str">
        <f ca="1">IF(ISERROR(MATCH(B96,Код_КЦСР,0)),"",INDIRECT(ADDRESS(MATCH(B96,Код_КЦСР,0)+1,2,,,"КЦСР")))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96" s="52" t="s">
        <v>159</v>
      </c>
      <c r="C96" s="8"/>
      <c r="D96" s="1"/>
      <c r="E96" s="6"/>
      <c r="F96" s="7">
        <f t="shared" ref="F96:G100" si="11">F97</f>
        <v>16499</v>
      </c>
      <c r="G96" s="7">
        <f t="shared" si="11"/>
        <v>16499</v>
      </c>
    </row>
    <row r="97" spans="1:7">
      <c r="A97" s="39" t="str">
        <f ca="1">IF(ISERROR(MATCH(C97,Код_Раздел,0)),"",INDIRECT(ADDRESS(MATCH(C97,Код_Раздел,0)+1,2,,,"Раздел")))</f>
        <v>Образование</v>
      </c>
      <c r="B97" s="52" t="s">
        <v>159</v>
      </c>
      <c r="C97" s="8" t="s">
        <v>537</v>
      </c>
      <c r="D97" s="1"/>
      <c r="E97" s="6"/>
      <c r="F97" s="7">
        <f t="shared" si="11"/>
        <v>16499</v>
      </c>
      <c r="G97" s="7">
        <f t="shared" si="11"/>
        <v>16499</v>
      </c>
    </row>
    <row r="98" spans="1:7">
      <c r="A98" s="10" t="s">
        <v>589</v>
      </c>
      <c r="B98" s="52" t="s">
        <v>159</v>
      </c>
      <c r="C98" s="8" t="s">
        <v>537</v>
      </c>
      <c r="D98" s="1" t="s">
        <v>555</v>
      </c>
      <c r="E98" s="6"/>
      <c r="F98" s="7">
        <f t="shared" si="11"/>
        <v>16499</v>
      </c>
      <c r="G98" s="7">
        <f t="shared" si="11"/>
        <v>16499</v>
      </c>
    </row>
    <row r="99" spans="1:7" ht="33">
      <c r="A99" s="39" t="str">
        <f ca="1">IF(ISERROR(MATCH(E99,Код_КВР,0)),"",INDIRECT(ADDRESS(MATCH(E99,Код_КВР,0)+1,2,,,"КВР")))</f>
        <v>Предоставление субсидий бюджетным, автономным учреждениям и иным некоммерческим организациям</v>
      </c>
      <c r="B99" s="52" t="s">
        <v>159</v>
      </c>
      <c r="C99" s="8" t="s">
        <v>537</v>
      </c>
      <c r="D99" s="1" t="s">
        <v>555</v>
      </c>
      <c r="E99" s="6">
        <v>600</v>
      </c>
      <c r="F99" s="7">
        <f t="shared" si="11"/>
        <v>16499</v>
      </c>
      <c r="G99" s="7">
        <f t="shared" si="11"/>
        <v>16499</v>
      </c>
    </row>
    <row r="100" spans="1:7">
      <c r="A100" s="39" t="str">
        <f ca="1">IF(ISERROR(MATCH(E100,Код_КВР,0)),"",INDIRECT(ADDRESS(MATCH(E100,Код_КВР,0)+1,2,,,"КВР")))</f>
        <v>Субсидии бюджетным учреждениям</v>
      </c>
      <c r="B100" s="52" t="s">
        <v>159</v>
      </c>
      <c r="C100" s="8" t="s">
        <v>537</v>
      </c>
      <c r="D100" s="1" t="s">
        <v>555</v>
      </c>
      <c r="E100" s="6">
        <v>610</v>
      </c>
      <c r="F100" s="7">
        <f t="shared" si="11"/>
        <v>16499</v>
      </c>
      <c r="G100" s="7">
        <f t="shared" si="11"/>
        <v>16499</v>
      </c>
    </row>
    <row r="101" spans="1:7" ht="49.5">
      <c r="A101" s="39" t="str">
        <f ca="1">IF(ISERROR(MATCH(E101,Код_КВР,0)),"",INDIRECT(ADDRESS(MATCH(E101,Код_КВР,0)+1,2,,,"КВР")))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" s="52" t="s">
        <v>159</v>
      </c>
      <c r="C101" s="8" t="s">
        <v>537</v>
      </c>
      <c r="D101" s="1" t="s">
        <v>555</v>
      </c>
      <c r="E101" s="6">
        <v>611</v>
      </c>
      <c r="F101" s="7">
        <f>прил.16!G546</f>
        <v>16499</v>
      </c>
      <c r="G101" s="7">
        <f>прил.16!H546</f>
        <v>16499</v>
      </c>
    </row>
    <row r="102" spans="1:7">
      <c r="A102" s="39" t="str">
        <f ca="1">IF(ISERROR(MATCH(B102,Код_КЦСР,0)),"",INDIRECT(ADDRESS(MATCH(B102,Код_КЦСР,0)+1,2,,,"КЦСР")))</f>
        <v>Дополнительное образование</v>
      </c>
      <c r="B102" s="52" t="s">
        <v>624</v>
      </c>
      <c r="C102" s="8"/>
      <c r="D102" s="1"/>
      <c r="E102" s="6"/>
      <c r="F102" s="7">
        <f>F103+F109+F115</f>
        <v>90517.7</v>
      </c>
      <c r="G102" s="7">
        <f>G103+G109+G115</f>
        <v>90647.1</v>
      </c>
    </row>
    <row r="103" spans="1:7">
      <c r="A103" s="39" t="str">
        <f ca="1">IF(ISERROR(MATCH(B103,Код_КЦСР,0)),"",INDIRECT(ADDRESS(MATCH(B103,Код_КЦСР,0)+1,2,,,"КЦСР")))</f>
        <v xml:space="preserve">Организация предоставления дополнительного образования детям </v>
      </c>
      <c r="B103" s="52" t="s">
        <v>1</v>
      </c>
      <c r="C103" s="8"/>
      <c r="D103" s="1"/>
      <c r="E103" s="6"/>
      <c r="F103" s="7">
        <f t="shared" ref="F103:G107" si="12">F104</f>
        <v>88402.2</v>
      </c>
      <c r="G103" s="7">
        <f t="shared" si="12"/>
        <v>88531.6</v>
      </c>
    </row>
    <row r="104" spans="1:7">
      <c r="A104" s="39" t="str">
        <f ca="1">IF(ISERROR(MATCH(C104,Код_Раздел,0)),"",INDIRECT(ADDRESS(MATCH(C104,Код_Раздел,0)+1,2,,,"Раздел")))</f>
        <v>Образование</v>
      </c>
      <c r="B104" s="52" t="s">
        <v>1</v>
      </c>
      <c r="C104" s="8" t="s">
        <v>537</v>
      </c>
      <c r="D104" s="1"/>
      <c r="E104" s="6"/>
      <c r="F104" s="7">
        <f t="shared" si="12"/>
        <v>88402.2</v>
      </c>
      <c r="G104" s="7">
        <f t="shared" si="12"/>
        <v>88531.6</v>
      </c>
    </row>
    <row r="105" spans="1:7">
      <c r="A105" s="10" t="s">
        <v>589</v>
      </c>
      <c r="B105" s="52" t="s">
        <v>1</v>
      </c>
      <c r="C105" s="8" t="s">
        <v>537</v>
      </c>
      <c r="D105" s="1" t="s">
        <v>555</v>
      </c>
      <c r="E105" s="6"/>
      <c r="F105" s="7">
        <f t="shared" si="12"/>
        <v>88402.2</v>
      </c>
      <c r="G105" s="7">
        <f t="shared" si="12"/>
        <v>88531.6</v>
      </c>
    </row>
    <row r="106" spans="1:7" ht="33">
      <c r="A106" s="39" t="str">
        <f ca="1">IF(ISERROR(MATCH(E106,Код_КВР,0)),"",INDIRECT(ADDRESS(MATCH(E106,Код_КВР,0)+1,2,,,"КВР")))</f>
        <v>Предоставление субсидий бюджетным, автономным учреждениям и иным некоммерческим организациям</v>
      </c>
      <c r="B106" s="52" t="s">
        <v>1</v>
      </c>
      <c r="C106" s="8" t="s">
        <v>537</v>
      </c>
      <c r="D106" s="1" t="s">
        <v>555</v>
      </c>
      <c r="E106" s="6">
        <v>600</v>
      </c>
      <c r="F106" s="7">
        <f t="shared" si="12"/>
        <v>88402.2</v>
      </c>
      <c r="G106" s="7">
        <f t="shared" si="12"/>
        <v>88531.6</v>
      </c>
    </row>
    <row r="107" spans="1:7">
      <c r="A107" s="39" t="str">
        <f ca="1">IF(ISERROR(MATCH(E107,Код_КВР,0)),"",INDIRECT(ADDRESS(MATCH(E107,Код_КВР,0)+1,2,,,"КВР")))</f>
        <v>Субсидии бюджетным учреждениям</v>
      </c>
      <c r="B107" s="52" t="s">
        <v>1</v>
      </c>
      <c r="C107" s="8" t="s">
        <v>537</v>
      </c>
      <c r="D107" s="1" t="s">
        <v>555</v>
      </c>
      <c r="E107" s="6">
        <v>610</v>
      </c>
      <c r="F107" s="7">
        <f t="shared" si="12"/>
        <v>88402.2</v>
      </c>
      <c r="G107" s="7">
        <f t="shared" si="12"/>
        <v>88531.6</v>
      </c>
    </row>
    <row r="108" spans="1:7" ht="49.5">
      <c r="A108" s="39" t="str">
        <f ca="1">IF(ISERROR(MATCH(E108,Код_КВР,0)),"",INDIRECT(ADDRESS(MATCH(E108,Код_КВР,0)+1,2,,,"КВР")))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8" s="52" t="s">
        <v>1</v>
      </c>
      <c r="C108" s="8" t="s">
        <v>537</v>
      </c>
      <c r="D108" s="1" t="s">
        <v>555</v>
      </c>
      <c r="E108" s="6">
        <v>611</v>
      </c>
      <c r="F108" s="7">
        <f>прил.16!G551</f>
        <v>88402.2</v>
      </c>
      <c r="G108" s="7">
        <f>прил.16!H551</f>
        <v>88531.6</v>
      </c>
    </row>
    <row r="109" spans="1:7" ht="49.5">
      <c r="A109" s="39" t="str">
        <f ca="1">IF(ISERROR(MATCH(B109,Код_КЦСР,0)),"",INDIRECT(ADDRESS(MATCH(B109,Код_КЦСР,0)+1,2,,,"КЦСР")))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09" s="52" t="s">
        <v>3</v>
      </c>
      <c r="C109" s="8"/>
      <c r="D109" s="1"/>
      <c r="E109" s="6"/>
      <c r="F109" s="7">
        <f t="shared" ref="F109:G113" si="13">F110</f>
        <v>258</v>
      </c>
      <c r="G109" s="7">
        <f t="shared" si="13"/>
        <v>258</v>
      </c>
    </row>
    <row r="110" spans="1:7">
      <c r="A110" s="39" t="str">
        <f ca="1">IF(ISERROR(MATCH(C110,Код_Раздел,0)),"",INDIRECT(ADDRESS(MATCH(C110,Код_Раздел,0)+1,2,,,"Раздел")))</f>
        <v>Образование</v>
      </c>
      <c r="B110" s="52" t="s">
        <v>3</v>
      </c>
      <c r="C110" s="8" t="s">
        <v>537</v>
      </c>
      <c r="D110" s="1"/>
      <c r="E110" s="6"/>
      <c r="F110" s="7">
        <f t="shared" si="13"/>
        <v>258</v>
      </c>
      <c r="G110" s="7">
        <f t="shared" si="13"/>
        <v>258</v>
      </c>
    </row>
    <row r="111" spans="1:7">
      <c r="A111" s="10" t="s">
        <v>590</v>
      </c>
      <c r="B111" s="52" t="s">
        <v>3</v>
      </c>
      <c r="C111" s="8" t="s">
        <v>537</v>
      </c>
      <c r="D111" s="1" t="s">
        <v>560</v>
      </c>
      <c r="E111" s="6"/>
      <c r="F111" s="7">
        <f t="shared" si="13"/>
        <v>258</v>
      </c>
      <c r="G111" s="7">
        <f t="shared" si="13"/>
        <v>258</v>
      </c>
    </row>
    <row r="112" spans="1:7" ht="33">
      <c r="A112" s="39" t="str">
        <f ca="1">IF(ISERROR(MATCH(E112,Код_КВР,0)),"",INDIRECT(ADDRESS(MATCH(E112,Код_КВР,0)+1,2,,,"КВР")))</f>
        <v>Предоставление субсидий бюджетным, автономным учреждениям и иным некоммерческим организациям</v>
      </c>
      <c r="B112" s="52" t="s">
        <v>3</v>
      </c>
      <c r="C112" s="8" t="s">
        <v>537</v>
      </c>
      <c r="D112" s="1" t="s">
        <v>560</v>
      </c>
      <c r="E112" s="6">
        <v>600</v>
      </c>
      <c r="F112" s="7">
        <f t="shared" si="13"/>
        <v>258</v>
      </c>
      <c r="G112" s="7">
        <f t="shared" si="13"/>
        <v>258</v>
      </c>
    </row>
    <row r="113" spans="1:7">
      <c r="A113" s="39" t="str">
        <f ca="1">IF(ISERROR(MATCH(E113,Код_КВР,0)),"",INDIRECT(ADDRESS(MATCH(E113,Код_КВР,0)+1,2,,,"КВР")))</f>
        <v>Субсидии бюджетным учреждениям</v>
      </c>
      <c r="B113" s="52" t="s">
        <v>3</v>
      </c>
      <c r="C113" s="8" t="s">
        <v>537</v>
      </c>
      <c r="D113" s="1" t="s">
        <v>560</v>
      </c>
      <c r="E113" s="6">
        <v>610</v>
      </c>
      <c r="F113" s="7">
        <f t="shared" si="13"/>
        <v>258</v>
      </c>
      <c r="G113" s="7">
        <f t="shared" si="13"/>
        <v>258</v>
      </c>
    </row>
    <row r="114" spans="1:7" ht="49.5">
      <c r="A114" s="39" t="str">
        <f ca="1">IF(ISERROR(MATCH(E114,Код_КВР,0)),"",INDIRECT(ADDRESS(MATCH(E114,Код_КВР,0)+1,2,,,"КВР")))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" s="52" t="s">
        <v>3</v>
      </c>
      <c r="C114" s="8" t="s">
        <v>537</v>
      </c>
      <c r="D114" s="1" t="s">
        <v>560</v>
      </c>
      <c r="E114" s="6">
        <v>611</v>
      </c>
      <c r="F114" s="7">
        <f>прил.16!G604</f>
        <v>258</v>
      </c>
      <c r="G114" s="7">
        <f>прил.16!H604</f>
        <v>258</v>
      </c>
    </row>
    <row r="115" spans="1:7" ht="86.25" customHeight="1">
      <c r="A115" s="39" t="str">
        <f ca="1">IF(ISERROR(MATCH(B115,Код_КЦСР,0)),"",INDIRECT(ADDRESS(MATCH(B115,Код_КЦСР,0)+1,2,,,"КЦСР")))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15" s="52" t="s">
        <v>168</v>
      </c>
      <c r="C115" s="8"/>
      <c r="D115" s="1"/>
      <c r="E115" s="6"/>
      <c r="F115" s="7">
        <f t="shared" ref="F115:G119" si="14">F116</f>
        <v>1857.5</v>
      </c>
      <c r="G115" s="7">
        <f t="shared" si="14"/>
        <v>1857.5</v>
      </c>
    </row>
    <row r="116" spans="1:7">
      <c r="A116" s="39" t="str">
        <f ca="1">IF(ISERROR(MATCH(C116,Код_Раздел,0)),"",INDIRECT(ADDRESS(MATCH(C116,Код_Раздел,0)+1,2,,,"Раздел")))</f>
        <v>Образование</v>
      </c>
      <c r="B116" s="52" t="s">
        <v>168</v>
      </c>
      <c r="C116" s="8" t="s">
        <v>537</v>
      </c>
      <c r="D116" s="1"/>
      <c r="E116" s="6"/>
      <c r="F116" s="7">
        <f t="shared" si="14"/>
        <v>1857.5</v>
      </c>
      <c r="G116" s="7">
        <f t="shared" si="14"/>
        <v>1857.5</v>
      </c>
    </row>
    <row r="117" spans="1:7">
      <c r="A117" s="10" t="s">
        <v>589</v>
      </c>
      <c r="B117" s="52" t="s">
        <v>168</v>
      </c>
      <c r="C117" s="8" t="s">
        <v>537</v>
      </c>
      <c r="D117" s="1" t="s">
        <v>555</v>
      </c>
      <c r="E117" s="6"/>
      <c r="F117" s="7">
        <f t="shared" si="14"/>
        <v>1857.5</v>
      </c>
      <c r="G117" s="7">
        <f t="shared" si="14"/>
        <v>1857.5</v>
      </c>
    </row>
    <row r="118" spans="1:7" ht="33">
      <c r="A118" s="39" t="str">
        <f ca="1">IF(ISERROR(MATCH(E118,Код_КВР,0)),"",INDIRECT(ADDRESS(MATCH(E118,Код_КВР,0)+1,2,,,"КВР")))</f>
        <v>Предоставление субсидий бюджетным, автономным учреждениям и иным некоммерческим организациям</v>
      </c>
      <c r="B118" s="52" t="s">
        <v>168</v>
      </c>
      <c r="C118" s="8" t="s">
        <v>537</v>
      </c>
      <c r="D118" s="1" t="s">
        <v>555</v>
      </c>
      <c r="E118" s="6">
        <v>600</v>
      </c>
      <c r="F118" s="7">
        <f t="shared" si="14"/>
        <v>1857.5</v>
      </c>
      <c r="G118" s="7">
        <f t="shared" si="14"/>
        <v>1857.5</v>
      </c>
    </row>
    <row r="119" spans="1:7">
      <c r="A119" s="39" t="str">
        <f ca="1">IF(ISERROR(MATCH(E119,Код_КВР,0)),"",INDIRECT(ADDRESS(MATCH(E119,Код_КВР,0)+1,2,,,"КВР")))</f>
        <v>Субсидии бюджетным учреждениям</v>
      </c>
      <c r="B119" s="52" t="s">
        <v>168</v>
      </c>
      <c r="C119" s="8" t="s">
        <v>537</v>
      </c>
      <c r="D119" s="1" t="s">
        <v>555</v>
      </c>
      <c r="E119" s="6">
        <v>610</v>
      </c>
      <c r="F119" s="7">
        <f t="shared" si="14"/>
        <v>1857.5</v>
      </c>
      <c r="G119" s="7">
        <f t="shared" si="14"/>
        <v>1857.5</v>
      </c>
    </row>
    <row r="120" spans="1:7" ht="49.5">
      <c r="A120" s="39" t="str">
        <f ca="1">IF(ISERROR(MATCH(E120,Код_КВР,0)),"",INDIRECT(ADDRESS(MATCH(E120,Код_КВР,0)+1,2,,,"КВР")))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0" s="52" t="s">
        <v>168</v>
      </c>
      <c r="C120" s="8" t="s">
        <v>537</v>
      </c>
      <c r="D120" s="1" t="s">
        <v>555</v>
      </c>
      <c r="E120" s="6">
        <v>611</v>
      </c>
      <c r="F120" s="7">
        <f>прил.16!G555</f>
        <v>1857.5</v>
      </c>
      <c r="G120" s="7">
        <f>прил.16!H555</f>
        <v>1857.5</v>
      </c>
    </row>
    <row r="121" spans="1:7">
      <c r="A121" s="39" t="str">
        <f ca="1">IF(ISERROR(MATCH(B121,Код_КЦСР,0)),"",INDIRECT(ADDRESS(MATCH(B121,Код_КЦСР,0)+1,2,,,"КЦСР")))</f>
        <v>Кадровое обеспечение муниципальной системы образования</v>
      </c>
      <c r="B121" s="52" t="s">
        <v>5</v>
      </c>
      <c r="C121" s="8"/>
      <c r="D121" s="1"/>
      <c r="E121" s="6"/>
      <c r="F121" s="7">
        <f>F122+F133+F152</f>
        <v>30535</v>
      </c>
      <c r="G121" s="7">
        <f>G122+G133+G152</f>
        <v>30567.599999999999</v>
      </c>
    </row>
    <row r="122" spans="1:7" ht="33">
      <c r="A122" s="39" t="str">
        <f ca="1">IF(ISERROR(MATCH(B122,Код_КЦСР,0)),"",INDIRECT(ADDRESS(MATCH(B122,Код_КЦСР,0)+1,2,,,"КЦСР")))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22" s="52" t="s">
        <v>7</v>
      </c>
      <c r="C122" s="8"/>
      <c r="D122" s="1"/>
      <c r="E122" s="6"/>
      <c r="F122" s="7">
        <f>F123</f>
        <v>325.5</v>
      </c>
      <c r="G122" s="7">
        <f>G123</f>
        <v>325.5</v>
      </c>
    </row>
    <row r="123" spans="1:7" ht="37.5" customHeight="1">
      <c r="A123" s="39" t="str">
        <f ca="1">IF(ISERROR(MATCH(B123,Код_КЦСР,0)),"",INDIRECT(ADDRESS(MATCH(B123,Код_КЦСР,0)+1,2,,,"КЦСР")))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23" s="52" t="s">
        <v>13</v>
      </c>
      <c r="C123" s="8"/>
      <c r="D123" s="1"/>
      <c r="E123" s="6"/>
      <c r="F123" s="7">
        <f>F124</f>
        <v>325.5</v>
      </c>
      <c r="G123" s="7">
        <f>G124</f>
        <v>325.5</v>
      </c>
    </row>
    <row r="124" spans="1:7">
      <c r="A124" s="39" t="str">
        <f ca="1">IF(ISERROR(MATCH(C124,Код_Раздел,0)),"",INDIRECT(ADDRESS(MATCH(C124,Код_Раздел,0)+1,2,,,"Раздел")))</f>
        <v>Образование</v>
      </c>
      <c r="B124" s="52" t="s">
        <v>13</v>
      </c>
      <c r="C124" s="8" t="s">
        <v>537</v>
      </c>
      <c r="D124" s="1"/>
      <c r="E124" s="6"/>
      <c r="F124" s="7">
        <f>F125+F129</f>
        <v>325.5</v>
      </c>
      <c r="G124" s="7">
        <f>G125+G129</f>
        <v>325.5</v>
      </c>
    </row>
    <row r="125" spans="1:7">
      <c r="A125" s="10" t="s">
        <v>596</v>
      </c>
      <c r="B125" s="52" t="s">
        <v>13</v>
      </c>
      <c r="C125" s="8" t="s">
        <v>537</v>
      </c>
      <c r="D125" s="1" t="s">
        <v>554</v>
      </c>
      <c r="E125" s="6"/>
      <c r="F125" s="7">
        <f t="shared" ref="F125:G127" si="15">F126</f>
        <v>130.19999999999999</v>
      </c>
      <c r="G125" s="7">
        <f t="shared" si="15"/>
        <v>130.19999999999999</v>
      </c>
    </row>
    <row r="126" spans="1:7">
      <c r="A126" s="39" t="str">
        <f ca="1">IF(ISERROR(MATCH(E126,Код_КВР,0)),"",INDIRECT(ADDRESS(MATCH(E126,Код_КВР,0)+1,2,,,"КВР")))</f>
        <v>Социальное обеспечение и иные выплаты населению</v>
      </c>
      <c r="B126" s="52" t="s">
        <v>13</v>
      </c>
      <c r="C126" s="8" t="s">
        <v>537</v>
      </c>
      <c r="D126" s="1" t="s">
        <v>554</v>
      </c>
      <c r="E126" s="6">
        <v>300</v>
      </c>
      <c r="F126" s="7">
        <f t="shared" si="15"/>
        <v>130.19999999999999</v>
      </c>
      <c r="G126" s="7">
        <f t="shared" si="15"/>
        <v>130.19999999999999</v>
      </c>
    </row>
    <row r="127" spans="1:7">
      <c r="A127" s="39" t="str">
        <f ca="1">IF(ISERROR(MATCH(E127,Код_КВР,0)),"",INDIRECT(ADDRESS(MATCH(E127,Код_КВР,0)+1,2,,,"КВР")))</f>
        <v>Публичные нормативные социальные выплаты гражданам</v>
      </c>
      <c r="B127" s="52" t="s">
        <v>13</v>
      </c>
      <c r="C127" s="8" t="s">
        <v>537</v>
      </c>
      <c r="D127" s="1" t="s">
        <v>554</v>
      </c>
      <c r="E127" s="6">
        <v>310</v>
      </c>
      <c r="F127" s="7">
        <f t="shared" si="15"/>
        <v>130.19999999999999</v>
      </c>
      <c r="G127" s="7">
        <f t="shared" si="15"/>
        <v>130.19999999999999</v>
      </c>
    </row>
    <row r="128" spans="1:7" ht="33">
      <c r="A128" s="39" t="str">
        <f ca="1">IF(ISERROR(MATCH(E128,Код_КВР,0)),"",INDIRECT(ADDRESS(MATCH(E128,Код_КВР,0)+1,2,,,"КВР")))</f>
        <v>Пособия, компенсации, меры социальной поддержки по публичным нормативным обязательствам</v>
      </c>
      <c r="B128" s="52" t="s">
        <v>13</v>
      </c>
      <c r="C128" s="8" t="s">
        <v>537</v>
      </c>
      <c r="D128" s="1" t="s">
        <v>554</v>
      </c>
      <c r="E128" s="6">
        <v>313</v>
      </c>
      <c r="F128" s="7">
        <f>прил.16!G514</f>
        <v>130.19999999999999</v>
      </c>
      <c r="G128" s="7">
        <f>прил.16!H514</f>
        <v>130.19999999999999</v>
      </c>
    </row>
    <row r="129" spans="1:7">
      <c r="A129" s="10" t="s">
        <v>589</v>
      </c>
      <c r="B129" s="52" t="s">
        <v>13</v>
      </c>
      <c r="C129" s="8" t="s">
        <v>537</v>
      </c>
      <c r="D129" s="1" t="s">
        <v>555</v>
      </c>
      <c r="E129" s="6"/>
      <c r="F129" s="7">
        <f t="shared" ref="F129:G131" si="16">F130</f>
        <v>195.3</v>
      </c>
      <c r="G129" s="7">
        <f t="shared" si="16"/>
        <v>195.3</v>
      </c>
    </row>
    <row r="130" spans="1:7">
      <c r="A130" s="39" t="str">
        <f ca="1">IF(ISERROR(MATCH(E130,Код_КВР,0)),"",INDIRECT(ADDRESS(MATCH(E130,Код_КВР,0)+1,2,,,"КВР")))</f>
        <v>Социальное обеспечение и иные выплаты населению</v>
      </c>
      <c r="B130" s="52" t="s">
        <v>13</v>
      </c>
      <c r="C130" s="8" t="s">
        <v>537</v>
      </c>
      <c r="D130" s="1" t="s">
        <v>555</v>
      </c>
      <c r="E130" s="6">
        <v>300</v>
      </c>
      <c r="F130" s="7">
        <f t="shared" si="16"/>
        <v>195.3</v>
      </c>
      <c r="G130" s="7">
        <f t="shared" si="16"/>
        <v>195.3</v>
      </c>
    </row>
    <row r="131" spans="1:7">
      <c r="A131" s="39" t="str">
        <f ca="1">IF(ISERROR(MATCH(E131,Код_КВР,0)),"",INDIRECT(ADDRESS(MATCH(E131,Код_КВР,0)+1,2,,,"КВР")))</f>
        <v>Публичные нормативные социальные выплаты гражданам</v>
      </c>
      <c r="B131" s="52" t="s">
        <v>13</v>
      </c>
      <c r="C131" s="8" t="s">
        <v>537</v>
      </c>
      <c r="D131" s="1" t="s">
        <v>555</v>
      </c>
      <c r="E131" s="6">
        <v>310</v>
      </c>
      <c r="F131" s="7">
        <f t="shared" si="16"/>
        <v>195.3</v>
      </c>
      <c r="G131" s="7">
        <f t="shared" si="16"/>
        <v>195.3</v>
      </c>
    </row>
    <row r="132" spans="1:7" ht="33">
      <c r="A132" s="39" t="str">
        <f ca="1">IF(ISERROR(MATCH(E132,Код_КВР,0)),"",INDIRECT(ADDRESS(MATCH(E132,Код_КВР,0)+1,2,,,"КВР")))</f>
        <v>Пособия, компенсации, меры социальной поддержки по публичным нормативным обязательствам</v>
      </c>
      <c r="B132" s="52" t="s">
        <v>13</v>
      </c>
      <c r="C132" s="8" t="s">
        <v>537</v>
      </c>
      <c r="D132" s="1" t="s">
        <v>555</v>
      </c>
      <c r="E132" s="6">
        <v>313</v>
      </c>
      <c r="F132" s="7">
        <f>прил.16!G561</f>
        <v>195.3</v>
      </c>
      <c r="G132" s="7">
        <f>прил.16!H561</f>
        <v>195.3</v>
      </c>
    </row>
    <row r="133" spans="1:7" ht="33">
      <c r="A133" s="39" t="str">
        <f ca="1">IF(ISERROR(MATCH(B133,Код_КЦСР,0)),"",INDIRECT(ADDRESS(MATCH(B133,Код_КЦСР,0)+1,2,,,"КЦСР")))</f>
        <v xml:space="preserve">Осуществление денежных выплат работникам муниципальных образовательных учреждений     </v>
      </c>
      <c r="B133" s="52" t="s">
        <v>15</v>
      </c>
      <c r="C133" s="8"/>
      <c r="D133" s="1"/>
      <c r="E133" s="6"/>
      <c r="F133" s="7">
        <f>F134+F140+F146</f>
        <v>30209.5</v>
      </c>
      <c r="G133" s="7">
        <f>G134+G140+G146</f>
        <v>30209.5</v>
      </c>
    </row>
    <row r="134" spans="1:7" ht="74.25" customHeight="1">
      <c r="A134" s="39" t="str">
        <f ca="1">IF(ISERROR(MATCH(B134,Код_КЦСР,0)),"",INDIRECT(ADDRESS(MATCH(B134,Код_КЦСР,0)+1,2,,,"КЦСР")))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34" s="52" t="s">
        <v>17</v>
      </c>
      <c r="C134" s="8"/>
      <c r="D134" s="1"/>
      <c r="E134" s="6"/>
      <c r="F134" s="7">
        <f t="shared" ref="F134:G138" si="17">F135</f>
        <v>6156</v>
      </c>
      <c r="G134" s="7">
        <f t="shared" si="17"/>
        <v>6156</v>
      </c>
    </row>
    <row r="135" spans="1:7">
      <c r="A135" s="39" t="str">
        <f ca="1">IF(ISERROR(MATCH(C135,Код_Раздел,0)),"",INDIRECT(ADDRESS(MATCH(C135,Код_Раздел,0)+1,2,,,"Раздел")))</f>
        <v>Образование</v>
      </c>
      <c r="B135" s="52" t="s">
        <v>17</v>
      </c>
      <c r="C135" s="8" t="s">
        <v>537</v>
      </c>
      <c r="D135" s="1"/>
      <c r="E135" s="6"/>
      <c r="F135" s="7">
        <f t="shared" si="17"/>
        <v>6156</v>
      </c>
      <c r="G135" s="7">
        <f t="shared" si="17"/>
        <v>6156</v>
      </c>
    </row>
    <row r="136" spans="1:7">
      <c r="A136" s="10" t="s">
        <v>596</v>
      </c>
      <c r="B136" s="52" t="s">
        <v>17</v>
      </c>
      <c r="C136" s="8" t="s">
        <v>537</v>
      </c>
      <c r="D136" s="1" t="s">
        <v>554</v>
      </c>
      <c r="E136" s="6"/>
      <c r="F136" s="7">
        <f t="shared" si="17"/>
        <v>6156</v>
      </c>
      <c r="G136" s="7">
        <f t="shared" si="17"/>
        <v>6156</v>
      </c>
    </row>
    <row r="137" spans="1:7">
      <c r="A137" s="39" t="str">
        <f ca="1">IF(ISERROR(MATCH(E137,Код_КВР,0)),"",INDIRECT(ADDRESS(MATCH(E137,Код_КВР,0)+1,2,,,"КВР")))</f>
        <v>Социальное обеспечение и иные выплаты населению</v>
      </c>
      <c r="B137" s="52" t="s">
        <v>17</v>
      </c>
      <c r="C137" s="8" t="s">
        <v>537</v>
      </c>
      <c r="D137" s="1" t="s">
        <v>554</v>
      </c>
      <c r="E137" s="6">
        <v>300</v>
      </c>
      <c r="F137" s="7">
        <f t="shared" si="17"/>
        <v>6156</v>
      </c>
      <c r="G137" s="7">
        <f t="shared" si="17"/>
        <v>6156</v>
      </c>
    </row>
    <row r="138" spans="1:7">
      <c r="A138" s="39" t="str">
        <f ca="1">IF(ISERROR(MATCH(E138,Код_КВР,0)),"",INDIRECT(ADDRESS(MATCH(E138,Код_КВР,0)+1,2,,,"КВР")))</f>
        <v>Публичные нормативные социальные выплаты гражданам</v>
      </c>
      <c r="B138" s="52" t="s">
        <v>17</v>
      </c>
      <c r="C138" s="8" t="s">
        <v>537</v>
      </c>
      <c r="D138" s="1" t="s">
        <v>554</v>
      </c>
      <c r="E138" s="6">
        <v>310</v>
      </c>
      <c r="F138" s="7">
        <f t="shared" si="17"/>
        <v>6156</v>
      </c>
      <c r="G138" s="7">
        <f t="shared" si="17"/>
        <v>6156</v>
      </c>
    </row>
    <row r="139" spans="1:7" ht="33">
      <c r="A139" s="39" t="str">
        <f ca="1">IF(ISERROR(MATCH(E139,Код_КВР,0)),"",INDIRECT(ADDRESS(MATCH(E139,Код_КВР,0)+1,2,,,"КВР")))</f>
        <v>Пособия, компенсации, меры социальной поддержки по публичным нормативным обязательствам</v>
      </c>
      <c r="B139" s="52" t="s">
        <v>17</v>
      </c>
      <c r="C139" s="8" t="s">
        <v>537</v>
      </c>
      <c r="D139" s="1" t="s">
        <v>554</v>
      </c>
      <c r="E139" s="6">
        <v>313</v>
      </c>
      <c r="F139" s="7">
        <f>прил.16!G519</f>
        <v>6156</v>
      </c>
      <c r="G139" s="7">
        <f>прил.16!H519</f>
        <v>6156</v>
      </c>
    </row>
    <row r="140" spans="1:7" ht="66">
      <c r="A140" s="39" t="str">
        <f ca="1">IF(ISERROR(MATCH(B140,Код_КЦСР,0)),"",INDIRECT(ADDRESS(MATCH(B140,Код_КЦСР,0)+1,2,,,"КЦСР")))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40" s="52" t="s">
        <v>192</v>
      </c>
      <c r="C140" s="8"/>
      <c r="D140" s="1"/>
      <c r="E140" s="6"/>
      <c r="F140" s="7">
        <f t="shared" ref="F140:G144" si="18">F141</f>
        <v>11634.9</v>
      </c>
      <c r="G140" s="7">
        <f t="shared" si="18"/>
        <v>11634.9</v>
      </c>
    </row>
    <row r="141" spans="1:7">
      <c r="A141" s="39" t="str">
        <f ca="1">IF(ISERROR(MATCH(C141,Код_Раздел,0)),"",INDIRECT(ADDRESS(MATCH(C141,Код_Раздел,0)+1,2,,,"Раздел")))</f>
        <v>Социальная политика</v>
      </c>
      <c r="B141" s="52" t="s">
        <v>192</v>
      </c>
      <c r="C141" s="8" t="s">
        <v>530</v>
      </c>
      <c r="D141" s="1"/>
      <c r="E141" s="6"/>
      <c r="F141" s="7">
        <f t="shared" si="18"/>
        <v>11634.9</v>
      </c>
      <c r="G141" s="7">
        <f t="shared" si="18"/>
        <v>11634.9</v>
      </c>
    </row>
    <row r="142" spans="1:7">
      <c r="A142" s="10" t="s">
        <v>521</v>
      </c>
      <c r="B142" s="52" t="s">
        <v>192</v>
      </c>
      <c r="C142" s="8" t="s">
        <v>530</v>
      </c>
      <c r="D142" s="8" t="s">
        <v>556</v>
      </c>
      <c r="E142" s="6"/>
      <c r="F142" s="7">
        <f t="shared" si="18"/>
        <v>11634.9</v>
      </c>
      <c r="G142" s="7">
        <f t="shared" si="18"/>
        <v>11634.9</v>
      </c>
    </row>
    <row r="143" spans="1:7">
      <c r="A143" s="39" t="str">
        <f ca="1">IF(ISERROR(MATCH(E143,Код_КВР,0)),"",INDIRECT(ADDRESS(MATCH(E143,Код_КВР,0)+1,2,,,"КВР")))</f>
        <v>Социальное обеспечение и иные выплаты населению</v>
      </c>
      <c r="B143" s="52" t="s">
        <v>192</v>
      </c>
      <c r="C143" s="8" t="s">
        <v>530</v>
      </c>
      <c r="D143" s="8" t="s">
        <v>556</v>
      </c>
      <c r="E143" s="6">
        <v>300</v>
      </c>
      <c r="F143" s="7">
        <f t="shared" si="18"/>
        <v>11634.9</v>
      </c>
      <c r="G143" s="7">
        <f t="shared" si="18"/>
        <v>11634.9</v>
      </c>
    </row>
    <row r="144" spans="1:7">
      <c r="A144" s="39" t="str">
        <f ca="1">IF(ISERROR(MATCH(E144,Код_КВР,0)),"",INDIRECT(ADDRESS(MATCH(E144,Код_КВР,0)+1,2,,,"КВР")))</f>
        <v>Публичные нормативные социальные выплаты гражданам</v>
      </c>
      <c r="B144" s="52" t="s">
        <v>192</v>
      </c>
      <c r="C144" s="8" t="s">
        <v>530</v>
      </c>
      <c r="D144" s="8" t="s">
        <v>556</v>
      </c>
      <c r="E144" s="6">
        <v>310</v>
      </c>
      <c r="F144" s="7">
        <f t="shared" si="18"/>
        <v>11634.9</v>
      </c>
      <c r="G144" s="7">
        <f t="shared" si="18"/>
        <v>11634.9</v>
      </c>
    </row>
    <row r="145" spans="1:7" ht="33">
      <c r="A145" s="39" t="str">
        <f ca="1">IF(ISERROR(MATCH(E145,Код_КВР,0)),"",INDIRECT(ADDRESS(MATCH(E145,Код_КВР,0)+1,2,,,"КВР")))</f>
        <v>Пособия, компенсации, меры социальной поддержки по публичным нормативным обязательствам</v>
      </c>
      <c r="B145" s="52" t="s">
        <v>192</v>
      </c>
      <c r="C145" s="8" t="s">
        <v>530</v>
      </c>
      <c r="D145" s="8" t="s">
        <v>556</v>
      </c>
      <c r="E145" s="6">
        <v>313</v>
      </c>
      <c r="F145" s="7">
        <f>прил.16!G690</f>
        <v>11634.9</v>
      </c>
      <c r="G145" s="7">
        <f>прил.16!H690</f>
        <v>11634.9</v>
      </c>
    </row>
    <row r="146" spans="1:7" ht="69" customHeight="1">
      <c r="A146" s="39" t="str">
        <f ca="1">IF(ISERROR(MATCH(B146,Код_КЦСР,0)),"",INDIRECT(ADDRESS(MATCH(B146,Код_КЦСР,0)+1,2,,,"КЦСР")))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46" s="52" t="s">
        <v>194</v>
      </c>
      <c r="C146" s="8"/>
      <c r="D146" s="1"/>
      <c r="E146" s="6"/>
      <c r="F146" s="7">
        <f t="shared" ref="F146:G150" si="19">F147</f>
        <v>12418.6</v>
      </c>
      <c r="G146" s="7">
        <f t="shared" si="19"/>
        <v>12418.6</v>
      </c>
    </row>
    <row r="147" spans="1:7">
      <c r="A147" s="39" t="str">
        <f ca="1">IF(ISERROR(MATCH(C147,Код_Раздел,0)),"",INDIRECT(ADDRESS(MATCH(C147,Код_Раздел,0)+1,2,,,"Раздел")))</f>
        <v>Социальная политика</v>
      </c>
      <c r="B147" s="52" t="s">
        <v>194</v>
      </c>
      <c r="C147" s="8" t="s">
        <v>530</v>
      </c>
      <c r="D147" s="1"/>
      <c r="E147" s="6"/>
      <c r="F147" s="7">
        <f t="shared" si="19"/>
        <v>12418.6</v>
      </c>
      <c r="G147" s="7">
        <f t="shared" si="19"/>
        <v>12418.6</v>
      </c>
    </row>
    <row r="148" spans="1:7">
      <c r="A148" s="11" t="s">
        <v>546</v>
      </c>
      <c r="B148" s="52" t="s">
        <v>194</v>
      </c>
      <c r="C148" s="8" t="s">
        <v>530</v>
      </c>
      <c r="D148" s="8" t="s">
        <v>557</v>
      </c>
      <c r="E148" s="6"/>
      <c r="F148" s="7">
        <f t="shared" si="19"/>
        <v>12418.6</v>
      </c>
      <c r="G148" s="7">
        <f t="shared" si="19"/>
        <v>12418.6</v>
      </c>
    </row>
    <row r="149" spans="1:7">
      <c r="A149" s="39" t="str">
        <f ca="1">IF(ISERROR(MATCH(E149,Код_КВР,0)),"",INDIRECT(ADDRESS(MATCH(E149,Код_КВР,0)+1,2,,,"КВР")))</f>
        <v>Социальное обеспечение и иные выплаты населению</v>
      </c>
      <c r="B149" s="52" t="s">
        <v>194</v>
      </c>
      <c r="C149" s="8" t="s">
        <v>530</v>
      </c>
      <c r="D149" s="8" t="s">
        <v>557</v>
      </c>
      <c r="E149" s="6">
        <v>300</v>
      </c>
      <c r="F149" s="7">
        <f t="shared" si="19"/>
        <v>12418.6</v>
      </c>
      <c r="G149" s="7">
        <f t="shared" si="19"/>
        <v>12418.6</v>
      </c>
    </row>
    <row r="150" spans="1:7">
      <c r="A150" s="39" t="str">
        <f ca="1">IF(ISERROR(MATCH(E150,Код_КВР,0)),"",INDIRECT(ADDRESS(MATCH(E150,Код_КВР,0)+1,2,,,"КВР")))</f>
        <v>Публичные нормативные социальные выплаты гражданам</v>
      </c>
      <c r="B150" s="52" t="s">
        <v>194</v>
      </c>
      <c r="C150" s="8" t="s">
        <v>530</v>
      </c>
      <c r="D150" s="8" t="s">
        <v>557</v>
      </c>
      <c r="E150" s="6">
        <v>310</v>
      </c>
      <c r="F150" s="7">
        <f t="shared" si="19"/>
        <v>12418.6</v>
      </c>
      <c r="G150" s="7">
        <f t="shared" si="19"/>
        <v>12418.6</v>
      </c>
    </row>
    <row r="151" spans="1:7" ht="33">
      <c r="A151" s="39" t="str">
        <f ca="1">IF(ISERROR(MATCH(E151,Код_КВР,0)),"",INDIRECT(ADDRESS(MATCH(E151,Код_КВР,0)+1,2,,,"КВР")))</f>
        <v>Пособия, компенсации, меры социальной поддержки по публичным нормативным обязательствам</v>
      </c>
      <c r="B151" s="52" t="s">
        <v>194</v>
      </c>
      <c r="C151" s="8" t="s">
        <v>530</v>
      </c>
      <c r="D151" s="8" t="s">
        <v>557</v>
      </c>
      <c r="E151" s="6">
        <v>313</v>
      </c>
      <c r="F151" s="7">
        <f>прил.16!G709</f>
        <v>12418.6</v>
      </c>
      <c r="G151" s="7">
        <f>прил.16!H709</f>
        <v>12418.6</v>
      </c>
    </row>
    <row r="152" spans="1:7" ht="33">
      <c r="A152" s="39" t="str">
        <f ca="1">IF(ISERROR(MATCH(B152,Код_КЦСР,0)),"",INDIRECT(ADDRESS(MATCH(B152,Код_КЦСР,0)+1,2,,,"КЦСР")))</f>
        <v>Представление лучших педагогов сферы образования к поощрению  наградами всех уровней</v>
      </c>
      <c r="B152" s="52" t="s">
        <v>196</v>
      </c>
      <c r="C152" s="8"/>
      <c r="D152" s="1"/>
      <c r="E152" s="6"/>
      <c r="F152" s="7">
        <f t="shared" ref="F152:G157" si="20">F153</f>
        <v>0</v>
      </c>
      <c r="G152" s="7">
        <f t="shared" si="20"/>
        <v>32.6</v>
      </c>
    </row>
    <row r="153" spans="1:7" ht="49.5">
      <c r="A153" s="39" t="str">
        <f ca="1">IF(ISERROR(MATCH(B153,Код_КЦСР,0)),"",INDIRECT(ADDRESS(MATCH(B153,Код_КЦСР,0)+1,2,,,"КЦСР")))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53" s="52" t="s">
        <v>198</v>
      </c>
      <c r="C153" s="8"/>
      <c r="D153" s="1"/>
      <c r="E153" s="6"/>
      <c r="F153" s="7">
        <f t="shared" si="20"/>
        <v>0</v>
      </c>
      <c r="G153" s="7">
        <f t="shared" si="20"/>
        <v>32.6</v>
      </c>
    </row>
    <row r="154" spans="1:7">
      <c r="A154" s="39" t="str">
        <f ca="1">IF(ISERROR(MATCH(C154,Код_Раздел,0)),"",INDIRECT(ADDRESS(MATCH(C154,Код_Раздел,0)+1,2,,,"Раздел")))</f>
        <v>Образование</v>
      </c>
      <c r="B154" s="52" t="s">
        <v>198</v>
      </c>
      <c r="C154" s="8" t="s">
        <v>537</v>
      </c>
      <c r="D154" s="1"/>
      <c r="E154" s="6"/>
      <c r="F154" s="7">
        <f t="shared" si="20"/>
        <v>0</v>
      </c>
      <c r="G154" s="7">
        <f t="shared" si="20"/>
        <v>32.6</v>
      </c>
    </row>
    <row r="155" spans="1:7">
      <c r="A155" s="10" t="s">
        <v>589</v>
      </c>
      <c r="B155" s="52" t="s">
        <v>198</v>
      </c>
      <c r="C155" s="8" t="s">
        <v>537</v>
      </c>
      <c r="D155" s="1" t="s">
        <v>555</v>
      </c>
      <c r="E155" s="6"/>
      <c r="F155" s="7">
        <f t="shared" si="20"/>
        <v>0</v>
      </c>
      <c r="G155" s="7">
        <f t="shared" si="20"/>
        <v>32.6</v>
      </c>
    </row>
    <row r="156" spans="1:7">
      <c r="A156" s="39" t="str">
        <f ca="1">IF(ISERROR(MATCH(E156,Код_КВР,0)),"",INDIRECT(ADDRESS(MATCH(E156,Код_КВР,0)+1,2,,,"КВР")))</f>
        <v>Социальное обеспечение и иные выплаты населению</v>
      </c>
      <c r="B156" s="52" t="s">
        <v>198</v>
      </c>
      <c r="C156" s="8" t="s">
        <v>537</v>
      </c>
      <c r="D156" s="1" t="s">
        <v>555</v>
      </c>
      <c r="E156" s="6">
        <v>300</v>
      </c>
      <c r="F156" s="7">
        <f t="shared" si="20"/>
        <v>0</v>
      </c>
      <c r="G156" s="7">
        <f t="shared" si="20"/>
        <v>32.6</v>
      </c>
    </row>
    <row r="157" spans="1:7">
      <c r="A157" s="39" t="str">
        <f ca="1">IF(ISERROR(MATCH(E157,Код_КВР,0)),"",INDIRECT(ADDRESS(MATCH(E157,Код_КВР,0)+1,2,,,"КВР")))</f>
        <v>Публичные нормативные социальные выплаты гражданам</v>
      </c>
      <c r="B157" s="52" t="s">
        <v>198</v>
      </c>
      <c r="C157" s="8" t="s">
        <v>537</v>
      </c>
      <c r="D157" s="1" t="s">
        <v>555</v>
      </c>
      <c r="E157" s="6">
        <v>310</v>
      </c>
      <c r="F157" s="7">
        <f t="shared" si="20"/>
        <v>0</v>
      </c>
      <c r="G157" s="7">
        <f t="shared" si="20"/>
        <v>32.6</v>
      </c>
    </row>
    <row r="158" spans="1:7" ht="33">
      <c r="A158" s="39" t="str">
        <f ca="1">IF(ISERROR(MATCH(E158,Код_КВР,0)),"",INDIRECT(ADDRESS(MATCH(E158,Код_КВР,0)+1,2,,,"КВР")))</f>
        <v>Пособия, компенсации, меры социальной поддержки по публичным нормативным обязательствам</v>
      </c>
      <c r="B158" s="52" t="s">
        <v>198</v>
      </c>
      <c r="C158" s="8" t="s">
        <v>537</v>
      </c>
      <c r="D158" s="1" t="s">
        <v>555</v>
      </c>
      <c r="E158" s="6">
        <v>313</v>
      </c>
      <c r="F158" s="7">
        <f>прил.16!G566</f>
        <v>0</v>
      </c>
      <c r="G158" s="7">
        <f>прил.16!H566</f>
        <v>32.6</v>
      </c>
    </row>
    <row r="159" spans="1:7">
      <c r="A159" s="39" t="str">
        <f ca="1">IF(ISERROR(MATCH(B159,Код_КЦСР,0)),"",INDIRECT(ADDRESS(MATCH(B159,Код_КЦСР,0)+1,2,,,"КЦСР")))</f>
        <v>Одаренные дети</v>
      </c>
      <c r="B159" s="52" t="s">
        <v>199</v>
      </c>
      <c r="C159" s="8"/>
      <c r="D159" s="1"/>
      <c r="E159" s="6"/>
      <c r="F159" s="7">
        <f t="shared" ref="F159:G161" si="21">F160</f>
        <v>1842.8</v>
      </c>
      <c r="G159" s="7">
        <f t="shared" si="21"/>
        <v>1842.8</v>
      </c>
    </row>
    <row r="160" spans="1:7">
      <c r="A160" s="39" t="str">
        <f ca="1">IF(ISERROR(MATCH(C160,Код_Раздел,0)),"",INDIRECT(ADDRESS(MATCH(C160,Код_Раздел,0)+1,2,,,"Раздел")))</f>
        <v>Образование</v>
      </c>
      <c r="B160" s="52" t="s">
        <v>199</v>
      </c>
      <c r="C160" s="8" t="s">
        <v>537</v>
      </c>
      <c r="D160" s="1"/>
      <c r="E160" s="6"/>
      <c r="F160" s="7">
        <f t="shared" si="21"/>
        <v>1842.8</v>
      </c>
      <c r="G160" s="7">
        <f t="shared" si="21"/>
        <v>1842.8</v>
      </c>
    </row>
    <row r="161" spans="1:7">
      <c r="A161" s="10" t="s">
        <v>590</v>
      </c>
      <c r="B161" s="52" t="s">
        <v>199</v>
      </c>
      <c r="C161" s="8" t="s">
        <v>537</v>
      </c>
      <c r="D161" s="1" t="s">
        <v>560</v>
      </c>
      <c r="E161" s="6"/>
      <c r="F161" s="7">
        <f t="shared" si="21"/>
        <v>1842.8</v>
      </c>
      <c r="G161" s="7">
        <f t="shared" si="21"/>
        <v>1842.8</v>
      </c>
    </row>
    <row r="162" spans="1:7" ht="33">
      <c r="A162" s="39" t="str">
        <f ca="1">IF(ISERROR(MATCH(E162,Код_КВР,0)),"",INDIRECT(ADDRESS(MATCH(E162,Код_КВР,0)+1,2,,,"КВР")))</f>
        <v>Предоставление субсидий бюджетным, автономным учреждениям и иным некоммерческим организациям</v>
      </c>
      <c r="B162" s="52" t="s">
        <v>199</v>
      </c>
      <c r="C162" s="8" t="s">
        <v>537</v>
      </c>
      <c r="D162" s="1" t="s">
        <v>560</v>
      </c>
      <c r="E162" s="6">
        <v>600</v>
      </c>
      <c r="F162" s="7">
        <f>F163+F165</f>
        <v>1842.8</v>
      </c>
      <c r="G162" s="7">
        <f>G163+G165</f>
        <v>1842.8</v>
      </c>
    </row>
    <row r="163" spans="1:7">
      <c r="A163" s="39" t="str">
        <f ca="1">IF(ISERROR(MATCH(E163,Код_КВР,0)),"",INDIRECT(ADDRESS(MATCH(E163,Код_КВР,0)+1,2,,,"КВР")))</f>
        <v>Субсидии бюджетным учреждениям</v>
      </c>
      <c r="B163" s="52" t="s">
        <v>199</v>
      </c>
      <c r="C163" s="8" t="s">
        <v>537</v>
      </c>
      <c r="D163" s="1" t="s">
        <v>560</v>
      </c>
      <c r="E163" s="6">
        <v>610</v>
      </c>
      <c r="F163" s="7">
        <f>прил.16!G607</f>
        <v>1808.8</v>
      </c>
      <c r="G163" s="7">
        <f>прил.16!H607</f>
        <v>1808.8</v>
      </c>
    </row>
    <row r="164" spans="1:7">
      <c r="A164" s="39" t="str">
        <f ca="1">IF(ISERROR(MATCH(E164,Код_КВР,0)),"",INDIRECT(ADDRESS(MATCH(E164,Код_КВР,0)+1,2,,,"КВР")))</f>
        <v>Субсидии бюджетным учреждениям на иные цели</v>
      </c>
      <c r="B164" s="52" t="s">
        <v>199</v>
      </c>
      <c r="C164" s="8" t="s">
        <v>537</v>
      </c>
      <c r="D164" s="1" t="s">
        <v>560</v>
      </c>
      <c r="E164" s="6">
        <v>612</v>
      </c>
      <c r="F164" s="7">
        <f>прил.16!G608</f>
        <v>1808.8</v>
      </c>
      <c r="G164" s="7">
        <f>прил.16!H608</f>
        <v>1808.8</v>
      </c>
    </row>
    <row r="165" spans="1:7">
      <c r="A165" s="39" t="str">
        <f ca="1">IF(ISERROR(MATCH(E165,Код_КВР,0)),"",INDIRECT(ADDRESS(MATCH(E165,Код_КВР,0)+1,2,,,"КВР")))</f>
        <v>Субсидии автономным учреждениям</v>
      </c>
      <c r="B165" s="52" t="s">
        <v>199</v>
      </c>
      <c r="C165" s="8" t="s">
        <v>537</v>
      </c>
      <c r="D165" s="1" t="s">
        <v>560</v>
      </c>
      <c r="E165" s="6">
        <v>620</v>
      </c>
      <c r="F165" s="7">
        <f>F166</f>
        <v>34</v>
      </c>
      <c r="G165" s="7">
        <f>G166</f>
        <v>34</v>
      </c>
    </row>
    <row r="166" spans="1:7">
      <c r="A166" s="39" t="str">
        <f ca="1">IF(ISERROR(MATCH(E166,Код_КВР,0)),"",INDIRECT(ADDRESS(MATCH(E166,Код_КВР,0)+1,2,,,"КВР")))</f>
        <v>Субсидии автономным учреждениям на иные цели</v>
      </c>
      <c r="B166" s="52" t="s">
        <v>199</v>
      </c>
      <c r="C166" s="8" t="s">
        <v>537</v>
      </c>
      <c r="D166" s="1" t="s">
        <v>560</v>
      </c>
      <c r="E166" s="6">
        <v>622</v>
      </c>
      <c r="F166" s="7">
        <f>прил.16!G610</f>
        <v>34</v>
      </c>
      <c r="G166" s="7">
        <f>прил.16!H610</f>
        <v>34</v>
      </c>
    </row>
    <row r="167" spans="1:7" ht="33" hidden="1">
      <c r="A167" s="39" t="str">
        <f ca="1">IF(ISERROR(MATCH(B167,Код_КЦСР,0)),"",INDIRECT(ADDRESS(MATCH(B167,Код_КЦСР,0)+1,2,,,"КЦСР")))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67" s="52" t="s">
        <v>201</v>
      </c>
      <c r="C167" s="8"/>
      <c r="D167" s="1"/>
      <c r="E167" s="6"/>
      <c r="F167" s="7">
        <f>F168</f>
        <v>0</v>
      </c>
      <c r="G167" s="7">
        <f>G168</f>
        <v>0</v>
      </c>
    </row>
    <row r="168" spans="1:7" hidden="1">
      <c r="A168" s="39" t="str">
        <f ca="1">IF(ISERROR(MATCH(C168,Код_Раздел,0)),"",INDIRECT(ADDRESS(MATCH(C168,Код_Раздел,0)+1,2,,,"Раздел")))</f>
        <v>Образование</v>
      </c>
      <c r="B168" s="52" t="s">
        <v>201</v>
      </c>
      <c r="C168" s="8" t="s">
        <v>537</v>
      </c>
      <c r="D168" s="1"/>
      <c r="E168" s="6"/>
      <c r="F168" s="7">
        <f>F169</f>
        <v>0</v>
      </c>
      <c r="G168" s="7">
        <f>G169</f>
        <v>0</v>
      </c>
    </row>
    <row r="169" spans="1:7" hidden="1">
      <c r="A169" s="10" t="s">
        <v>590</v>
      </c>
      <c r="B169" s="52" t="s">
        <v>201</v>
      </c>
      <c r="C169" s="8" t="s">
        <v>537</v>
      </c>
      <c r="D169" s="1" t="s">
        <v>560</v>
      </c>
      <c r="E169" s="6"/>
      <c r="F169" s="7">
        <f>F170+F173</f>
        <v>0</v>
      </c>
      <c r="G169" s="7">
        <f>G170+G173</f>
        <v>0</v>
      </c>
    </row>
    <row r="170" spans="1:7" hidden="1">
      <c r="A170" s="39" t="str">
        <f t="shared" ref="A170:A177" ca="1" si="22">IF(ISERROR(MATCH(E170,Код_КВР,0)),"",INDIRECT(ADDRESS(MATCH(E170,Код_КВР,0)+1,2,,,"КВР")))</f>
        <v>Закупка товаров, работ и услуг для муниципальных нужд</v>
      </c>
      <c r="B170" s="52" t="s">
        <v>201</v>
      </c>
      <c r="C170" s="8" t="s">
        <v>537</v>
      </c>
      <c r="D170" s="1" t="s">
        <v>560</v>
      </c>
      <c r="E170" s="6">
        <v>200</v>
      </c>
      <c r="F170" s="7">
        <f>F171</f>
        <v>0</v>
      </c>
      <c r="G170" s="7">
        <f>G171</f>
        <v>0</v>
      </c>
    </row>
    <row r="171" spans="1:7" ht="33" hidden="1">
      <c r="A171" s="39" t="str">
        <f t="shared" ca="1" si="22"/>
        <v>Иные закупки товаров, работ и услуг для обеспечения муниципальных нужд</v>
      </c>
      <c r="B171" s="52" t="s">
        <v>201</v>
      </c>
      <c r="C171" s="8" t="s">
        <v>537</v>
      </c>
      <c r="D171" s="1" t="s">
        <v>560</v>
      </c>
      <c r="E171" s="6">
        <v>240</v>
      </c>
      <c r="F171" s="7">
        <f>F172</f>
        <v>0</v>
      </c>
      <c r="G171" s="7">
        <f>G172</f>
        <v>0</v>
      </c>
    </row>
    <row r="172" spans="1:7" ht="33" hidden="1">
      <c r="A172" s="39" t="str">
        <f t="shared" ca="1" si="22"/>
        <v xml:space="preserve">Прочая закупка товаров, работ и услуг для обеспечения муниципальных нужд         </v>
      </c>
      <c r="B172" s="52" t="s">
        <v>201</v>
      </c>
      <c r="C172" s="8" t="s">
        <v>537</v>
      </c>
      <c r="D172" s="1" t="s">
        <v>560</v>
      </c>
      <c r="E172" s="6">
        <v>244</v>
      </c>
      <c r="F172" s="7">
        <f>прил.16!G614</f>
        <v>0</v>
      </c>
      <c r="G172" s="7">
        <f>прил.16!H614</f>
        <v>0</v>
      </c>
    </row>
    <row r="173" spans="1:7" ht="33" hidden="1">
      <c r="A173" s="39" t="str">
        <f t="shared" ca="1" si="22"/>
        <v>Предоставление субсидий бюджетным, автономным учреждениям и иным некоммерческим организациям</v>
      </c>
      <c r="B173" s="52" t="s">
        <v>201</v>
      </c>
      <c r="C173" s="8" t="s">
        <v>537</v>
      </c>
      <c r="D173" s="1" t="s">
        <v>560</v>
      </c>
      <c r="E173" s="6">
        <v>600</v>
      </c>
      <c r="F173" s="7">
        <f>F174+F176</f>
        <v>0</v>
      </c>
      <c r="G173" s="7">
        <f>G174+G176</f>
        <v>0</v>
      </c>
    </row>
    <row r="174" spans="1:7" hidden="1">
      <c r="A174" s="39" t="str">
        <f t="shared" ca="1" si="22"/>
        <v>Субсидии бюджетным учреждениям</v>
      </c>
      <c r="B174" s="52" t="s">
        <v>201</v>
      </c>
      <c r="C174" s="8" t="s">
        <v>537</v>
      </c>
      <c r="D174" s="1" t="s">
        <v>560</v>
      </c>
      <c r="E174" s="6">
        <v>610</v>
      </c>
      <c r="F174" s="7">
        <f>F175</f>
        <v>0</v>
      </c>
      <c r="G174" s="7">
        <f>G175</f>
        <v>0</v>
      </c>
    </row>
    <row r="175" spans="1:7" hidden="1">
      <c r="A175" s="39" t="str">
        <f t="shared" ca="1" si="22"/>
        <v>Субсидии бюджетным учреждениям на иные цели</v>
      </c>
      <c r="B175" s="52" t="s">
        <v>201</v>
      </c>
      <c r="C175" s="8" t="s">
        <v>537</v>
      </c>
      <c r="D175" s="1" t="s">
        <v>560</v>
      </c>
      <c r="E175" s="6">
        <v>612</v>
      </c>
      <c r="F175" s="7">
        <f>прил.16!G617</f>
        <v>0</v>
      </c>
      <c r="G175" s="7">
        <f>прил.16!H617</f>
        <v>0</v>
      </c>
    </row>
    <row r="176" spans="1:7" hidden="1">
      <c r="A176" s="39" t="str">
        <f t="shared" ca="1" si="22"/>
        <v>Субсидии автономным учреждениям</v>
      </c>
      <c r="B176" s="52" t="s">
        <v>201</v>
      </c>
      <c r="C176" s="8" t="s">
        <v>537</v>
      </c>
      <c r="D176" s="1" t="s">
        <v>560</v>
      </c>
      <c r="E176" s="6">
        <v>620</v>
      </c>
      <c r="F176" s="7">
        <f>F177</f>
        <v>0</v>
      </c>
      <c r="G176" s="7">
        <f>G177</f>
        <v>0</v>
      </c>
    </row>
    <row r="177" spans="1:7" hidden="1">
      <c r="A177" s="39" t="str">
        <f t="shared" ca="1" si="22"/>
        <v>Субсидии автономным учреждениям на иные цели</v>
      </c>
      <c r="B177" s="52" t="s">
        <v>201</v>
      </c>
      <c r="C177" s="8" t="s">
        <v>537</v>
      </c>
      <c r="D177" s="1" t="s">
        <v>560</v>
      </c>
      <c r="E177" s="6">
        <v>622</v>
      </c>
      <c r="F177" s="7">
        <f>прил.16!G619</f>
        <v>0</v>
      </c>
      <c r="G177" s="7">
        <f>прил.16!H619</f>
        <v>0</v>
      </c>
    </row>
    <row r="178" spans="1:7" ht="33">
      <c r="A178" s="39" t="str">
        <f ca="1">IF(ISERROR(MATCH(B178,Код_КЦСР,0)),"",INDIRECT(ADDRESS(MATCH(B178,Код_КЦСР,0)+1,2,,,"КЦСР")))</f>
        <v>Социально-педагогическая поддержка детей-сирот и детей, оставшихся без попечения родителей</v>
      </c>
      <c r="B178" s="52" t="s">
        <v>134</v>
      </c>
      <c r="C178" s="8"/>
      <c r="D178" s="1"/>
      <c r="E178" s="6"/>
      <c r="F178" s="7">
        <f>F179+F198</f>
        <v>181716.6</v>
      </c>
      <c r="G178" s="7">
        <f>G179+G198</f>
        <v>181716.6</v>
      </c>
    </row>
    <row r="179" spans="1:7" ht="82.5">
      <c r="A179" s="39" t="str">
        <f ca="1">IF(ISERROR(MATCH(B179,Код_КЦСР,0)),"",INDIRECT(ADDRESS(MATCH(B179,Код_КЦСР,0)+1,2,,,"КЦСР")))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79" s="52" t="s">
        <v>136</v>
      </c>
      <c r="C179" s="8"/>
      <c r="D179" s="1"/>
      <c r="E179" s="6"/>
      <c r="F179" s="7">
        <f>F180+F192</f>
        <v>132078</v>
      </c>
      <c r="G179" s="7">
        <f>G180+G192</f>
        <v>132078</v>
      </c>
    </row>
    <row r="180" spans="1:7">
      <c r="A180" s="39" t="str">
        <f ca="1">IF(ISERROR(MATCH(C180,Код_Раздел,0)),"",INDIRECT(ADDRESS(MATCH(C180,Код_Раздел,0)+1,2,,,"Раздел")))</f>
        <v>Образование</v>
      </c>
      <c r="B180" s="52" t="s">
        <v>136</v>
      </c>
      <c r="C180" s="8" t="s">
        <v>537</v>
      </c>
      <c r="D180" s="1"/>
      <c r="E180" s="6"/>
      <c r="F180" s="7">
        <f>F181+F188</f>
        <v>129318.1</v>
      </c>
      <c r="G180" s="7">
        <f>G181+G188</f>
        <v>129318.1</v>
      </c>
    </row>
    <row r="181" spans="1:7">
      <c r="A181" s="10" t="s">
        <v>589</v>
      </c>
      <c r="B181" s="52" t="s">
        <v>136</v>
      </c>
      <c r="C181" s="8" t="s">
        <v>537</v>
      </c>
      <c r="D181" s="1" t="s">
        <v>555</v>
      </c>
      <c r="E181" s="6"/>
      <c r="F181" s="7">
        <f>F182+F185</f>
        <v>125442.1</v>
      </c>
      <c r="G181" s="7">
        <f>G182+G185</f>
        <v>125442.1</v>
      </c>
    </row>
    <row r="182" spans="1:7">
      <c r="A182" s="39" t="str">
        <f t="shared" ref="A182:A191" ca="1" si="23">IF(ISERROR(MATCH(E182,Код_КВР,0)),"",INDIRECT(ADDRESS(MATCH(E182,Код_КВР,0)+1,2,,,"КВР")))</f>
        <v>Социальное обеспечение и иные выплаты населению</v>
      </c>
      <c r="B182" s="52" t="s">
        <v>136</v>
      </c>
      <c r="C182" s="8" t="s">
        <v>537</v>
      </c>
      <c r="D182" s="1" t="s">
        <v>555</v>
      </c>
      <c r="E182" s="6">
        <v>300</v>
      </c>
      <c r="F182" s="7">
        <f>F183</f>
        <v>851.6</v>
      </c>
      <c r="G182" s="7">
        <f>G183</f>
        <v>851.6</v>
      </c>
    </row>
    <row r="183" spans="1:7" ht="33">
      <c r="A183" s="39" t="str">
        <f t="shared" ca="1" si="23"/>
        <v>Социальные выплаты гражданам, кроме публичных нормативных социальных выплат</v>
      </c>
      <c r="B183" s="52" t="s">
        <v>136</v>
      </c>
      <c r="C183" s="8" t="s">
        <v>537</v>
      </c>
      <c r="D183" s="1" t="s">
        <v>555</v>
      </c>
      <c r="E183" s="6">
        <v>320</v>
      </c>
      <c r="F183" s="7">
        <f>F184</f>
        <v>851.6</v>
      </c>
      <c r="G183" s="7">
        <f>G184</f>
        <v>851.6</v>
      </c>
    </row>
    <row r="184" spans="1:7" ht="33">
      <c r="A184" s="39" t="str">
        <f t="shared" ca="1" si="23"/>
        <v>Пособия, компенсации и иные социальные выплаты гражданам, кроме публичных нормативных обязательств</v>
      </c>
      <c r="B184" s="52" t="s">
        <v>136</v>
      </c>
      <c r="C184" s="8" t="s">
        <v>537</v>
      </c>
      <c r="D184" s="1" t="s">
        <v>555</v>
      </c>
      <c r="E184" s="6">
        <v>321</v>
      </c>
      <c r="F184" s="7">
        <f>прил.16!G571</f>
        <v>851.6</v>
      </c>
      <c r="G184" s="7">
        <f>прил.16!H571</f>
        <v>851.6</v>
      </c>
    </row>
    <row r="185" spans="1:7" ht="33">
      <c r="A185" s="39" t="str">
        <f t="shared" ca="1" si="23"/>
        <v>Предоставление субсидий бюджетным, автономным учреждениям и иным некоммерческим организациям</v>
      </c>
      <c r="B185" s="52" t="s">
        <v>136</v>
      </c>
      <c r="C185" s="8" t="s">
        <v>537</v>
      </c>
      <c r="D185" s="1" t="s">
        <v>555</v>
      </c>
      <c r="E185" s="6">
        <v>600</v>
      </c>
      <c r="F185" s="7">
        <f>F186</f>
        <v>124590.5</v>
      </c>
      <c r="G185" s="7">
        <f>G186</f>
        <v>124590.5</v>
      </c>
    </row>
    <row r="186" spans="1:7">
      <c r="A186" s="39" t="str">
        <f t="shared" ca="1" si="23"/>
        <v>Субсидии бюджетным учреждениям</v>
      </c>
      <c r="B186" s="52" t="s">
        <v>136</v>
      </c>
      <c r="C186" s="8" t="s">
        <v>537</v>
      </c>
      <c r="D186" s="1" t="s">
        <v>555</v>
      </c>
      <c r="E186" s="6">
        <v>610</v>
      </c>
      <c r="F186" s="7">
        <f>F187</f>
        <v>124590.5</v>
      </c>
      <c r="G186" s="7">
        <f>G187</f>
        <v>124590.5</v>
      </c>
    </row>
    <row r="187" spans="1:7" ht="49.5">
      <c r="A187" s="39" t="str">
        <f t="shared" ca="1" si="23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87" s="52" t="s">
        <v>136</v>
      </c>
      <c r="C187" s="8" t="s">
        <v>537</v>
      </c>
      <c r="D187" s="1" t="s">
        <v>555</v>
      </c>
      <c r="E187" s="6">
        <v>611</v>
      </c>
      <c r="F187" s="7">
        <f>прил.16!G574</f>
        <v>124590.5</v>
      </c>
      <c r="G187" s="7">
        <f>прил.16!H574</f>
        <v>124590.5</v>
      </c>
    </row>
    <row r="188" spans="1:7">
      <c r="A188" s="10" t="s">
        <v>541</v>
      </c>
      <c r="B188" s="52" t="s">
        <v>136</v>
      </c>
      <c r="C188" s="8" t="s">
        <v>537</v>
      </c>
      <c r="D188" s="1" t="s">
        <v>537</v>
      </c>
      <c r="E188" s="6"/>
      <c r="F188" s="7">
        <f t="shared" ref="F188:G190" si="24">F189</f>
        <v>3876</v>
      </c>
      <c r="G188" s="7">
        <f t="shared" si="24"/>
        <v>3876</v>
      </c>
    </row>
    <row r="189" spans="1:7">
      <c r="A189" s="39" t="str">
        <f t="shared" ca="1" si="23"/>
        <v>Социальное обеспечение и иные выплаты населению</v>
      </c>
      <c r="B189" s="52" t="s">
        <v>136</v>
      </c>
      <c r="C189" s="8" t="s">
        <v>537</v>
      </c>
      <c r="D189" s="1" t="s">
        <v>537</v>
      </c>
      <c r="E189" s="6">
        <v>300</v>
      </c>
      <c r="F189" s="7">
        <f t="shared" si="24"/>
        <v>3876</v>
      </c>
      <c r="G189" s="7">
        <f t="shared" si="24"/>
        <v>3876</v>
      </c>
    </row>
    <row r="190" spans="1:7" ht="33">
      <c r="A190" s="39" t="str">
        <f t="shared" ca="1" si="23"/>
        <v>Социальные выплаты гражданам, кроме публичных нормативных социальных выплат</v>
      </c>
      <c r="B190" s="52" t="s">
        <v>136</v>
      </c>
      <c r="C190" s="8" t="s">
        <v>537</v>
      </c>
      <c r="D190" s="1" t="s">
        <v>537</v>
      </c>
      <c r="E190" s="6">
        <v>320</v>
      </c>
      <c r="F190" s="7">
        <f t="shared" si="24"/>
        <v>3876</v>
      </c>
      <c r="G190" s="7">
        <f t="shared" si="24"/>
        <v>3876</v>
      </c>
    </row>
    <row r="191" spans="1:7" ht="33">
      <c r="A191" s="39" t="str">
        <f t="shared" ca="1" si="23"/>
        <v>Приобретение товаров, работ, услуг в пользу граждан в целях их социального обеспечения</v>
      </c>
      <c r="B191" s="52" t="s">
        <v>136</v>
      </c>
      <c r="C191" s="8" t="s">
        <v>537</v>
      </c>
      <c r="D191" s="1" t="s">
        <v>537</v>
      </c>
      <c r="E191" s="6">
        <v>323</v>
      </c>
      <c r="F191" s="7">
        <f>прил.16!G581</f>
        <v>3876</v>
      </c>
      <c r="G191" s="7">
        <f>прил.16!H581</f>
        <v>3876</v>
      </c>
    </row>
    <row r="192" spans="1:7">
      <c r="A192" s="39" t="str">
        <f ca="1">IF(ISERROR(MATCH(C192,Код_Раздел,0)),"",INDIRECT(ADDRESS(MATCH(C192,Код_Раздел,0)+1,2,,,"Раздел")))</f>
        <v>Социальная политика</v>
      </c>
      <c r="B192" s="52" t="s">
        <v>136</v>
      </c>
      <c r="C192" s="8" t="s">
        <v>530</v>
      </c>
      <c r="D192" s="1"/>
      <c r="E192" s="6"/>
      <c r="F192" s="7">
        <f t="shared" ref="F192:G194" si="25">F193</f>
        <v>2759.9</v>
      </c>
      <c r="G192" s="7">
        <f t="shared" si="25"/>
        <v>2759.9</v>
      </c>
    </row>
    <row r="193" spans="1:7">
      <c r="A193" s="10" t="s">
        <v>521</v>
      </c>
      <c r="B193" s="52" t="s">
        <v>136</v>
      </c>
      <c r="C193" s="8" t="s">
        <v>530</v>
      </c>
      <c r="D193" s="1" t="s">
        <v>556</v>
      </c>
      <c r="E193" s="6"/>
      <c r="F193" s="7">
        <f t="shared" si="25"/>
        <v>2759.9</v>
      </c>
      <c r="G193" s="7">
        <f t="shared" si="25"/>
        <v>2759.9</v>
      </c>
    </row>
    <row r="194" spans="1:7">
      <c r="A194" s="39" t="str">
        <f ca="1">IF(ISERROR(MATCH(E194,Код_КВР,0)),"",INDIRECT(ADDRESS(MATCH(E194,Код_КВР,0)+1,2,,,"КВР")))</f>
        <v>Социальное обеспечение и иные выплаты населению</v>
      </c>
      <c r="B194" s="52" t="s">
        <v>136</v>
      </c>
      <c r="C194" s="8" t="s">
        <v>530</v>
      </c>
      <c r="D194" s="1" t="s">
        <v>556</v>
      </c>
      <c r="E194" s="6">
        <v>300</v>
      </c>
      <c r="F194" s="7">
        <f t="shared" si="25"/>
        <v>2759.9</v>
      </c>
      <c r="G194" s="7">
        <f t="shared" si="25"/>
        <v>2759.9</v>
      </c>
    </row>
    <row r="195" spans="1:7" ht="33">
      <c r="A195" s="39" t="str">
        <f ca="1">IF(ISERROR(MATCH(E195,Код_КВР,0)),"",INDIRECT(ADDRESS(MATCH(E195,Код_КВР,0)+1,2,,,"КВР")))</f>
        <v>Социальные выплаты гражданам, кроме публичных нормативных социальных выплат</v>
      </c>
      <c r="B195" s="52" t="s">
        <v>136</v>
      </c>
      <c r="C195" s="8" t="s">
        <v>530</v>
      </c>
      <c r="D195" s="1" t="s">
        <v>556</v>
      </c>
      <c r="E195" s="6">
        <v>320</v>
      </c>
      <c r="F195" s="7">
        <f>SUM(F196:F197)</f>
        <v>2759.9</v>
      </c>
      <c r="G195" s="7">
        <f>SUM(G196:G197)</f>
        <v>2759.9</v>
      </c>
    </row>
    <row r="196" spans="1:7" ht="33">
      <c r="A196" s="39" t="str">
        <f ca="1">IF(ISERROR(MATCH(E196,Код_КВР,0)),"",INDIRECT(ADDRESS(MATCH(E196,Код_КВР,0)+1,2,,,"КВР")))</f>
        <v>Пособия, компенсации и иные социальные выплаты гражданам, кроме публичных нормативных обязательств</v>
      </c>
      <c r="B196" s="52" t="s">
        <v>136</v>
      </c>
      <c r="C196" s="8" t="s">
        <v>530</v>
      </c>
      <c r="D196" s="1" t="s">
        <v>556</v>
      </c>
      <c r="E196" s="6">
        <v>321</v>
      </c>
      <c r="F196" s="7">
        <f>прил.16!G1091+прил.16!G695</f>
        <v>2489.9</v>
      </c>
      <c r="G196" s="7">
        <f>прил.16!H1091+прил.16!H695</f>
        <v>2489.9</v>
      </c>
    </row>
    <row r="197" spans="1:7" ht="33">
      <c r="A197" s="39" t="str">
        <f ca="1">IF(ISERROR(MATCH(E197,Код_КВР,0)),"",INDIRECT(ADDRESS(MATCH(E197,Код_КВР,0)+1,2,,,"КВР")))</f>
        <v>Приобретение товаров, работ, услуг в пользу граждан в целях их социального обеспечения</v>
      </c>
      <c r="B197" s="52" t="s">
        <v>136</v>
      </c>
      <c r="C197" s="8" t="s">
        <v>530</v>
      </c>
      <c r="D197" s="1" t="s">
        <v>556</v>
      </c>
      <c r="E197" s="6">
        <v>323</v>
      </c>
      <c r="F197" s="7">
        <f>прил.16!G696</f>
        <v>270</v>
      </c>
      <c r="G197" s="7">
        <f>прил.16!H696</f>
        <v>270</v>
      </c>
    </row>
    <row r="198" spans="1:7" ht="168" customHeight="1">
      <c r="A198" s="39" t="str">
        <f ca="1">IF(ISERROR(MATCH(B198,Код_КЦСР,0)),"",INDIRECT(ADDRESS(MATCH(B198,Код_КЦСР,0)+1,2,,,"КЦСР")))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198" s="52" t="s">
        <v>155</v>
      </c>
      <c r="C198" s="8"/>
      <c r="D198" s="1"/>
      <c r="E198" s="6"/>
      <c r="F198" s="7">
        <f t="shared" ref="F198:G202" si="26">F199</f>
        <v>49638.6</v>
      </c>
      <c r="G198" s="7">
        <f t="shared" si="26"/>
        <v>49638.6</v>
      </c>
    </row>
    <row r="199" spans="1:7">
      <c r="A199" s="39" t="str">
        <f ca="1">IF(ISERROR(MATCH(C199,Код_Раздел,0)),"",INDIRECT(ADDRESS(MATCH(C199,Код_Раздел,0)+1,2,,,"Раздел")))</f>
        <v>Социальная политика</v>
      </c>
      <c r="B199" s="52" t="s">
        <v>155</v>
      </c>
      <c r="C199" s="8" t="s">
        <v>530</v>
      </c>
      <c r="D199" s="1"/>
      <c r="E199" s="6"/>
      <c r="F199" s="7">
        <f t="shared" si="26"/>
        <v>49638.6</v>
      </c>
      <c r="G199" s="7">
        <f t="shared" si="26"/>
        <v>49638.6</v>
      </c>
    </row>
    <row r="200" spans="1:7">
      <c r="A200" s="11" t="s">
        <v>546</v>
      </c>
      <c r="B200" s="52" t="s">
        <v>155</v>
      </c>
      <c r="C200" s="8" t="s">
        <v>530</v>
      </c>
      <c r="D200" s="1" t="s">
        <v>557</v>
      </c>
      <c r="E200" s="6"/>
      <c r="F200" s="7">
        <f t="shared" si="26"/>
        <v>49638.6</v>
      </c>
      <c r="G200" s="7">
        <f t="shared" si="26"/>
        <v>49638.6</v>
      </c>
    </row>
    <row r="201" spans="1:7">
      <c r="A201" s="39" t="str">
        <f ca="1">IF(ISERROR(MATCH(E201,Код_КВР,0)),"",INDIRECT(ADDRESS(MATCH(E201,Код_КВР,0)+1,2,,,"КВР")))</f>
        <v>Социальное обеспечение и иные выплаты населению</v>
      </c>
      <c r="B201" s="52" t="s">
        <v>155</v>
      </c>
      <c r="C201" s="8" t="s">
        <v>530</v>
      </c>
      <c r="D201" s="1" t="s">
        <v>557</v>
      </c>
      <c r="E201" s="6">
        <v>300</v>
      </c>
      <c r="F201" s="7">
        <f t="shared" si="26"/>
        <v>49638.6</v>
      </c>
      <c r="G201" s="7">
        <f t="shared" si="26"/>
        <v>49638.6</v>
      </c>
    </row>
    <row r="202" spans="1:7" ht="33">
      <c r="A202" s="39" t="str">
        <f ca="1">IF(ISERROR(MATCH(E202,Код_КВР,0)),"",INDIRECT(ADDRESS(MATCH(E202,Код_КВР,0)+1,2,,,"КВР")))</f>
        <v>Социальные выплаты гражданам, кроме публичных нормативных социальных выплат</v>
      </c>
      <c r="B202" s="52" t="s">
        <v>155</v>
      </c>
      <c r="C202" s="8" t="s">
        <v>530</v>
      </c>
      <c r="D202" s="1" t="s">
        <v>557</v>
      </c>
      <c r="E202" s="6">
        <v>320</v>
      </c>
      <c r="F202" s="7">
        <f t="shared" si="26"/>
        <v>49638.6</v>
      </c>
      <c r="G202" s="7">
        <f t="shared" si="26"/>
        <v>49638.6</v>
      </c>
    </row>
    <row r="203" spans="1:7" ht="33">
      <c r="A203" s="39" t="str">
        <f ca="1">IF(ISERROR(MATCH(E203,Код_КВР,0)),"",INDIRECT(ADDRESS(MATCH(E203,Код_КВР,0)+1,2,,,"КВР")))</f>
        <v>Пособия, компенсации и иные социальные выплаты гражданам, кроме публичных нормативных обязательств</v>
      </c>
      <c r="B203" s="52" t="s">
        <v>155</v>
      </c>
      <c r="C203" s="8" t="s">
        <v>530</v>
      </c>
      <c r="D203" s="1" t="s">
        <v>557</v>
      </c>
      <c r="E203" s="6">
        <v>321</v>
      </c>
      <c r="F203" s="7">
        <f>прил.16!G714</f>
        <v>49638.6</v>
      </c>
      <c r="G203" s="7">
        <f>прил.16!H714</f>
        <v>49638.6</v>
      </c>
    </row>
    <row r="204" spans="1:7" ht="33">
      <c r="A204" s="39" t="str">
        <f ca="1">IF(ISERROR(MATCH(B204,Код_КЦСР,0)),"",INDIRECT(ADDRESS(MATCH(B204,Код_КЦСР,0)+1,2,,,"КЦСР")))</f>
        <v>Муниципальная программа «Культура, традиции и народное творчество в городе Череповце» на 2013-2018 годы</v>
      </c>
      <c r="B204" s="52" t="s">
        <v>203</v>
      </c>
      <c r="C204" s="8"/>
      <c r="D204" s="1"/>
      <c r="E204" s="6"/>
      <c r="F204" s="7">
        <f>F205+F218+F249+F286+F316+F339+F358+F365+F372</f>
        <v>303090.09999999998</v>
      </c>
      <c r="G204" s="7">
        <f>G205+G218+G249+G286+G316+G339+G358+G365+G372</f>
        <v>303482.60000000003</v>
      </c>
    </row>
    <row r="205" spans="1:7" ht="33">
      <c r="A205" s="39" t="str">
        <f ca="1">IF(ISERROR(MATCH(B205,Код_КЦСР,0)),"",INDIRECT(ADDRESS(MATCH(B205,Код_КЦСР,0)+1,2,,,"КЦСР")))</f>
        <v>Сохранение, эффективное использование  и популяризация объектов культурного наследия</v>
      </c>
      <c r="B205" s="52" t="s">
        <v>205</v>
      </c>
      <c r="C205" s="8"/>
      <c r="D205" s="1"/>
      <c r="E205" s="6"/>
      <c r="F205" s="7">
        <f>F206+F212</f>
        <v>540</v>
      </c>
      <c r="G205" s="7">
        <f>G206+G212</f>
        <v>542.1</v>
      </c>
    </row>
    <row r="206" spans="1:7">
      <c r="A206" s="39" t="str">
        <f ca="1">IF(ISERROR(MATCH(B206,Код_КЦСР,0)),"",INDIRECT(ADDRESS(MATCH(B206,Код_КЦСР,0)+1,2,,,"КЦСР")))</f>
        <v>Сохранение, ремонт и  реставрация объектов культурного наследия</v>
      </c>
      <c r="B206" s="52" t="s">
        <v>207</v>
      </c>
      <c r="C206" s="8"/>
      <c r="D206" s="1"/>
      <c r="E206" s="6"/>
      <c r="F206" s="7">
        <f t="shared" ref="F206:G210" si="27">F207</f>
        <v>540</v>
      </c>
      <c r="G206" s="7">
        <f t="shared" si="27"/>
        <v>542.1</v>
      </c>
    </row>
    <row r="207" spans="1:7">
      <c r="A207" s="39" t="str">
        <f ca="1">IF(ISERROR(MATCH(C207,Код_Раздел,0)),"",INDIRECT(ADDRESS(MATCH(C207,Код_Раздел,0)+1,2,,,"Раздел")))</f>
        <v>Культура, кинематография</v>
      </c>
      <c r="B207" s="52" t="s">
        <v>207</v>
      </c>
      <c r="C207" s="8" t="s">
        <v>563</v>
      </c>
      <c r="D207" s="1"/>
      <c r="E207" s="6"/>
      <c r="F207" s="7">
        <f t="shared" si="27"/>
        <v>540</v>
      </c>
      <c r="G207" s="7">
        <f t="shared" si="27"/>
        <v>542.1</v>
      </c>
    </row>
    <row r="208" spans="1:7">
      <c r="A208" s="10" t="s">
        <v>526</v>
      </c>
      <c r="B208" s="52" t="s">
        <v>207</v>
      </c>
      <c r="C208" s="8" t="s">
        <v>563</v>
      </c>
      <c r="D208" s="1" t="s">
        <v>554</v>
      </c>
      <c r="E208" s="6"/>
      <c r="F208" s="7">
        <f t="shared" si="27"/>
        <v>540</v>
      </c>
      <c r="G208" s="7">
        <f t="shared" si="27"/>
        <v>542.1</v>
      </c>
    </row>
    <row r="209" spans="1:7" ht="33">
      <c r="A209" s="39" t="str">
        <f ca="1">IF(ISERROR(MATCH(E209,Код_КВР,0)),"",INDIRECT(ADDRESS(MATCH(E209,Код_КВР,0)+1,2,,,"КВР")))</f>
        <v>Предоставление субсидий бюджетным, автономным учреждениям и иным некоммерческим организациям</v>
      </c>
      <c r="B209" s="52" t="s">
        <v>207</v>
      </c>
      <c r="C209" s="8" t="s">
        <v>563</v>
      </c>
      <c r="D209" s="1" t="s">
        <v>554</v>
      </c>
      <c r="E209" s="6">
        <v>600</v>
      </c>
      <c r="F209" s="7">
        <f t="shared" si="27"/>
        <v>540</v>
      </c>
      <c r="G209" s="7">
        <f t="shared" si="27"/>
        <v>542.1</v>
      </c>
    </row>
    <row r="210" spans="1:7">
      <c r="A210" s="39" t="str">
        <f ca="1">IF(ISERROR(MATCH(E210,Код_КВР,0)),"",INDIRECT(ADDRESS(MATCH(E210,Код_КВР,0)+1,2,,,"КВР")))</f>
        <v>Субсидии бюджетным учреждениям</v>
      </c>
      <c r="B210" s="52" t="s">
        <v>207</v>
      </c>
      <c r="C210" s="8" t="s">
        <v>563</v>
      </c>
      <c r="D210" s="1" t="s">
        <v>554</v>
      </c>
      <c r="E210" s="6">
        <v>610</v>
      </c>
      <c r="F210" s="7">
        <f t="shared" si="27"/>
        <v>540</v>
      </c>
      <c r="G210" s="7">
        <f t="shared" si="27"/>
        <v>542.1</v>
      </c>
    </row>
    <row r="211" spans="1:7" ht="49.5">
      <c r="A211" s="39" t="str">
        <f ca="1">IF(ISERROR(MATCH(E211,Код_КВР,0)),"",INDIRECT(ADDRESS(MATCH(E211,Код_КВР,0)+1,2,,,"КВР")))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1" s="52" t="s">
        <v>207</v>
      </c>
      <c r="C211" s="8" t="s">
        <v>563</v>
      </c>
      <c r="D211" s="1" t="s">
        <v>554</v>
      </c>
      <c r="E211" s="6">
        <v>611</v>
      </c>
      <c r="F211" s="7">
        <f>прил.16!G806</f>
        <v>540</v>
      </c>
      <c r="G211" s="7">
        <f>прил.16!H806</f>
        <v>542.1</v>
      </c>
    </row>
    <row r="212" spans="1:7" ht="66" hidden="1">
      <c r="A212" s="39" t="str">
        <f ca="1">IF(ISERROR(MATCH(B212,Код_КЦСР,0)),"",INDIRECT(ADDRESS(MATCH(B212,Код_КЦСР,0)+1,2,,,"КЦСР")))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12" s="52" t="s">
        <v>209</v>
      </c>
      <c r="C212" s="8"/>
      <c r="D212" s="1"/>
      <c r="E212" s="6"/>
      <c r="F212" s="7">
        <f t="shared" ref="F212:G216" si="28">F213</f>
        <v>0</v>
      </c>
      <c r="G212" s="7">
        <f t="shared" si="28"/>
        <v>0</v>
      </c>
    </row>
    <row r="213" spans="1:7" hidden="1">
      <c r="A213" s="39" t="str">
        <f ca="1">IF(ISERROR(MATCH(C213,Код_Раздел,0)),"",INDIRECT(ADDRESS(MATCH(C213,Код_Раздел,0)+1,2,,,"Раздел")))</f>
        <v>Культура, кинематография</v>
      </c>
      <c r="B213" s="52" t="s">
        <v>209</v>
      </c>
      <c r="C213" s="8" t="s">
        <v>563</v>
      </c>
      <c r="D213" s="1"/>
      <c r="E213" s="6"/>
      <c r="F213" s="7">
        <f t="shared" si="28"/>
        <v>0</v>
      </c>
      <c r="G213" s="7">
        <f t="shared" si="28"/>
        <v>0</v>
      </c>
    </row>
    <row r="214" spans="1:7" hidden="1">
      <c r="A214" s="10" t="s">
        <v>505</v>
      </c>
      <c r="B214" s="52" t="s">
        <v>209</v>
      </c>
      <c r="C214" s="8" t="s">
        <v>563</v>
      </c>
      <c r="D214" s="1" t="s">
        <v>557</v>
      </c>
      <c r="E214" s="6"/>
      <c r="F214" s="7">
        <f t="shared" si="28"/>
        <v>0</v>
      </c>
      <c r="G214" s="7">
        <f t="shared" si="28"/>
        <v>0</v>
      </c>
    </row>
    <row r="215" spans="1:7" ht="33" hidden="1">
      <c r="A215" s="39" t="str">
        <f ca="1">IF(ISERROR(MATCH(E215,Код_КВР,0)),"",INDIRECT(ADDRESS(MATCH(E215,Код_КВР,0)+1,2,,,"КВР")))</f>
        <v>Предоставление субсидий бюджетным, автономным учреждениям и иным некоммерческим организациям</v>
      </c>
      <c r="B215" s="52" t="s">
        <v>209</v>
      </c>
      <c r="C215" s="8" t="s">
        <v>563</v>
      </c>
      <c r="D215" s="1" t="s">
        <v>557</v>
      </c>
      <c r="E215" s="6">
        <v>600</v>
      </c>
      <c r="F215" s="7">
        <f t="shared" si="28"/>
        <v>0</v>
      </c>
      <c r="G215" s="7">
        <f t="shared" si="28"/>
        <v>0</v>
      </c>
    </row>
    <row r="216" spans="1:7" hidden="1">
      <c r="A216" s="39" t="str">
        <f ca="1">IF(ISERROR(MATCH(E216,Код_КВР,0)),"",INDIRECT(ADDRESS(MATCH(E216,Код_КВР,0)+1,2,,,"КВР")))</f>
        <v>Субсидии бюджетным учреждениям</v>
      </c>
      <c r="B216" s="52" t="s">
        <v>209</v>
      </c>
      <c r="C216" s="8" t="s">
        <v>563</v>
      </c>
      <c r="D216" s="1" t="s">
        <v>557</v>
      </c>
      <c r="E216" s="6">
        <v>610</v>
      </c>
      <c r="F216" s="7">
        <f t="shared" si="28"/>
        <v>0</v>
      </c>
      <c r="G216" s="7">
        <f t="shared" si="28"/>
        <v>0</v>
      </c>
    </row>
    <row r="217" spans="1:7" hidden="1">
      <c r="A217" s="39" t="str">
        <f ca="1">IF(ISERROR(MATCH(E217,Код_КВР,0)),"",INDIRECT(ADDRESS(MATCH(E217,Код_КВР,0)+1,2,,,"КВР")))</f>
        <v>Субсидии бюджетным учреждениям на иные цели</v>
      </c>
      <c r="B217" s="52" t="s">
        <v>209</v>
      </c>
      <c r="C217" s="8" t="s">
        <v>563</v>
      </c>
      <c r="D217" s="1" t="s">
        <v>557</v>
      </c>
      <c r="E217" s="6">
        <v>612</v>
      </c>
      <c r="F217" s="7">
        <f>прил.16!G869</f>
        <v>0</v>
      </c>
      <c r="G217" s="7">
        <f>прил.16!H869</f>
        <v>0</v>
      </c>
    </row>
    <row r="218" spans="1:7">
      <c r="A218" s="39" t="str">
        <f ca="1">IF(ISERROR(MATCH(B218,Код_КЦСР,0)),"",INDIRECT(ADDRESS(MATCH(B218,Код_КЦСР,0)+1,2,,,"КЦСР")))</f>
        <v>Развитие музейного дела</v>
      </c>
      <c r="B218" s="52" t="s">
        <v>210</v>
      </c>
      <c r="C218" s="8"/>
      <c r="D218" s="1"/>
      <c r="E218" s="6"/>
      <c r="F218" s="7">
        <f>F219+F225+F231+F237+F243</f>
        <v>44407.1</v>
      </c>
      <c r="G218" s="7">
        <f>G219+G225+G231+G237+G243</f>
        <v>44453.5</v>
      </c>
    </row>
    <row r="219" spans="1:7" ht="82.5" hidden="1">
      <c r="A219" s="39" t="str">
        <f ca="1">IF(ISERROR(MATCH(B219,Код_КЦСР,0)),"",INDIRECT(ADDRESS(MATCH(B219,Код_КЦСР,0)+1,2,,,"КЦСР")))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19" s="52" t="s">
        <v>211</v>
      </c>
      <c r="C219" s="8"/>
      <c r="D219" s="1"/>
      <c r="E219" s="6"/>
      <c r="F219" s="7">
        <f t="shared" ref="F219:G223" si="29">F220</f>
        <v>0</v>
      </c>
      <c r="G219" s="7">
        <f t="shared" si="29"/>
        <v>0</v>
      </c>
    </row>
    <row r="220" spans="1:7" hidden="1">
      <c r="A220" s="39" t="str">
        <f ca="1">IF(ISERROR(MATCH(C220,Код_Раздел,0)),"",INDIRECT(ADDRESS(MATCH(C220,Код_Раздел,0)+1,2,,,"Раздел")))</f>
        <v>Культура, кинематография</v>
      </c>
      <c r="B220" s="52" t="s">
        <v>211</v>
      </c>
      <c r="C220" s="8" t="s">
        <v>563</v>
      </c>
      <c r="D220" s="1"/>
      <c r="E220" s="6"/>
      <c r="F220" s="7">
        <f t="shared" si="29"/>
        <v>0</v>
      </c>
      <c r="G220" s="7">
        <f t="shared" si="29"/>
        <v>0</v>
      </c>
    </row>
    <row r="221" spans="1:7" hidden="1">
      <c r="A221" s="10" t="s">
        <v>505</v>
      </c>
      <c r="B221" s="52" t="s">
        <v>211</v>
      </c>
      <c r="C221" s="8" t="s">
        <v>563</v>
      </c>
      <c r="D221" s="1" t="s">
        <v>557</v>
      </c>
      <c r="E221" s="6"/>
      <c r="F221" s="7">
        <f t="shared" si="29"/>
        <v>0</v>
      </c>
      <c r="G221" s="7">
        <f t="shared" si="29"/>
        <v>0</v>
      </c>
    </row>
    <row r="222" spans="1:7" ht="33" hidden="1">
      <c r="A222" s="39" t="str">
        <f ca="1">IF(ISERROR(MATCH(E222,Код_КВР,0)),"",INDIRECT(ADDRESS(MATCH(E222,Код_КВР,0)+1,2,,,"КВР")))</f>
        <v>Предоставление субсидий бюджетным, автономным учреждениям и иным некоммерческим организациям</v>
      </c>
      <c r="B222" s="52" t="s">
        <v>211</v>
      </c>
      <c r="C222" s="8" t="s">
        <v>563</v>
      </c>
      <c r="D222" s="1" t="s">
        <v>557</v>
      </c>
      <c r="E222" s="6">
        <v>600</v>
      </c>
      <c r="F222" s="7">
        <f t="shared" si="29"/>
        <v>0</v>
      </c>
      <c r="G222" s="7">
        <f t="shared" si="29"/>
        <v>0</v>
      </c>
    </row>
    <row r="223" spans="1:7" hidden="1">
      <c r="A223" s="39" t="str">
        <f ca="1">IF(ISERROR(MATCH(E223,Код_КВР,0)),"",INDIRECT(ADDRESS(MATCH(E223,Код_КВР,0)+1,2,,,"КВР")))</f>
        <v>Субсидии бюджетным учреждениям</v>
      </c>
      <c r="B223" s="52" t="s">
        <v>211</v>
      </c>
      <c r="C223" s="8" t="s">
        <v>563</v>
      </c>
      <c r="D223" s="1" t="s">
        <v>557</v>
      </c>
      <c r="E223" s="6">
        <v>610</v>
      </c>
      <c r="F223" s="7">
        <f t="shared" si="29"/>
        <v>0</v>
      </c>
      <c r="G223" s="7">
        <f t="shared" si="29"/>
        <v>0</v>
      </c>
    </row>
    <row r="224" spans="1:7" hidden="1">
      <c r="A224" s="39" t="str">
        <f ca="1">IF(ISERROR(MATCH(E224,Код_КВР,0)),"",INDIRECT(ADDRESS(MATCH(E224,Код_КВР,0)+1,2,,,"КВР")))</f>
        <v>Субсидии бюджетным учреждениям на иные цели</v>
      </c>
      <c r="B224" s="52" t="s">
        <v>211</v>
      </c>
      <c r="C224" s="8" t="s">
        <v>563</v>
      </c>
      <c r="D224" s="1" t="s">
        <v>557</v>
      </c>
      <c r="E224" s="6">
        <v>612</v>
      </c>
      <c r="F224" s="7">
        <f>прил.16!G874</f>
        <v>0</v>
      </c>
      <c r="G224" s="7">
        <f>прил.16!H874</f>
        <v>0</v>
      </c>
    </row>
    <row r="225" spans="1:7" ht="49.5" hidden="1">
      <c r="A225" s="39" t="str">
        <f ca="1">IF(ISERROR(MATCH(B225,Код_КЦСР,0)),"",INDIRECT(ADDRESS(MATCH(B225,Код_КЦСР,0)+1,2,,,"КЦСР")))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25" s="52" t="s">
        <v>213</v>
      </c>
      <c r="C225" s="8"/>
      <c r="D225" s="1"/>
      <c r="E225" s="6"/>
      <c r="F225" s="7">
        <f t="shared" ref="F225:G229" si="30">F226</f>
        <v>0</v>
      </c>
      <c r="G225" s="7">
        <f t="shared" si="30"/>
        <v>0</v>
      </c>
    </row>
    <row r="226" spans="1:7" hidden="1">
      <c r="A226" s="39" t="str">
        <f ca="1">IF(ISERROR(MATCH(C226,Код_Раздел,0)),"",INDIRECT(ADDRESS(MATCH(C226,Код_Раздел,0)+1,2,,,"Раздел")))</f>
        <v>Культура, кинематография</v>
      </c>
      <c r="B226" s="52" t="s">
        <v>213</v>
      </c>
      <c r="C226" s="8" t="s">
        <v>563</v>
      </c>
      <c r="D226" s="1"/>
      <c r="E226" s="6"/>
      <c r="F226" s="7">
        <f t="shared" si="30"/>
        <v>0</v>
      </c>
      <c r="G226" s="7">
        <f t="shared" si="30"/>
        <v>0</v>
      </c>
    </row>
    <row r="227" spans="1:7" hidden="1">
      <c r="A227" s="10" t="s">
        <v>505</v>
      </c>
      <c r="B227" s="52" t="s">
        <v>213</v>
      </c>
      <c r="C227" s="8" t="s">
        <v>563</v>
      </c>
      <c r="D227" s="1" t="s">
        <v>557</v>
      </c>
      <c r="E227" s="6"/>
      <c r="F227" s="7">
        <f t="shared" si="30"/>
        <v>0</v>
      </c>
      <c r="G227" s="7">
        <f t="shared" si="30"/>
        <v>0</v>
      </c>
    </row>
    <row r="228" spans="1:7" ht="33" hidden="1">
      <c r="A228" s="39" t="str">
        <f ca="1">IF(ISERROR(MATCH(E228,Код_КВР,0)),"",INDIRECT(ADDRESS(MATCH(E228,Код_КВР,0)+1,2,,,"КВР")))</f>
        <v>Предоставление субсидий бюджетным, автономным учреждениям и иным некоммерческим организациям</v>
      </c>
      <c r="B228" s="52" t="s">
        <v>213</v>
      </c>
      <c r="C228" s="8" t="s">
        <v>563</v>
      </c>
      <c r="D228" s="1" t="s">
        <v>557</v>
      </c>
      <c r="E228" s="6">
        <v>600</v>
      </c>
      <c r="F228" s="7">
        <f t="shared" si="30"/>
        <v>0</v>
      </c>
      <c r="G228" s="7">
        <f t="shared" si="30"/>
        <v>0</v>
      </c>
    </row>
    <row r="229" spans="1:7" hidden="1">
      <c r="A229" s="39" t="str">
        <f ca="1">IF(ISERROR(MATCH(E229,Код_КВР,0)),"",INDIRECT(ADDRESS(MATCH(E229,Код_КВР,0)+1,2,,,"КВР")))</f>
        <v>Субсидии бюджетным учреждениям</v>
      </c>
      <c r="B229" s="52" t="s">
        <v>213</v>
      </c>
      <c r="C229" s="8" t="s">
        <v>563</v>
      </c>
      <c r="D229" s="1" t="s">
        <v>557</v>
      </c>
      <c r="E229" s="6">
        <v>610</v>
      </c>
      <c r="F229" s="7">
        <f t="shared" si="30"/>
        <v>0</v>
      </c>
      <c r="G229" s="7">
        <f t="shared" si="30"/>
        <v>0</v>
      </c>
    </row>
    <row r="230" spans="1:7" hidden="1">
      <c r="A230" s="39" t="str">
        <f ca="1">IF(ISERROR(MATCH(E230,Код_КВР,0)),"",INDIRECT(ADDRESS(MATCH(E230,Код_КВР,0)+1,2,,,"КВР")))</f>
        <v>Субсидии бюджетным учреждениям на иные цели</v>
      </c>
      <c r="B230" s="52" t="s">
        <v>213</v>
      </c>
      <c r="C230" s="8" t="s">
        <v>563</v>
      </c>
      <c r="D230" s="1" t="s">
        <v>557</v>
      </c>
      <c r="E230" s="6">
        <v>612</v>
      </c>
      <c r="F230" s="7">
        <f>прил.16!G878</f>
        <v>0</v>
      </c>
      <c r="G230" s="7">
        <f>прил.16!H878</f>
        <v>0</v>
      </c>
    </row>
    <row r="231" spans="1:7">
      <c r="A231" s="39" t="str">
        <f ca="1">IF(ISERROR(MATCH(B231,Код_КЦСР,0)),"",INDIRECT(ADDRESS(MATCH(B231,Код_КЦСР,0)+1,2,,,"КЦСР")))</f>
        <v xml:space="preserve">Оказание муниципальных услуг </v>
      </c>
      <c r="B231" s="52" t="s">
        <v>215</v>
      </c>
      <c r="C231" s="8"/>
      <c r="D231" s="1"/>
      <c r="E231" s="6"/>
      <c r="F231" s="7">
        <f t="shared" ref="F231:G235" si="31">F232</f>
        <v>25104.9</v>
      </c>
      <c r="G231" s="7">
        <f t="shared" si="31"/>
        <v>25131.4</v>
      </c>
    </row>
    <row r="232" spans="1:7">
      <c r="A232" s="39" t="str">
        <f ca="1">IF(ISERROR(MATCH(C232,Код_Раздел,0)),"",INDIRECT(ADDRESS(MATCH(C232,Код_Раздел,0)+1,2,,,"Раздел")))</f>
        <v>Культура, кинематография</v>
      </c>
      <c r="B232" s="52" t="s">
        <v>215</v>
      </c>
      <c r="C232" s="8" t="s">
        <v>563</v>
      </c>
      <c r="D232" s="1"/>
      <c r="E232" s="6"/>
      <c r="F232" s="7">
        <f t="shared" si="31"/>
        <v>25104.9</v>
      </c>
      <c r="G232" s="7">
        <f t="shared" si="31"/>
        <v>25131.4</v>
      </c>
    </row>
    <row r="233" spans="1:7">
      <c r="A233" s="10" t="s">
        <v>526</v>
      </c>
      <c r="B233" s="52" t="s">
        <v>215</v>
      </c>
      <c r="C233" s="8" t="s">
        <v>563</v>
      </c>
      <c r="D233" s="1" t="s">
        <v>554</v>
      </c>
      <c r="E233" s="6"/>
      <c r="F233" s="7">
        <f t="shared" si="31"/>
        <v>25104.9</v>
      </c>
      <c r="G233" s="7">
        <f t="shared" si="31"/>
        <v>25131.4</v>
      </c>
    </row>
    <row r="234" spans="1:7" ht="33">
      <c r="A234" s="39" t="str">
        <f ca="1">IF(ISERROR(MATCH(E234,Код_КВР,0)),"",INDIRECT(ADDRESS(MATCH(E234,Код_КВР,0)+1,2,,,"КВР")))</f>
        <v>Предоставление субсидий бюджетным, автономным учреждениям и иным некоммерческим организациям</v>
      </c>
      <c r="B234" s="52" t="s">
        <v>215</v>
      </c>
      <c r="C234" s="8" t="s">
        <v>563</v>
      </c>
      <c r="D234" s="1" t="s">
        <v>554</v>
      </c>
      <c r="E234" s="6">
        <v>600</v>
      </c>
      <c r="F234" s="7">
        <f t="shared" si="31"/>
        <v>25104.9</v>
      </c>
      <c r="G234" s="7">
        <f t="shared" si="31"/>
        <v>25131.4</v>
      </c>
    </row>
    <row r="235" spans="1:7">
      <c r="A235" s="39" t="str">
        <f ca="1">IF(ISERROR(MATCH(E235,Код_КВР,0)),"",INDIRECT(ADDRESS(MATCH(E235,Код_КВР,0)+1,2,,,"КВР")))</f>
        <v>Субсидии бюджетным учреждениям</v>
      </c>
      <c r="B235" s="52" t="s">
        <v>215</v>
      </c>
      <c r="C235" s="8" t="s">
        <v>563</v>
      </c>
      <c r="D235" s="1" t="s">
        <v>554</v>
      </c>
      <c r="E235" s="6">
        <v>610</v>
      </c>
      <c r="F235" s="7">
        <f t="shared" si="31"/>
        <v>25104.9</v>
      </c>
      <c r="G235" s="7">
        <f t="shared" si="31"/>
        <v>25131.4</v>
      </c>
    </row>
    <row r="236" spans="1:7" ht="49.5">
      <c r="A236" s="39" t="str">
        <f ca="1">IF(ISERROR(MATCH(E236,Код_КВР,0)),"",INDIRECT(ADDRESS(MATCH(E236,Код_КВР,0)+1,2,,,"КВР")))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6" s="52" t="s">
        <v>215</v>
      </c>
      <c r="C236" s="8" t="s">
        <v>563</v>
      </c>
      <c r="D236" s="1" t="s">
        <v>554</v>
      </c>
      <c r="E236" s="6">
        <v>611</v>
      </c>
      <c r="F236" s="7">
        <f>прил.16!G811</f>
        <v>25104.9</v>
      </c>
      <c r="G236" s="7">
        <f>прил.16!H811</f>
        <v>25131.4</v>
      </c>
    </row>
    <row r="237" spans="1:7" ht="33">
      <c r="A237" s="39" t="str">
        <f ca="1">IF(ISERROR(MATCH(B237,Код_КЦСР,0)),"",INDIRECT(ADDRESS(MATCH(B237,Код_КЦСР,0)+1,2,,,"КЦСР")))</f>
        <v xml:space="preserve">Хранение, изучение и обеспечение сохранности музейных предметов </v>
      </c>
      <c r="B237" s="52" t="s">
        <v>217</v>
      </c>
      <c r="C237" s="8"/>
      <c r="D237" s="1"/>
      <c r="E237" s="6"/>
      <c r="F237" s="7">
        <f t="shared" ref="F237:G241" si="32">F238</f>
        <v>15511.3</v>
      </c>
      <c r="G237" s="7">
        <f t="shared" si="32"/>
        <v>15517.9</v>
      </c>
    </row>
    <row r="238" spans="1:7">
      <c r="A238" s="39" t="str">
        <f ca="1">IF(ISERROR(MATCH(C238,Код_Раздел,0)),"",INDIRECT(ADDRESS(MATCH(C238,Код_Раздел,0)+1,2,,,"Раздел")))</f>
        <v>Культура, кинематография</v>
      </c>
      <c r="B238" s="52" t="s">
        <v>217</v>
      </c>
      <c r="C238" s="8" t="s">
        <v>563</v>
      </c>
      <c r="D238" s="1"/>
      <c r="E238" s="6"/>
      <c r="F238" s="7">
        <f t="shared" si="32"/>
        <v>15511.3</v>
      </c>
      <c r="G238" s="7">
        <f t="shared" si="32"/>
        <v>15517.9</v>
      </c>
    </row>
    <row r="239" spans="1:7">
      <c r="A239" s="10" t="s">
        <v>526</v>
      </c>
      <c r="B239" s="52" t="s">
        <v>217</v>
      </c>
      <c r="C239" s="8" t="s">
        <v>563</v>
      </c>
      <c r="D239" s="1" t="s">
        <v>554</v>
      </c>
      <c r="E239" s="6"/>
      <c r="F239" s="7">
        <f t="shared" si="32"/>
        <v>15511.3</v>
      </c>
      <c r="G239" s="7">
        <f t="shared" si="32"/>
        <v>15517.9</v>
      </c>
    </row>
    <row r="240" spans="1:7" ht="33">
      <c r="A240" s="39" t="str">
        <f ca="1">IF(ISERROR(MATCH(E240,Код_КВР,0)),"",INDIRECT(ADDRESS(MATCH(E240,Код_КВР,0)+1,2,,,"КВР")))</f>
        <v>Предоставление субсидий бюджетным, автономным учреждениям и иным некоммерческим организациям</v>
      </c>
      <c r="B240" s="52" t="s">
        <v>217</v>
      </c>
      <c r="C240" s="8" t="s">
        <v>563</v>
      </c>
      <c r="D240" s="1" t="s">
        <v>554</v>
      </c>
      <c r="E240" s="6">
        <v>600</v>
      </c>
      <c r="F240" s="7">
        <f t="shared" si="32"/>
        <v>15511.3</v>
      </c>
      <c r="G240" s="7">
        <f t="shared" si="32"/>
        <v>15517.9</v>
      </c>
    </row>
    <row r="241" spans="1:7">
      <c r="A241" s="39" t="str">
        <f ca="1">IF(ISERROR(MATCH(E241,Код_КВР,0)),"",INDIRECT(ADDRESS(MATCH(E241,Код_КВР,0)+1,2,,,"КВР")))</f>
        <v>Субсидии бюджетным учреждениям</v>
      </c>
      <c r="B241" s="52" t="s">
        <v>217</v>
      </c>
      <c r="C241" s="8" t="s">
        <v>563</v>
      </c>
      <c r="D241" s="1" t="s">
        <v>554</v>
      </c>
      <c r="E241" s="6">
        <v>610</v>
      </c>
      <c r="F241" s="7">
        <f t="shared" si="32"/>
        <v>15511.3</v>
      </c>
      <c r="G241" s="7">
        <f t="shared" si="32"/>
        <v>15517.9</v>
      </c>
    </row>
    <row r="242" spans="1:7" ht="49.5">
      <c r="A242" s="39" t="str">
        <f ca="1">IF(ISERROR(MATCH(E242,Код_КВР,0)),"",INDIRECT(ADDRESS(MATCH(E242,Код_КВР,0)+1,2,,,"КВР")))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2" s="52" t="s">
        <v>217</v>
      </c>
      <c r="C242" s="8" t="s">
        <v>563</v>
      </c>
      <c r="D242" s="1" t="s">
        <v>554</v>
      </c>
      <c r="E242" s="6">
        <v>611</v>
      </c>
      <c r="F242" s="7">
        <f>прил.16!G815</f>
        <v>15511.3</v>
      </c>
      <c r="G242" s="7">
        <f>прил.16!H815</f>
        <v>15517.9</v>
      </c>
    </row>
    <row r="243" spans="1:7">
      <c r="A243" s="39" t="str">
        <f ca="1">IF(ISERROR(MATCH(B243,Код_КЦСР,0)),"",INDIRECT(ADDRESS(MATCH(B243,Код_КЦСР,0)+1,2,,,"КЦСР")))</f>
        <v>Формирование и учет музейного фонда</v>
      </c>
      <c r="B243" s="52" t="s">
        <v>219</v>
      </c>
      <c r="C243" s="8"/>
      <c r="D243" s="1"/>
      <c r="E243" s="6"/>
      <c r="F243" s="7">
        <f t="shared" ref="F243:G247" si="33">F244</f>
        <v>3790.9</v>
      </c>
      <c r="G243" s="7">
        <f t="shared" si="33"/>
        <v>3804.2</v>
      </c>
    </row>
    <row r="244" spans="1:7">
      <c r="A244" s="39" t="str">
        <f ca="1">IF(ISERROR(MATCH(C244,Код_Раздел,0)),"",INDIRECT(ADDRESS(MATCH(C244,Код_Раздел,0)+1,2,,,"Раздел")))</f>
        <v>Культура, кинематография</v>
      </c>
      <c r="B244" s="52" t="s">
        <v>219</v>
      </c>
      <c r="C244" s="8" t="s">
        <v>563</v>
      </c>
      <c r="D244" s="1"/>
      <c r="E244" s="6"/>
      <c r="F244" s="7">
        <f t="shared" si="33"/>
        <v>3790.9</v>
      </c>
      <c r="G244" s="7">
        <f t="shared" si="33"/>
        <v>3804.2</v>
      </c>
    </row>
    <row r="245" spans="1:7">
      <c r="A245" s="10" t="s">
        <v>526</v>
      </c>
      <c r="B245" s="52" t="s">
        <v>219</v>
      </c>
      <c r="C245" s="8" t="s">
        <v>563</v>
      </c>
      <c r="D245" s="1" t="s">
        <v>554</v>
      </c>
      <c r="E245" s="6"/>
      <c r="F245" s="7">
        <f t="shared" si="33"/>
        <v>3790.9</v>
      </c>
      <c r="G245" s="7">
        <f t="shared" si="33"/>
        <v>3804.2</v>
      </c>
    </row>
    <row r="246" spans="1:7" ht="33">
      <c r="A246" s="39" t="str">
        <f ca="1">IF(ISERROR(MATCH(E246,Код_КВР,0)),"",INDIRECT(ADDRESS(MATCH(E246,Код_КВР,0)+1,2,,,"КВР")))</f>
        <v>Предоставление субсидий бюджетным, автономным учреждениям и иным некоммерческим организациям</v>
      </c>
      <c r="B246" s="52" t="s">
        <v>219</v>
      </c>
      <c r="C246" s="8" t="s">
        <v>563</v>
      </c>
      <c r="D246" s="1" t="s">
        <v>554</v>
      </c>
      <c r="E246" s="6">
        <v>600</v>
      </c>
      <c r="F246" s="7">
        <f t="shared" si="33"/>
        <v>3790.9</v>
      </c>
      <c r="G246" s="7">
        <f t="shared" si="33"/>
        <v>3804.2</v>
      </c>
    </row>
    <row r="247" spans="1:7">
      <c r="A247" s="39" t="str">
        <f ca="1">IF(ISERROR(MATCH(E247,Код_КВР,0)),"",INDIRECT(ADDRESS(MATCH(E247,Код_КВР,0)+1,2,,,"КВР")))</f>
        <v>Субсидии бюджетным учреждениям</v>
      </c>
      <c r="B247" s="52" t="s">
        <v>219</v>
      </c>
      <c r="C247" s="8" t="s">
        <v>563</v>
      </c>
      <c r="D247" s="1" t="s">
        <v>554</v>
      </c>
      <c r="E247" s="6">
        <v>610</v>
      </c>
      <c r="F247" s="7">
        <f t="shared" si="33"/>
        <v>3790.9</v>
      </c>
      <c r="G247" s="7">
        <f t="shared" si="33"/>
        <v>3804.2</v>
      </c>
    </row>
    <row r="248" spans="1:7" ht="49.5">
      <c r="A248" s="39" t="str">
        <f ca="1">IF(ISERROR(MATCH(E248,Код_КВР,0)),"",INDIRECT(ADDRESS(MATCH(E248,Код_КВР,0)+1,2,,,"КВР")))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8" s="52" t="s">
        <v>219</v>
      </c>
      <c r="C248" s="8" t="s">
        <v>563</v>
      </c>
      <c r="D248" s="1" t="s">
        <v>554</v>
      </c>
      <c r="E248" s="6">
        <v>611</v>
      </c>
      <c r="F248" s="7">
        <f>прил.16!G819</f>
        <v>3790.9</v>
      </c>
      <c r="G248" s="7">
        <f>прил.16!H819</f>
        <v>3804.2</v>
      </c>
    </row>
    <row r="249" spans="1:7">
      <c r="A249" s="39" t="str">
        <f ca="1">IF(ISERROR(MATCH(B249,Код_КЦСР,0)),"",INDIRECT(ADDRESS(MATCH(B249,Код_КЦСР,0)+1,2,,,"КЦСР")))</f>
        <v>Развитие библиотечного дела</v>
      </c>
      <c r="B249" s="52" t="s">
        <v>221</v>
      </c>
      <c r="C249" s="8"/>
      <c r="D249" s="1"/>
      <c r="E249" s="6"/>
      <c r="F249" s="7">
        <f>F250+F256+F262+F268+F274+F280</f>
        <v>38203.300000000003</v>
      </c>
      <c r="G249" s="7">
        <f>G250+G256+G262+G268+G274+G280</f>
        <v>38314.100000000006</v>
      </c>
    </row>
    <row r="250" spans="1:7" ht="49.5" hidden="1">
      <c r="A250" s="39" t="str">
        <f ca="1">IF(ISERROR(MATCH(B250,Код_КЦСР,0)),"",INDIRECT(ADDRESS(MATCH(B250,Код_КЦСР,0)+1,2,,,"КЦСР")))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50" s="52" t="s">
        <v>222</v>
      </c>
      <c r="C250" s="8"/>
      <c r="D250" s="1"/>
      <c r="E250" s="6"/>
      <c r="F250" s="7">
        <f t="shared" ref="F250:G254" si="34">F251</f>
        <v>0</v>
      </c>
      <c r="G250" s="7">
        <f t="shared" si="34"/>
        <v>0</v>
      </c>
    </row>
    <row r="251" spans="1:7" hidden="1">
      <c r="A251" s="39" t="str">
        <f ca="1">IF(ISERROR(MATCH(C251,Код_Раздел,0)),"",INDIRECT(ADDRESS(MATCH(C251,Код_Раздел,0)+1,2,,,"Раздел")))</f>
        <v>Культура, кинематография</v>
      </c>
      <c r="B251" s="52" t="s">
        <v>222</v>
      </c>
      <c r="C251" s="8" t="s">
        <v>563</v>
      </c>
      <c r="D251" s="1"/>
      <c r="E251" s="6"/>
      <c r="F251" s="7">
        <f t="shared" si="34"/>
        <v>0</v>
      </c>
      <c r="G251" s="7">
        <f t="shared" si="34"/>
        <v>0</v>
      </c>
    </row>
    <row r="252" spans="1:7" hidden="1">
      <c r="A252" s="10" t="s">
        <v>505</v>
      </c>
      <c r="B252" s="52" t="s">
        <v>222</v>
      </c>
      <c r="C252" s="8" t="s">
        <v>563</v>
      </c>
      <c r="D252" s="1" t="s">
        <v>557</v>
      </c>
      <c r="E252" s="6"/>
      <c r="F252" s="7">
        <f t="shared" si="34"/>
        <v>0</v>
      </c>
      <c r="G252" s="7">
        <f t="shared" si="34"/>
        <v>0</v>
      </c>
    </row>
    <row r="253" spans="1:7" ht="33" hidden="1">
      <c r="A253" s="39" t="str">
        <f ca="1">IF(ISERROR(MATCH(E253,Код_КВР,0)),"",INDIRECT(ADDRESS(MATCH(E253,Код_КВР,0)+1,2,,,"КВР")))</f>
        <v>Предоставление субсидий бюджетным, автономным учреждениям и иным некоммерческим организациям</v>
      </c>
      <c r="B253" s="52" t="s">
        <v>222</v>
      </c>
      <c r="C253" s="8" t="s">
        <v>563</v>
      </c>
      <c r="D253" s="1" t="s">
        <v>557</v>
      </c>
      <c r="E253" s="6">
        <v>600</v>
      </c>
      <c r="F253" s="7">
        <f t="shared" si="34"/>
        <v>0</v>
      </c>
      <c r="G253" s="7">
        <f t="shared" si="34"/>
        <v>0</v>
      </c>
    </row>
    <row r="254" spans="1:7" hidden="1">
      <c r="A254" s="39" t="str">
        <f ca="1">IF(ISERROR(MATCH(E254,Код_КВР,0)),"",INDIRECT(ADDRESS(MATCH(E254,Код_КВР,0)+1,2,,,"КВР")))</f>
        <v>Субсидии бюджетным учреждениям</v>
      </c>
      <c r="B254" s="52" t="s">
        <v>222</v>
      </c>
      <c r="C254" s="8" t="s">
        <v>563</v>
      </c>
      <c r="D254" s="1" t="s">
        <v>557</v>
      </c>
      <c r="E254" s="6">
        <v>610</v>
      </c>
      <c r="F254" s="7">
        <f t="shared" si="34"/>
        <v>0</v>
      </c>
      <c r="G254" s="7">
        <f t="shared" si="34"/>
        <v>0</v>
      </c>
    </row>
    <row r="255" spans="1:7" hidden="1">
      <c r="A255" s="39" t="str">
        <f ca="1">IF(ISERROR(MATCH(E255,Код_КВР,0)),"",INDIRECT(ADDRESS(MATCH(E255,Код_КВР,0)+1,2,,,"КВР")))</f>
        <v>Субсидии бюджетным учреждениям на иные цели</v>
      </c>
      <c r="B255" s="52" t="s">
        <v>222</v>
      </c>
      <c r="C255" s="8" t="s">
        <v>563</v>
      </c>
      <c r="D255" s="1" t="s">
        <v>557</v>
      </c>
      <c r="E255" s="6">
        <v>612</v>
      </c>
      <c r="F255" s="7">
        <f>прил.16!G883</f>
        <v>0</v>
      </c>
      <c r="G255" s="7">
        <f>прил.16!H883</f>
        <v>0</v>
      </c>
    </row>
    <row r="256" spans="1:7" ht="66" hidden="1">
      <c r="A256" s="39" t="str">
        <f ca="1">IF(ISERROR(MATCH(B256,Код_КЦСР,0)),"",INDIRECT(ADDRESS(MATCH(B256,Код_КЦСР,0)+1,2,,,"КЦСР")))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56" s="52" t="s">
        <v>223</v>
      </c>
      <c r="C256" s="8"/>
      <c r="D256" s="1"/>
      <c r="E256" s="6"/>
      <c r="F256" s="7">
        <f t="shared" ref="F256:G260" si="35">F257</f>
        <v>0</v>
      </c>
      <c r="G256" s="7">
        <f t="shared" si="35"/>
        <v>0</v>
      </c>
    </row>
    <row r="257" spans="1:7" hidden="1">
      <c r="A257" s="39" t="str">
        <f ca="1">IF(ISERROR(MATCH(C257,Код_Раздел,0)),"",INDIRECT(ADDRESS(MATCH(C257,Код_Раздел,0)+1,2,,,"Раздел")))</f>
        <v>Культура, кинематография</v>
      </c>
      <c r="B257" s="52" t="s">
        <v>223</v>
      </c>
      <c r="C257" s="8" t="s">
        <v>563</v>
      </c>
      <c r="D257" s="1"/>
      <c r="E257" s="6"/>
      <c r="F257" s="7">
        <f t="shared" si="35"/>
        <v>0</v>
      </c>
      <c r="G257" s="7">
        <f t="shared" si="35"/>
        <v>0</v>
      </c>
    </row>
    <row r="258" spans="1:7" hidden="1">
      <c r="A258" s="10" t="s">
        <v>505</v>
      </c>
      <c r="B258" s="52" t="s">
        <v>223</v>
      </c>
      <c r="C258" s="8" t="s">
        <v>563</v>
      </c>
      <c r="D258" s="1" t="s">
        <v>557</v>
      </c>
      <c r="E258" s="6"/>
      <c r="F258" s="7">
        <f t="shared" si="35"/>
        <v>0</v>
      </c>
      <c r="G258" s="7">
        <f t="shared" si="35"/>
        <v>0</v>
      </c>
    </row>
    <row r="259" spans="1:7" ht="33" hidden="1">
      <c r="A259" s="39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52" t="s">
        <v>223</v>
      </c>
      <c r="C259" s="8" t="s">
        <v>563</v>
      </c>
      <c r="D259" s="1" t="s">
        <v>557</v>
      </c>
      <c r="E259" s="6">
        <v>600</v>
      </c>
      <c r="F259" s="7">
        <f t="shared" si="35"/>
        <v>0</v>
      </c>
      <c r="G259" s="7">
        <f t="shared" si="35"/>
        <v>0</v>
      </c>
    </row>
    <row r="260" spans="1:7" hidden="1">
      <c r="A260" s="39" t="str">
        <f ca="1">IF(ISERROR(MATCH(E260,Код_КВР,0)),"",INDIRECT(ADDRESS(MATCH(E260,Код_КВР,0)+1,2,,,"КВР")))</f>
        <v>Субсидии бюджетным учреждениям</v>
      </c>
      <c r="B260" s="52" t="s">
        <v>223</v>
      </c>
      <c r="C260" s="8" t="s">
        <v>563</v>
      </c>
      <c r="D260" s="1" t="s">
        <v>557</v>
      </c>
      <c r="E260" s="6">
        <v>610</v>
      </c>
      <c r="F260" s="7">
        <f t="shared" si="35"/>
        <v>0</v>
      </c>
      <c r="G260" s="7">
        <f t="shared" si="35"/>
        <v>0</v>
      </c>
    </row>
    <row r="261" spans="1:7" hidden="1">
      <c r="A261" s="39" t="str">
        <f ca="1">IF(ISERROR(MATCH(E261,Код_КВР,0)),"",INDIRECT(ADDRESS(MATCH(E261,Код_КВР,0)+1,2,,,"КВР")))</f>
        <v>Субсидии бюджетным учреждениям на иные цели</v>
      </c>
      <c r="B261" s="52" t="s">
        <v>223</v>
      </c>
      <c r="C261" s="8" t="s">
        <v>563</v>
      </c>
      <c r="D261" s="1" t="s">
        <v>557</v>
      </c>
      <c r="E261" s="6">
        <v>612</v>
      </c>
      <c r="F261" s="7">
        <f>прил.16!G887</f>
        <v>0</v>
      </c>
      <c r="G261" s="7">
        <f>прил.16!H887</f>
        <v>0</v>
      </c>
    </row>
    <row r="262" spans="1:7">
      <c r="A262" s="39" t="str">
        <f ca="1">IF(ISERROR(MATCH(B262,Код_КЦСР,0)),"",INDIRECT(ADDRESS(MATCH(B262,Код_КЦСР,0)+1,2,,,"КЦСР")))</f>
        <v>Оказание муниципальных услуг</v>
      </c>
      <c r="B262" s="52" t="s">
        <v>225</v>
      </c>
      <c r="C262" s="8"/>
      <c r="D262" s="1"/>
      <c r="E262" s="6"/>
      <c r="F262" s="7">
        <f t="shared" ref="F262:G266" si="36">F263</f>
        <v>24474.9</v>
      </c>
      <c r="G262" s="7">
        <f t="shared" si="36"/>
        <v>24555.5</v>
      </c>
    </row>
    <row r="263" spans="1:7">
      <c r="A263" s="39" t="str">
        <f ca="1">IF(ISERROR(MATCH(C263,Код_Раздел,0)),"",INDIRECT(ADDRESS(MATCH(C263,Код_Раздел,0)+1,2,,,"Раздел")))</f>
        <v>Культура, кинематография</v>
      </c>
      <c r="B263" s="52" t="s">
        <v>225</v>
      </c>
      <c r="C263" s="8" t="s">
        <v>563</v>
      </c>
      <c r="D263" s="1"/>
      <c r="E263" s="6"/>
      <c r="F263" s="7">
        <f t="shared" si="36"/>
        <v>24474.9</v>
      </c>
      <c r="G263" s="7">
        <f t="shared" si="36"/>
        <v>24555.5</v>
      </c>
    </row>
    <row r="264" spans="1:7">
      <c r="A264" s="10" t="s">
        <v>526</v>
      </c>
      <c r="B264" s="52" t="s">
        <v>225</v>
      </c>
      <c r="C264" s="8" t="s">
        <v>563</v>
      </c>
      <c r="D264" s="1" t="s">
        <v>554</v>
      </c>
      <c r="E264" s="6"/>
      <c r="F264" s="7">
        <f t="shared" si="36"/>
        <v>24474.9</v>
      </c>
      <c r="G264" s="7">
        <f t="shared" si="36"/>
        <v>24555.5</v>
      </c>
    </row>
    <row r="265" spans="1:7" ht="33">
      <c r="A265" s="39" t="str">
        <f ca="1">IF(ISERROR(MATCH(E265,Код_КВР,0)),"",INDIRECT(ADDRESS(MATCH(E265,Код_КВР,0)+1,2,,,"КВР")))</f>
        <v>Предоставление субсидий бюджетным, автономным учреждениям и иным некоммерческим организациям</v>
      </c>
      <c r="B265" s="52" t="s">
        <v>225</v>
      </c>
      <c r="C265" s="8" t="s">
        <v>563</v>
      </c>
      <c r="D265" s="1" t="s">
        <v>554</v>
      </c>
      <c r="E265" s="6">
        <v>600</v>
      </c>
      <c r="F265" s="7">
        <f t="shared" si="36"/>
        <v>24474.9</v>
      </c>
      <c r="G265" s="7">
        <f t="shared" si="36"/>
        <v>24555.5</v>
      </c>
    </row>
    <row r="266" spans="1:7">
      <c r="A266" s="39" t="str">
        <f ca="1">IF(ISERROR(MATCH(E266,Код_КВР,0)),"",INDIRECT(ADDRESS(MATCH(E266,Код_КВР,0)+1,2,,,"КВР")))</f>
        <v>Субсидии бюджетным учреждениям</v>
      </c>
      <c r="B266" s="52" t="s">
        <v>225</v>
      </c>
      <c r="C266" s="8" t="s">
        <v>563</v>
      </c>
      <c r="D266" s="1" t="s">
        <v>554</v>
      </c>
      <c r="E266" s="6">
        <v>610</v>
      </c>
      <c r="F266" s="7">
        <f t="shared" si="36"/>
        <v>24474.9</v>
      </c>
      <c r="G266" s="7">
        <f t="shared" si="36"/>
        <v>24555.5</v>
      </c>
    </row>
    <row r="267" spans="1:7" ht="49.5">
      <c r="A267" s="39" t="str">
        <f ca="1">IF(ISERROR(MATCH(E267,Код_КВР,0)),"",INDIRECT(ADDRESS(MATCH(E267,Код_КВР,0)+1,2,,,"КВР")))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7" s="52" t="s">
        <v>225</v>
      </c>
      <c r="C267" s="8" t="s">
        <v>563</v>
      </c>
      <c r="D267" s="1" t="s">
        <v>554</v>
      </c>
      <c r="E267" s="6">
        <v>611</v>
      </c>
      <c r="F267" s="7">
        <f>прил.16!G824</f>
        <v>24474.9</v>
      </c>
      <c r="G267" s="7">
        <f>прил.16!H824</f>
        <v>24555.5</v>
      </c>
    </row>
    <row r="268" spans="1:7">
      <c r="A268" s="39" t="str">
        <f ca="1">IF(ISERROR(MATCH(B268,Код_КЦСР,0)),"",INDIRECT(ADDRESS(MATCH(B268,Код_КЦСР,0)+1,2,,,"КЦСР")))</f>
        <v>Формирование и учет фондов библиотеки</v>
      </c>
      <c r="B268" s="52" t="s">
        <v>227</v>
      </c>
      <c r="C268" s="8"/>
      <c r="D268" s="1"/>
      <c r="E268" s="6"/>
      <c r="F268" s="7">
        <f t="shared" ref="F268:G272" si="37">F269</f>
        <v>5819.2</v>
      </c>
      <c r="G268" s="7">
        <f t="shared" si="37"/>
        <v>5832.5</v>
      </c>
    </row>
    <row r="269" spans="1:7">
      <c r="A269" s="39" t="str">
        <f ca="1">IF(ISERROR(MATCH(C269,Код_Раздел,0)),"",INDIRECT(ADDRESS(MATCH(C269,Код_Раздел,0)+1,2,,,"Раздел")))</f>
        <v>Культура, кинематография</v>
      </c>
      <c r="B269" s="52" t="s">
        <v>227</v>
      </c>
      <c r="C269" s="8" t="s">
        <v>563</v>
      </c>
      <c r="D269" s="1"/>
      <c r="E269" s="6"/>
      <c r="F269" s="7">
        <f t="shared" si="37"/>
        <v>5819.2</v>
      </c>
      <c r="G269" s="7">
        <f t="shared" si="37"/>
        <v>5832.5</v>
      </c>
    </row>
    <row r="270" spans="1:7">
      <c r="A270" s="10" t="s">
        <v>526</v>
      </c>
      <c r="B270" s="52" t="s">
        <v>227</v>
      </c>
      <c r="C270" s="8" t="s">
        <v>563</v>
      </c>
      <c r="D270" s="1" t="s">
        <v>554</v>
      </c>
      <c r="E270" s="6"/>
      <c r="F270" s="7">
        <f t="shared" si="37"/>
        <v>5819.2</v>
      </c>
      <c r="G270" s="7">
        <f t="shared" si="37"/>
        <v>5832.5</v>
      </c>
    </row>
    <row r="271" spans="1:7" ht="33">
      <c r="A271" s="39" t="str">
        <f ca="1">IF(ISERROR(MATCH(E271,Код_КВР,0)),"",INDIRECT(ADDRESS(MATCH(E271,Код_КВР,0)+1,2,,,"КВР")))</f>
        <v>Предоставление субсидий бюджетным, автономным учреждениям и иным некоммерческим организациям</v>
      </c>
      <c r="B271" s="52" t="s">
        <v>227</v>
      </c>
      <c r="C271" s="8" t="s">
        <v>563</v>
      </c>
      <c r="D271" s="1" t="s">
        <v>554</v>
      </c>
      <c r="E271" s="6">
        <v>600</v>
      </c>
      <c r="F271" s="7">
        <f t="shared" si="37"/>
        <v>5819.2</v>
      </c>
      <c r="G271" s="7">
        <f t="shared" si="37"/>
        <v>5832.5</v>
      </c>
    </row>
    <row r="272" spans="1:7">
      <c r="A272" s="39" t="str">
        <f ca="1">IF(ISERROR(MATCH(E272,Код_КВР,0)),"",INDIRECT(ADDRESS(MATCH(E272,Код_КВР,0)+1,2,,,"КВР")))</f>
        <v>Субсидии бюджетным учреждениям</v>
      </c>
      <c r="B272" s="52" t="s">
        <v>227</v>
      </c>
      <c r="C272" s="8" t="s">
        <v>563</v>
      </c>
      <c r="D272" s="1" t="s">
        <v>554</v>
      </c>
      <c r="E272" s="6">
        <v>610</v>
      </c>
      <c r="F272" s="7">
        <f t="shared" si="37"/>
        <v>5819.2</v>
      </c>
      <c r="G272" s="7">
        <f t="shared" si="37"/>
        <v>5832.5</v>
      </c>
    </row>
    <row r="273" spans="1:7" ht="49.5">
      <c r="A273" s="39" t="str">
        <f ca="1">IF(ISERROR(MATCH(E273,Код_КВР,0)),"",INDIRECT(ADDRESS(MATCH(E273,Код_КВР,0)+1,2,,,"КВР")))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3" s="52" t="s">
        <v>227</v>
      </c>
      <c r="C273" s="8" t="s">
        <v>563</v>
      </c>
      <c r="D273" s="1" t="s">
        <v>554</v>
      </c>
      <c r="E273" s="6">
        <v>611</v>
      </c>
      <c r="F273" s="7">
        <f>прил.16!G828</f>
        <v>5819.2</v>
      </c>
      <c r="G273" s="7">
        <f>прил.16!H828</f>
        <v>5832.5</v>
      </c>
    </row>
    <row r="274" spans="1:7" ht="33">
      <c r="A274" s="39" t="str">
        <f ca="1">IF(ISERROR(MATCH(B274,Код_КЦСР,0)),"",INDIRECT(ADDRESS(MATCH(B274,Код_КЦСР,0)+1,2,,,"КЦСР")))</f>
        <v>Обеспечение физической сохранности  и безопасности фонда библиотеки</v>
      </c>
      <c r="B274" s="52" t="s">
        <v>229</v>
      </c>
      <c r="C274" s="8"/>
      <c r="D274" s="1"/>
      <c r="E274" s="6"/>
      <c r="F274" s="7">
        <f t="shared" ref="F274:G278" si="38">F275</f>
        <v>2982.8</v>
      </c>
      <c r="G274" s="7">
        <f t="shared" si="38"/>
        <v>2990.3</v>
      </c>
    </row>
    <row r="275" spans="1:7">
      <c r="A275" s="39" t="str">
        <f ca="1">IF(ISERROR(MATCH(C275,Код_Раздел,0)),"",INDIRECT(ADDRESS(MATCH(C275,Код_Раздел,0)+1,2,,,"Раздел")))</f>
        <v>Культура, кинематография</v>
      </c>
      <c r="B275" s="52" t="s">
        <v>229</v>
      </c>
      <c r="C275" s="8" t="s">
        <v>563</v>
      </c>
      <c r="D275" s="1"/>
      <c r="E275" s="6"/>
      <c r="F275" s="7">
        <f t="shared" si="38"/>
        <v>2982.8</v>
      </c>
      <c r="G275" s="7">
        <f t="shared" si="38"/>
        <v>2990.3</v>
      </c>
    </row>
    <row r="276" spans="1:7">
      <c r="A276" s="10" t="s">
        <v>526</v>
      </c>
      <c r="B276" s="52" t="s">
        <v>229</v>
      </c>
      <c r="C276" s="8" t="s">
        <v>563</v>
      </c>
      <c r="D276" s="1" t="s">
        <v>554</v>
      </c>
      <c r="E276" s="6"/>
      <c r="F276" s="7">
        <f t="shared" si="38"/>
        <v>2982.8</v>
      </c>
      <c r="G276" s="7">
        <f t="shared" si="38"/>
        <v>2990.3</v>
      </c>
    </row>
    <row r="277" spans="1:7" ht="33">
      <c r="A277" s="39" t="str">
        <f ca="1">IF(ISERROR(MATCH(E277,Код_КВР,0)),"",INDIRECT(ADDRESS(MATCH(E277,Код_КВР,0)+1,2,,,"КВР")))</f>
        <v>Предоставление субсидий бюджетным, автономным учреждениям и иным некоммерческим организациям</v>
      </c>
      <c r="B277" s="52" t="s">
        <v>229</v>
      </c>
      <c r="C277" s="8" t="s">
        <v>563</v>
      </c>
      <c r="D277" s="1" t="s">
        <v>554</v>
      </c>
      <c r="E277" s="6">
        <v>600</v>
      </c>
      <c r="F277" s="7">
        <f t="shared" si="38"/>
        <v>2982.8</v>
      </c>
      <c r="G277" s="7">
        <f t="shared" si="38"/>
        <v>2990.3</v>
      </c>
    </row>
    <row r="278" spans="1:7">
      <c r="A278" s="39" t="str">
        <f ca="1">IF(ISERROR(MATCH(E278,Код_КВР,0)),"",INDIRECT(ADDRESS(MATCH(E278,Код_КВР,0)+1,2,,,"КВР")))</f>
        <v>Субсидии бюджетным учреждениям</v>
      </c>
      <c r="B278" s="52" t="s">
        <v>229</v>
      </c>
      <c r="C278" s="8" t="s">
        <v>563</v>
      </c>
      <c r="D278" s="1" t="s">
        <v>554</v>
      </c>
      <c r="E278" s="6">
        <v>610</v>
      </c>
      <c r="F278" s="7">
        <f t="shared" si="38"/>
        <v>2982.8</v>
      </c>
      <c r="G278" s="7">
        <f t="shared" si="38"/>
        <v>2990.3</v>
      </c>
    </row>
    <row r="279" spans="1:7" ht="49.5">
      <c r="A279" s="39" t="str">
        <f ca="1">IF(ISERROR(MATCH(E279,Код_КВР,0)),"",INDIRECT(ADDRESS(MATCH(E279,Код_КВР,0)+1,2,,,"КВР")))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9" s="52" t="s">
        <v>229</v>
      </c>
      <c r="C279" s="8" t="s">
        <v>563</v>
      </c>
      <c r="D279" s="1" t="s">
        <v>554</v>
      </c>
      <c r="E279" s="6">
        <v>611</v>
      </c>
      <c r="F279" s="7">
        <f>прил.16!G832</f>
        <v>2982.8</v>
      </c>
      <c r="G279" s="7">
        <f>прил.16!H832</f>
        <v>2990.3</v>
      </c>
    </row>
    <row r="280" spans="1:7" ht="33">
      <c r="A280" s="39" t="str">
        <f ca="1">IF(ISERROR(MATCH(B280,Код_КЦСР,0)),"",INDIRECT(ADDRESS(MATCH(B280,Код_КЦСР,0)+1,2,,,"КЦСР")))</f>
        <v>Библиографическая обработка документов и организация  каталогов</v>
      </c>
      <c r="B280" s="52" t="s">
        <v>231</v>
      </c>
      <c r="C280" s="8"/>
      <c r="D280" s="1"/>
      <c r="E280" s="6"/>
      <c r="F280" s="7">
        <f t="shared" ref="F280:G284" si="39">F281</f>
        <v>4926.3999999999996</v>
      </c>
      <c r="G280" s="7">
        <f t="shared" si="39"/>
        <v>4935.8</v>
      </c>
    </row>
    <row r="281" spans="1:7">
      <c r="A281" s="39" t="str">
        <f ca="1">IF(ISERROR(MATCH(C281,Код_Раздел,0)),"",INDIRECT(ADDRESS(MATCH(C281,Код_Раздел,0)+1,2,,,"Раздел")))</f>
        <v>Культура, кинематография</v>
      </c>
      <c r="B281" s="52" t="s">
        <v>231</v>
      </c>
      <c r="C281" s="8" t="s">
        <v>563</v>
      </c>
      <c r="D281" s="1"/>
      <c r="E281" s="6"/>
      <c r="F281" s="7">
        <f t="shared" si="39"/>
        <v>4926.3999999999996</v>
      </c>
      <c r="G281" s="7">
        <f t="shared" si="39"/>
        <v>4935.8</v>
      </c>
    </row>
    <row r="282" spans="1:7">
      <c r="A282" s="10" t="s">
        <v>526</v>
      </c>
      <c r="B282" s="52" t="s">
        <v>231</v>
      </c>
      <c r="C282" s="8" t="s">
        <v>563</v>
      </c>
      <c r="D282" s="1" t="s">
        <v>554</v>
      </c>
      <c r="E282" s="6"/>
      <c r="F282" s="7">
        <f t="shared" si="39"/>
        <v>4926.3999999999996</v>
      </c>
      <c r="G282" s="7">
        <f t="shared" si="39"/>
        <v>4935.8</v>
      </c>
    </row>
    <row r="283" spans="1:7" ht="33">
      <c r="A283" s="39" t="str">
        <f ca="1">IF(ISERROR(MATCH(E283,Код_КВР,0)),"",INDIRECT(ADDRESS(MATCH(E283,Код_КВР,0)+1,2,,,"КВР")))</f>
        <v>Предоставление субсидий бюджетным, автономным учреждениям и иным некоммерческим организациям</v>
      </c>
      <c r="B283" s="52" t="s">
        <v>231</v>
      </c>
      <c r="C283" s="8" t="s">
        <v>563</v>
      </c>
      <c r="D283" s="1" t="s">
        <v>554</v>
      </c>
      <c r="E283" s="6">
        <v>600</v>
      </c>
      <c r="F283" s="7">
        <f t="shared" si="39"/>
        <v>4926.3999999999996</v>
      </c>
      <c r="G283" s="7">
        <f t="shared" si="39"/>
        <v>4935.8</v>
      </c>
    </row>
    <row r="284" spans="1:7">
      <c r="A284" s="39" t="str">
        <f ca="1">IF(ISERROR(MATCH(E284,Код_КВР,0)),"",INDIRECT(ADDRESS(MATCH(E284,Код_КВР,0)+1,2,,,"КВР")))</f>
        <v>Субсидии бюджетным учреждениям</v>
      </c>
      <c r="B284" s="52" t="s">
        <v>231</v>
      </c>
      <c r="C284" s="8" t="s">
        <v>563</v>
      </c>
      <c r="D284" s="1" t="s">
        <v>554</v>
      </c>
      <c r="E284" s="6">
        <v>610</v>
      </c>
      <c r="F284" s="7">
        <f t="shared" si="39"/>
        <v>4926.3999999999996</v>
      </c>
      <c r="G284" s="7">
        <f t="shared" si="39"/>
        <v>4935.8</v>
      </c>
    </row>
    <row r="285" spans="1:7" ht="49.5">
      <c r="A285" s="39" t="str">
        <f ca="1">IF(ISERROR(MATCH(E285,Код_КВР,0)),"",INDIRECT(ADDRESS(MATCH(E285,Код_КВР,0)+1,2,,,"КВР")))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5" s="52" t="s">
        <v>231</v>
      </c>
      <c r="C285" s="8" t="s">
        <v>563</v>
      </c>
      <c r="D285" s="1" t="s">
        <v>554</v>
      </c>
      <c r="E285" s="6">
        <v>611</v>
      </c>
      <c r="F285" s="7">
        <f>прил.16!G836</f>
        <v>4926.3999999999996</v>
      </c>
      <c r="G285" s="7">
        <f>прил.16!H836</f>
        <v>4935.8</v>
      </c>
    </row>
    <row r="286" spans="1:7">
      <c r="A286" s="39" t="str">
        <f ca="1">IF(ISERROR(MATCH(B286,Код_КЦСР,0)),"",INDIRECT(ADDRESS(MATCH(B286,Код_КЦСР,0)+1,2,,,"КЦСР")))</f>
        <v>Совершенствование культурно-досуговой деятельности</v>
      </c>
      <c r="B286" s="52" t="s">
        <v>233</v>
      </c>
      <c r="C286" s="8"/>
      <c r="D286" s="1"/>
      <c r="E286" s="6"/>
      <c r="F286" s="7">
        <f>F287+F293+F304+F310</f>
        <v>40484.9</v>
      </c>
      <c r="G286" s="7">
        <f>G287+G293+G304+G310</f>
        <v>40376.799999999996</v>
      </c>
    </row>
    <row r="287" spans="1:7" ht="66" hidden="1">
      <c r="A287" s="39" t="str">
        <f ca="1">IF(ISERROR(MATCH(B287,Код_КЦСР,0)),"",INDIRECT(ADDRESS(MATCH(B287,Код_КЦСР,0)+1,2,,,"КЦСР")))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87" s="52" t="s">
        <v>235</v>
      </c>
      <c r="C287" s="8"/>
      <c r="D287" s="1"/>
      <c r="E287" s="6"/>
      <c r="F287" s="7">
        <f t="shared" ref="F287:G291" si="40">F288</f>
        <v>0</v>
      </c>
      <c r="G287" s="7">
        <f t="shared" si="40"/>
        <v>0</v>
      </c>
    </row>
    <row r="288" spans="1:7" hidden="1">
      <c r="A288" s="39" t="str">
        <f ca="1">IF(ISERROR(MATCH(C288,Код_Раздел,0)),"",INDIRECT(ADDRESS(MATCH(C288,Код_Раздел,0)+1,2,,,"Раздел")))</f>
        <v>Культура, кинематография</v>
      </c>
      <c r="B288" s="52" t="s">
        <v>235</v>
      </c>
      <c r="C288" s="8" t="s">
        <v>563</v>
      </c>
      <c r="D288" s="1"/>
      <c r="E288" s="6"/>
      <c r="F288" s="7">
        <f t="shared" si="40"/>
        <v>0</v>
      </c>
      <c r="G288" s="7">
        <f t="shared" si="40"/>
        <v>0</v>
      </c>
    </row>
    <row r="289" spans="1:7" hidden="1">
      <c r="A289" s="10" t="s">
        <v>505</v>
      </c>
      <c r="B289" s="52" t="s">
        <v>235</v>
      </c>
      <c r="C289" s="8" t="s">
        <v>563</v>
      </c>
      <c r="D289" s="1" t="s">
        <v>557</v>
      </c>
      <c r="E289" s="6"/>
      <c r="F289" s="7">
        <f t="shared" si="40"/>
        <v>0</v>
      </c>
      <c r="G289" s="7">
        <f t="shared" si="40"/>
        <v>0</v>
      </c>
    </row>
    <row r="290" spans="1:7" ht="33" hidden="1">
      <c r="A290" s="39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52" t="s">
        <v>235</v>
      </c>
      <c r="C290" s="8" t="s">
        <v>563</v>
      </c>
      <c r="D290" s="1" t="s">
        <v>557</v>
      </c>
      <c r="E290" s="6">
        <v>600</v>
      </c>
      <c r="F290" s="7">
        <f t="shared" si="40"/>
        <v>0</v>
      </c>
      <c r="G290" s="7">
        <f t="shared" si="40"/>
        <v>0</v>
      </c>
    </row>
    <row r="291" spans="1:7" hidden="1">
      <c r="A291" s="39" t="str">
        <f ca="1">IF(ISERROR(MATCH(E291,Код_КВР,0)),"",INDIRECT(ADDRESS(MATCH(E291,Код_КВР,0)+1,2,,,"КВР")))</f>
        <v>Субсидии бюджетным учреждениям</v>
      </c>
      <c r="B291" s="52" t="s">
        <v>235</v>
      </c>
      <c r="C291" s="8" t="s">
        <v>563</v>
      </c>
      <c r="D291" s="1" t="s">
        <v>557</v>
      </c>
      <c r="E291" s="6">
        <v>610</v>
      </c>
      <c r="F291" s="7">
        <f t="shared" si="40"/>
        <v>0</v>
      </c>
      <c r="G291" s="7">
        <f t="shared" si="40"/>
        <v>0</v>
      </c>
    </row>
    <row r="292" spans="1:7" hidden="1">
      <c r="A292" s="39" t="str">
        <f ca="1">IF(ISERROR(MATCH(E292,Код_КВР,0)),"",INDIRECT(ADDRESS(MATCH(E292,Код_КВР,0)+1,2,,,"КВР")))</f>
        <v>Субсидии бюджетным учреждениям на иные цели</v>
      </c>
      <c r="B292" s="52" t="s">
        <v>235</v>
      </c>
      <c r="C292" s="8" t="s">
        <v>563</v>
      </c>
      <c r="D292" s="1" t="s">
        <v>557</v>
      </c>
      <c r="E292" s="6">
        <v>612</v>
      </c>
      <c r="F292" s="7">
        <f>прил.16!G892</f>
        <v>0</v>
      </c>
      <c r="G292" s="7">
        <f>прил.16!H892</f>
        <v>0</v>
      </c>
    </row>
    <row r="293" spans="1:7" ht="82.5" hidden="1">
      <c r="A293" s="39" t="str">
        <f ca="1">IF(ISERROR(MATCH(B293,Код_КЦСР,0)),"",INDIRECT(ADDRESS(MATCH(B293,Код_КЦСР,0)+1,2,,,"КЦСР")))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93" s="52" t="s">
        <v>239</v>
      </c>
      <c r="C293" s="8"/>
      <c r="D293" s="1"/>
      <c r="E293" s="6"/>
      <c r="F293" s="7">
        <f>F294+F299</f>
        <v>0</v>
      </c>
      <c r="G293" s="7">
        <f>G294+G299</f>
        <v>0</v>
      </c>
    </row>
    <row r="294" spans="1:7" hidden="1">
      <c r="A294" s="39" t="str">
        <f ca="1">IF(ISERROR(MATCH(C294,Код_Раздел,0)),"",INDIRECT(ADDRESS(MATCH(C294,Код_Раздел,0)+1,2,,,"Раздел")))</f>
        <v>Образование</v>
      </c>
      <c r="B294" s="52" t="s">
        <v>239</v>
      </c>
      <c r="C294" s="8" t="s">
        <v>537</v>
      </c>
      <c r="D294" s="1"/>
      <c r="E294" s="6"/>
      <c r="F294" s="7">
        <f t="shared" ref="F294:G297" si="41">F295</f>
        <v>0</v>
      </c>
      <c r="G294" s="7">
        <f t="shared" si="41"/>
        <v>0</v>
      </c>
    </row>
    <row r="295" spans="1:7" hidden="1">
      <c r="A295" s="10" t="s">
        <v>590</v>
      </c>
      <c r="B295" s="52" t="s">
        <v>239</v>
      </c>
      <c r="C295" s="8" t="s">
        <v>537</v>
      </c>
      <c r="D295" s="1" t="s">
        <v>560</v>
      </c>
      <c r="E295" s="6"/>
      <c r="F295" s="7">
        <f t="shared" si="41"/>
        <v>0</v>
      </c>
      <c r="G295" s="7">
        <f t="shared" si="41"/>
        <v>0</v>
      </c>
    </row>
    <row r="296" spans="1:7" ht="33" hidden="1">
      <c r="A296" s="39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52" t="s">
        <v>239</v>
      </c>
      <c r="C296" s="8" t="s">
        <v>537</v>
      </c>
      <c r="D296" s="1" t="s">
        <v>560</v>
      </c>
      <c r="E296" s="6">
        <v>600</v>
      </c>
      <c r="F296" s="7">
        <f t="shared" si="41"/>
        <v>0</v>
      </c>
      <c r="G296" s="7">
        <f t="shared" si="41"/>
        <v>0</v>
      </c>
    </row>
    <row r="297" spans="1:7" hidden="1">
      <c r="A297" s="39" t="str">
        <f ca="1">IF(ISERROR(MATCH(E297,Код_КВР,0)),"",INDIRECT(ADDRESS(MATCH(E297,Код_КВР,0)+1,2,,,"КВР")))</f>
        <v>Субсидии бюджетным учреждениям</v>
      </c>
      <c r="B297" s="52" t="s">
        <v>239</v>
      </c>
      <c r="C297" s="8" t="s">
        <v>537</v>
      </c>
      <c r="D297" s="1" t="s">
        <v>560</v>
      </c>
      <c r="E297" s="6">
        <v>610</v>
      </c>
      <c r="F297" s="7">
        <f t="shared" si="41"/>
        <v>0</v>
      </c>
      <c r="G297" s="7">
        <f t="shared" si="41"/>
        <v>0</v>
      </c>
    </row>
    <row r="298" spans="1:7" hidden="1">
      <c r="A298" s="39" t="str">
        <f ca="1">IF(ISERROR(MATCH(E298,Код_КВР,0)),"",INDIRECT(ADDRESS(MATCH(E298,Код_КВР,0)+1,2,,,"КВР")))</f>
        <v>Субсидии бюджетным учреждениям на иные цели</v>
      </c>
      <c r="B298" s="52" t="s">
        <v>239</v>
      </c>
      <c r="C298" s="8" t="s">
        <v>537</v>
      </c>
      <c r="D298" s="1" t="s">
        <v>560</v>
      </c>
      <c r="E298" s="6">
        <v>612</v>
      </c>
      <c r="F298" s="7">
        <f>прил.16!G788</f>
        <v>0</v>
      </c>
      <c r="G298" s="7">
        <f>прил.16!H788</f>
        <v>0</v>
      </c>
    </row>
    <row r="299" spans="1:7" hidden="1">
      <c r="A299" s="39" t="str">
        <f ca="1">IF(ISERROR(MATCH(C299,Код_Раздел,0)),"",INDIRECT(ADDRESS(MATCH(C299,Код_Раздел,0)+1,2,,,"Раздел")))</f>
        <v>Культура, кинематография</v>
      </c>
      <c r="B299" s="52" t="s">
        <v>239</v>
      </c>
      <c r="C299" s="8" t="s">
        <v>563</v>
      </c>
      <c r="D299" s="1"/>
      <c r="E299" s="6"/>
      <c r="F299" s="7">
        <f t="shared" ref="F299:G302" si="42">F300</f>
        <v>0</v>
      </c>
      <c r="G299" s="7">
        <f t="shared" si="42"/>
        <v>0</v>
      </c>
    </row>
    <row r="300" spans="1:7" hidden="1">
      <c r="A300" s="10" t="s">
        <v>505</v>
      </c>
      <c r="B300" s="52" t="s">
        <v>239</v>
      </c>
      <c r="C300" s="8" t="s">
        <v>563</v>
      </c>
      <c r="D300" s="1" t="s">
        <v>557</v>
      </c>
      <c r="E300" s="6"/>
      <c r="F300" s="7">
        <f t="shared" si="42"/>
        <v>0</v>
      </c>
      <c r="G300" s="7">
        <f t="shared" si="42"/>
        <v>0</v>
      </c>
    </row>
    <row r="301" spans="1:7" ht="33" hidden="1">
      <c r="A301" s="39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52" t="s">
        <v>239</v>
      </c>
      <c r="C301" s="8" t="s">
        <v>563</v>
      </c>
      <c r="D301" s="1" t="s">
        <v>557</v>
      </c>
      <c r="E301" s="6">
        <v>600</v>
      </c>
      <c r="F301" s="7">
        <f t="shared" si="42"/>
        <v>0</v>
      </c>
      <c r="G301" s="7">
        <f t="shared" si="42"/>
        <v>0</v>
      </c>
    </row>
    <row r="302" spans="1:7" hidden="1">
      <c r="A302" s="39" t="str">
        <f ca="1">IF(ISERROR(MATCH(E302,Код_КВР,0)),"",INDIRECT(ADDRESS(MATCH(E302,Код_КВР,0)+1,2,,,"КВР")))</f>
        <v>Субсидии бюджетным учреждениям</v>
      </c>
      <c r="B302" s="52" t="s">
        <v>239</v>
      </c>
      <c r="C302" s="8" t="s">
        <v>563</v>
      </c>
      <c r="D302" s="1" t="s">
        <v>557</v>
      </c>
      <c r="E302" s="6">
        <v>610</v>
      </c>
      <c r="F302" s="7">
        <f t="shared" si="42"/>
        <v>0</v>
      </c>
      <c r="G302" s="7">
        <f t="shared" si="42"/>
        <v>0</v>
      </c>
    </row>
    <row r="303" spans="1:7" hidden="1">
      <c r="A303" s="39" t="str">
        <f ca="1">IF(ISERROR(MATCH(E303,Код_КВР,0)),"",INDIRECT(ADDRESS(MATCH(E303,Код_КВР,0)+1,2,,,"КВР")))</f>
        <v>Субсидии бюджетным учреждениям на иные цели</v>
      </c>
      <c r="B303" s="52" t="s">
        <v>239</v>
      </c>
      <c r="C303" s="8" t="s">
        <v>563</v>
      </c>
      <c r="D303" s="1" t="s">
        <v>557</v>
      </c>
      <c r="E303" s="6">
        <v>612</v>
      </c>
      <c r="F303" s="7">
        <f>прил.16!G896</f>
        <v>0</v>
      </c>
      <c r="G303" s="7">
        <f>прил.16!H896</f>
        <v>0</v>
      </c>
    </row>
    <row r="304" spans="1:7">
      <c r="A304" s="39" t="str">
        <f ca="1">IF(ISERROR(MATCH(B304,Код_КЦСР,0)),"",INDIRECT(ADDRESS(MATCH(B304,Код_КЦСР,0)+1,2,,,"КЦСР")))</f>
        <v>Оказание муниципальных услуг</v>
      </c>
      <c r="B304" s="52" t="s">
        <v>240</v>
      </c>
      <c r="C304" s="8"/>
      <c r="D304" s="1"/>
      <c r="E304" s="6"/>
      <c r="F304" s="7">
        <f t="shared" ref="F304:G308" si="43">F305</f>
        <v>37338.800000000003</v>
      </c>
      <c r="G304" s="7">
        <f t="shared" si="43"/>
        <v>37219.199999999997</v>
      </c>
    </row>
    <row r="305" spans="1:7">
      <c r="A305" s="39" t="str">
        <f ca="1">IF(ISERROR(MATCH(C305,Код_Раздел,0)),"",INDIRECT(ADDRESS(MATCH(C305,Код_Раздел,0)+1,2,,,"Раздел")))</f>
        <v>Культура, кинематография</v>
      </c>
      <c r="B305" s="52" t="s">
        <v>240</v>
      </c>
      <c r="C305" s="8" t="s">
        <v>563</v>
      </c>
      <c r="D305" s="1"/>
      <c r="E305" s="6"/>
      <c r="F305" s="7">
        <f t="shared" si="43"/>
        <v>37338.800000000003</v>
      </c>
      <c r="G305" s="7">
        <f t="shared" si="43"/>
        <v>37219.199999999997</v>
      </c>
    </row>
    <row r="306" spans="1:7">
      <c r="A306" s="10" t="s">
        <v>526</v>
      </c>
      <c r="B306" s="52" t="s">
        <v>240</v>
      </c>
      <c r="C306" s="8" t="s">
        <v>563</v>
      </c>
      <c r="D306" s="1" t="s">
        <v>554</v>
      </c>
      <c r="E306" s="6"/>
      <c r="F306" s="7">
        <f t="shared" si="43"/>
        <v>37338.800000000003</v>
      </c>
      <c r="G306" s="7">
        <f t="shared" si="43"/>
        <v>37219.199999999997</v>
      </c>
    </row>
    <row r="307" spans="1:7" ht="33">
      <c r="A307" s="39" t="str">
        <f ca="1">IF(ISERROR(MATCH(E307,Код_КВР,0)),"",INDIRECT(ADDRESS(MATCH(E307,Код_КВР,0)+1,2,,,"КВР")))</f>
        <v>Предоставление субсидий бюджетным, автономным учреждениям и иным некоммерческим организациям</v>
      </c>
      <c r="B307" s="52" t="s">
        <v>240</v>
      </c>
      <c r="C307" s="8" t="s">
        <v>563</v>
      </c>
      <c r="D307" s="1" t="s">
        <v>554</v>
      </c>
      <c r="E307" s="6">
        <v>600</v>
      </c>
      <c r="F307" s="7">
        <f t="shared" si="43"/>
        <v>37338.800000000003</v>
      </c>
      <c r="G307" s="7">
        <f t="shared" si="43"/>
        <v>37219.199999999997</v>
      </c>
    </row>
    <row r="308" spans="1:7">
      <c r="A308" s="39" t="str">
        <f ca="1">IF(ISERROR(MATCH(E308,Код_КВР,0)),"",INDIRECT(ADDRESS(MATCH(E308,Код_КВР,0)+1,2,,,"КВР")))</f>
        <v>Субсидии бюджетным учреждениям</v>
      </c>
      <c r="B308" s="52" t="s">
        <v>240</v>
      </c>
      <c r="C308" s="8" t="s">
        <v>563</v>
      </c>
      <c r="D308" s="1" t="s">
        <v>554</v>
      </c>
      <c r="E308" s="6">
        <v>610</v>
      </c>
      <c r="F308" s="7">
        <f t="shared" si="43"/>
        <v>37338.800000000003</v>
      </c>
      <c r="G308" s="7">
        <f t="shared" si="43"/>
        <v>37219.199999999997</v>
      </c>
    </row>
    <row r="309" spans="1:7" ht="49.5">
      <c r="A309" s="39" t="str">
        <f ca="1">IF(ISERROR(MATCH(E309,Код_КВР,0)),"",INDIRECT(ADDRESS(MATCH(E309,Код_КВР,0)+1,2,,,"КВР")))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9" s="52" t="s">
        <v>240</v>
      </c>
      <c r="C309" s="8" t="s">
        <v>563</v>
      </c>
      <c r="D309" s="1" t="s">
        <v>554</v>
      </c>
      <c r="E309" s="6">
        <v>611</v>
      </c>
      <c r="F309" s="7">
        <f>прил.16!G841</f>
        <v>37338.800000000003</v>
      </c>
      <c r="G309" s="7">
        <f>прил.16!H841</f>
        <v>37219.199999999997</v>
      </c>
    </row>
    <row r="310" spans="1:7" ht="33">
      <c r="A310" s="39" t="str">
        <f ca="1">IF(ISERROR(MATCH(B310,Код_КЦСР,0)),"",INDIRECT(ADDRESS(MATCH(B310,Код_КЦСР,0)+1,2,,,"КЦСР")))</f>
        <v>Сохранение нематериального культурного наследия народов традиционной народной культуры</v>
      </c>
      <c r="B310" s="52" t="s">
        <v>241</v>
      </c>
      <c r="C310" s="8"/>
      <c r="D310" s="1"/>
      <c r="E310" s="6"/>
      <c r="F310" s="7">
        <f t="shared" ref="F310:G314" si="44">F311</f>
        <v>3146.1</v>
      </c>
      <c r="G310" s="7">
        <f t="shared" si="44"/>
        <v>3157.6</v>
      </c>
    </row>
    <row r="311" spans="1:7">
      <c r="A311" s="39" t="str">
        <f ca="1">IF(ISERROR(MATCH(C311,Код_Раздел,0)),"",INDIRECT(ADDRESS(MATCH(C311,Код_Раздел,0)+1,2,,,"Раздел")))</f>
        <v>Культура, кинематография</v>
      </c>
      <c r="B311" s="52" t="s">
        <v>241</v>
      </c>
      <c r="C311" s="8" t="s">
        <v>563</v>
      </c>
      <c r="D311" s="1"/>
      <c r="E311" s="6"/>
      <c r="F311" s="7">
        <f t="shared" si="44"/>
        <v>3146.1</v>
      </c>
      <c r="G311" s="7">
        <f t="shared" si="44"/>
        <v>3157.6</v>
      </c>
    </row>
    <row r="312" spans="1:7">
      <c r="A312" s="10" t="s">
        <v>526</v>
      </c>
      <c r="B312" s="52" t="s">
        <v>241</v>
      </c>
      <c r="C312" s="8" t="s">
        <v>563</v>
      </c>
      <c r="D312" s="1" t="s">
        <v>554</v>
      </c>
      <c r="E312" s="6"/>
      <c r="F312" s="7">
        <f t="shared" si="44"/>
        <v>3146.1</v>
      </c>
      <c r="G312" s="7">
        <f t="shared" si="44"/>
        <v>3157.6</v>
      </c>
    </row>
    <row r="313" spans="1:7" ht="33">
      <c r="A313" s="39" t="str">
        <f ca="1">IF(ISERROR(MATCH(E313,Код_КВР,0)),"",INDIRECT(ADDRESS(MATCH(E313,Код_КВР,0)+1,2,,,"КВР")))</f>
        <v>Предоставление субсидий бюджетным, автономным учреждениям и иным некоммерческим организациям</v>
      </c>
      <c r="B313" s="52" t="s">
        <v>241</v>
      </c>
      <c r="C313" s="8" t="s">
        <v>563</v>
      </c>
      <c r="D313" s="1" t="s">
        <v>554</v>
      </c>
      <c r="E313" s="6">
        <v>600</v>
      </c>
      <c r="F313" s="7">
        <f t="shared" si="44"/>
        <v>3146.1</v>
      </c>
      <c r="G313" s="7">
        <f t="shared" si="44"/>
        <v>3157.6</v>
      </c>
    </row>
    <row r="314" spans="1:7">
      <c r="A314" s="39" t="str">
        <f ca="1">IF(ISERROR(MATCH(E314,Код_КВР,0)),"",INDIRECT(ADDRESS(MATCH(E314,Код_КВР,0)+1,2,,,"КВР")))</f>
        <v>Субсидии бюджетным учреждениям</v>
      </c>
      <c r="B314" s="52" t="s">
        <v>241</v>
      </c>
      <c r="C314" s="8" t="s">
        <v>563</v>
      </c>
      <c r="D314" s="1" t="s">
        <v>554</v>
      </c>
      <c r="E314" s="6">
        <v>610</v>
      </c>
      <c r="F314" s="7">
        <f t="shared" si="44"/>
        <v>3146.1</v>
      </c>
      <c r="G314" s="7">
        <f t="shared" si="44"/>
        <v>3157.6</v>
      </c>
    </row>
    <row r="315" spans="1:7" ht="49.5">
      <c r="A315" s="39" t="str">
        <f ca="1">IF(ISERROR(MATCH(E315,Код_КВР,0)),"",INDIRECT(ADDRESS(MATCH(E315,Код_КВР,0)+1,2,,,"КВР")))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5" s="52" t="s">
        <v>241</v>
      </c>
      <c r="C315" s="8" t="s">
        <v>563</v>
      </c>
      <c r="D315" s="1" t="s">
        <v>554</v>
      </c>
      <c r="E315" s="6">
        <v>611</v>
      </c>
      <c r="F315" s="7">
        <f>прил.16!G845</f>
        <v>3146.1</v>
      </c>
      <c r="G315" s="7">
        <f>прил.16!H845</f>
        <v>3157.6</v>
      </c>
    </row>
    <row r="316" spans="1:7">
      <c r="A316" s="39" t="str">
        <f ca="1">IF(ISERROR(MATCH(B316,Код_КЦСР,0)),"",INDIRECT(ADDRESS(MATCH(B316,Код_КЦСР,0)+1,2,,,"КЦСР")))</f>
        <v>Развитие исполнительских искусств</v>
      </c>
      <c r="B316" s="52" t="s">
        <v>243</v>
      </c>
      <c r="C316" s="8"/>
      <c r="D316" s="1"/>
      <c r="E316" s="6"/>
      <c r="F316" s="7">
        <f>F317+F323+F331</f>
        <v>100796.40000000001</v>
      </c>
      <c r="G316" s="7">
        <f>G317+G323+G331</f>
        <v>101049.90000000001</v>
      </c>
    </row>
    <row r="317" spans="1:7" ht="66" hidden="1" customHeight="1">
      <c r="A317" s="39" t="str">
        <f ca="1">IF(ISERROR(MATCH(B317,Код_КЦСР,0)),"",INDIRECT(ADDRESS(MATCH(B317,Код_КЦСР,0)+1,2,,,"КЦСР")))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17" s="52" t="s">
        <v>245</v>
      </c>
      <c r="C317" s="8"/>
      <c r="D317" s="1"/>
      <c r="E317" s="6"/>
      <c r="F317" s="7">
        <f t="shared" ref="F317:G321" si="45">F318</f>
        <v>0</v>
      </c>
      <c r="G317" s="7">
        <f t="shared" si="45"/>
        <v>0</v>
      </c>
    </row>
    <row r="318" spans="1:7" ht="16.5" hidden="1" customHeight="1">
      <c r="A318" s="39" t="str">
        <f ca="1">IF(ISERROR(MATCH(C318,Код_Раздел,0)),"",INDIRECT(ADDRESS(MATCH(C318,Код_Раздел,0)+1,2,,,"Раздел")))</f>
        <v>Культура, кинематография</v>
      </c>
      <c r="B318" s="52" t="s">
        <v>245</v>
      </c>
      <c r="C318" s="8" t="s">
        <v>563</v>
      </c>
      <c r="D318" s="1"/>
      <c r="E318" s="6"/>
      <c r="F318" s="7">
        <f t="shared" si="45"/>
        <v>0</v>
      </c>
      <c r="G318" s="7">
        <f t="shared" si="45"/>
        <v>0</v>
      </c>
    </row>
    <row r="319" spans="1:7" ht="16.5" hidden="1" customHeight="1">
      <c r="A319" s="10" t="s">
        <v>505</v>
      </c>
      <c r="B319" s="52" t="s">
        <v>245</v>
      </c>
      <c r="C319" s="8" t="s">
        <v>563</v>
      </c>
      <c r="D319" s="1" t="s">
        <v>557</v>
      </c>
      <c r="E319" s="6"/>
      <c r="F319" s="7">
        <f t="shared" si="45"/>
        <v>0</v>
      </c>
      <c r="G319" s="7">
        <f t="shared" si="45"/>
        <v>0</v>
      </c>
    </row>
    <row r="320" spans="1:7" ht="33" hidden="1" customHeight="1">
      <c r="A320" s="39" t="str">
        <f ca="1">IF(ISERROR(MATCH(E320,Код_КВР,0)),"",INDIRECT(ADDRESS(MATCH(E320,Код_КВР,0)+1,2,,,"КВР")))</f>
        <v>Предоставление субсидий бюджетным, автономным учреждениям и иным некоммерческим организациям</v>
      </c>
      <c r="B320" s="52" t="s">
        <v>245</v>
      </c>
      <c r="C320" s="8" t="s">
        <v>563</v>
      </c>
      <c r="D320" s="1" t="s">
        <v>557</v>
      </c>
      <c r="E320" s="6">
        <v>600</v>
      </c>
      <c r="F320" s="7">
        <f t="shared" si="45"/>
        <v>0</v>
      </c>
      <c r="G320" s="7">
        <f t="shared" si="45"/>
        <v>0</v>
      </c>
    </row>
    <row r="321" spans="1:7" ht="16.5" hidden="1" customHeight="1">
      <c r="A321" s="39" t="str">
        <f ca="1">IF(ISERROR(MATCH(E321,Код_КВР,0)),"",INDIRECT(ADDRESS(MATCH(E321,Код_КВР,0)+1,2,,,"КВР")))</f>
        <v>Субсидии автономным учреждениям</v>
      </c>
      <c r="B321" s="52" t="s">
        <v>245</v>
      </c>
      <c r="C321" s="8" t="s">
        <v>563</v>
      </c>
      <c r="D321" s="1" t="s">
        <v>557</v>
      </c>
      <c r="E321" s="6">
        <v>620</v>
      </c>
      <c r="F321" s="7">
        <f t="shared" si="45"/>
        <v>0</v>
      </c>
      <c r="G321" s="7">
        <f t="shared" si="45"/>
        <v>0</v>
      </c>
    </row>
    <row r="322" spans="1:7" ht="16.5" hidden="1" customHeight="1">
      <c r="A322" s="39" t="str">
        <f ca="1">IF(ISERROR(MATCH(E322,Код_КВР,0)),"",INDIRECT(ADDRESS(MATCH(E322,Код_КВР,0)+1,2,,,"КВР")))</f>
        <v>Субсидии автономным учреждениям на иные цели</v>
      </c>
      <c r="B322" s="52" t="s">
        <v>245</v>
      </c>
      <c r="C322" s="8" t="s">
        <v>563</v>
      </c>
      <c r="D322" s="1" t="s">
        <v>557</v>
      </c>
      <c r="E322" s="6">
        <v>622</v>
      </c>
      <c r="F322" s="7">
        <f>прил.16!G901</f>
        <v>0</v>
      </c>
      <c r="G322" s="7">
        <f>прил.16!H901</f>
        <v>0</v>
      </c>
    </row>
    <row r="323" spans="1:7" ht="49.5" hidden="1" customHeight="1">
      <c r="A323" s="39" t="str">
        <f ca="1">IF(ISERROR(MATCH(B323,Код_КЦСР,0)),"",INDIRECT(ADDRESS(MATCH(B323,Код_КЦСР,0)+1,2,,,"КЦСР")))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23" s="52" t="s">
        <v>246</v>
      </c>
      <c r="C323" s="8"/>
      <c r="D323" s="1"/>
      <c r="E323" s="6"/>
      <c r="F323" s="7">
        <f t="shared" ref="F323:G325" si="46">F324</f>
        <v>0</v>
      </c>
      <c r="G323" s="7">
        <f t="shared" si="46"/>
        <v>0</v>
      </c>
    </row>
    <row r="324" spans="1:7" ht="16.5" hidden="1" customHeight="1">
      <c r="A324" s="39" t="str">
        <f ca="1">IF(ISERROR(MATCH(C324,Код_Раздел,0)),"",INDIRECT(ADDRESS(MATCH(C324,Код_Раздел,0)+1,2,,,"Раздел")))</f>
        <v>Культура, кинематография</v>
      </c>
      <c r="B324" s="52" t="s">
        <v>246</v>
      </c>
      <c r="C324" s="8" t="s">
        <v>563</v>
      </c>
      <c r="D324" s="1"/>
      <c r="E324" s="6"/>
      <c r="F324" s="7">
        <f t="shared" si="46"/>
        <v>0</v>
      </c>
      <c r="G324" s="7">
        <f t="shared" si="46"/>
        <v>0</v>
      </c>
    </row>
    <row r="325" spans="1:7" ht="16.5" hidden="1" customHeight="1">
      <c r="A325" s="10" t="s">
        <v>505</v>
      </c>
      <c r="B325" s="52" t="s">
        <v>246</v>
      </c>
      <c r="C325" s="8" t="s">
        <v>563</v>
      </c>
      <c r="D325" s="1" t="s">
        <v>557</v>
      </c>
      <c r="E325" s="6"/>
      <c r="F325" s="7">
        <f t="shared" si="46"/>
        <v>0</v>
      </c>
      <c r="G325" s="7">
        <f t="shared" si="46"/>
        <v>0</v>
      </c>
    </row>
    <row r="326" spans="1:7" ht="33" hidden="1" customHeight="1">
      <c r="A326" s="39" t="str">
        <f ca="1">IF(ISERROR(MATCH(E326,Код_КВР,0)),"",INDIRECT(ADDRESS(MATCH(E326,Код_КВР,0)+1,2,,,"КВР")))</f>
        <v>Предоставление субсидий бюджетным, автономным учреждениям и иным некоммерческим организациям</v>
      </c>
      <c r="B326" s="52" t="s">
        <v>246</v>
      </c>
      <c r="C326" s="8" t="s">
        <v>563</v>
      </c>
      <c r="D326" s="1" t="s">
        <v>557</v>
      </c>
      <c r="E326" s="6">
        <v>600</v>
      </c>
      <c r="F326" s="7">
        <f>F327+F329</f>
        <v>0</v>
      </c>
      <c r="G326" s="7">
        <f>G327+G329</f>
        <v>0</v>
      </c>
    </row>
    <row r="327" spans="1:7" ht="16.5" hidden="1" customHeight="1">
      <c r="A327" s="39" t="str">
        <f ca="1">IF(ISERROR(MATCH(E327,Код_КВР,0)),"",INDIRECT(ADDRESS(MATCH(E327,Код_КВР,0)+1,2,,,"КВР")))</f>
        <v>Субсидии бюджетным учреждениям</v>
      </c>
      <c r="B327" s="52" t="s">
        <v>246</v>
      </c>
      <c r="C327" s="8" t="s">
        <v>563</v>
      </c>
      <c r="D327" s="1" t="s">
        <v>557</v>
      </c>
      <c r="E327" s="6">
        <v>610</v>
      </c>
      <c r="F327" s="7">
        <f>F328</f>
        <v>0</v>
      </c>
      <c r="G327" s="7">
        <f>G328</f>
        <v>0</v>
      </c>
    </row>
    <row r="328" spans="1:7" ht="16.5" hidden="1" customHeight="1">
      <c r="A328" s="39" t="str">
        <f ca="1">IF(ISERROR(MATCH(E328,Код_КВР,0)),"",INDIRECT(ADDRESS(MATCH(E328,Код_КВР,0)+1,2,,,"КВР")))</f>
        <v>Субсидии бюджетным учреждениям на иные цели</v>
      </c>
      <c r="B328" s="52" t="s">
        <v>246</v>
      </c>
      <c r="C328" s="8" t="s">
        <v>563</v>
      </c>
      <c r="D328" s="1" t="s">
        <v>557</v>
      </c>
      <c r="E328" s="6">
        <v>612</v>
      </c>
      <c r="F328" s="7">
        <f>прил.16!G905</f>
        <v>0</v>
      </c>
      <c r="G328" s="7">
        <f>прил.16!H905</f>
        <v>0</v>
      </c>
    </row>
    <row r="329" spans="1:7" ht="16.5" hidden="1" customHeight="1">
      <c r="A329" s="39" t="str">
        <f ca="1">IF(ISERROR(MATCH(E329,Код_КВР,0)),"",INDIRECT(ADDRESS(MATCH(E329,Код_КВР,0)+1,2,,,"КВР")))</f>
        <v>Субсидии автономным учреждениям</v>
      </c>
      <c r="B329" s="52" t="s">
        <v>246</v>
      </c>
      <c r="C329" s="8" t="s">
        <v>563</v>
      </c>
      <c r="D329" s="1" t="s">
        <v>557</v>
      </c>
      <c r="E329" s="6">
        <v>620</v>
      </c>
      <c r="F329" s="7">
        <f>F330</f>
        <v>0</v>
      </c>
      <c r="G329" s="7">
        <f>G330</f>
        <v>0</v>
      </c>
    </row>
    <row r="330" spans="1:7" ht="16.5" hidden="1" customHeight="1">
      <c r="A330" s="39" t="str">
        <f ca="1">IF(ISERROR(MATCH(E330,Код_КВР,0)),"",INDIRECT(ADDRESS(MATCH(E330,Код_КВР,0)+1,2,,,"КВР")))</f>
        <v>Субсидии автономным учреждениям на иные цели</v>
      </c>
      <c r="B330" s="52" t="s">
        <v>246</v>
      </c>
      <c r="C330" s="8" t="s">
        <v>563</v>
      </c>
      <c r="D330" s="1" t="s">
        <v>557</v>
      </c>
      <c r="E330" s="6">
        <v>622</v>
      </c>
      <c r="F330" s="7">
        <f>прил.16!G907</f>
        <v>0</v>
      </c>
      <c r="G330" s="7">
        <f>прил.16!H907</f>
        <v>0</v>
      </c>
    </row>
    <row r="331" spans="1:7">
      <c r="A331" s="39" t="str">
        <f ca="1">IF(ISERROR(MATCH(B331,Код_КЦСР,0)),"",INDIRECT(ADDRESS(MATCH(B331,Код_КЦСР,0)+1,2,,,"КЦСР")))</f>
        <v>Оказание муниципальных услуг</v>
      </c>
      <c r="B331" s="52" t="s">
        <v>247</v>
      </c>
      <c r="C331" s="8"/>
      <c r="D331" s="1"/>
      <c r="E331" s="6"/>
      <c r="F331" s="7">
        <f t="shared" ref="F331:G333" si="47">F332</f>
        <v>100796.40000000001</v>
      </c>
      <c r="G331" s="7">
        <f t="shared" si="47"/>
        <v>101049.90000000001</v>
      </c>
    </row>
    <row r="332" spans="1:7">
      <c r="A332" s="39" t="str">
        <f ca="1">IF(ISERROR(MATCH(C332,Код_Раздел,0)),"",INDIRECT(ADDRESS(MATCH(C332,Код_Раздел,0)+1,2,,,"Раздел")))</f>
        <v>Культура, кинематография</v>
      </c>
      <c r="B332" s="52" t="s">
        <v>247</v>
      </c>
      <c r="C332" s="8" t="s">
        <v>563</v>
      </c>
      <c r="D332" s="1"/>
      <c r="E332" s="6"/>
      <c r="F332" s="7">
        <f t="shared" si="47"/>
        <v>100796.40000000001</v>
      </c>
      <c r="G332" s="7">
        <f t="shared" si="47"/>
        <v>101049.90000000001</v>
      </c>
    </row>
    <row r="333" spans="1:7">
      <c r="A333" s="10" t="s">
        <v>526</v>
      </c>
      <c r="B333" s="52" t="s">
        <v>247</v>
      </c>
      <c r="C333" s="8" t="s">
        <v>563</v>
      </c>
      <c r="D333" s="1" t="s">
        <v>554</v>
      </c>
      <c r="E333" s="6"/>
      <c r="F333" s="7">
        <f t="shared" si="47"/>
        <v>100796.40000000001</v>
      </c>
      <c r="G333" s="7">
        <f t="shared" si="47"/>
        <v>101049.90000000001</v>
      </c>
    </row>
    <row r="334" spans="1:7" ht="33">
      <c r="A334" s="39" t="str">
        <f ca="1">IF(ISERROR(MATCH(E334,Код_КВР,0)),"",INDIRECT(ADDRESS(MATCH(E334,Код_КВР,0)+1,2,,,"КВР")))</f>
        <v>Предоставление субсидий бюджетным, автономным учреждениям и иным некоммерческим организациям</v>
      </c>
      <c r="B334" s="52" t="s">
        <v>247</v>
      </c>
      <c r="C334" s="8" t="s">
        <v>563</v>
      </c>
      <c r="D334" s="1" t="s">
        <v>554</v>
      </c>
      <c r="E334" s="6">
        <v>600</v>
      </c>
      <c r="F334" s="7">
        <f>F335+F337</f>
        <v>100796.40000000001</v>
      </c>
      <c r="G334" s="7">
        <f>G335+G337</f>
        <v>101049.90000000001</v>
      </c>
    </row>
    <row r="335" spans="1:7">
      <c r="A335" s="39" t="str">
        <f ca="1">IF(ISERROR(MATCH(E335,Код_КВР,0)),"",INDIRECT(ADDRESS(MATCH(E335,Код_КВР,0)+1,2,,,"КВР")))</f>
        <v>Субсидии бюджетным учреждениям</v>
      </c>
      <c r="B335" s="52" t="s">
        <v>247</v>
      </c>
      <c r="C335" s="8" t="s">
        <v>563</v>
      </c>
      <c r="D335" s="1" t="s">
        <v>554</v>
      </c>
      <c r="E335" s="6">
        <v>610</v>
      </c>
      <c r="F335" s="7">
        <f>F336</f>
        <v>88616.3</v>
      </c>
      <c r="G335" s="7">
        <f>G336</f>
        <v>88796.6</v>
      </c>
    </row>
    <row r="336" spans="1:7" ht="49.5">
      <c r="A336" s="39" t="str">
        <f ca="1">IF(ISERROR(MATCH(E336,Код_КВР,0)),"",INDIRECT(ADDRESS(MATCH(E336,Код_КВР,0)+1,2,,,"КВР")))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6" s="52" t="s">
        <v>247</v>
      </c>
      <c r="C336" s="8" t="s">
        <v>563</v>
      </c>
      <c r="D336" s="1" t="s">
        <v>554</v>
      </c>
      <c r="E336" s="6">
        <v>611</v>
      </c>
      <c r="F336" s="7">
        <f>прил.16!G850</f>
        <v>88616.3</v>
      </c>
      <c r="G336" s="7">
        <f>прил.16!H850</f>
        <v>88796.6</v>
      </c>
    </row>
    <row r="337" spans="1:7">
      <c r="A337" s="39" t="str">
        <f ca="1">IF(ISERROR(MATCH(E337,Код_КВР,0)),"",INDIRECT(ADDRESS(MATCH(E337,Код_КВР,0)+1,2,,,"КВР")))</f>
        <v>Субсидии автономным учреждениям</v>
      </c>
      <c r="B337" s="52" t="s">
        <v>247</v>
      </c>
      <c r="C337" s="8" t="s">
        <v>563</v>
      </c>
      <c r="D337" s="1" t="s">
        <v>554</v>
      </c>
      <c r="E337" s="6">
        <v>620</v>
      </c>
      <c r="F337" s="7">
        <f>F338</f>
        <v>12180.1</v>
      </c>
      <c r="G337" s="7">
        <f>G338</f>
        <v>12253.3</v>
      </c>
    </row>
    <row r="338" spans="1:7" ht="49.5">
      <c r="A338" s="39" t="str">
        <f ca="1">IF(ISERROR(MATCH(E338,Код_КВР,0)),"",INDIRECT(ADDRESS(MATCH(E338,Код_КВР,0)+1,2,,,"КВР")))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38" s="52" t="s">
        <v>247</v>
      </c>
      <c r="C338" s="8" t="s">
        <v>563</v>
      </c>
      <c r="D338" s="1" t="s">
        <v>554</v>
      </c>
      <c r="E338" s="6">
        <v>621</v>
      </c>
      <c r="F338" s="7">
        <f>прил.16!G852</f>
        <v>12180.1</v>
      </c>
      <c r="G338" s="7">
        <f>прил.16!H852</f>
        <v>12253.3</v>
      </c>
    </row>
    <row r="339" spans="1:7">
      <c r="A339" s="39" t="str">
        <f ca="1">IF(ISERROR(MATCH(B339,Код_КЦСР,0)),"",INDIRECT(ADDRESS(MATCH(B339,Код_КЦСР,0)+1,2,,,"КЦСР")))</f>
        <v>Формирование постиндустриального образа города Череповца</v>
      </c>
      <c r="B339" s="52" t="s">
        <v>248</v>
      </c>
      <c r="C339" s="8"/>
      <c r="D339" s="1"/>
      <c r="E339" s="6"/>
      <c r="F339" s="7">
        <f>F340+F351+F352</f>
        <v>5383.8</v>
      </c>
      <c r="G339" s="7">
        <f>G340+G351+G352</f>
        <v>5383.8</v>
      </c>
    </row>
    <row r="340" spans="1:7" ht="82.5" hidden="1">
      <c r="A340" s="39" t="str">
        <f ca="1">IF(ISERROR(MATCH(B340,Код_КЦСР,0)),"",INDIRECT(ADDRESS(MATCH(B340,Код_КЦСР,0)+1,2,,,"КЦСР")))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40" s="52" t="s">
        <v>250</v>
      </c>
      <c r="C340" s="8"/>
      <c r="D340" s="1"/>
      <c r="E340" s="6"/>
      <c r="F340" s="7">
        <f t="shared" ref="F340:G344" si="48">F341</f>
        <v>0</v>
      </c>
      <c r="G340" s="7">
        <f t="shared" si="48"/>
        <v>0</v>
      </c>
    </row>
    <row r="341" spans="1:7" hidden="1">
      <c r="A341" s="39" t="str">
        <f ca="1">IF(ISERROR(MATCH(C341,Код_Раздел,0)),"",INDIRECT(ADDRESS(MATCH(C341,Код_Раздел,0)+1,2,,,"Раздел")))</f>
        <v>Культура, кинематография</v>
      </c>
      <c r="B341" s="52" t="s">
        <v>250</v>
      </c>
      <c r="C341" s="8" t="s">
        <v>563</v>
      </c>
      <c r="D341" s="1"/>
      <c r="E341" s="6"/>
      <c r="F341" s="7">
        <f t="shared" si="48"/>
        <v>0</v>
      </c>
      <c r="G341" s="7">
        <f t="shared" si="48"/>
        <v>0</v>
      </c>
    </row>
    <row r="342" spans="1:7" hidden="1">
      <c r="A342" s="10" t="s">
        <v>505</v>
      </c>
      <c r="B342" s="52" t="s">
        <v>250</v>
      </c>
      <c r="C342" s="8" t="s">
        <v>563</v>
      </c>
      <c r="D342" s="1" t="s">
        <v>557</v>
      </c>
      <c r="E342" s="6"/>
      <c r="F342" s="7">
        <f t="shared" si="48"/>
        <v>0</v>
      </c>
      <c r="G342" s="7">
        <f t="shared" si="48"/>
        <v>0</v>
      </c>
    </row>
    <row r="343" spans="1:7" ht="33" hidden="1">
      <c r="A343" s="39" t="str">
        <f ca="1">IF(ISERROR(MATCH(E343,Код_КВР,0)),"",INDIRECT(ADDRESS(MATCH(E343,Код_КВР,0)+1,2,,,"КВР")))</f>
        <v>Предоставление субсидий бюджетным, автономным учреждениям и иным некоммерческим организациям</v>
      </c>
      <c r="B343" s="52" t="s">
        <v>250</v>
      </c>
      <c r="C343" s="8" t="s">
        <v>563</v>
      </c>
      <c r="D343" s="1" t="s">
        <v>557</v>
      </c>
      <c r="E343" s="6">
        <v>600</v>
      </c>
      <c r="F343" s="7">
        <f t="shared" si="48"/>
        <v>0</v>
      </c>
      <c r="G343" s="7">
        <f t="shared" si="48"/>
        <v>0</v>
      </c>
    </row>
    <row r="344" spans="1:7" hidden="1">
      <c r="A344" s="39" t="str">
        <f ca="1">IF(ISERROR(MATCH(E344,Код_КВР,0)),"",INDIRECT(ADDRESS(MATCH(E344,Код_КВР,0)+1,2,,,"КВР")))</f>
        <v>Субсидии бюджетным учреждениям</v>
      </c>
      <c r="B344" s="52" t="s">
        <v>250</v>
      </c>
      <c r="C344" s="8" t="s">
        <v>563</v>
      </c>
      <c r="D344" s="1" t="s">
        <v>557</v>
      </c>
      <c r="E344" s="6">
        <v>610</v>
      </c>
      <c r="F344" s="7">
        <f t="shared" si="48"/>
        <v>0</v>
      </c>
      <c r="G344" s="7">
        <f t="shared" si="48"/>
        <v>0</v>
      </c>
    </row>
    <row r="345" spans="1:7" hidden="1">
      <c r="A345" s="39" t="str">
        <f ca="1">IF(ISERROR(MATCH(E345,Код_КВР,0)),"",INDIRECT(ADDRESS(MATCH(E345,Код_КВР,0)+1,2,,,"КВР")))</f>
        <v>Субсидии бюджетным учреждениям на иные цели</v>
      </c>
      <c r="B345" s="52" t="s">
        <v>250</v>
      </c>
      <c r="C345" s="8" t="s">
        <v>563</v>
      </c>
      <c r="D345" s="1" t="s">
        <v>557</v>
      </c>
      <c r="E345" s="6">
        <v>612</v>
      </c>
      <c r="F345" s="7">
        <f>прил.16!G912</f>
        <v>0</v>
      </c>
      <c r="G345" s="7">
        <f>прил.16!H912</f>
        <v>0</v>
      </c>
    </row>
    <row r="346" spans="1:7" ht="82.5" hidden="1">
      <c r="A346" s="39" t="str">
        <f ca="1">IF(ISERROR(MATCH(B346,Код_КЦСР,0)),"",INDIRECT(ADDRESS(MATCH(B346,Код_КЦСР,0)+1,2,,,"КЦСР")))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46" s="52" t="s">
        <v>251</v>
      </c>
      <c r="C346" s="8"/>
      <c r="D346" s="1"/>
      <c r="E346" s="6"/>
      <c r="F346" s="7">
        <f t="shared" ref="F346:G350" si="49">F347</f>
        <v>0</v>
      </c>
      <c r="G346" s="7">
        <f t="shared" si="49"/>
        <v>0</v>
      </c>
    </row>
    <row r="347" spans="1:7" hidden="1">
      <c r="A347" s="39" t="str">
        <f ca="1">IF(ISERROR(MATCH(C347,Код_Раздел,0)),"",INDIRECT(ADDRESS(MATCH(C347,Код_Раздел,0)+1,2,,,"Раздел")))</f>
        <v>Культура, кинематография</v>
      </c>
      <c r="B347" s="52" t="s">
        <v>251</v>
      </c>
      <c r="C347" s="8" t="s">
        <v>563</v>
      </c>
      <c r="D347" s="1"/>
      <c r="E347" s="6"/>
      <c r="F347" s="7">
        <f t="shared" si="49"/>
        <v>0</v>
      </c>
      <c r="G347" s="7">
        <f t="shared" si="49"/>
        <v>0</v>
      </c>
    </row>
    <row r="348" spans="1:7" hidden="1">
      <c r="A348" s="10" t="s">
        <v>505</v>
      </c>
      <c r="B348" s="52" t="s">
        <v>251</v>
      </c>
      <c r="C348" s="8" t="s">
        <v>563</v>
      </c>
      <c r="D348" s="1" t="s">
        <v>557</v>
      </c>
      <c r="E348" s="6"/>
      <c r="F348" s="7">
        <f t="shared" si="49"/>
        <v>0</v>
      </c>
      <c r="G348" s="7">
        <f t="shared" si="49"/>
        <v>0</v>
      </c>
    </row>
    <row r="349" spans="1:7" ht="33" hidden="1">
      <c r="A349" s="39" t="str">
        <f ca="1">IF(ISERROR(MATCH(E349,Код_КВР,0)),"",INDIRECT(ADDRESS(MATCH(E349,Код_КВР,0)+1,2,,,"КВР")))</f>
        <v>Предоставление субсидий бюджетным, автономным учреждениям и иным некоммерческим организациям</v>
      </c>
      <c r="B349" s="52" t="s">
        <v>251</v>
      </c>
      <c r="C349" s="8" t="s">
        <v>563</v>
      </c>
      <c r="D349" s="1" t="s">
        <v>557</v>
      </c>
      <c r="E349" s="6">
        <v>600</v>
      </c>
      <c r="F349" s="7">
        <f t="shared" si="49"/>
        <v>0</v>
      </c>
      <c r="G349" s="7">
        <f t="shared" si="49"/>
        <v>0</v>
      </c>
    </row>
    <row r="350" spans="1:7" hidden="1">
      <c r="A350" s="39" t="str">
        <f ca="1">IF(ISERROR(MATCH(E350,Код_КВР,0)),"",INDIRECT(ADDRESS(MATCH(E350,Код_КВР,0)+1,2,,,"КВР")))</f>
        <v>Субсидии бюджетным учреждениям</v>
      </c>
      <c r="B350" s="52" t="s">
        <v>251</v>
      </c>
      <c r="C350" s="8" t="s">
        <v>563</v>
      </c>
      <c r="D350" s="1" t="s">
        <v>557</v>
      </c>
      <c r="E350" s="6">
        <v>610</v>
      </c>
      <c r="F350" s="7">
        <f t="shared" si="49"/>
        <v>0</v>
      </c>
      <c r="G350" s="7">
        <f t="shared" si="49"/>
        <v>0</v>
      </c>
    </row>
    <row r="351" spans="1:7" hidden="1">
      <c r="A351" s="39" t="str">
        <f ca="1">IF(ISERROR(MATCH(E351,Код_КВР,0)),"",INDIRECT(ADDRESS(MATCH(E351,Код_КВР,0)+1,2,,,"КВР")))</f>
        <v>Субсидии бюджетным учреждениям на иные цели</v>
      </c>
      <c r="B351" s="52" t="s">
        <v>251</v>
      </c>
      <c r="C351" s="8" t="s">
        <v>563</v>
      </c>
      <c r="D351" s="1" t="s">
        <v>557</v>
      </c>
      <c r="E351" s="6">
        <v>612</v>
      </c>
      <c r="F351" s="7">
        <f>прил.16!G916</f>
        <v>0</v>
      </c>
      <c r="G351" s="7">
        <f>прил.16!H916</f>
        <v>0</v>
      </c>
    </row>
    <row r="352" spans="1:7" ht="33">
      <c r="A352" s="39" t="str">
        <f ca="1">IF(ISERROR(MATCH(B352,Код_КЦСР,0)),"",INDIRECT(ADDRESS(MATCH(B352,Код_КЦСР,0)+1,2,,,"КЦСР")))</f>
        <v xml:space="preserve">Организация и проведение городских культурно-массовых мероприятий </v>
      </c>
      <c r="B352" s="52" t="s">
        <v>252</v>
      </c>
      <c r="C352" s="8"/>
      <c r="D352" s="1"/>
      <c r="E352" s="6"/>
      <c r="F352" s="7">
        <f t="shared" ref="F352:G356" si="50">F353</f>
        <v>5383.8</v>
      </c>
      <c r="G352" s="7">
        <f t="shared" si="50"/>
        <v>5383.8</v>
      </c>
    </row>
    <row r="353" spans="1:7">
      <c r="A353" s="39" t="str">
        <f ca="1">IF(ISERROR(MATCH(C353,Код_Раздел,0)),"",INDIRECT(ADDRESS(MATCH(C353,Код_Раздел,0)+1,2,,,"Раздел")))</f>
        <v>Культура, кинематография</v>
      </c>
      <c r="B353" s="52" t="s">
        <v>252</v>
      </c>
      <c r="C353" s="8" t="s">
        <v>563</v>
      </c>
      <c r="D353" s="1"/>
      <c r="E353" s="6"/>
      <c r="F353" s="7">
        <f t="shared" si="50"/>
        <v>5383.8</v>
      </c>
      <c r="G353" s="7">
        <f t="shared" si="50"/>
        <v>5383.8</v>
      </c>
    </row>
    <row r="354" spans="1:7">
      <c r="A354" s="10" t="s">
        <v>526</v>
      </c>
      <c r="B354" s="52" t="s">
        <v>252</v>
      </c>
      <c r="C354" s="8" t="s">
        <v>563</v>
      </c>
      <c r="D354" s="1" t="s">
        <v>554</v>
      </c>
      <c r="E354" s="6"/>
      <c r="F354" s="7">
        <f t="shared" si="50"/>
        <v>5383.8</v>
      </c>
      <c r="G354" s="7">
        <f t="shared" si="50"/>
        <v>5383.8</v>
      </c>
    </row>
    <row r="355" spans="1:7" ht="33">
      <c r="A355" s="39" t="str">
        <f ca="1">IF(ISERROR(MATCH(E355,Код_КВР,0)),"",INDIRECT(ADDRESS(MATCH(E355,Код_КВР,0)+1,2,,,"КВР")))</f>
        <v>Предоставление субсидий бюджетным, автономным учреждениям и иным некоммерческим организациям</v>
      </c>
      <c r="B355" s="52" t="s">
        <v>252</v>
      </c>
      <c r="C355" s="8" t="s">
        <v>563</v>
      </c>
      <c r="D355" s="1" t="s">
        <v>554</v>
      </c>
      <c r="E355" s="6">
        <v>600</v>
      </c>
      <c r="F355" s="7">
        <f t="shared" si="50"/>
        <v>5383.8</v>
      </c>
      <c r="G355" s="7">
        <f t="shared" si="50"/>
        <v>5383.8</v>
      </c>
    </row>
    <row r="356" spans="1:7">
      <c r="A356" s="39" t="str">
        <f ca="1">IF(ISERROR(MATCH(E356,Код_КВР,0)),"",INDIRECT(ADDRESS(MATCH(E356,Код_КВР,0)+1,2,,,"КВР")))</f>
        <v>Субсидии бюджетным учреждениям</v>
      </c>
      <c r="B356" s="52" t="s">
        <v>252</v>
      </c>
      <c r="C356" s="8" t="s">
        <v>563</v>
      </c>
      <c r="D356" s="1" t="s">
        <v>554</v>
      </c>
      <c r="E356" s="6">
        <v>610</v>
      </c>
      <c r="F356" s="7">
        <f t="shared" si="50"/>
        <v>5383.8</v>
      </c>
      <c r="G356" s="7">
        <f t="shared" si="50"/>
        <v>5383.8</v>
      </c>
    </row>
    <row r="357" spans="1:7" ht="49.5">
      <c r="A357" s="39" t="str">
        <f ca="1">IF(ISERROR(MATCH(E357,Код_КВР,0)),"",INDIRECT(ADDRESS(MATCH(E357,Код_КВР,0)+1,2,,,"КВР")))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7" s="52" t="s">
        <v>252</v>
      </c>
      <c r="C357" s="8" t="s">
        <v>563</v>
      </c>
      <c r="D357" s="1" t="s">
        <v>554</v>
      </c>
      <c r="E357" s="6">
        <v>611</v>
      </c>
      <c r="F357" s="7">
        <f>прил.16!G857</f>
        <v>5383.8</v>
      </c>
      <c r="G357" s="7">
        <f>прил.16!H857</f>
        <v>5383.8</v>
      </c>
    </row>
    <row r="358" spans="1:7">
      <c r="A358" s="39" t="str">
        <f ca="1">IF(ISERROR(MATCH(B358,Код_КЦСР,0)),"",INDIRECT(ADDRESS(MATCH(B358,Код_КЦСР,0)+1,2,,,"КЦСР")))</f>
        <v xml:space="preserve">Индустрия отдыха на территориях парков культуры и отдыха </v>
      </c>
      <c r="B358" s="52" t="s">
        <v>253</v>
      </c>
      <c r="C358" s="8"/>
      <c r="D358" s="1"/>
      <c r="E358" s="6"/>
      <c r="F358" s="7">
        <f t="shared" ref="F358:G363" si="51">F359</f>
        <v>4521.8999999999996</v>
      </c>
      <c r="G358" s="7">
        <f t="shared" si="51"/>
        <v>4535</v>
      </c>
    </row>
    <row r="359" spans="1:7" ht="33">
      <c r="A359" s="39" t="str">
        <f ca="1">IF(ISERROR(MATCH(B359,Код_КЦСР,0)),"",INDIRECT(ADDRESS(MATCH(B359,Код_КЦСР,0)+1,2,,,"КЦСР")))</f>
        <v>Работа по организации досуга населения на базе парков культуры и отдыха</v>
      </c>
      <c r="B359" s="52" t="s">
        <v>255</v>
      </c>
      <c r="C359" s="8"/>
      <c r="D359" s="1"/>
      <c r="E359" s="6"/>
      <c r="F359" s="7">
        <f t="shared" si="51"/>
        <v>4521.8999999999996</v>
      </c>
      <c r="G359" s="7">
        <f t="shared" si="51"/>
        <v>4535</v>
      </c>
    </row>
    <row r="360" spans="1:7">
      <c r="A360" s="39" t="str">
        <f ca="1">IF(ISERROR(MATCH(C360,Код_Раздел,0)),"",INDIRECT(ADDRESS(MATCH(C360,Код_Раздел,0)+1,2,,,"Раздел")))</f>
        <v>Культура, кинематография</v>
      </c>
      <c r="B360" s="52" t="s">
        <v>255</v>
      </c>
      <c r="C360" s="8" t="s">
        <v>563</v>
      </c>
      <c r="D360" s="1"/>
      <c r="E360" s="6"/>
      <c r="F360" s="7">
        <f t="shared" si="51"/>
        <v>4521.8999999999996</v>
      </c>
      <c r="G360" s="7">
        <f t="shared" si="51"/>
        <v>4535</v>
      </c>
    </row>
    <row r="361" spans="1:7">
      <c r="A361" s="10" t="s">
        <v>526</v>
      </c>
      <c r="B361" s="52" t="s">
        <v>255</v>
      </c>
      <c r="C361" s="8" t="s">
        <v>563</v>
      </c>
      <c r="D361" s="1" t="s">
        <v>554</v>
      </c>
      <c r="E361" s="6"/>
      <c r="F361" s="7">
        <f t="shared" si="51"/>
        <v>4521.8999999999996</v>
      </c>
      <c r="G361" s="7">
        <f t="shared" si="51"/>
        <v>4535</v>
      </c>
    </row>
    <row r="362" spans="1:7" ht="33">
      <c r="A362" s="39" t="str">
        <f ca="1">IF(ISERROR(MATCH(E362,Код_КВР,0)),"",INDIRECT(ADDRESS(MATCH(E362,Код_КВР,0)+1,2,,,"КВР")))</f>
        <v>Предоставление субсидий бюджетным, автономным учреждениям и иным некоммерческим организациям</v>
      </c>
      <c r="B362" s="52" t="s">
        <v>255</v>
      </c>
      <c r="C362" s="8" t="s">
        <v>563</v>
      </c>
      <c r="D362" s="1" t="s">
        <v>554</v>
      </c>
      <c r="E362" s="6">
        <v>600</v>
      </c>
      <c r="F362" s="7">
        <f t="shared" si="51"/>
        <v>4521.8999999999996</v>
      </c>
      <c r="G362" s="7">
        <f t="shared" si="51"/>
        <v>4535</v>
      </c>
    </row>
    <row r="363" spans="1:7">
      <c r="A363" s="39" t="str">
        <f ca="1">IF(ISERROR(MATCH(E363,Код_КВР,0)),"",INDIRECT(ADDRESS(MATCH(E363,Код_КВР,0)+1,2,,,"КВР")))</f>
        <v>Субсидии автономным учреждениям</v>
      </c>
      <c r="B363" s="52" t="s">
        <v>255</v>
      </c>
      <c r="C363" s="8" t="s">
        <v>563</v>
      </c>
      <c r="D363" s="1" t="s">
        <v>554</v>
      </c>
      <c r="E363" s="6">
        <v>620</v>
      </c>
      <c r="F363" s="7">
        <f t="shared" si="51"/>
        <v>4521.8999999999996</v>
      </c>
      <c r="G363" s="7">
        <f t="shared" si="51"/>
        <v>4535</v>
      </c>
    </row>
    <row r="364" spans="1:7" ht="49.5">
      <c r="A364" s="39" t="str">
        <f ca="1">IF(ISERROR(MATCH(E364,Код_КВР,0)),"",INDIRECT(ADDRESS(MATCH(E364,Код_КВР,0)+1,2,,,"КВР")))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4" s="52" t="s">
        <v>255</v>
      </c>
      <c r="C364" s="8" t="s">
        <v>563</v>
      </c>
      <c r="D364" s="1" t="s">
        <v>554</v>
      </c>
      <c r="E364" s="6">
        <v>621</v>
      </c>
      <c r="F364" s="7">
        <f>прил.16!G862</f>
        <v>4521.8999999999996</v>
      </c>
      <c r="G364" s="7">
        <f>прил.16!H862</f>
        <v>4535</v>
      </c>
    </row>
    <row r="365" spans="1:7" ht="33">
      <c r="A365" s="39" t="str">
        <f ca="1">IF(ISERROR(MATCH(B365,Код_КЦСР,0)),"",INDIRECT(ADDRESS(MATCH(B365,Код_КЦСР,0)+1,2,,,"КЦСР")))</f>
        <v>Дополнительное образование в сфере культуры и искусства, поддержка юных дарований</v>
      </c>
      <c r="B365" s="52" t="s">
        <v>257</v>
      </c>
      <c r="C365" s="8"/>
      <c r="D365" s="1"/>
      <c r="E365" s="6"/>
      <c r="F365" s="7">
        <f>F366</f>
        <v>60995.7</v>
      </c>
      <c r="G365" s="7">
        <f>G366</f>
        <v>61063.199999999997</v>
      </c>
    </row>
    <row r="366" spans="1:7">
      <c r="A366" s="39" t="str">
        <f ca="1">IF(ISERROR(MATCH(B366,Код_КЦСР,0)),"",INDIRECT(ADDRESS(MATCH(B366,Код_КЦСР,0)+1,2,,,"КЦСР")))</f>
        <v>Оказание муниципальных услуг</v>
      </c>
      <c r="B366" s="52" t="s">
        <v>260</v>
      </c>
      <c r="C366" s="8"/>
      <c r="D366" s="1"/>
      <c r="E366" s="6"/>
      <c r="F366" s="7">
        <f t="shared" ref="F366:G370" si="52">F367</f>
        <v>60995.7</v>
      </c>
      <c r="G366" s="7">
        <f t="shared" si="52"/>
        <v>61063.199999999997</v>
      </c>
    </row>
    <row r="367" spans="1:7">
      <c r="A367" s="39" t="str">
        <f ca="1">IF(ISERROR(MATCH(C367,Код_Раздел,0)),"",INDIRECT(ADDRESS(MATCH(C367,Код_Раздел,0)+1,2,,,"Раздел")))</f>
        <v>Образование</v>
      </c>
      <c r="B367" s="52" t="s">
        <v>260</v>
      </c>
      <c r="C367" s="8" t="s">
        <v>537</v>
      </c>
      <c r="D367" s="1"/>
      <c r="E367" s="6"/>
      <c r="F367" s="7">
        <f t="shared" si="52"/>
        <v>60995.7</v>
      </c>
      <c r="G367" s="7">
        <f t="shared" si="52"/>
        <v>61063.199999999997</v>
      </c>
    </row>
    <row r="368" spans="1:7">
      <c r="A368" s="10" t="s">
        <v>589</v>
      </c>
      <c r="B368" s="52" t="s">
        <v>260</v>
      </c>
      <c r="C368" s="8" t="s">
        <v>537</v>
      </c>
      <c r="D368" s="1" t="s">
        <v>555</v>
      </c>
      <c r="E368" s="6"/>
      <c r="F368" s="7">
        <f t="shared" si="52"/>
        <v>60995.7</v>
      </c>
      <c r="G368" s="7">
        <f t="shared" si="52"/>
        <v>61063.199999999997</v>
      </c>
    </row>
    <row r="369" spans="1:7" ht="33">
      <c r="A369" s="39" t="str">
        <f ca="1">IF(ISERROR(MATCH(E369,Код_КВР,0)),"",INDIRECT(ADDRESS(MATCH(E369,Код_КВР,0)+1,2,,,"КВР")))</f>
        <v>Предоставление субсидий бюджетным, автономным учреждениям и иным некоммерческим организациям</v>
      </c>
      <c r="B369" s="52" t="s">
        <v>260</v>
      </c>
      <c r="C369" s="8" t="s">
        <v>537</v>
      </c>
      <c r="D369" s="1" t="s">
        <v>555</v>
      </c>
      <c r="E369" s="6">
        <v>600</v>
      </c>
      <c r="F369" s="7">
        <f t="shared" si="52"/>
        <v>60995.7</v>
      </c>
      <c r="G369" s="7">
        <f t="shared" si="52"/>
        <v>61063.199999999997</v>
      </c>
    </row>
    <row r="370" spans="1:7">
      <c r="A370" s="39" t="str">
        <f ca="1">IF(ISERROR(MATCH(E370,Код_КВР,0)),"",INDIRECT(ADDRESS(MATCH(E370,Код_КВР,0)+1,2,,,"КВР")))</f>
        <v>Субсидии бюджетным учреждениям</v>
      </c>
      <c r="B370" s="52" t="s">
        <v>260</v>
      </c>
      <c r="C370" s="8" t="s">
        <v>537</v>
      </c>
      <c r="D370" s="1" t="s">
        <v>555</v>
      </c>
      <c r="E370" s="6">
        <v>610</v>
      </c>
      <c r="F370" s="7">
        <f t="shared" si="52"/>
        <v>60995.7</v>
      </c>
      <c r="G370" s="7">
        <f t="shared" si="52"/>
        <v>61063.199999999997</v>
      </c>
    </row>
    <row r="371" spans="1:7" ht="49.5">
      <c r="A371" s="39" t="str">
        <f ca="1">IF(ISERROR(MATCH(E371,Код_КВР,0)),"",INDIRECT(ADDRESS(MATCH(E371,Код_КВР,0)+1,2,,,"КВР")))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1" s="52" t="s">
        <v>260</v>
      </c>
      <c r="C371" s="8" t="s">
        <v>537</v>
      </c>
      <c r="D371" s="1" t="s">
        <v>555</v>
      </c>
      <c r="E371" s="6">
        <v>611</v>
      </c>
      <c r="F371" s="7">
        <f>прил.16!G781</f>
        <v>60995.7</v>
      </c>
      <c r="G371" s="7">
        <f>прил.16!H781</f>
        <v>61063.199999999997</v>
      </c>
    </row>
    <row r="372" spans="1:7" ht="33">
      <c r="A372" s="39" t="str">
        <f ca="1">IF(ISERROR(MATCH(B372,Код_КЦСР,0)),"",INDIRECT(ADDRESS(MATCH(B372,Код_КЦСР,0)+1,2,,,"КЦСР")))</f>
        <v>Работа по организации и ведению бухгалтерского (бюджетного) учета и отчетности</v>
      </c>
      <c r="B372" s="52" t="s">
        <v>261</v>
      </c>
      <c r="C372" s="8"/>
      <c r="D372" s="1"/>
      <c r="E372" s="6"/>
      <c r="F372" s="7">
        <f t="shared" ref="F372:G376" si="53">F373</f>
        <v>7757</v>
      </c>
      <c r="G372" s="7">
        <f t="shared" si="53"/>
        <v>7764.2</v>
      </c>
    </row>
    <row r="373" spans="1:7">
      <c r="A373" s="39" t="str">
        <f ca="1">IF(ISERROR(MATCH(C373,Код_Раздел,0)),"",INDIRECT(ADDRESS(MATCH(C373,Код_Раздел,0)+1,2,,,"Раздел")))</f>
        <v>Культура, кинематография</v>
      </c>
      <c r="B373" s="52" t="s">
        <v>261</v>
      </c>
      <c r="C373" s="8" t="s">
        <v>563</v>
      </c>
      <c r="D373" s="1"/>
      <c r="E373" s="6"/>
      <c r="F373" s="7">
        <f t="shared" si="53"/>
        <v>7757</v>
      </c>
      <c r="G373" s="7">
        <f t="shared" si="53"/>
        <v>7764.2</v>
      </c>
    </row>
    <row r="374" spans="1:7">
      <c r="A374" s="10" t="s">
        <v>505</v>
      </c>
      <c r="B374" s="52" t="s">
        <v>261</v>
      </c>
      <c r="C374" s="8" t="s">
        <v>563</v>
      </c>
      <c r="D374" s="1" t="s">
        <v>557</v>
      </c>
      <c r="E374" s="6"/>
      <c r="F374" s="7">
        <f t="shared" si="53"/>
        <v>7757</v>
      </c>
      <c r="G374" s="7">
        <f t="shared" si="53"/>
        <v>7764.2</v>
      </c>
    </row>
    <row r="375" spans="1:7" ht="36" customHeight="1">
      <c r="A375" s="39" t="str">
        <f ca="1">IF(ISERROR(MATCH(E375,Код_КВР,0)),"",INDIRECT(ADDRESS(MATCH(E375,Код_КВР,0)+1,2,,,"КВР")))</f>
        <v>Предоставление субсидий бюджетным, автономным учреждениям и иным некоммерческим организациям</v>
      </c>
      <c r="B375" s="52" t="s">
        <v>261</v>
      </c>
      <c r="C375" s="8" t="s">
        <v>563</v>
      </c>
      <c r="D375" s="1" t="s">
        <v>557</v>
      </c>
      <c r="E375" s="6">
        <v>600</v>
      </c>
      <c r="F375" s="7">
        <f t="shared" si="53"/>
        <v>7757</v>
      </c>
      <c r="G375" s="7">
        <f t="shared" si="53"/>
        <v>7764.2</v>
      </c>
    </row>
    <row r="376" spans="1:7">
      <c r="A376" s="39" t="str">
        <f ca="1">IF(ISERROR(MATCH(E376,Код_КВР,0)),"",INDIRECT(ADDRESS(MATCH(E376,Код_КВР,0)+1,2,,,"КВР")))</f>
        <v>Субсидии бюджетным учреждениям</v>
      </c>
      <c r="B376" s="52" t="s">
        <v>261</v>
      </c>
      <c r="C376" s="8" t="s">
        <v>563</v>
      </c>
      <c r="D376" s="1" t="s">
        <v>557</v>
      </c>
      <c r="E376" s="6">
        <v>610</v>
      </c>
      <c r="F376" s="7">
        <f t="shared" si="53"/>
        <v>7757</v>
      </c>
      <c r="G376" s="7">
        <f t="shared" si="53"/>
        <v>7764.2</v>
      </c>
    </row>
    <row r="377" spans="1:7" ht="49.5">
      <c r="A377" s="39" t="str">
        <f ca="1">IF(ISERROR(MATCH(E377,Код_КВР,0)),"",INDIRECT(ADDRESS(MATCH(E377,Код_КВР,0)+1,2,,,"КВР")))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7" s="52" t="s">
        <v>261</v>
      </c>
      <c r="C377" s="8" t="s">
        <v>563</v>
      </c>
      <c r="D377" s="1" t="s">
        <v>557</v>
      </c>
      <c r="E377" s="6">
        <v>611</v>
      </c>
      <c r="F377" s="7">
        <f>прил.16!G920</f>
        <v>7757</v>
      </c>
      <c r="G377" s="7">
        <f>прил.16!H920</f>
        <v>7764.2</v>
      </c>
    </row>
    <row r="378" spans="1:7" ht="49.5">
      <c r="A378" s="39" t="str">
        <f ca="1">IF(ISERROR(MATCH(B378,Код_КЦСР,0)),"",INDIRECT(ADDRESS(MATCH(B378,Код_КЦСР,0)+1,2,,,"КЦСР")))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78" s="52" t="s">
        <v>263</v>
      </c>
      <c r="C378" s="8"/>
      <c r="D378" s="1"/>
      <c r="E378" s="6"/>
      <c r="F378" s="7">
        <f>F379+F385+F393+F401+F407+F418</f>
        <v>319630.89999999997</v>
      </c>
      <c r="G378" s="7">
        <f>G379+G385+G393+G401+G407+G418</f>
        <v>320048.89999999997</v>
      </c>
    </row>
    <row r="379" spans="1:7">
      <c r="A379" s="39" t="str">
        <f ca="1">IF(ISERROR(MATCH(B379,Код_КЦСР,0)),"",INDIRECT(ADDRESS(MATCH(B379,Код_КЦСР,0)+1,2,,,"КЦСР")))</f>
        <v>Обеспечение доступа к спортивным объектам</v>
      </c>
      <c r="B379" s="52" t="s">
        <v>265</v>
      </c>
      <c r="C379" s="8"/>
      <c r="D379" s="1"/>
      <c r="E379" s="6"/>
      <c r="F379" s="7">
        <f t="shared" ref="F379:G383" si="54">F380</f>
        <v>176820.9</v>
      </c>
      <c r="G379" s="7">
        <f t="shared" si="54"/>
        <v>176820.9</v>
      </c>
    </row>
    <row r="380" spans="1:7">
      <c r="A380" s="39" t="str">
        <f ca="1">IF(ISERROR(MATCH(C380,Код_Раздел,0)),"",INDIRECT(ADDRESS(MATCH(C380,Код_Раздел,0)+1,2,,,"Раздел")))</f>
        <v>Физическая культура и спорт</v>
      </c>
      <c r="B380" s="52" t="s">
        <v>265</v>
      </c>
      <c r="C380" s="8" t="s">
        <v>565</v>
      </c>
      <c r="D380" s="1"/>
      <c r="E380" s="6"/>
      <c r="F380" s="7">
        <f t="shared" si="54"/>
        <v>176820.9</v>
      </c>
      <c r="G380" s="7">
        <f t="shared" si="54"/>
        <v>176820.9</v>
      </c>
    </row>
    <row r="381" spans="1:7">
      <c r="A381" s="10" t="s">
        <v>528</v>
      </c>
      <c r="B381" s="52" t="s">
        <v>265</v>
      </c>
      <c r="C381" s="8" t="s">
        <v>565</v>
      </c>
      <c r="D381" s="1" t="s">
        <v>554</v>
      </c>
      <c r="E381" s="6"/>
      <c r="F381" s="7">
        <f t="shared" si="54"/>
        <v>176820.9</v>
      </c>
      <c r="G381" s="7">
        <f t="shared" si="54"/>
        <v>176820.9</v>
      </c>
    </row>
    <row r="382" spans="1:7" ht="33">
      <c r="A382" s="39" t="str">
        <f ca="1">IF(ISERROR(MATCH(E382,Код_КВР,0)),"",INDIRECT(ADDRESS(MATCH(E382,Код_КВР,0)+1,2,,,"КВР")))</f>
        <v>Предоставление субсидий бюджетным, автономным учреждениям и иным некоммерческим организациям</v>
      </c>
      <c r="B382" s="52" t="s">
        <v>265</v>
      </c>
      <c r="C382" s="8" t="s">
        <v>565</v>
      </c>
      <c r="D382" s="1" t="s">
        <v>554</v>
      </c>
      <c r="E382" s="6">
        <v>600</v>
      </c>
      <c r="F382" s="7">
        <f t="shared" si="54"/>
        <v>176820.9</v>
      </c>
      <c r="G382" s="7">
        <f t="shared" si="54"/>
        <v>176820.9</v>
      </c>
    </row>
    <row r="383" spans="1:7">
      <c r="A383" s="39" t="str">
        <f ca="1">IF(ISERROR(MATCH(E383,Код_КВР,0)),"",INDIRECT(ADDRESS(MATCH(E383,Код_КВР,0)+1,2,,,"КВР")))</f>
        <v>Субсидии автономным учреждениям</v>
      </c>
      <c r="B383" s="52" t="s">
        <v>265</v>
      </c>
      <c r="C383" s="8" t="s">
        <v>565</v>
      </c>
      <c r="D383" s="1" t="s">
        <v>554</v>
      </c>
      <c r="E383" s="6">
        <v>620</v>
      </c>
      <c r="F383" s="7">
        <f t="shared" si="54"/>
        <v>176820.9</v>
      </c>
      <c r="G383" s="7">
        <f t="shared" si="54"/>
        <v>176820.9</v>
      </c>
    </row>
    <row r="384" spans="1:7" ht="49.5">
      <c r="A384" s="39" t="str">
        <f ca="1">IF(ISERROR(MATCH(E384,Код_КВР,0)),"",INDIRECT(ADDRESS(MATCH(E384,Код_КВР,0)+1,2,,,"КВР")))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4" s="52" t="s">
        <v>265</v>
      </c>
      <c r="C384" s="8" t="s">
        <v>565</v>
      </c>
      <c r="D384" s="1" t="s">
        <v>554</v>
      </c>
      <c r="E384" s="6">
        <v>621</v>
      </c>
      <c r="F384" s="7">
        <f>прил.16!G1010</f>
        <v>176820.9</v>
      </c>
      <c r="G384" s="7">
        <f>прил.16!H1010</f>
        <v>176820.9</v>
      </c>
    </row>
    <row r="385" spans="1:7" ht="33">
      <c r="A385" s="39" t="str">
        <f ca="1">IF(ISERROR(MATCH(B385,Код_КЦСР,0)),"",INDIRECT(ADDRESS(MATCH(B385,Код_КЦСР,0)+1,2,,,"КЦСР")))</f>
        <v>Обеспечение участия в физкультурных и спортивных мероприятиях различного уровня (региональных и выше)</v>
      </c>
      <c r="B385" s="52" t="s">
        <v>267</v>
      </c>
      <c r="C385" s="8"/>
      <c r="D385" s="1"/>
      <c r="E385" s="6"/>
      <c r="F385" s="7">
        <f t="shared" ref="F385:G387" si="55">F386</f>
        <v>18569.3</v>
      </c>
      <c r="G385" s="7">
        <f t="shared" si="55"/>
        <v>18569.3</v>
      </c>
    </row>
    <row r="386" spans="1:7">
      <c r="A386" s="39" t="str">
        <f ca="1">IF(ISERROR(MATCH(C386,Код_Раздел,0)),"",INDIRECT(ADDRESS(MATCH(C386,Код_Раздел,0)+1,2,,,"Раздел")))</f>
        <v>Физическая культура и спорт</v>
      </c>
      <c r="B386" s="52" t="s">
        <v>267</v>
      </c>
      <c r="C386" s="8" t="s">
        <v>565</v>
      </c>
      <c r="D386" s="1"/>
      <c r="E386" s="6"/>
      <c r="F386" s="7">
        <f t="shared" si="55"/>
        <v>18569.3</v>
      </c>
      <c r="G386" s="7">
        <f t="shared" si="55"/>
        <v>18569.3</v>
      </c>
    </row>
    <row r="387" spans="1:7">
      <c r="A387" s="10" t="s">
        <v>528</v>
      </c>
      <c r="B387" s="52" t="s">
        <v>267</v>
      </c>
      <c r="C387" s="8" t="s">
        <v>565</v>
      </c>
      <c r="D387" s="1" t="s">
        <v>554</v>
      </c>
      <c r="E387" s="6"/>
      <c r="F387" s="7">
        <f t="shared" si="55"/>
        <v>18569.3</v>
      </c>
      <c r="G387" s="7">
        <f t="shared" si="55"/>
        <v>18569.3</v>
      </c>
    </row>
    <row r="388" spans="1:7" ht="33">
      <c r="A388" s="39" t="str">
        <f ca="1">IF(ISERROR(MATCH(E388,Код_КВР,0)),"",INDIRECT(ADDRESS(MATCH(E388,Код_КВР,0)+1,2,,,"КВР")))</f>
        <v>Предоставление субсидий бюджетным, автономным учреждениям и иным некоммерческим организациям</v>
      </c>
      <c r="B388" s="52" t="s">
        <v>267</v>
      </c>
      <c r="C388" s="8" t="s">
        <v>565</v>
      </c>
      <c r="D388" s="1" t="s">
        <v>554</v>
      </c>
      <c r="E388" s="6">
        <v>600</v>
      </c>
      <c r="F388" s="7">
        <f>F389+F391</f>
        <v>18569.3</v>
      </c>
      <c r="G388" s="7">
        <f>G389+G391</f>
        <v>18569.3</v>
      </c>
    </row>
    <row r="389" spans="1:7">
      <c r="A389" s="39" t="str">
        <f ca="1">IF(ISERROR(MATCH(E389,Код_КВР,0)),"",INDIRECT(ADDRESS(MATCH(E389,Код_КВР,0)+1,2,,,"КВР")))</f>
        <v>Субсидии бюджетным учреждениям</v>
      </c>
      <c r="B389" s="52" t="s">
        <v>267</v>
      </c>
      <c r="C389" s="8" t="s">
        <v>565</v>
      </c>
      <c r="D389" s="1" t="s">
        <v>554</v>
      </c>
      <c r="E389" s="6">
        <v>610</v>
      </c>
      <c r="F389" s="7">
        <f>F390</f>
        <v>15637.3</v>
      </c>
      <c r="G389" s="7">
        <f>G390</f>
        <v>15637.3</v>
      </c>
    </row>
    <row r="390" spans="1:7" ht="49.5">
      <c r="A390" s="39" t="str">
        <f ca="1">IF(ISERROR(MATCH(E390,Код_КВР,0)),"",INDIRECT(ADDRESS(MATCH(E390,Код_КВР,0)+1,2,,,"КВР")))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0" s="52" t="s">
        <v>267</v>
      </c>
      <c r="C390" s="8" t="s">
        <v>565</v>
      </c>
      <c r="D390" s="1" t="s">
        <v>554</v>
      </c>
      <c r="E390" s="6">
        <v>611</v>
      </c>
      <c r="F390" s="7">
        <f>прил.16!G1014</f>
        <v>15637.3</v>
      </c>
      <c r="G390" s="7">
        <f>прил.16!H1014</f>
        <v>15637.3</v>
      </c>
    </row>
    <row r="391" spans="1:7">
      <c r="A391" s="39" t="str">
        <f ca="1">IF(ISERROR(MATCH(E391,Код_КВР,0)),"",INDIRECT(ADDRESS(MATCH(E391,Код_КВР,0)+1,2,,,"КВР")))</f>
        <v>Субсидии автономным учреждениям</v>
      </c>
      <c r="B391" s="52" t="s">
        <v>267</v>
      </c>
      <c r="C391" s="8" t="s">
        <v>565</v>
      </c>
      <c r="D391" s="1" t="s">
        <v>554</v>
      </c>
      <c r="E391" s="6">
        <v>620</v>
      </c>
      <c r="F391" s="7">
        <f>F392</f>
        <v>2932</v>
      </c>
      <c r="G391" s="7">
        <f>G392</f>
        <v>2932</v>
      </c>
    </row>
    <row r="392" spans="1:7" ht="49.5">
      <c r="A392" s="39" t="str">
        <f ca="1">IF(ISERROR(MATCH(E392,Код_КВР,0)),"",INDIRECT(ADDRESS(MATCH(E392,Код_КВР,0)+1,2,,,"КВР")))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2" s="52" t="s">
        <v>267</v>
      </c>
      <c r="C392" s="8" t="s">
        <v>565</v>
      </c>
      <c r="D392" s="1" t="s">
        <v>554</v>
      </c>
      <c r="E392" s="6">
        <v>621</v>
      </c>
      <c r="F392" s="7">
        <f>прил.16!G1016</f>
        <v>2932</v>
      </c>
      <c r="G392" s="7">
        <f>прил.16!H1016</f>
        <v>2932</v>
      </c>
    </row>
    <row r="393" spans="1:7" ht="33">
      <c r="A393" s="39" t="str">
        <f ca="1">IF(ISERROR(MATCH(B393,Код_КЦСР,0)),"",INDIRECT(ADDRESS(MATCH(B393,Код_КЦСР,0)+1,2,,,"КЦСР")))</f>
        <v>Услуга по реализации образовательных программ дополнительного образования детей</v>
      </c>
      <c r="B393" s="52" t="s">
        <v>269</v>
      </c>
      <c r="C393" s="8"/>
      <c r="D393" s="1"/>
      <c r="E393" s="6"/>
      <c r="F393" s="7">
        <f t="shared" ref="F393:G395" si="56">F394</f>
        <v>115771.6</v>
      </c>
      <c r="G393" s="7">
        <f t="shared" si="56"/>
        <v>116187.29999999999</v>
      </c>
    </row>
    <row r="394" spans="1:7">
      <c r="A394" s="39" t="str">
        <f ca="1">IF(ISERROR(MATCH(C394,Код_Раздел,0)),"",INDIRECT(ADDRESS(MATCH(C394,Код_Раздел,0)+1,2,,,"Раздел")))</f>
        <v>Образование</v>
      </c>
      <c r="B394" s="52" t="s">
        <v>269</v>
      </c>
      <c r="C394" s="8" t="s">
        <v>537</v>
      </c>
      <c r="D394" s="1"/>
      <c r="E394" s="6"/>
      <c r="F394" s="7">
        <f t="shared" si="56"/>
        <v>115771.6</v>
      </c>
      <c r="G394" s="7">
        <f t="shared" si="56"/>
        <v>116187.29999999999</v>
      </c>
    </row>
    <row r="395" spans="1:7">
      <c r="A395" s="10" t="s">
        <v>589</v>
      </c>
      <c r="B395" s="52" t="s">
        <v>269</v>
      </c>
      <c r="C395" s="8" t="s">
        <v>537</v>
      </c>
      <c r="D395" s="1" t="s">
        <v>555</v>
      </c>
      <c r="E395" s="6"/>
      <c r="F395" s="7">
        <f t="shared" si="56"/>
        <v>115771.6</v>
      </c>
      <c r="G395" s="7">
        <f t="shared" si="56"/>
        <v>116187.29999999999</v>
      </c>
    </row>
    <row r="396" spans="1:7" ht="33">
      <c r="A396" s="39" t="str">
        <f ca="1">IF(ISERROR(MATCH(E396,Код_КВР,0)),"",INDIRECT(ADDRESS(MATCH(E396,Код_КВР,0)+1,2,,,"КВР")))</f>
        <v>Предоставление субсидий бюджетным, автономным учреждениям и иным некоммерческим организациям</v>
      </c>
      <c r="B396" s="52" t="s">
        <v>269</v>
      </c>
      <c r="C396" s="8" t="s">
        <v>537</v>
      </c>
      <c r="D396" s="1" t="s">
        <v>555</v>
      </c>
      <c r="E396" s="6">
        <v>600</v>
      </c>
      <c r="F396" s="7">
        <f>F397+F399</f>
        <v>115771.6</v>
      </c>
      <c r="G396" s="7">
        <f>G397+G399</f>
        <v>116187.29999999999</v>
      </c>
    </row>
    <row r="397" spans="1:7">
      <c r="A397" s="39" t="str">
        <f ca="1">IF(ISERROR(MATCH(E397,Код_КВР,0)),"",INDIRECT(ADDRESS(MATCH(E397,Код_КВР,0)+1,2,,,"КВР")))</f>
        <v>Субсидии бюджетным учреждениям</v>
      </c>
      <c r="B397" s="52" t="s">
        <v>269</v>
      </c>
      <c r="C397" s="8" t="s">
        <v>537</v>
      </c>
      <c r="D397" s="1" t="s">
        <v>555</v>
      </c>
      <c r="E397" s="6">
        <v>610</v>
      </c>
      <c r="F397" s="7">
        <f>F398</f>
        <v>98225.2</v>
      </c>
      <c r="G397" s="7">
        <f>G398</f>
        <v>98564.4</v>
      </c>
    </row>
    <row r="398" spans="1:7" ht="49.5">
      <c r="A398" s="39" t="str">
        <f ca="1">IF(ISERROR(MATCH(E398,Код_КВР,0)),"",INDIRECT(ADDRESS(MATCH(E398,Код_КВР,0)+1,2,,,"КВР")))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8" s="52" t="s">
        <v>269</v>
      </c>
      <c r="C398" s="8" t="s">
        <v>537</v>
      </c>
      <c r="D398" s="1" t="s">
        <v>555</v>
      </c>
      <c r="E398" s="6">
        <v>611</v>
      </c>
      <c r="F398" s="7">
        <f>прил.16!G980</f>
        <v>98225.2</v>
      </c>
      <c r="G398" s="7">
        <f>прил.16!H980</f>
        <v>98564.4</v>
      </c>
    </row>
    <row r="399" spans="1:7">
      <c r="A399" s="39" t="str">
        <f ca="1">IF(ISERROR(MATCH(E399,Код_КВР,0)),"",INDIRECT(ADDRESS(MATCH(E399,Код_КВР,0)+1,2,,,"КВР")))</f>
        <v>Субсидии автономным учреждениям</v>
      </c>
      <c r="B399" s="52" t="s">
        <v>269</v>
      </c>
      <c r="C399" s="8" t="s">
        <v>537</v>
      </c>
      <c r="D399" s="1" t="s">
        <v>555</v>
      </c>
      <c r="E399" s="6">
        <v>620</v>
      </c>
      <c r="F399" s="7">
        <f>F400</f>
        <v>17546.400000000001</v>
      </c>
      <c r="G399" s="7">
        <f>G400</f>
        <v>17622.900000000001</v>
      </c>
    </row>
    <row r="400" spans="1:7" ht="49.5">
      <c r="A400" s="39" t="str">
        <f ca="1">IF(ISERROR(MATCH(E400,Код_КВР,0)),"",INDIRECT(ADDRESS(MATCH(E400,Код_КВР,0)+1,2,,,"КВР")))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0" s="52" t="s">
        <v>269</v>
      </c>
      <c r="C400" s="8" t="s">
        <v>537</v>
      </c>
      <c r="D400" s="1" t="s">
        <v>555</v>
      </c>
      <c r="E400" s="6">
        <v>621</v>
      </c>
      <c r="F400" s="7">
        <f>прил.16!G982</f>
        <v>17546.400000000001</v>
      </c>
      <c r="G400" s="7">
        <f>прил.16!H982</f>
        <v>17622.900000000001</v>
      </c>
    </row>
    <row r="401" spans="1:7">
      <c r="A401" s="39" t="str">
        <f ca="1">IF(ISERROR(MATCH(B401,Код_КЦСР,0)),"",INDIRECT(ADDRESS(MATCH(B401,Код_КЦСР,0)+1,2,,,"КЦСР")))</f>
        <v>Организация и ведение бухгалтерского (бюджетного) учета</v>
      </c>
      <c r="B401" s="52" t="s">
        <v>271</v>
      </c>
      <c r="C401" s="8"/>
      <c r="D401" s="1"/>
      <c r="E401" s="6"/>
      <c r="F401" s="7">
        <f t="shared" ref="F401:G405" si="57">F402</f>
        <v>3831</v>
      </c>
      <c r="G401" s="7">
        <f t="shared" si="57"/>
        <v>3833.3</v>
      </c>
    </row>
    <row r="402" spans="1:7">
      <c r="A402" s="39" t="str">
        <f ca="1">IF(ISERROR(MATCH(C402,Код_Раздел,0)),"",INDIRECT(ADDRESS(MATCH(C402,Код_Раздел,0)+1,2,,,"Раздел")))</f>
        <v>Физическая культура и спорт</v>
      </c>
      <c r="B402" s="52" t="s">
        <v>271</v>
      </c>
      <c r="C402" s="8" t="s">
        <v>565</v>
      </c>
      <c r="D402" s="1"/>
      <c r="E402" s="6"/>
      <c r="F402" s="7">
        <f t="shared" si="57"/>
        <v>3831</v>
      </c>
      <c r="G402" s="7">
        <f t="shared" si="57"/>
        <v>3833.3</v>
      </c>
    </row>
    <row r="403" spans="1:7">
      <c r="A403" s="10" t="s">
        <v>534</v>
      </c>
      <c r="B403" s="52" t="s">
        <v>271</v>
      </c>
      <c r="C403" s="8" t="s">
        <v>565</v>
      </c>
      <c r="D403" s="1" t="s">
        <v>562</v>
      </c>
      <c r="E403" s="6"/>
      <c r="F403" s="7">
        <f t="shared" si="57"/>
        <v>3831</v>
      </c>
      <c r="G403" s="7">
        <f t="shared" si="57"/>
        <v>3833.3</v>
      </c>
    </row>
    <row r="404" spans="1:7" ht="33">
      <c r="A404" s="39" t="str">
        <f ca="1">IF(ISERROR(MATCH(E404,Код_КВР,0)),"",INDIRECT(ADDRESS(MATCH(E404,Код_КВР,0)+1,2,,,"КВР")))</f>
        <v>Предоставление субсидий бюджетным, автономным учреждениям и иным некоммерческим организациям</v>
      </c>
      <c r="B404" s="52" t="s">
        <v>271</v>
      </c>
      <c r="C404" s="8" t="s">
        <v>565</v>
      </c>
      <c r="D404" s="1" t="s">
        <v>562</v>
      </c>
      <c r="E404" s="6">
        <v>600</v>
      </c>
      <c r="F404" s="7">
        <f t="shared" si="57"/>
        <v>3831</v>
      </c>
      <c r="G404" s="7">
        <f t="shared" si="57"/>
        <v>3833.3</v>
      </c>
    </row>
    <row r="405" spans="1:7">
      <c r="A405" s="39" t="str">
        <f ca="1">IF(ISERROR(MATCH(E405,Код_КВР,0)),"",INDIRECT(ADDRESS(MATCH(E405,Код_КВР,0)+1,2,,,"КВР")))</f>
        <v>Субсидии бюджетным учреждениям</v>
      </c>
      <c r="B405" s="52" t="s">
        <v>271</v>
      </c>
      <c r="C405" s="8" t="s">
        <v>565</v>
      </c>
      <c r="D405" s="1" t="s">
        <v>562</v>
      </c>
      <c r="E405" s="6">
        <v>610</v>
      </c>
      <c r="F405" s="7">
        <f t="shared" si="57"/>
        <v>3831</v>
      </c>
      <c r="G405" s="7">
        <f t="shared" si="57"/>
        <v>3833.3</v>
      </c>
    </row>
    <row r="406" spans="1:7" ht="49.5">
      <c r="A406" s="39" t="str">
        <f ca="1">IF(ISERROR(MATCH(E406,Код_КВР,0)),"",INDIRECT(ADDRESS(MATCH(E406,Код_КВР,0)+1,2,,,"КВР")))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6" s="52" t="s">
        <v>271</v>
      </c>
      <c r="C406" s="8" t="s">
        <v>565</v>
      </c>
      <c r="D406" s="1" t="s">
        <v>562</v>
      </c>
      <c r="E406" s="6">
        <v>611</v>
      </c>
      <c r="F406" s="7">
        <f>прил.16!G1047</f>
        <v>3831</v>
      </c>
      <c r="G406" s="7">
        <f>прил.16!H1047</f>
        <v>3833.3</v>
      </c>
    </row>
    <row r="407" spans="1:7">
      <c r="A407" s="39" t="str">
        <f ca="1">IF(ISERROR(MATCH(B407,Код_КЦСР,0)),"",INDIRECT(ADDRESS(MATCH(B407,Код_КЦСР,0)+1,2,,,"КЦСР")))</f>
        <v>Популяризация физической культуры и спорта</v>
      </c>
      <c r="B407" s="52" t="s">
        <v>273</v>
      </c>
      <c r="C407" s="8"/>
      <c r="D407" s="1"/>
      <c r="E407" s="6"/>
      <c r="F407" s="7">
        <f>F408</f>
        <v>4638.1000000000004</v>
      </c>
      <c r="G407" s="7">
        <f>G408</f>
        <v>4638.1000000000004</v>
      </c>
    </row>
    <row r="408" spans="1:7">
      <c r="A408" s="39" t="str">
        <f ca="1">IF(ISERROR(MATCH(C408,Код_Раздел,0)),"",INDIRECT(ADDRESS(MATCH(C408,Код_Раздел,0)+1,2,,,"Раздел")))</f>
        <v>Физическая культура и спорт</v>
      </c>
      <c r="B408" s="52" t="s">
        <v>273</v>
      </c>
      <c r="C408" s="8" t="s">
        <v>565</v>
      </c>
      <c r="D408" s="1"/>
      <c r="E408" s="6"/>
      <c r="F408" s="7">
        <f>F409</f>
        <v>4638.1000000000004</v>
      </c>
      <c r="G408" s="7">
        <f>G409</f>
        <v>4638.1000000000004</v>
      </c>
    </row>
    <row r="409" spans="1:7">
      <c r="A409" s="10" t="s">
        <v>528</v>
      </c>
      <c r="B409" s="52" t="s">
        <v>273</v>
      </c>
      <c r="C409" s="8" t="s">
        <v>565</v>
      </c>
      <c r="D409" s="1" t="s">
        <v>554</v>
      </c>
      <c r="E409" s="6"/>
      <c r="F409" s="7">
        <f>F410+F413</f>
        <v>4638.1000000000004</v>
      </c>
      <c r="G409" s="7">
        <f>G410+G413</f>
        <v>4638.1000000000004</v>
      </c>
    </row>
    <row r="410" spans="1:7">
      <c r="A410" s="39" t="str">
        <f t="shared" ref="A410:A417" ca="1" si="58">IF(ISERROR(MATCH(E410,Код_КВР,0)),"",INDIRECT(ADDRESS(MATCH(E410,Код_КВР,0)+1,2,,,"КВР")))</f>
        <v>Закупка товаров, работ и услуг для муниципальных нужд</v>
      </c>
      <c r="B410" s="52" t="s">
        <v>273</v>
      </c>
      <c r="C410" s="8" t="s">
        <v>565</v>
      </c>
      <c r="D410" s="1" t="s">
        <v>554</v>
      </c>
      <c r="E410" s="6">
        <v>200</v>
      </c>
      <c r="F410" s="7">
        <f>F411</f>
        <v>622.79999999999995</v>
      </c>
      <c r="G410" s="7">
        <f>G411</f>
        <v>622.79999999999995</v>
      </c>
    </row>
    <row r="411" spans="1:7" ht="33">
      <c r="A411" s="39" t="str">
        <f t="shared" ca="1" si="58"/>
        <v>Иные закупки товаров, работ и услуг для обеспечения муниципальных нужд</v>
      </c>
      <c r="B411" s="52" t="s">
        <v>273</v>
      </c>
      <c r="C411" s="8" t="s">
        <v>565</v>
      </c>
      <c r="D411" s="1" t="s">
        <v>554</v>
      </c>
      <c r="E411" s="6">
        <v>240</v>
      </c>
      <c r="F411" s="7">
        <f>F412</f>
        <v>622.79999999999995</v>
      </c>
      <c r="G411" s="7">
        <f>G412</f>
        <v>622.79999999999995</v>
      </c>
    </row>
    <row r="412" spans="1:7" ht="33">
      <c r="A412" s="39" t="str">
        <f t="shared" ca="1" si="58"/>
        <v xml:space="preserve">Прочая закупка товаров, работ и услуг для обеспечения муниципальных нужд         </v>
      </c>
      <c r="B412" s="52" t="s">
        <v>273</v>
      </c>
      <c r="C412" s="8" t="s">
        <v>565</v>
      </c>
      <c r="D412" s="1" t="s">
        <v>554</v>
      </c>
      <c r="E412" s="6">
        <v>244</v>
      </c>
      <c r="F412" s="7">
        <f>прил.16!G1020</f>
        <v>622.79999999999995</v>
      </c>
      <c r="G412" s="7">
        <f>прил.16!H1020</f>
        <v>622.79999999999995</v>
      </c>
    </row>
    <row r="413" spans="1:7" ht="33">
      <c r="A413" s="39" t="str">
        <f t="shared" ca="1" si="58"/>
        <v>Предоставление субсидий бюджетным, автономным учреждениям и иным некоммерческим организациям</v>
      </c>
      <c r="B413" s="52" t="s">
        <v>273</v>
      </c>
      <c r="C413" s="8" t="s">
        <v>565</v>
      </c>
      <c r="D413" s="1" t="s">
        <v>554</v>
      </c>
      <c r="E413" s="6">
        <v>600</v>
      </c>
      <c r="F413" s="7">
        <f>F414+F416</f>
        <v>4015.3</v>
      </c>
      <c r="G413" s="7">
        <f>G414+G416</f>
        <v>4015.3</v>
      </c>
    </row>
    <row r="414" spans="1:7">
      <c r="A414" s="39" t="str">
        <f t="shared" ca="1" si="58"/>
        <v>Субсидии бюджетным учреждениям</v>
      </c>
      <c r="B414" s="52" t="s">
        <v>273</v>
      </c>
      <c r="C414" s="8" t="s">
        <v>565</v>
      </c>
      <c r="D414" s="1" t="s">
        <v>554</v>
      </c>
      <c r="E414" s="6">
        <v>610</v>
      </c>
      <c r="F414" s="7">
        <f>F415</f>
        <v>2939.9</v>
      </c>
      <c r="G414" s="7">
        <f>G415</f>
        <v>2939.9</v>
      </c>
    </row>
    <row r="415" spans="1:7" ht="49.5">
      <c r="A415" s="39" t="str">
        <f t="shared" ca="1" si="5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5" s="52" t="s">
        <v>273</v>
      </c>
      <c r="C415" s="8" t="s">
        <v>565</v>
      </c>
      <c r="D415" s="1" t="s">
        <v>554</v>
      </c>
      <c r="E415" s="6">
        <v>611</v>
      </c>
      <c r="F415" s="7">
        <f>прил.16!G1023</f>
        <v>2939.9</v>
      </c>
      <c r="G415" s="7">
        <f>прил.16!H1023</f>
        <v>2939.9</v>
      </c>
    </row>
    <row r="416" spans="1:7">
      <c r="A416" s="39" t="str">
        <f t="shared" ca="1" si="58"/>
        <v>Субсидии автономным учреждениям</v>
      </c>
      <c r="B416" s="52" t="s">
        <v>273</v>
      </c>
      <c r="C416" s="8" t="s">
        <v>565</v>
      </c>
      <c r="D416" s="1" t="s">
        <v>554</v>
      </c>
      <c r="E416" s="6">
        <v>620</v>
      </c>
      <c r="F416" s="7">
        <f>F417</f>
        <v>1075.4000000000001</v>
      </c>
      <c r="G416" s="7">
        <f>G417</f>
        <v>1075.4000000000001</v>
      </c>
    </row>
    <row r="417" spans="1:7" ht="49.5">
      <c r="A417" s="39" t="str">
        <f t="shared" ca="1" si="5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7" s="52" t="s">
        <v>273</v>
      </c>
      <c r="C417" s="8" t="s">
        <v>565</v>
      </c>
      <c r="D417" s="1" t="s">
        <v>554</v>
      </c>
      <c r="E417" s="6">
        <v>621</v>
      </c>
      <c r="F417" s="7">
        <f>прил.16!G1025</f>
        <v>1075.4000000000001</v>
      </c>
      <c r="G417" s="7">
        <f>прил.16!H1025</f>
        <v>1075.4000000000001</v>
      </c>
    </row>
    <row r="418" spans="1:7" hidden="1">
      <c r="A418" s="39" t="str">
        <f ca="1">IF(ISERROR(MATCH(B418,Код_КЦСР,0)),"",INDIRECT(ADDRESS(MATCH(B418,Код_КЦСР,0)+1,2,,,"КЦСР")))</f>
        <v>Спортивный город</v>
      </c>
      <c r="B418" s="52" t="s">
        <v>275</v>
      </c>
      <c r="C418" s="8"/>
      <c r="D418" s="1"/>
      <c r="E418" s="6"/>
      <c r="F418" s="7">
        <f>F419+F426</f>
        <v>0</v>
      </c>
      <c r="G418" s="7">
        <f>G419+G426</f>
        <v>0</v>
      </c>
    </row>
    <row r="419" spans="1:7" hidden="1">
      <c r="A419" s="39" t="str">
        <f ca="1">IF(ISERROR(MATCH(C419,Код_Раздел,0)),"",INDIRECT(ADDRESS(MATCH(C419,Код_Раздел,0)+1,2,,,"Раздел")))</f>
        <v>Образование</v>
      </c>
      <c r="B419" s="52" t="s">
        <v>275</v>
      </c>
      <c r="C419" s="8" t="s">
        <v>537</v>
      </c>
      <c r="D419" s="1"/>
      <c r="E419" s="6"/>
      <c r="F419" s="7">
        <f>F420</f>
        <v>0</v>
      </c>
      <c r="G419" s="7">
        <f>G420</f>
        <v>0</v>
      </c>
    </row>
    <row r="420" spans="1:7" hidden="1">
      <c r="A420" s="10" t="s">
        <v>590</v>
      </c>
      <c r="B420" s="52" t="s">
        <v>275</v>
      </c>
      <c r="C420" s="8" t="s">
        <v>537</v>
      </c>
      <c r="D420" s="1" t="s">
        <v>560</v>
      </c>
      <c r="E420" s="6"/>
      <c r="F420" s="7">
        <f>F421</f>
        <v>0</v>
      </c>
      <c r="G420" s="7">
        <f>G421</f>
        <v>0</v>
      </c>
    </row>
    <row r="421" spans="1:7" ht="33" hidden="1">
      <c r="A421" s="39" t="str">
        <f ca="1">IF(ISERROR(MATCH(E421,Код_КВР,0)),"",INDIRECT(ADDRESS(MATCH(E421,Код_КВР,0)+1,2,,,"КВР")))</f>
        <v>Предоставление субсидий бюджетным, автономным учреждениям и иным некоммерческим организациям</v>
      </c>
      <c r="B421" s="52" t="s">
        <v>275</v>
      </c>
      <c r="C421" s="8" t="s">
        <v>537</v>
      </c>
      <c r="D421" s="1" t="s">
        <v>560</v>
      </c>
      <c r="E421" s="6">
        <v>600</v>
      </c>
      <c r="F421" s="7">
        <f>F422+F424</f>
        <v>0</v>
      </c>
      <c r="G421" s="7">
        <f>G422+G424</f>
        <v>0</v>
      </c>
    </row>
    <row r="422" spans="1:7" hidden="1">
      <c r="A422" s="39" t="str">
        <f ca="1">IF(ISERROR(MATCH(E422,Код_КВР,0)),"",INDIRECT(ADDRESS(MATCH(E422,Код_КВР,0)+1,2,,,"КВР")))</f>
        <v>Субсидии бюджетным учреждениям</v>
      </c>
      <c r="B422" s="52" t="s">
        <v>275</v>
      </c>
      <c r="C422" s="8" t="s">
        <v>537</v>
      </c>
      <c r="D422" s="1" t="s">
        <v>560</v>
      </c>
      <c r="E422" s="6">
        <v>610</v>
      </c>
      <c r="F422" s="7">
        <f>F423</f>
        <v>0</v>
      </c>
      <c r="G422" s="7">
        <f>G423</f>
        <v>0</v>
      </c>
    </row>
    <row r="423" spans="1:7" hidden="1">
      <c r="A423" s="39" t="str">
        <f ca="1">IF(ISERROR(MATCH(E423,Код_КВР,0)),"",INDIRECT(ADDRESS(MATCH(E423,Код_КВР,0)+1,2,,,"КВР")))</f>
        <v>Субсидии бюджетным учреждениям на иные цели</v>
      </c>
      <c r="B423" s="52" t="s">
        <v>275</v>
      </c>
      <c r="C423" s="8" t="s">
        <v>537</v>
      </c>
      <c r="D423" s="1" t="s">
        <v>560</v>
      </c>
      <c r="E423" s="6">
        <v>612</v>
      </c>
      <c r="F423" s="7">
        <f>прил.16!G988</f>
        <v>0</v>
      </c>
      <c r="G423" s="7">
        <f>прил.16!H988</f>
        <v>0</v>
      </c>
    </row>
    <row r="424" spans="1:7" hidden="1">
      <c r="A424" s="39" t="str">
        <f ca="1">IF(ISERROR(MATCH(E424,Код_КВР,0)),"",INDIRECT(ADDRESS(MATCH(E424,Код_КВР,0)+1,2,,,"КВР")))</f>
        <v>Субсидии автономным учреждениям</v>
      </c>
      <c r="B424" s="52" t="s">
        <v>275</v>
      </c>
      <c r="C424" s="8" t="s">
        <v>537</v>
      </c>
      <c r="D424" s="1" t="s">
        <v>560</v>
      </c>
      <c r="E424" s="6">
        <v>620</v>
      </c>
      <c r="F424" s="7">
        <f>F425</f>
        <v>0</v>
      </c>
      <c r="G424" s="7">
        <f>G425</f>
        <v>0</v>
      </c>
    </row>
    <row r="425" spans="1:7" hidden="1">
      <c r="A425" s="39" t="str">
        <f ca="1">IF(ISERROR(MATCH(E425,Код_КВР,0)),"",INDIRECT(ADDRESS(MATCH(E425,Код_КВР,0)+1,2,,,"КВР")))</f>
        <v>Субсидии автономным учреждениям на иные цели</v>
      </c>
      <c r="B425" s="52" t="s">
        <v>275</v>
      </c>
      <c r="C425" s="8" t="s">
        <v>537</v>
      </c>
      <c r="D425" s="1" t="s">
        <v>560</v>
      </c>
      <c r="E425" s="6">
        <v>622</v>
      </c>
      <c r="F425" s="7">
        <f>прил.16!G990</f>
        <v>0</v>
      </c>
      <c r="G425" s="7">
        <f>прил.16!H990</f>
        <v>0</v>
      </c>
    </row>
    <row r="426" spans="1:7" hidden="1">
      <c r="A426" s="39" t="str">
        <f ca="1">IF(ISERROR(MATCH(C426,Код_Раздел,0)),"",INDIRECT(ADDRESS(MATCH(C426,Код_Раздел,0)+1,2,,,"Раздел")))</f>
        <v>Физическая культура и спорт</v>
      </c>
      <c r="B426" s="52" t="s">
        <v>275</v>
      </c>
      <c r="C426" s="8" t="s">
        <v>565</v>
      </c>
      <c r="D426" s="1"/>
      <c r="E426" s="6"/>
      <c r="F426" s="7">
        <f>F427+F432</f>
        <v>0</v>
      </c>
      <c r="G426" s="7">
        <f>G427+G432</f>
        <v>0</v>
      </c>
    </row>
    <row r="427" spans="1:7" hidden="1">
      <c r="A427" s="10" t="s">
        <v>528</v>
      </c>
      <c r="B427" s="52" t="s">
        <v>275</v>
      </c>
      <c r="C427" s="8" t="s">
        <v>565</v>
      </c>
      <c r="D427" s="1" t="s">
        <v>554</v>
      </c>
      <c r="E427" s="6"/>
      <c r="F427" s="7">
        <f>F428</f>
        <v>0</v>
      </c>
      <c r="G427" s="7">
        <f>G428</f>
        <v>0</v>
      </c>
    </row>
    <row r="428" spans="1:7" ht="33" hidden="1">
      <c r="A428" s="39" t="str">
        <f ca="1">IF(ISERROR(MATCH(E428,Код_КВР,0)),"",INDIRECT(ADDRESS(MATCH(E428,Код_КВР,0)+1,2,,,"КВР")))</f>
        <v>Предоставление субсидий бюджетным, автономным учреждениям и иным некоммерческим организациям</v>
      </c>
      <c r="B428" s="52" t="s">
        <v>275</v>
      </c>
      <c r="C428" s="8" t="s">
        <v>565</v>
      </c>
      <c r="D428" s="1" t="s">
        <v>554</v>
      </c>
      <c r="E428" s="6">
        <v>600</v>
      </c>
      <c r="F428" s="7">
        <f>F429+F431</f>
        <v>0</v>
      </c>
      <c r="G428" s="7">
        <f>G429+G431</f>
        <v>0</v>
      </c>
    </row>
    <row r="429" spans="1:7" hidden="1">
      <c r="A429" s="39" t="str">
        <f ca="1">IF(ISERROR(MATCH(E429,Код_КВР,0)),"",INDIRECT(ADDRESS(MATCH(E429,Код_КВР,0)+1,2,,,"КВР")))</f>
        <v>Субсидии автономным учреждениям</v>
      </c>
      <c r="B429" s="52" t="s">
        <v>275</v>
      </c>
      <c r="C429" s="8" t="s">
        <v>565</v>
      </c>
      <c r="D429" s="1" t="s">
        <v>554</v>
      </c>
      <c r="E429" s="6">
        <v>620</v>
      </c>
      <c r="F429" s="7">
        <f>F430</f>
        <v>0</v>
      </c>
      <c r="G429" s="7">
        <f>G430</f>
        <v>0</v>
      </c>
    </row>
    <row r="430" spans="1:7" hidden="1">
      <c r="A430" s="39" t="str">
        <f ca="1">IF(ISERROR(MATCH(E430,Код_КВР,0)),"",INDIRECT(ADDRESS(MATCH(E430,Код_КВР,0)+1,2,,,"КВР")))</f>
        <v>Субсидии автономным учреждениям на иные цели</v>
      </c>
      <c r="B430" s="52" t="s">
        <v>275</v>
      </c>
      <c r="C430" s="8" t="s">
        <v>565</v>
      </c>
      <c r="D430" s="1" t="s">
        <v>554</v>
      </c>
      <c r="E430" s="6">
        <v>622</v>
      </c>
      <c r="F430" s="7">
        <f>прил.16!G1029</f>
        <v>0</v>
      </c>
      <c r="G430" s="7">
        <f>прил.16!H1029</f>
        <v>0</v>
      </c>
    </row>
    <row r="431" spans="1:7" ht="33" hidden="1">
      <c r="A431" s="39" t="str">
        <f ca="1">IF(ISERROR(MATCH(E431,Код_КВР,0)),"",INDIRECT(ADDRESS(MATCH(E431,Код_КВР,0)+1,2,,,"КВР")))</f>
        <v>Субсидии некоммерческим организациям (за исключением государственных (муниципальных) учреждений)</v>
      </c>
      <c r="B431" s="52" t="s">
        <v>275</v>
      </c>
      <c r="C431" s="8" t="s">
        <v>565</v>
      </c>
      <c r="D431" s="1" t="s">
        <v>554</v>
      </c>
      <c r="E431" s="6">
        <v>630</v>
      </c>
      <c r="F431" s="7">
        <f>прил.16!G1030</f>
        <v>0</v>
      </c>
      <c r="G431" s="7">
        <f>прил.16!H1030</f>
        <v>0</v>
      </c>
    </row>
    <row r="432" spans="1:7" hidden="1">
      <c r="A432" s="10" t="s">
        <v>604</v>
      </c>
      <c r="B432" s="52" t="s">
        <v>275</v>
      </c>
      <c r="C432" s="8" t="s">
        <v>565</v>
      </c>
      <c r="D432" s="1" t="s">
        <v>555</v>
      </c>
      <c r="E432" s="6"/>
      <c r="F432" s="7">
        <f t="shared" ref="F432:G434" si="59">F433</f>
        <v>0</v>
      </c>
      <c r="G432" s="7">
        <f t="shared" si="59"/>
        <v>0</v>
      </c>
    </row>
    <row r="433" spans="1:7" ht="33" hidden="1">
      <c r="A433" s="39" t="str">
        <f ca="1">IF(ISERROR(MATCH(E433,Код_КВР,0)),"",INDIRECT(ADDRESS(MATCH(E433,Код_КВР,0)+1,2,,,"КВР")))</f>
        <v>Предоставление субсидий бюджетным, автономным учреждениям и иным некоммерческим организациям</v>
      </c>
      <c r="B433" s="52" t="s">
        <v>275</v>
      </c>
      <c r="C433" s="8" t="s">
        <v>565</v>
      </c>
      <c r="D433" s="1" t="s">
        <v>555</v>
      </c>
      <c r="E433" s="6">
        <v>600</v>
      </c>
      <c r="F433" s="7">
        <f t="shared" si="59"/>
        <v>0</v>
      </c>
      <c r="G433" s="7">
        <f t="shared" si="59"/>
        <v>0</v>
      </c>
    </row>
    <row r="434" spans="1:7" hidden="1">
      <c r="A434" s="39" t="str">
        <f ca="1">IF(ISERROR(MATCH(E434,Код_КВР,0)),"",INDIRECT(ADDRESS(MATCH(E434,Код_КВР,0)+1,2,,,"КВР")))</f>
        <v>Субсидии автономным учреждениям</v>
      </c>
      <c r="B434" s="52" t="s">
        <v>275</v>
      </c>
      <c r="C434" s="8" t="s">
        <v>565</v>
      </c>
      <c r="D434" s="1" t="s">
        <v>555</v>
      </c>
      <c r="E434" s="6">
        <v>620</v>
      </c>
      <c r="F434" s="7">
        <f t="shared" si="59"/>
        <v>0</v>
      </c>
      <c r="G434" s="7">
        <f t="shared" si="59"/>
        <v>0</v>
      </c>
    </row>
    <row r="435" spans="1:7" hidden="1">
      <c r="A435" s="39" t="str">
        <f ca="1">IF(ISERROR(MATCH(E435,Код_КВР,0)),"",INDIRECT(ADDRESS(MATCH(E435,Код_КВР,0)+1,2,,,"КВР")))</f>
        <v>Субсидии автономным учреждениям на иные цели</v>
      </c>
      <c r="B435" s="52" t="s">
        <v>275</v>
      </c>
      <c r="C435" s="8" t="s">
        <v>565</v>
      </c>
      <c r="D435" s="1" t="s">
        <v>555</v>
      </c>
      <c r="E435" s="6">
        <v>622</v>
      </c>
      <c r="F435" s="7">
        <f>прил.16!G1041</f>
        <v>0</v>
      </c>
      <c r="G435" s="7">
        <f>прил.16!H1041</f>
        <v>0</v>
      </c>
    </row>
    <row r="436" spans="1:7" ht="33">
      <c r="A436" s="39" t="str">
        <f ca="1">IF(ISERROR(MATCH(B436,Код_КЦСР,0)),"",INDIRECT(ADDRESS(MATCH(B436,Код_КЦСР,0)+1,2,,,"КЦСР")))</f>
        <v>Муниципальная программа «Развитие архивного дела» на 2013-2018 годы</v>
      </c>
      <c r="B436" s="52" t="s">
        <v>277</v>
      </c>
      <c r="C436" s="8"/>
      <c r="D436" s="1"/>
      <c r="E436" s="6"/>
      <c r="F436" s="7">
        <f>F437+F448</f>
        <v>13998.8</v>
      </c>
      <c r="G436" s="7">
        <f>G437+G448</f>
        <v>14175.6</v>
      </c>
    </row>
    <row r="437" spans="1:7" ht="50.25" customHeight="1">
      <c r="A437" s="39" t="str">
        <f ca="1">IF(ISERROR(MATCH(B437,Код_КЦСР,0)),"",INDIRECT(ADDRESS(MATCH(B437,Код_КЦСР,0)+1,2,,,"КЦСР")))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37" s="52" t="s">
        <v>279</v>
      </c>
      <c r="C437" s="8"/>
      <c r="D437" s="1"/>
      <c r="E437" s="6"/>
      <c r="F437" s="7">
        <f>F438</f>
        <v>12926.8</v>
      </c>
      <c r="G437" s="7">
        <f>G438</f>
        <v>13103.6</v>
      </c>
    </row>
    <row r="438" spans="1:7">
      <c r="A438" s="39" t="str">
        <f ca="1">IF(ISERROR(MATCH(C438,Код_Раздел,0)),"",INDIRECT(ADDRESS(MATCH(C438,Код_Раздел,0)+1,2,,,"Раздел")))</f>
        <v>Общегосударственные  вопросы</v>
      </c>
      <c r="B438" s="52" t="s">
        <v>279</v>
      </c>
      <c r="C438" s="8" t="s">
        <v>554</v>
      </c>
      <c r="D438" s="1"/>
      <c r="E438" s="6"/>
      <c r="F438" s="7">
        <f>F439</f>
        <v>12926.8</v>
      </c>
      <c r="G438" s="7">
        <f>G439</f>
        <v>13103.6</v>
      </c>
    </row>
    <row r="439" spans="1:7">
      <c r="A439" s="10" t="s">
        <v>578</v>
      </c>
      <c r="B439" s="52" t="s">
        <v>279</v>
      </c>
      <c r="C439" s="8" t="s">
        <v>554</v>
      </c>
      <c r="D439" s="1" t="s">
        <v>532</v>
      </c>
      <c r="E439" s="6"/>
      <c r="F439" s="7">
        <f>F440+F442+F445</f>
        <v>12926.8</v>
      </c>
      <c r="G439" s="7">
        <f>G440+G442+G445</f>
        <v>13103.6</v>
      </c>
    </row>
    <row r="440" spans="1:7" ht="33.75" customHeight="1">
      <c r="A440" s="39" t="str">
        <f t="shared" ref="A440:A446" ca="1" si="60">IF(ISERROR(MATCH(E440,Код_КВР,0)),"",INDIRECT(ADDRESS(MATCH(E440,Код_КВР,0)+1,2,,,"КВР")))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0" s="52" t="s">
        <v>279</v>
      </c>
      <c r="C440" s="8" t="s">
        <v>554</v>
      </c>
      <c r="D440" s="1" t="s">
        <v>532</v>
      </c>
      <c r="E440" s="6">
        <v>100</v>
      </c>
      <c r="F440" s="7">
        <f>F441</f>
        <v>6387</v>
      </c>
      <c r="G440" s="7">
        <f>G441</f>
        <v>6387</v>
      </c>
    </row>
    <row r="441" spans="1:7">
      <c r="A441" s="39" t="str">
        <f t="shared" ca="1" si="60"/>
        <v>Расходы на выплаты персоналу казенных учреждений</v>
      </c>
      <c r="B441" s="52" t="s">
        <v>279</v>
      </c>
      <c r="C441" s="8" t="s">
        <v>554</v>
      </c>
      <c r="D441" s="1" t="s">
        <v>532</v>
      </c>
      <c r="E441" s="6">
        <v>110</v>
      </c>
      <c r="F441" s="7">
        <f>прил.16!G60</f>
        <v>6387</v>
      </c>
      <c r="G441" s="7">
        <f>прил.16!H60</f>
        <v>6387</v>
      </c>
    </row>
    <row r="442" spans="1:7">
      <c r="A442" s="39" t="str">
        <f t="shared" ca="1" si="60"/>
        <v>Закупка товаров, работ и услуг для муниципальных нужд</v>
      </c>
      <c r="B442" s="52" t="s">
        <v>279</v>
      </c>
      <c r="C442" s="8" t="s">
        <v>554</v>
      </c>
      <c r="D442" s="1" t="s">
        <v>532</v>
      </c>
      <c r="E442" s="6">
        <v>200</v>
      </c>
      <c r="F442" s="7">
        <f>F443</f>
        <v>4262.8</v>
      </c>
      <c r="G442" s="7">
        <f>G443</f>
        <v>4465.7</v>
      </c>
    </row>
    <row r="443" spans="1:7" ht="33">
      <c r="A443" s="39" t="str">
        <f t="shared" ca="1" si="60"/>
        <v>Иные закупки товаров, работ и услуг для обеспечения муниципальных нужд</v>
      </c>
      <c r="B443" s="52" t="s">
        <v>279</v>
      </c>
      <c r="C443" s="8" t="s">
        <v>554</v>
      </c>
      <c r="D443" s="1" t="s">
        <v>532</v>
      </c>
      <c r="E443" s="6">
        <v>240</v>
      </c>
      <c r="F443" s="7">
        <f>F444</f>
        <v>4262.8</v>
      </c>
      <c r="G443" s="7">
        <f>G444</f>
        <v>4465.7</v>
      </c>
    </row>
    <row r="444" spans="1:7" ht="33">
      <c r="A444" s="39" t="str">
        <f t="shared" ca="1" si="60"/>
        <v xml:space="preserve">Прочая закупка товаров, работ и услуг для обеспечения муниципальных нужд         </v>
      </c>
      <c r="B444" s="52" t="s">
        <v>279</v>
      </c>
      <c r="C444" s="8" t="s">
        <v>554</v>
      </c>
      <c r="D444" s="1" t="s">
        <v>532</v>
      </c>
      <c r="E444" s="6">
        <v>244</v>
      </c>
      <c r="F444" s="7">
        <f>прил.16!G63</f>
        <v>4262.8</v>
      </c>
      <c r="G444" s="7">
        <f>прил.16!H63</f>
        <v>4465.7</v>
      </c>
    </row>
    <row r="445" spans="1:7">
      <c r="A445" s="39" t="str">
        <f t="shared" ca="1" si="60"/>
        <v>Иные бюджетные ассигнования</v>
      </c>
      <c r="B445" s="52" t="s">
        <v>279</v>
      </c>
      <c r="C445" s="8" t="s">
        <v>554</v>
      </c>
      <c r="D445" s="1" t="s">
        <v>532</v>
      </c>
      <c r="E445" s="6">
        <v>800</v>
      </c>
      <c r="F445" s="7">
        <f>F446</f>
        <v>2277</v>
      </c>
      <c r="G445" s="7">
        <f>G446</f>
        <v>2250.9</v>
      </c>
    </row>
    <row r="446" spans="1:7">
      <c r="A446" s="39" t="str">
        <f t="shared" ca="1" si="60"/>
        <v>Уплата налогов, сборов и иных платежей</v>
      </c>
      <c r="B446" s="52" t="s">
        <v>279</v>
      </c>
      <c r="C446" s="8" t="s">
        <v>554</v>
      </c>
      <c r="D446" s="1" t="s">
        <v>532</v>
      </c>
      <c r="E446" s="6">
        <v>850</v>
      </c>
      <c r="F446" s="7">
        <f>F447</f>
        <v>2277</v>
      </c>
      <c r="G446" s="7">
        <f>G447</f>
        <v>2250.9</v>
      </c>
    </row>
    <row r="447" spans="1:7">
      <c r="A447" s="39" t="str">
        <f ca="1">IF(ISERROR(MATCH(E447,Код_КВР,0)),"",INDIRECT(ADDRESS(MATCH(E447,Код_КВР,0)+1,2,,,"КВР")))</f>
        <v>Уплата налога на имущество организаций и земельного налога</v>
      </c>
      <c r="B447" s="52" t="s">
        <v>279</v>
      </c>
      <c r="C447" s="8" t="s">
        <v>554</v>
      </c>
      <c r="D447" s="1" t="s">
        <v>532</v>
      </c>
      <c r="E447" s="6">
        <v>851</v>
      </c>
      <c r="F447" s="7">
        <f>прил.16!G66</f>
        <v>2277</v>
      </c>
      <c r="G447" s="7">
        <f>прил.16!H66</f>
        <v>2250.9</v>
      </c>
    </row>
    <row r="448" spans="1:7" ht="105" customHeight="1">
      <c r="A448" s="39" t="str">
        <f ca="1">IF(ISERROR(MATCH(B448,Код_КЦСР,0)),"",INDIRECT(ADDRESS(MATCH(B448,Код_КЦСР,0)+1,2,,,"КЦСР")))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48" s="6" t="s">
        <v>104</v>
      </c>
      <c r="C448" s="8"/>
      <c r="D448" s="1"/>
      <c r="E448" s="6"/>
      <c r="F448" s="7">
        <f>F449</f>
        <v>1072</v>
      </c>
      <c r="G448" s="7">
        <f>G449</f>
        <v>1072</v>
      </c>
    </row>
    <row r="449" spans="1:7">
      <c r="A449" s="39" t="str">
        <f ca="1">IF(ISERROR(MATCH(C449,Код_Раздел,0)),"",INDIRECT(ADDRESS(MATCH(C449,Код_Раздел,0)+1,2,,,"Раздел")))</f>
        <v>Общегосударственные  вопросы</v>
      </c>
      <c r="B449" s="6" t="s">
        <v>104</v>
      </c>
      <c r="C449" s="8" t="s">
        <v>554</v>
      </c>
      <c r="D449" s="1"/>
      <c r="E449" s="6"/>
      <c r="F449" s="7">
        <f>F450</f>
        <v>1072</v>
      </c>
      <c r="G449" s="7">
        <f>G450</f>
        <v>1072</v>
      </c>
    </row>
    <row r="450" spans="1:7">
      <c r="A450" s="10" t="s">
        <v>578</v>
      </c>
      <c r="B450" s="6" t="s">
        <v>104</v>
      </c>
      <c r="C450" s="8" t="s">
        <v>554</v>
      </c>
      <c r="D450" s="1" t="s">
        <v>532</v>
      </c>
      <c r="E450" s="6"/>
      <c r="F450" s="7">
        <f>F451+F453</f>
        <v>1072</v>
      </c>
      <c r="G450" s="7">
        <f>G451+G453</f>
        <v>1072</v>
      </c>
    </row>
    <row r="451" spans="1:7" ht="33.75" customHeight="1">
      <c r="A451" s="39" t="str">
        <f ca="1">IF(ISERROR(MATCH(E451,Код_КВР,0)),"",INDIRECT(ADDRESS(MATCH(E451,Код_КВР,0)+1,2,,,"КВР")))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1" s="6" t="s">
        <v>104</v>
      </c>
      <c r="C451" s="8" t="s">
        <v>554</v>
      </c>
      <c r="D451" s="1" t="s">
        <v>532</v>
      </c>
      <c r="E451" s="6">
        <v>100</v>
      </c>
      <c r="F451" s="7">
        <f>F452</f>
        <v>305.2</v>
      </c>
      <c r="G451" s="7">
        <f>G452</f>
        <v>305.2</v>
      </c>
    </row>
    <row r="452" spans="1:7">
      <c r="A452" s="39" t="str">
        <f ca="1">IF(ISERROR(MATCH(E452,Код_КВР,0)),"",INDIRECT(ADDRESS(MATCH(E452,Код_КВР,0)+1,2,,,"КВР")))</f>
        <v>Расходы на выплаты персоналу казенных учреждений</v>
      </c>
      <c r="B452" s="6" t="s">
        <v>104</v>
      </c>
      <c r="C452" s="8" t="s">
        <v>554</v>
      </c>
      <c r="D452" s="1" t="s">
        <v>532</v>
      </c>
      <c r="E452" s="6">
        <v>110</v>
      </c>
      <c r="F452" s="7">
        <f>прил.16!G69</f>
        <v>305.2</v>
      </c>
      <c r="G452" s="7">
        <f>прил.16!H69</f>
        <v>305.2</v>
      </c>
    </row>
    <row r="453" spans="1:7">
      <c r="A453" s="39" t="str">
        <f ca="1">IF(ISERROR(MATCH(E453,Код_КВР,0)),"",INDIRECT(ADDRESS(MATCH(E453,Код_КВР,0)+1,2,,,"КВР")))</f>
        <v>Закупка товаров, работ и услуг для муниципальных нужд</v>
      </c>
      <c r="B453" s="6" t="s">
        <v>104</v>
      </c>
      <c r="C453" s="8" t="s">
        <v>554</v>
      </c>
      <c r="D453" s="1" t="s">
        <v>532</v>
      </c>
      <c r="E453" s="6">
        <v>200</v>
      </c>
      <c r="F453" s="7">
        <f>F454</f>
        <v>766.8</v>
      </c>
      <c r="G453" s="7">
        <f>G454</f>
        <v>766.8</v>
      </c>
    </row>
    <row r="454" spans="1:7" ht="33">
      <c r="A454" s="39" t="str">
        <f ca="1">IF(ISERROR(MATCH(E454,Код_КВР,0)),"",INDIRECT(ADDRESS(MATCH(E454,Код_КВР,0)+1,2,,,"КВР")))</f>
        <v>Иные закупки товаров, работ и услуг для обеспечения муниципальных нужд</v>
      </c>
      <c r="B454" s="6" t="s">
        <v>104</v>
      </c>
      <c r="C454" s="8" t="s">
        <v>554</v>
      </c>
      <c r="D454" s="1" t="s">
        <v>532</v>
      </c>
      <c r="E454" s="6">
        <v>240</v>
      </c>
      <c r="F454" s="7">
        <f>F455</f>
        <v>766.8</v>
      </c>
      <c r="G454" s="7">
        <f>G455</f>
        <v>766.8</v>
      </c>
    </row>
    <row r="455" spans="1:7" ht="33">
      <c r="A455" s="39" t="str">
        <f ca="1">IF(ISERROR(MATCH(E455,Код_КВР,0)),"",INDIRECT(ADDRESS(MATCH(E455,Код_КВР,0)+1,2,,,"КВР")))</f>
        <v xml:space="preserve">Прочая закупка товаров, работ и услуг для обеспечения муниципальных нужд         </v>
      </c>
      <c r="B455" s="6" t="s">
        <v>104</v>
      </c>
      <c r="C455" s="8" t="s">
        <v>554</v>
      </c>
      <c r="D455" s="1" t="s">
        <v>532</v>
      </c>
      <c r="E455" s="6">
        <v>244</v>
      </c>
      <c r="F455" s="7">
        <f>прил.16!G72</f>
        <v>766.8</v>
      </c>
      <c r="G455" s="7">
        <f>прил.16!H72</f>
        <v>766.8</v>
      </c>
    </row>
    <row r="456" spans="1:7" ht="33">
      <c r="A456" s="39" t="str">
        <f ca="1">IF(ISERROR(MATCH(B456,Код_КЦСР,0)),"",INDIRECT(ADDRESS(MATCH(B456,Код_КЦСР,0)+1,2,,,"КЦСР")))</f>
        <v>Муниципальная программа «Охрана окружающей среды» на 2013-2022 годы</v>
      </c>
      <c r="B456" s="54" t="s">
        <v>281</v>
      </c>
      <c r="C456" s="8"/>
      <c r="D456" s="1"/>
      <c r="E456" s="6"/>
      <c r="F456" s="7">
        <f>F457+F463+F474+F480</f>
        <v>5500</v>
      </c>
      <c r="G456" s="7">
        <f>G457+G463+G474+G480</f>
        <v>5500</v>
      </c>
    </row>
    <row r="457" spans="1:7" ht="33">
      <c r="A457" s="39" t="str">
        <f ca="1">IF(ISERROR(MATCH(B457,Код_КЦСР,0)),"",INDIRECT(ADDRESS(MATCH(B457,Код_КЦСР,0)+1,2,,,"КЦСР")))</f>
        <v>Сбор и анализ информации о факторах окружающей среды и оценка их влияния на здоровье населения</v>
      </c>
      <c r="B457" s="54" t="s">
        <v>283</v>
      </c>
      <c r="C457" s="8"/>
      <c r="D457" s="1"/>
      <c r="E457" s="6"/>
      <c r="F457" s="7">
        <f t="shared" ref="F457:G461" si="61">F458</f>
        <v>4795</v>
      </c>
      <c r="G457" s="7">
        <f t="shared" si="61"/>
        <v>4795</v>
      </c>
    </row>
    <row r="458" spans="1:7">
      <c r="A458" s="39" t="str">
        <f ca="1">IF(ISERROR(MATCH(C458,Код_Раздел,0)),"",INDIRECT(ADDRESS(MATCH(C458,Код_Раздел,0)+1,2,,,"Раздел")))</f>
        <v>Охрана окружающей среды</v>
      </c>
      <c r="B458" s="54" t="s">
        <v>283</v>
      </c>
      <c r="C458" s="8" t="s">
        <v>558</v>
      </c>
      <c r="D458" s="1"/>
      <c r="E458" s="6"/>
      <c r="F458" s="7">
        <f t="shared" si="61"/>
        <v>4795</v>
      </c>
      <c r="G458" s="7">
        <f t="shared" si="61"/>
        <v>4795</v>
      </c>
    </row>
    <row r="459" spans="1:7">
      <c r="A459" s="10" t="s">
        <v>594</v>
      </c>
      <c r="B459" s="54" t="s">
        <v>283</v>
      </c>
      <c r="C459" s="8" t="s">
        <v>558</v>
      </c>
      <c r="D459" s="1" t="s">
        <v>562</v>
      </c>
      <c r="E459" s="6"/>
      <c r="F459" s="7">
        <f t="shared" si="61"/>
        <v>4795</v>
      </c>
      <c r="G459" s="7">
        <f t="shared" si="61"/>
        <v>4795</v>
      </c>
    </row>
    <row r="460" spans="1:7">
      <c r="A460" s="39" t="str">
        <f ca="1">IF(ISERROR(MATCH(E460,Код_КВР,0)),"",INDIRECT(ADDRESS(MATCH(E460,Код_КВР,0)+1,2,,,"КВР")))</f>
        <v>Закупка товаров, работ и услуг для муниципальных нужд</v>
      </c>
      <c r="B460" s="54" t="s">
        <v>283</v>
      </c>
      <c r="C460" s="8" t="s">
        <v>558</v>
      </c>
      <c r="D460" s="1" t="s">
        <v>562</v>
      </c>
      <c r="E460" s="6">
        <v>200</v>
      </c>
      <c r="F460" s="7">
        <f t="shared" si="61"/>
        <v>4795</v>
      </c>
      <c r="G460" s="7">
        <f t="shared" si="61"/>
        <v>4795</v>
      </c>
    </row>
    <row r="461" spans="1:7" ht="33">
      <c r="A461" s="39" t="str">
        <f ca="1">IF(ISERROR(MATCH(E461,Код_КВР,0)),"",INDIRECT(ADDRESS(MATCH(E461,Код_КВР,0)+1,2,,,"КВР")))</f>
        <v>Иные закупки товаров, работ и услуг для обеспечения муниципальных нужд</v>
      </c>
      <c r="B461" s="54" t="s">
        <v>283</v>
      </c>
      <c r="C461" s="8" t="s">
        <v>558</v>
      </c>
      <c r="D461" s="1" t="s">
        <v>562</v>
      </c>
      <c r="E461" s="6">
        <v>240</v>
      </c>
      <c r="F461" s="7">
        <f t="shared" si="61"/>
        <v>4795</v>
      </c>
      <c r="G461" s="7">
        <f t="shared" si="61"/>
        <v>4795</v>
      </c>
    </row>
    <row r="462" spans="1:7" ht="33">
      <c r="A462" s="39" t="str">
        <f ca="1">IF(ISERROR(MATCH(E462,Код_КВР,0)),"",INDIRECT(ADDRESS(MATCH(E462,Код_КВР,0)+1,2,,,"КВР")))</f>
        <v xml:space="preserve">Прочая закупка товаров, работ и услуг для обеспечения муниципальных нужд         </v>
      </c>
      <c r="B462" s="54" t="s">
        <v>283</v>
      </c>
      <c r="C462" s="8" t="s">
        <v>558</v>
      </c>
      <c r="D462" s="1" t="s">
        <v>562</v>
      </c>
      <c r="E462" s="6">
        <v>244</v>
      </c>
      <c r="F462" s="7">
        <f>прил.16!G1329</f>
        <v>4795</v>
      </c>
      <c r="G462" s="7">
        <f>прил.16!H1329</f>
        <v>4795</v>
      </c>
    </row>
    <row r="463" spans="1:7" ht="33">
      <c r="A463" s="39" t="str">
        <f ca="1">IF(ISERROR(MATCH(B463,Код_КЦСР,0)),"",INDIRECT(ADDRESS(MATCH(B463,Код_КЦСР,0)+1,2,,,"КЦСР")))</f>
        <v>Организация мероприятий по экологическому образованию и воспитанию населения</v>
      </c>
      <c r="B463" s="54" t="s">
        <v>285</v>
      </c>
      <c r="C463" s="8"/>
      <c r="D463" s="1"/>
      <c r="E463" s="6"/>
      <c r="F463" s="7">
        <f>F464+F469</f>
        <v>475</v>
      </c>
      <c r="G463" s="7">
        <f>G464+G469</f>
        <v>475</v>
      </c>
    </row>
    <row r="464" spans="1:7">
      <c r="A464" s="39" t="str">
        <f ca="1">IF(ISERROR(MATCH(C464,Код_Раздел,0)),"",INDIRECT(ADDRESS(MATCH(C464,Код_Раздел,0)+1,2,,,"Раздел")))</f>
        <v>Образование</v>
      </c>
      <c r="B464" s="54" t="s">
        <v>285</v>
      </c>
      <c r="C464" s="8" t="s">
        <v>537</v>
      </c>
      <c r="D464" s="1"/>
      <c r="E464" s="6"/>
      <c r="F464" s="7">
        <f t="shared" ref="F464:G467" si="62">F465</f>
        <v>455</v>
      </c>
      <c r="G464" s="7">
        <f t="shared" si="62"/>
        <v>455</v>
      </c>
    </row>
    <row r="465" spans="1:7">
      <c r="A465" s="10" t="s">
        <v>590</v>
      </c>
      <c r="B465" s="54" t="s">
        <v>285</v>
      </c>
      <c r="C465" s="8" t="s">
        <v>537</v>
      </c>
      <c r="D465" s="1" t="s">
        <v>560</v>
      </c>
      <c r="E465" s="6"/>
      <c r="F465" s="7">
        <f t="shared" si="62"/>
        <v>455</v>
      </c>
      <c r="G465" s="7">
        <f t="shared" si="62"/>
        <v>455</v>
      </c>
    </row>
    <row r="466" spans="1:7" ht="33">
      <c r="A466" s="39" t="str">
        <f ca="1">IF(ISERROR(MATCH(E466,Код_КВР,0)),"",INDIRECT(ADDRESS(MATCH(E466,Код_КВР,0)+1,2,,,"КВР")))</f>
        <v>Предоставление субсидий бюджетным, автономным учреждениям и иным некоммерческим организациям</v>
      </c>
      <c r="B466" s="54" t="s">
        <v>285</v>
      </c>
      <c r="C466" s="8" t="s">
        <v>537</v>
      </c>
      <c r="D466" s="1" t="s">
        <v>560</v>
      </c>
      <c r="E466" s="6">
        <v>600</v>
      </c>
      <c r="F466" s="7">
        <f t="shared" si="62"/>
        <v>455</v>
      </c>
      <c r="G466" s="7">
        <f t="shared" si="62"/>
        <v>455</v>
      </c>
    </row>
    <row r="467" spans="1:7">
      <c r="A467" s="39" t="str">
        <f ca="1">IF(ISERROR(MATCH(E467,Код_КВР,0)),"",INDIRECT(ADDRESS(MATCH(E467,Код_КВР,0)+1,2,,,"КВР")))</f>
        <v>Субсидии бюджетным учреждениям</v>
      </c>
      <c r="B467" s="54" t="s">
        <v>285</v>
      </c>
      <c r="C467" s="8" t="s">
        <v>537</v>
      </c>
      <c r="D467" s="1" t="s">
        <v>560</v>
      </c>
      <c r="E467" s="6">
        <v>610</v>
      </c>
      <c r="F467" s="7">
        <f t="shared" si="62"/>
        <v>455</v>
      </c>
      <c r="G467" s="7">
        <f t="shared" si="62"/>
        <v>455</v>
      </c>
    </row>
    <row r="468" spans="1:7">
      <c r="A468" s="39" t="str">
        <f ca="1">IF(ISERROR(MATCH(E468,Код_КВР,0)),"",INDIRECT(ADDRESS(MATCH(E468,Код_КВР,0)+1,2,,,"КВР")))</f>
        <v>Субсидии бюджетным учреждениям на иные цели</v>
      </c>
      <c r="B468" s="54" t="s">
        <v>285</v>
      </c>
      <c r="C468" s="8" t="s">
        <v>537</v>
      </c>
      <c r="D468" s="1" t="s">
        <v>560</v>
      </c>
      <c r="E468" s="6">
        <v>612</v>
      </c>
      <c r="F468" s="7">
        <f>прил.16!G624</f>
        <v>455</v>
      </c>
      <c r="G468" s="7">
        <f>прил.16!H624</f>
        <v>455</v>
      </c>
    </row>
    <row r="469" spans="1:7">
      <c r="A469" s="39" t="str">
        <f ca="1">IF(ISERROR(MATCH(C469,Код_Раздел,0)),"",INDIRECT(ADDRESS(MATCH(C469,Код_Раздел,0)+1,2,,,"Раздел")))</f>
        <v>Культура, кинематография</v>
      </c>
      <c r="B469" s="54" t="s">
        <v>285</v>
      </c>
      <c r="C469" s="8" t="s">
        <v>563</v>
      </c>
      <c r="D469" s="1"/>
      <c r="E469" s="6"/>
      <c r="F469" s="7">
        <f t="shared" ref="F469:G472" si="63">F470</f>
        <v>20</v>
      </c>
      <c r="G469" s="7">
        <f t="shared" si="63"/>
        <v>20</v>
      </c>
    </row>
    <row r="470" spans="1:7">
      <c r="A470" s="10" t="s">
        <v>505</v>
      </c>
      <c r="B470" s="54" t="s">
        <v>285</v>
      </c>
      <c r="C470" s="8" t="s">
        <v>563</v>
      </c>
      <c r="D470" s="1" t="s">
        <v>557</v>
      </c>
      <c r="E470" s="6"/>
      <c r="F470" s="7">
        <f t="shared" si="63"/>
        <v>20</v>
      </c>
      <c r="G470" s="7">
        <f t="shared" si="63"/>
        <v>20</v>
      </c>
    </row>
    <row r="471" spans="1:7" ht="33">
      <c r="A471" s="39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54" t="s">
        <v>285</v>
      </c>
      <c r="C471" s="8" t="s">
        <v>563</v>
      </c>
      <c r="D471" s="1" t="s">
        <v>557</v>
      </c>
      <c r="E471" s="6">
        <v>600</v>
      </c>
      <c r="F471" s="7">
        <f t="shared" si="63"/>
        <v>20</v>
      </c>
      <c r="G471" s="7">
        <f t="shared" si="63"/>
        <v>20</v>
      </c>
    </row>
    <row r="472" spans="1:7">
      <c r="A472" s="39" t="str">
        <f ca="1">IF(ISERROR(MATCH(E472,Код_КВР,0)),"",INDIRECT(ADDRESS(MATCH(E472,Код_КВР,0)+1,2,,,"КВР")))</f>
        <v>Субсидии бюджетным учреждениям</v>
      </c>
      <c r="B472" s="54" t="s">
        <v>285</v>
      </c>
      <c r="C472" s="8" t="s">
        <v>563</v>
      </c>
      <c r="D472" s="1" t="s">
        <v>557</v>
      </c>
      <c r="E472" s="6">
        <v>610</v>
      </c>
      <c r="F472" s="7">
        <f t="shared" si="63"/>
        <v>20</v>
      </c>
      <c r="G472" s="7">
        <f t="shared" si="63"/>
        <v>20</v>
      </c>
    </row>
    <row r="473" spans="1:7">
      <c r="A473" s="39" t="str">
        <f ca="1">IF(ISERROR(MATCH(E473,Код_КВР,0)),"",INDIRECT(ADDRESS(MATCH(E473,Код_КВР,0)+1,2,,,"КВР")))</f>
        <v>Субсидии бюджетным учреждениям на иные цели</v>
      </c>
      <c r="B473" s="54" t="s">
        <v>285</v>
      </c>
      <c r="C473" s="8" t="s">
        <v>563</v>
      </c>
      <c r="D473" s="1" t="s">
        <v>557</v>
      </c>
      <c r="E473" s="6">
        <v>612</v>
      </c>
      <c r="F473" s="7">
        <f>прил.16!G925</f>
        <v>20</v>
      </c>
      <c r="G473" s="7">
        <f>прил.16!H925</f>
        <v>20</v>
      </c>
    </row>
    <row r="474" spans="1:7" ht="33">
      <c r="A474" s="39" t="str">
        <f ca="1">IF(ISERROR(MATCH(B474,Код_КЦСР,0)),"",INDIRECT(ADDRESS(MATCH(B474,Код_КЦСР,0)+1,2,,,"КЦСР")))</f>
        <v>Оборудование основных помещений МБДОУ бактерицидными лампами</v>
      </c>
      <c r="B474" s="54" t="s">
        <v>287</v>
      </c>
      <c r="C474" s="8"/>
      <c r="D474" s="1"/>
      <c r="E474" s="6"/>
      <c r="F474" s="7">
        <f t="shared" ref="F474:G478" si="64">F475</f>
        <v>30</v>
      </c>
      <c r="G474" s="7">
        <f t="shared" si="64"/>
        <v>30</v>
      </c>
    </row>
    <row r="475" spans="1:7">
      <c r="A475" s="39" t="str">
        <f ca="1">IF(ISERROR(MATCH(C475,Код_Раздел,0)),"",INDIRECT(ADDRESS(MATCH(C475,Код_Раздел,0)+1,2,,,"Раздел")))</f>
        <v>Образование</v>
      </c>
      <c r="B475" s="54" t="s">
        <v>287</v>
      </c>
      <c r="C475" s="8" t="s">
        <v>537</v>
      </c>
      <c r="D475" s="1"/>
      <c r="E475" s="6"/>
      <c r="F475" s="7">
        <f t="shared" si="64"/>
        <v>30</v>
      </c>
      <c r="G475" s="7">
        <f t="shared" si="64"/>
        <v>30</v>
      </c>
    </row>
    <row r="476" spans="1:7">
      <c r="A476" s="10" t="s">
        <v>590</v>
      </c>
      <c r="B476" s="54" t="s">
        <v>287</v>
      </c>
      <c r="C476" s="8" t="s">
        <v>537</v>
      </c>
      <c r="D476" s="1" t="s">
        <v>560</v>
      </c>
      <c r="E476" s="6"/>
      <c r="F476" s="7">
        <f t="shared" si="64"/>
        <v>30</v>
      </c>
      <c r="G476" s="7">
        <f t="shared" si="64"/>
        <v>30</v>
      </c>
    </row>
    <row r="477" spans="1:7" ht="33">
      <c r="A477" s="39" t="str">
        <f ca="1">IF(ISERROR(MATCH(E477,Код_КВР,0)),"",INDIRECT(ADDRESS(MATCH(E477,Код_КВР,0)+1,2,,,"КВР")))</f>
        <v>Предоставление субсидий бюджетным, автономным учреждениям и иным некоммерческим организациям</v>
      </c>
      <c r="B477" s="54" t="s">
        <v>287</v>
      </c>
      <c r="C477" s="8" t="s">
        <v>537</v>
      </c>
      <c r="D477" s="1" t="s">
        <v>560</v>
      </c>
      <c r="E477" s="6">
        <v>600</v>
      </c>
      <c r="F477" s="7">
        <f t="shared" si="64"/>
        <v>30</v>
      </c>
      <c r="G477" s="7">
        <f t="shared" si="64"/>
        <v>30</v>
      </c>
    </row>
    <row r="478" spans="1:7">
      <c r="A478" s="39" t="str">
        <f ca="1">IF(ISERROR(MATCH(E478,Код_КВР,0)),"",INDIRECT(ADDRESS(MATCH(E478,Код_КВР,0)+1,2,,,"КВР")))</f>
        <v>Субсидии бюджетным учреждениям</v>
      </c>
      <c r="B478" s="54" t="s">
        <v>287</v>
      </c>
      <c r="C478" s="8" t="s">
        <v>537</v>
      </c>
      <c r="D478" s="1" t="s">
        <v>560</v>
      </c>
      <c r="E478" s="6">
        <v>610</v>
      </c>
      <c r="F478" s="7">
        <f t="shared" si="64"/>
        <v>30</v>
      </c>
      <c r="G478" s="7">
        <f t="shared" si="64"/>
        <v>30</v>
      </c>
    </row>
    <row r="479" spans="1:7">
      <c r="A479" s="39" t="str">
        <f ca="1">IF(ISERROR(MATCH(E479,Код_КВР,0)),"",INDIRECT(ADDRESS(MATCH(E479,Код_КВР,0)+1,2,,,"КВР")))</f>
        <v>Субсидии бюджетным учреждениям на иные цели</v>
      </c>
      <c r="B479" s="54" t="s">
        <v>287</v>
      </c>
      <c r="C479" s="8" t="s">
        <v>537</v>
      </c>
      <c r="D479" s="1" t="s">
        <v>560</v>
      </c>
      <c r="E479" s="6">
        <v>612</v>
      </c>
      <c r="F479" s="7">
        <f>прил.16!G628</f>
        <v>30</v>
      </c>
      <c r="G479" s="7">
        <f>прил.16!H628</f>
        <v>30</v>
      </c>
    </row>
    <row r="480" spans="1:7" ht="82.5">
      <c r="A480" s="39" t="str">
        <f ca="1">IF(ISERROR(MATCH(B480,Код_КЦСР,0)),"",INDIRECT(ADDRESS(MATCH(B480,Код_КЦСР,0)+1,2,,,"КЦСР")))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80" s="54" t="s">
        <v>288</v>
      </c>
      <c r="C480" s="8"/>
      <c r="D480" s="1"/>
      <c r="E480" s="6"/>
      <c r="F480" s="7">
        <f t="shared" ref="F480:G483" si="65">F481</f>
        <v>200</v>
      </c>
      <c r="G480" s="7">
        <f t="shared" si="65"/>
        <v>200</v>
      </c>
    </row>
    <row r="481" spans="1:7">
      <c r="A481" s="39" t="str">
        <f ca="1">IF(ISERROR(MATCH(C481,Код_Раздел,0)),"",INDIRECT(ADDRESS(MATCH(C481,Код_Раздел,0)+1,2,,,"Раздел")))</f>
        <v>Охрана окружающей среды</v>
      </c>
      <c r="B481" s="54" t="s">
        <v>288</v>
      </c>
      <c r="C481" s="8" t="s">
        <v>558</v>
      </c>
      <c r="D481" s="1"/>
      <c r="E481" s="6"/>
      <c r="F481" s="7">
        <f t="shared" si="65"/>
        <v>200</v>
      </c>
      <c r="G481" s="7">
        <f t="shared" si="65"/>
        <v>200</v>
      </c>
    </row>
    <row r="482" spans="1:7">
      <c r="A482" s="10" t="s">
        <v>594</v>
      </c>
      <c r="B482" s="54" t="s">
        <v>288</v>
      </c>
      <c r="C482" s="8" t="s">
        <v>558</v>
      </c>
      <c r="D482" s="1" t="s">
        <v>562</v>
      </c>
      <c r="E482" s="6"/>
      <c r="F482" s="7">
        <f t="shared" si="65"/>
        <v>200</v>
      </c>
      <c r="G482" s="7">
        <f t="shared" si="65"/>
        <v>200</v>
      </c>
    </row>
    <row r="483" spans="1:7">
      <c r="A483" s="39" t="str">
        <f ca="1">IF(ISERROR(MATCH(E483,Код_КВР,0)),"",INDIRECT(ADDRESS(MATCH(E483,Код_КВР,0)+1,2,,,"КВР")))</f>
        <v>Иные бюджетные ассигнования</v>
      </c>
      <c r="B483" s="54" t="s">
        <v>288</v>
      </c>
      <c r="C483" s="8" t="s">
        <v>558</v>
      </c>
      <c r="D483" s="1" t="s">
        <v>562</v>
      </c>
      <c r="E483" s="6">
        <v>800</v>
      </c>
      <c r="F483" s="7">
        <f t="shared" si="65"/>
        <v>200</v>
      </c>
      <c r="G483" s="7">
        <f t="shared" si="65"/>
        <v>200</v>
      </c>
    </row>
    <row r="484" spans="1:7" ht="49.5">
      <c r="A484" s="39" t="str">
        <f ca="1">IF(ISERROR(MATCH(E484,Код_КВР,0)),"",INDIRECT(ADDRESS(MATCH(E484,Код_КВР,0)+1,2,,,"КВР")))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4" s="54" t="s">
        <v>288</v>
      </c>
      <c r="C484" s="8" t="s">
        <v>558</v>
      </c>
      <c r="D484" s="1" t="s">
        <v>562</v>
      </c>
      <c r="E484" s="6">
        <v>810</v>
      </c>
      <c r="F484" s="7">
        <f>прил.16!G452</f>
        <v>200</v>
      </c>
      <c r="G484" s="7">
        <f>прил.16!H452</f>
        <v>200</v>
      </c>
    </row>
    <row r="485" spans="1:7" ht="33">
      <c r="A485" s="39" t="str">
        <f ca="1">IF(ISERROR(MATCH(B485,Код_КЦСР,0)),"",INDIRECT(ADDRESS(MATCH(B485,Код_КЦСР,0)+1,2,,,"КЦСР")))</f>
        <v>Муниципальная программа «Содействие развитию потребительского рынка в городе Череповце на 2013-2017 годы»</v>
      </c>
      <c r="B485" s="54" t="s">
        <v>290</v>
      </c>
      <c r="C485" s="8"/>
      <c r="D485" s="1"/>
      <c r="E485" s="6"/>
      <c r="F485" s="7">
        <f t="shared" ref="F485:G490" si="66">F486</f>
        <v>150</v>
      </c>
      <c r="G485" s="7">
        <f t="shared" si="66"/>
        <v>150</v>
      </c>
    </row>
    <row r="486" spans="1:7" ht="49.5">
      <c r="A486" s="39" t="str">
        <f ca="1">IF(ISERROR(MATCH(B486,Код_КЦСР,0)),"",INDIRECT(ADDRESS(MATCH(B486,Код_КЦСР,0)+1,2,,,"КЦСР")))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86" s="54" t="s">
        <v>292</v>
      </c>
      <c r="C486" s="8"/>
      <c r="D486" s="1"/>
      <c r="E486" s="6"/>
      <c r="F486" s="7">
        <f t="shared" si="66"/>
        <v>150</v>
      </c>
      <c r="G486" s="7">
        <f t="shared" si="66"/>
        <v>150</v>
      </c>
    </row>
    <row r="487" spans="1:7">
      <c r="A487" s="39" t="str">
        <f ca="1">IF(ISERROR(MATCH(C487,Код_Раздел,0)),"",INDIRECT(ADDRESS(MATCH(C487,Код_Раздел,0)+1,2,,,"Раздел")))</f>
        <v>Общегосударственные  вопросы</v>
      </c>
      <c r="B487" s="6" t="s">
        <v>292</v>
      </c>
      <c r="C487" s="8" t="s">
        <v>554</v>
      </c>
      <c r="D487" s="1"/>
      <c r="E487" s="6"/>
      <c r="F487" s="7">
        <f t="shared" si="66"/>
        <v>150</v>
      </c>
      <c r="G487" s="7">
        <f t="shared" si="66"/>
        <v>150</v>
      </c>
    </row>
    <row r="488" spans="1:7">
      <c r="A488" s="10" t="s">
        <v>578</v>
      </c>
      <c r="B488" s="6" t="s">
        <v>292</v>
      </c>
      <c r="C488" s="8" t="s">
        <v>554</v>
      </c>
      <c r="D488" s="1" t="s">
        <v>532</v>
      </c>
      <c r="E488" s="6"/>
      <c r="F488" s="7">
        <f t="shared" si="66"/>
        <v>150</v>
      </c>
      <c r="G488" s="7">
        <f t="shared" si="66"/>
        <v>150</v>
      </c>
    </row>
    <row r="489" spans="1:7">
      <c r="A489" s="39" t="str">
        <f ca="1">IF(ISERROR(MATCH(E489,Код_КВР,0)),"",INDIRECT(ADDRESS(MATCH(E489,Код_КВР,0)+1,2,,,"КВР")))</f>
        <v>Закупка товаров, работ и услуг для муниципальных нужд</v>
      </c>
      <c r="B489" s="6" t="s">
        <v>292</v>
      </c>
      <c r="C489" s="8" t="s">
        <v>554</v>
      </c>
      <c r="D489" s="1" t="s">
        <v>532</v>
      </c>
      <c r="E489" s="6">
        <v>200</v>
      </c>
      <c r="F489" s="7">
        <f t="shared" si="66"/>
        <v>150</v>
      </c>
      <c r="G489" s="7">
        <f t="shared" si="66"/>
        <v>150</v>
      </c>
    </row>
    <row r="490" spans="1:7" ht="33">
      <c r="A490" s="39" t="str">
        <f ca="1">IF(ISERROR(MATCH(E490,Код_КВР,0)),"",INDIRECT(ADDRESS(MATCH(E490,Код_КВР,0)+1,2,,,"КВР")))</f>
        <v>Иные закупки товаров, работ и услуг для обеспечения муниципальных нужд</v>
      </c>
      <c r="B490" s="6" t="s">
        <v>292</v>
      </c>
      <c r="C490" s="8" t="s">
        <v>554</v>
      </c>
      <c r="D490" s="1" t="s">
        <v>532</v>
      </c>
      <c r="E490" s="6">
        <v>240</v>
      </c>
      <c r="F490" s="7">
        <f t="shared" si="66"/>
        <v>150</v>
      </c>
      <c r="G490" s="7">
        <f t="shared" si="66"/>
        <v>150</v>
      </c>
    </row>
    <row r="491" spans="1:7" ht="33">
      <c r="A491" s="39" t="str">
        <f ca="1">IF(ISERROR(MATCH(E491,Код_КВР,0)),"",INDIRECT(ADDRESS(MATCH(E491,Код_КВР,0)+1,2,,,"КВР")))</f>
        <v xml:space="preserve">Прочая закупка товаров, работ и услуг для обеспечения муниципальных нужд         </v>
      </c>
      <c r="B491" s="6" t="s">
        <v>292</v>
      </c>
      <c r="C491" s="8" t="s">
        <v>554</v>
      </c>
      <c r="D491" s="1" t="s">
        <v>532</v>
      </c>
      <c r="E491" s="6">
        <v>244</v>
      </c>
      <c r="F491" s="7">
        <f>прил.16!G77</f>
        <v>150</v>
      </c>
      <c r="G491" s="7">
        <f>прил.16!H77</f>
        <v>150</v>
      </c>
    </row>
    <row r="492" spans="1:7" ht="49.5">
      <c r="A492" s="39" t="str">
        <f ca="1">IF(ISERROR(MATCH(B492,Код_КЦСР,0)),"",INDIRECT(ADDRESS(MATCH(B492,Код_КЦСР,0)+1,2,,,"КЦСР")))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92" s="54" t="s">
        <v>294</v>
      </c>
      <c r="C492" s="8"/>
      <c r="D492" s="1"/>
      <c r="E492" s="6"/>
      <c r="F492" s="7">
        <f>F493+F498</f>
        <v>3117.5</v>
      </c>
      <c r="G492" s="7">
        <f>G493+G498</f>
        <v>3117.5</v>
      </c>
    </row>
    <row r="493" spans="1:7" ht="33">
      <c r="A493" s="39" t="str">
        <f ca="1">IF(ISERROR(MATCH(B493,Код_КЦСР,0)),"",INDIRECT(ADDRESS(MATCH(B493,Код_КЦСР,0)+1,2,,,"КЦСР")))</f>
        <v>Субсидии организациям, образующим инфраструктуру поддержки МСП: НП «Агентство Городского Развития»</v>
      </c>
      <c r="B493" s="54" t="s">
        <v>296</v>
      </c>
      <c r="C493" s="8"/>
      <c r="D493" s="1"/>
      <c r="E493" s="6"/>
      <c r="F493" s="7">
        <f t="shared" ref="F493:G496" si="67">F494</f>
        <v>3115</v>
      </c>
      <c r="G493" s="7">
        <f t="shared" si="67"/>
        <v>3115</v>
      </c>
    </row>
    <row r="494" spans="1:7">
      <c r="A494" s="39" t="str">
        <f ca="1">IF(ISERROR(MATCH(C494,Код_Раздел,0)),"",INDIRECT(ADDRESS(MATCH(C494,Код_Раздел,0)+1,2,,,"Раздел")))</f>
        <v>Национальная экономика</v>
      </c>
      <c r="B494" s="54" t="s">
        <v>296</v>
      </c>
      <c r="C494" s="8" t="s">
        <v>557</v>
      </c>
      <c r="D494" s="1"/>
      <c r="E494" s="6"/>
      <c r="F494" s="7">
        <f t="shared" si="67"/>
        <v>3115</v>
      </c>
      <c r="G494" s="7">
        <f t="shared" si="67"/>
        <v>3115</v>
      </c>
    </row>
    <row r="495" spans="1:7">
      <c r="A495" s="10" t="s">
        <v>578</v>
      </c>
      <c r="B495" s="54" t="s">
        <v>296</v>
      </c>
      <c r="C495" s="8" t="s">
        <v>557</v>
      </c>
      <c r="D495" s="8" t="s">
        <v>538</v>
      </c>
      <c r="E495" s="6"/>
      <c r="F495" s="7">
        <f t="shared" si="67"/>
        <v>3115</v>
      </c>
      <c r="G495" s="7">
        <f t="shared" si="67"/>
        <v>3115</v>
      </c>
    </row>
    <row r="496" spans="1:7" ht="33">
      <c r="A496" s="39" t="str">
        <f ca="1">IF(ISERROR(MATCH(E496,Код_КВР,0)),"",INDIRECT(ADDRESS(MATCH(E496,Код_КВР,0)+1,2,,,"КВР")))</f>
        <v>Предоставление субсидий бюджетным, автономным учреждениям и иным некоммерческим организациям</v>
      </c>
      <c r="B496" s="54" t="s">
        <v>296</v>
      </c>
      <c r="C496" s="8" t="s">
        <v>557</v>
      </c>
      <c r="D496" s="8" t="s">
        <v>538</v>
      </c>
      <c r="E496" s="6">
        <v>600</v>
      </c>
      <c r="F496" s="7">
        <f t="shared" si="67"/>
        <v>3115</v>
      </c>
      <c r="G496" s="7">
        <f t="shared" si="67"/>
        <v>3115</v>
      </c>
    </row>
    <row r="497" spans="1:7" ht="33">
      <c r="A497" s="39" t="str">
        <f ca="1">IF(ISERROR(MATCH(E497,Код_КВР,0)),"",INDIRECT(ADDRESS(MATCH(E497,Код_КВР,0)+1,2,,,"КВР")))</f>
        <v>Субсидии некоммерческим организациям (за исключением государственных (муниципальных) учреждений)</v>
      </c>
      <c r="B497" s="54" t="s">
        <v>296</v>
      </c>
      <c r="C497" s="8" t="s">
        <v>557</v>
      </c>
      <c r="D497" s="8" t="s">
        <v>538</v>
      </c>
      <c r="E497" s="6">
        <v>630</v>
      </c>
      <c r="F497" s="7">
        <f>прил.16!G237</f>
        <v>3115</v>
      </c>
      <c r="G497" s="7">
        <f>прил.16!H237</f>
        <v>3115</v>
      </c>
    </row>
    <row r="498" spans="1:7" ht="49.5">
      <c r="A498" s="39" t="str">
        <f ca="1">IF(ISERROR(MATCH(B498,Код_КЦСР,0)),"",INDIRECT(ADDRESS(MATCH(B498,Код_КЦСР,0)+1,2,,,"КЦСР")))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498" s="58" t="s">
        <v>298</v>
      </c>
      <c r="C498" s="8"/>
      <c r="D498" s="1"/>
      <c r="E498" s="6"/>
      <c r="F498" s="7">
        <f t="shared" ref="F498:G501" si="68">F499</f>
        <v>2.5</v>
      </c>
      <c r="G498" s="7">
        <f t="shared" si="68"/>
        <v>2.5</v>
      </c>
    </row>
    <row r="499" spans="1:7">
      <c r="A499" s="39" t="str">
        <f ca="1">IF(ISERROR(MATCH(C499,Код_Раздел,0)),"",INDIRECT(ADDRESS(MATCH(C499,Код_Раздел,0)+1,2,,,"Раздел")))</f>
        <v>Национальная экономика</v>
      </c>
      <c r="B499" s="58" t="s">
        <v>298</v>
      </c>
      <c r="C499" s="8" t="s">
        <v>557</v>
      </c>
      <c r="D499" s="1"/>
      <c r="E499" s="6"/>
      <c r="F499" s="7">
        <f t="shared" si="68"/>
        <v>2.5</v>
      </c>
      <c r="G499" s="7">
        <f t="shared" si="68"/>
        <v>2.5</v>
      </c>
    </row>
    <row r="500" spans="1:7">
      <c r="A500" s="10" t="s">
        <v>578</v>
      </c>
      <c r="B500" s="58" t="s">
        <v>298</v>
      </c>
      <c r="C500" s="8" t="s">
        <v>557</v>
      </c>
      <c r="D500" s="8" t="s">
        <v>538</v>
      </c>
      <c r="E500" s="6"/>
      <c r="F500" s="7">
        <f t="shared" si="68"/>
        <v>2.5</v>
      </c>
      <c r="G500" s="7">
        <f t="shared" si="68"/>
        <v>2.5</v>
      </c>
    </row>
    <row r="501" spans="1:7" ht="33">
      <c r="A501" s="39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58" t="s">
        <v>298</v>
      </c>
      <c r="C501" s="8" t="s">
        <v>557</v>
      </c>
      <c r="D501" s="8" t="s">
        <v>538</v>
      </c>
      <c r="E501" s="6">
        <v>600</v>
      </c>
      <c r="F501" s="7">
        <f t="shared" si="68"/>
        <v>2.5</v>
      </c>
      <c r="G501" s="7">
        <f t="shared" si="68"/>
        <v>2.5</v>
      </c>
    </row>
    <row r="502" spans="1:7" ht="33">
      <c r="A502" s="39" t="str">
        <f ca="1">IF(ISERROR(MATCH(E502,Код_КВР,0)),"",INDIRECT(ADDRESS(MATCH(E502,Код_КВР,0)+1,2,,,"КВР")))</f>
        <v>Субсидии некоммерческим организациям (за исключением государственных (муниципальных) учреждений)</v>
      </c>
      <c r="B502" s="58" t="s">
        <v>298</v>
      </c>
      <c r="C502" s="8" t="s">
        <v>557</v>
      </c>
      <c r="D502" s="8" t="s">
        <v>538</v>
      </c>
      <c r="E502" s="6">
        <v>630</v>
      </c>
      <c r="F502" s="59">
        <f>прил.16!G240</f>
        <v>2.5</v>
      </c>
      <c r="G502" s="59">
        <f>прил.16!H240</f>
        <v>2.5</v>
      </c>
    </row>
    <row r="503" spans="1:7" ht="33">
      <c r="A503" s="39" t="str">
        <f ca="1">IF(ISERROR(MATCH(B503,Код_КЦСР,0)),"",INDIRECT(ADDRESS(MATCH(B503,Код_КЦСР,0)+1,2,,,"КЦСР")))</f>
        <v>Муниципальная программа «Повышение инвестиционной привлекательности города Череповца» на 2014-2018 годы</v>
      </c>
      <c r="B503" s="54" t="s">
        <v>300</v>
      </c>
      <c r="C503" s="8"/>
      <c r="D503" s="1"/>
      <c r="E503" s="6"/>
      <c r="F503" s="7">
        <f>F504+F509+F514</f>
        <v>11791.2</v>
      </c>
      <c r="G503" s="7">
        <f>G504+G509+G514</f>
        <v>11791.2</v>
      </c>
    </row>
    <row r="504" spans="1:7" ht="33">
      <c r="A504" s="39" t="str">
        <f ca="1">IF(ISERROR(MATCH(B504,Код_КЦСР,0)),"",INDIRECT(ADDRESS(MATCH(B504,Код_КЦСР,0)+1,2,,,"КЦСР")))</f>
        <v>Стимулирование экономического роста путем привлечения инвесторов</v>
      </c>
      <c r="B504" s="54" t="s">
        <v>302</v>
      </c>
      <c r="C504" s="8"/>
      <c r="D504" s="1"/>
      <c r="E504" s="6"/>
      <c r="F504" s="7">
        <f t="shared" ref="F504:G507" si="69">F505</f>
        <v>5549.9</v>
      </c>
      <c r="G504" s="7">
        <f t="shared" si="69"/>
        <v>5549.9</v>
      </c>
    </row>
    <row r="505" spans="1:7">
      <c r="A505" s="39" t="str">
        <f ca="1">IF(ISERROR(MATCH(C505,Код_Раздел,0)),"",INDIRECT(ADDRESS(MATCH(C505,Код_Раздел,0)+1,2,,,"Раздел")))</f>
        <v>Национальная экономика</v>
      </c>
      <c r="B505" s="54" t="s">
        <v>302</v>
      </c>
      <c r="C505" s="8" t="s">
        <v>557</v>
      </c>
      <c r="D505" s="1"/>
      <c r="E505" s="6"/>
      <c r="F505" s="7">
        <f t="shared" si="69"/>
        <v>5549.9</v>
      </c>
      <c r="G505" s="7">
        <f t="shared" si="69"/>
        <v>5549.9</v>
      </c>
    </row>
    <row r="506" spans="1:7">
      <c r="A506" s="10" t="s">
        <v>578</v>
      </c>
      <c r="B506" s="54" t="s">
        <v>302</v>
      </c>
      <c r="C506" s="8" t="s">
        <v>557</v>
      </c>
      <c r="D506" s="8" t="s">
        <v>538</v>
      </c>
      <c r="E506" s="6"/>
      <c r="F506" s="7">
        <f t="shared" si="69"/>
        <v>5549.9</v>
      </c>
      <c r="G506" s="7">
        <f t="shared" si="69"/>
        <v>5549.9</v>
      </c>
    </row>
    <row r="507" spans="1:7" ht="33">
      <c r="A507" s="39" t="str">
        <f ca="1">IF(ISERROR(MATCH(E507,Код_КВР,0)),"",INDIRECT(ADDRESS(MATCH(E507,Код_КВР,0)+1,2,,,"КВР")))</f>
        <v>Предоставление субсидий бюджетным, автономным учреждениям и иным некоммерческим организациям</v>
      </c>
      <c r="B507" s="54" t="s">
        <v>302</v>
      </c>
      <c r="C507" s="8" t="s">
        <v>557</v>
      </c>
      <c r="D507" s="8" t="s">
        <v>538</v>
      </c>
      <c r="E507" s="6">
        <v>600</v>
      </c>
      <c r="F507" s="7">
        <f t="shared" si="69"/>
        <v>5549.9</v>
      </c>
      <c r="G507" s="7">
        <f t="shared" si="69"/>
        <v>5549.9</v>
      </c>
    </row>
    <row r="508" spans="1:7" ht="33">
      <c r="A508" s="39" t="str">
        <f ca="1">IF(ISERROR(MATCH(E508,Код_КВР,0)),"",INDIRECT(ADDRESS(MATCH(E508,Код_КВР,0)+1,2,,,"КВР")))</f>
        <v>Субсидии некоммерческим организациям (за исключением государственных (муниципальных) учреждений)</v>
      </c>
      <c r="B508" s="54" t="s">
        <v>302</v>
      </c>
      <c r="C508" s="8" t="s">
        <v>557</v>
      </c>
      <c r="D508" s="8" t="s">
        <v>538</v>
      </c>
      <c r="E508" s="6">
        <v>630</v>
      </c>
      <c r="F508" s="7">
        <f>прил.16!G244</f>
        <v>5549.9</v>
      </c>
      <c r="G508" s="7">
        <f>прил.16!H244</f>
        <v>5549.9</v>
      </c>
    </row>
    <row r="509" spans="1:7" ht="33">
      <c r="A509" s="39" t="str">
        <f ca="1">IF(ISERROR(MATCH(B509,Код_КЦСР,0)),"",INDIRECT(ADDRESS(MATCH(B509,Код_КЦСР,0)+1,2,,,"КЦСР")))</f>
        <v>Информационное и нормативно-правовое сопровождение инвестиционной деятельности</v>
      </c>
      <c r="B509" s="54" t="s">
        <v>304</v>
      </c>
      <c r="C509" s="8"/>
      <c r="D509" s="1"/>
      <c r="E509" s="6"/>
      <c r="F509" s="7">
        <f t="shared" ref="F509:G512" si="70">F510</f>
        <v>2874.8</v>
      </c>
      <c r="G509" s="7">
        <f t="shared" si="70"/>
        <v>2874.8</v>
      </c>
    </row>
    <row r="510" spans="1:7">
      <c r="A510" s="39" t="str">
        <f ca="1">IF(ISERROR(MATCH(C510,Код_Раздел,0)),"",INDIRECT(ADDRESS(MATCH(C510,Код_Раздел,0)+1,2,,,"Раздел")))</f>
        <v>Национальная экономика</v>
      </c>
      <c r="B510" s="54" t="s">
        <v>304</v>
      </c>
      <c r="C510" s="8" t="s">
        <v>557</v>
      </c>
      <c r="D510" s="1"/>
      <c r="E510" s="6"/>
      <c r="F510" s="7">
        <f t="shared" si="70"/>
        <v>2874.8</v>
      </c>
      <c r="G510" s="7">
        <f t="shared" si="70"/>
        <v>2874.8</v>
      </c>
    </row>
    <row r="511" spans="1:7">
      <c r="A511" s="10" t="s">
        <v>578</v>
      </c>
      <c r="B511" s="54" t="s">
        <v>304</v>
      </c>
      <c r="C511" s="8" t="s">
        <v>557</v>
      </c>
      <c r="D511" s="8" t="s">
        <v>538</v>
      </c>
      <c r="E511" s="6"/>
      <c r="F511" s="7">
        <f t="shared" si="70"/>
        <v>2874.8</v>
      </c>
      <c r="G511" s="7">
        <f t="shared" si="70"/>
        <v>2874.8</v>
      </c>
    </row>
    <row r="512" spans="1:7" ht="33">
      <c r="A512" s="39" t="str">
        <f ca="1">IF(ISERROR(MATCH(E512,Код_КВР,0)),"",INDIRECT(ADDRESS(MATCH(E512,Код_КВР,0)+1,2,,,"КВР")))</f>
        <v>Предоставление субсидий бюджетным, автономным учреждениям и иным некоммерческим организациям</v>
      </c>
      <c r="B512" s="54" t="s">
        <v>304</v>
      </c>
      <c r="C512" s="8" t="s">
        <v>557</v>
      </c>
      <c r="D512" s="8" t="s">
        <v>538</v>
      </c>
      <c r="E512" s="6">
        <v>600</v>
      </c>
      <c r="F512" s="7">
        <f t="shared" si="70"/>
        <v>2874.8</v>
      </c>
      <c r="G512" s="7">
        <f t="shared" si="70"/>
        <v>2874.8</v>
      </c>
    </row>
    <row r="513" spans="1:7" ht="33">
      <c r="A513" s="39" t="str">
        <f ca="1">IF(ISERROR(MATCH(E513,Код_КВР,0)),"",INDIRECT(ADDRESS(MATCH(E513,Код_КВР,0)+1,2,,,"КВР")))</f>
        <v>Субсидии некоммерческим организациям (за исключением государственных (муниципальных) учреждений)</v>
      </c>
      <c r="B513" s="54" t="s">
        <v>304</v>
      </c>
      <c r="C513" s="8" t="s">
        <v>557</v>
      </c>
      <c r="D513" s="8" t="s">
        <v>538</v>
      </c>
      <c r="E513" s="6">
        <v>630</v>
      </c>
      <c r="F513" s="7">
        <f>прил.16!G247</f>
        <v>2874.8</v>
      </c>
      <c r="G513" s="7">
        <f>прил.16!H247</f>
        <v>2874.8</v>
      </c>
    </row>
    <row r="514" spans="1:7">
      <c r="A514" s="39" t="str">
        <f ca="1">IF(ISERROR(MATCH(B514,Код_КЦСР,0)),"",INDIRECT(ADDRESS(MATCH(B514,Код_КЦСР,0)+1,2,,,"КЦСР")))</f>
        <v>Комплексное сопровождение инвестиционных проектов</v>
      </c>
      <c r="B514" s="54" t="s">
        <v>306</v>
      </c>
      <c r="C514" s="8"/>
      <c r="D514" s="1"/>
      <c r="E514" s="6"/>
      <c r="F514" s="7">
        <f t="shared" ref="F514:G517" si="71">F515</f>
        <v>3366.5</v>
      </c>
      <c r="G514" s="7">
        <f t="shared" si="71"/>
        <v>3366.5</v>
      </c>
    </row>
    <row r="515" spans="1:7">
      <c r="A515" s="39" t="str">
        <f ca="1">IF(ISERROR(MATCH(C515,Код_Раздел,0)),"",INDIRECT(ADDRESS(MATCH(C515,Код_Раздел,0)+1,2,,,"Раздел")))</f>
        <v>Национальная экономика</v>
      </c>
      <c r="B515" s="54" t="s">
        <v>306</v>
      </c>
      <c r="C515" s="8" t="s">
        <v>557</v>
      </c>
      <c r="D515" s="1"/>
      <c r="E515" s="6"/>
      <c r="F515" s="7">
        <f t="shared" si="71"/>
        <v>3366.5</v>
      </c>
      <c r="G515" s="7">
        <f t="shared" si="71"/>
        <v>3366.5</v>
      </c>
    </row>
    <row r="516" spans="1:7">
      <c r="A516" s="10" t="s">
        <v>578</v>
      </c>
      <c r="B516" s="54" t="s">
        <v>306</v>
      </c>
      <c r="C516" s="8" t="s">
        <v>557</v>
      </c>
      <c r="D516" s="8" t="s">
        <v>538</v>
      </c>
      <c r="E516" s="6"/>
      <c r="F516" s="7">
        <f t="shared" si="71"/>
        <v>3366.5</v>
      </c>
      <c r="G516" s="7">
        <f t="shared" si="71"/>
        <v>3366.5</v>
      </c>
    </row>
    <row r="517" spans="1:7" ht="33">
      <c r="A517" s="39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54" t="s">
        <v>306</v>
      </c>
      <c r="C517" s="8" t="s">
        <v>557</v>
      </c>
      <c r="D517" s="8" t="s">
        <v>538</v>
      </c>
      <c r="E517" s="6">
        <v>600</v>
      </c>
      <c r="F517" s="7">
        <f t="shared" si="71"/>
        <v>3366.5</v>
      </c>
      <c r="G517" s="7">
        <f t="shared" si="71"/>
        <v>3366.5</v>
      </c>
    </row>
    <row r="518" spans="1:7" ht="33">
      <c r="A518" s="39" t="str">
        <f ca="1">IF(ISERROR(MATCH(E518,Код_КВР,0)),"",INDIRECT(ADDRESS(MATCH(E518,Код_КВР,0)+1,2,,,"КВР")))</f>
        <v>Субсидии некоммерческим организациям (за исключением государственных (муниципальных) учреждений)</v>
      </c>
      <c r="B518" s="54" t="s">
        <v>306</v>
      </c>
      <c r="C518" s="8" t="s">
        <v>557</v>
      </c>
      <c r="D518" s="8" t="s">
        <v>538</v>
      </c>
      <c r="E518" s="6">
        <v>630</v>
      </c>
      <c r="F518" s="7">
        <f>прил.16!G250</f>
        <v>3366.5</v>
      </c>
      <c r="G518" s="7">
        <f>прил.16!H250</f>
        <v>3366.5</v>
      </c>
    </row>
    <row r="519" spans="1:7" ht="33">
      <c r="A519" s="39" t="str">
        <f ca="1">IF(ISERROR(MATCH(B519,Код_КЦСР,0)),"",INDIRECT(ADDRESS(MATCH(B519,Код_КЦСР,0)+1,2,,,"КЦСР")))</f>
        <v>Муниципальная программа «Развитие молодежной политики» на 2013-2018 годы</v>
      </c>
      <c r="B519" s="52" t="s">
        <v>308</v>
      </c>
      <c r="C519" s="8"/>
      <c r="D519" s="1"/>
      <c r="E519" s="6"/>
      <c r="F519" s="7">
        <f>F520+F526+F532</f>
        <v>9055.4</v>
      </c>
      <c r="G519" s="7">
        <f>G520+G526+G532</f>
        <v>9096</v>
      </c>
    </row>
    <row r="520" spans="1:7" ht="33">
      <c r="A520" s="39" t="str">
        <f ca="1">IF(ISERROR(MATCH(B520,Код_КЦСР,0)),"",INDIRECT(ADDRESS(MATCH(B520,Код_КЦСР,0)+1,2,,,"КЦСР")))</f>
        <v>Организация временного трудоустройства несовершеннолетних в возрасте от 14 до 18 лет</v>
      </c>
      <c r="B520" s="52" t="s">
        <v>310</v>
      </c>
      <c r="C520" s="8"/>
      <c r="D520" s="1"/>
      <c r="E520" s="6"/>
      <c r="F520" s="7">
        <f t="shared" ref="F520:G524" si="72">F521</f>
        <v>1338.9</v>
      </c>
      <c r="G520" s="7">
        <f t="shared" si="72"/>
        <v>1338.9</v>
      </c>
    </row>
    <row r="521" spans="1:7">
      <c r="A521" s="39" t="str">
        <f ca="1">IF(ISERROR(MATCH(C521,Код_Раздел,0)),"",INDIRECT(ADDRESS(MATCH(C521,Код_Раздел,0)+1,2,,,"Раздел")))</f>
        <v>Национальная экономика</v>
      </c>
      <c r="B521" s="52" t="s">
        <v>310</v>
      </c>
      <c r="C521" s="8" t="s">
        <v>557</v>
      </c>
      <c r="D521" s="1"/>
      <c r="E521" s="6"/>
      <c r="F521" s="7">
        <f t="shared" si="72"/>
        <v>1338.9</v>
      </c>
      <c r="G521" s="7">
        <f t="shared" si="72"/>
        <v>1338.9</v>
      </c>
    </row>
    <row r="522" spans="1:7">
      <c r="A522" s="11" t="s">
        <v>545</v>
      </c>
      <c r="B522" s="52" t="s">
        <v>310</v>
      </c>
      <c r="C522" s="8" t="s">
        <v>557</v>
      </c>
      <c r="D522" s="1" t="s">
        <v>554</v>
      </c>
      <c r="E522" s="6"/>
      <c r="F522" s="7">
        <f t="shared" si="72"/>
        <v>1338.9</v>
      </c>
      <c r="G522" s="7">
        <f t="shared" si="72"/>
        <v>1338.9</v>
      </c>
    </row>
    <row r="523" spans="1:7" ht="33">
      <c r="A523" s="39" t="str">
        <f ca="1">IF(ISERROR(MATCH(E523,Код_КВР,0)),"",INDIRECT(ADDRESS(MATCH(E523,Код_КВР,0)+1,2,,,"КВР")))</f>
        <v>Предоставление субсидий бюджетным, автономным учреждениям и иным некоммерческим организациям</v>
      </c>
      <c r="B523" s="52" t="s">
        <v>310</v>
      </c>
      <c r="C523" s="8" t="s">
        <v>557</v>
      </c>
      <c r="D523" s="1" t="s">
        <v>554</v>
      </c>
      <c r="E523" s="6">
        <v>600</v>
      </c>
      <c r="F523" s="7">
        <f t="shared" si="72"/>
        <v>1338.9</v>
      </c>
      <c r="G523" s="7">
        <f t="shared" si="72"/>
        <v>1338.9</v>
      </c>
    </row>
    <row r="524" spans="1:7">
      <c r="A524" s="39" t="str">
        <f ca="1">IF(ISERROR(MATCH(E524,Код_КВР,0)),"",INDIRECT(ADDRESS(MATCH(E524,Код_КВР,0)+1,2,,,"КВР")))</f>
        <v>Субсидии бюджетным учреждениям</v>
      </c>
      <c r="B524" s="52" t="s">
        <v>310</v>
      </c>
      <c r="C524" s="8" t="s">
        <v>557</v>
      </c>
      <c r="D524" s="1" t="s">
        <v>554</v>
      </c>
      <c r="E524" s="6">
        <v>610</v>
      </c>
      <c r="F524" s="7">
        <f t="shared" si="72"/>
        <v>1338.9</v>
      </c>
      <c r="G524" s="7">
        <f t="shared" si="72"/>
        <v>1338.9</v>
      </c>
    </row>
    <row r="525" spans="1:7" ht="49.5">
      <c r="A525" s="39" t="str">
        <f ca="1">IF(ISERROR(MATCH(E525,Код_КВР,0)),"",INDIRECT(ADDRESS(MATCH(E525,Код_КВР,0)+1,2,,,"КВР")))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5" s="52" t="s">
        <v>310</v>
      </c>
      <c r="C525" s="8" t="s">
        <v>557</v>
      </c>
      <c r="D525" s="1" t="s">
        <v>554</v>
      </c>
      <c r="E525" s="6">
        <v>611</v>
      </c>
      <c r="F525" s="7">
        <f>прил.16!G200</f>
        <v>1338.9</v>
      </c>
      <c r="G525" s="7">
        <f>прил.16!H200</f>
        <v>1338.9</v>
      </c>
    </row>
    <row r="526" spans="1:7" ht="66">
      <c r="A526" s="39" t="str">
        <f ca="1">IF(ISERROR(MATCH(B526,Код_КЦСР,0)),"",INDIRECT(ADDRESS(MATCH(B526,Код_КЦСР,0)+1,2,,,"КЦСР")))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26" s="52" t="s">
        <v>312</v>
      </c>
      <c r="C526" s="8"/>
      <c r="D526" s="1"/>
      <c r="E526" s="6"/>
      <c r="F526" s="7">
        <f t="shared" ref="F526:G530" si="73">F527</f>
        <v>844.8</v>
      </c>
      <c r="G526" s="7">
        <f t="shared" si="73"/>
        <v>844.8</v>
      </c>
    </row>
    <row r="527" spans="1:7">
      <c r="A527" s="39" t="str">
        <f ca="1">IF(ISERROR(MATCH(C527,Код_Раздел,0)),"",INDIRECT(ADDRESS(MATCH(C527,Код_Раздел,0)+1,2,,,"Раздел")))</f>
        <v>Образование</v>
      </c>
      <c r="B527" s="52" t="s">
        <v>312</v>
      </c>
      <c r="C527" s="8" t="s">
        <v>537</v>
      </c>
      <c r="D527" s="1"/>
      <c r="E527" s="6"/>
      <c r="F527" s="7">
        <f t="shared" si="73"/>
        <v>844.8</v>
      </c>
      <c r="G527" s="7">
        <f t="shared" si="73"/>
        <v>844.8</v>
      </c>
    </row>
    <row r="528" spans="1:7">
      <c r="A528" s="10" t="s">
        <v>541</v>
      </c>
      <c r="B528" s="52" t="s">
        <v>312</v>
      </c>
      <c r="C528" s="8" t="s">
        <v>537</v>
      </c>
      <c r="D528" s="1" t="s">
        <v>537</v>
      </c>
      <c r="E528" s="6"/>
      <c r="F528" s="7">
        <f t="shared" si="73"/>
        <v>844.8</v>
      </c>
      <c r="G528" s="7">
        <f t="shared" si="73"/>
        <v>844.8</v>
      </c>
    </row>
    <row r="529" spans="1:7" ht="33">
      <c r="A529" s="39" t="str">
        <f ca="1">IF(ISERROR(MATCH(E529,Код_КВР,0)),"",INDIRECT(ADDRESS(MATCH(E529,Код_КВР,0)+1,2,,,"КВР")))</f>
        <v>Предоставление субсидий бюджетным, автономным учреждениям и иным некоммерческим организациям</v>
      </c>
      <c r="B529" s="52" t="s">
        <v>312</v>
      </c>
      <c r="C529" s="8" t="s">
        <v>537</v>
      </c>
      <c r="D529" s="1" t="s">
        <v>537</v>
      </c>
      <c r="E529" s="6">
        <v>600</v>
      </c>
      <c r="F529" s="7">
        <f t="shared" si="73"/>
        <v>844.8</v>
      </c>
      <c r="G529" s="7">
        <f t="shared" si="73"/>
        <v>844.8</v>
      </c>
    </row>
    <row r="530" spans="1:7">
      <c r="A530" s="39" t="str">
        <f ca="1">IF(ISERROR(MATCH(E530,Код_КВР,0)),"",INDIRECT(ADDRESS(MATCH(E530,Код_КВР,0)+1,2,,,"КВР")))</f>
        <v>Субсидии бюджетным учреждениям</v>
      </c>
      <c r="B530" s="52" t="s">
        <v>312</v>
      </c>
      <c r="C530" s="8" t="s">
        <v>537</v>
      </c>
      <c r="D530" s="1" t="s">
        <v>537</v>
      </c>
      <c r="E530" s="6">
        <v>610</v>
      </c>
      <c r="F530" s="7">
        <f t="shared" si="73"/>
        <v>844.8</v>
      </c>
      <c r="G530" s="7">
        <f t="shared" si="73"/>
        <v>844.8</v>
      </c>
    </row>
    <row r="531" spans="1:7" ht="49.5">
      <c r="A531" s="39" t="str">
        <f ca="1">IF(ISERROR(MATCH(E531,Код_КВР,0)),"",INDIRECT(ADDRESS(MATCH(E531,Код_КВР,0)+1,2,,,"КВР")))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1" s="52" t="s">
        <v>312</v>
      </c>
      <c r="C531" s="8" t="s">
        <v>537</v>
      </c>
      <c r="D531" s="1" t="s">
        <v>537</v>
      </c>
      <c r="E531" s="6">
        <v>611</v>
      </c>
      <c r="F531" s="7">
        <f>прил.16!G262</f>
        <v>844.8</v>
      </c>
      <c r="G531" s="7">
        <f>прил.16!H262</f>
        <v>844.8</v>
      </c>
    </row>
    <row r="532" spans="1:7" ht="49.5">
      <c r="A532" s="39" t="str">
        <f ca="1">IF(ISERROR(MATCH(B532,Код_КЦСР,0)),"",INDIRECT(ADDRESS(MATCH(B532,Код_КЦСР,0)+1,2,,,"КЦСР")))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32" s="52" t="s">
        <v>314</v>
      </c>
      <c r="C532" s="8"/>
      <c r="D532" s="1"/>
      <c r="E532" s="6"/>
      <c r="F532" s="7">
        <f t="shared" ref="F532:G536" si="74">F533</f>
        <v>6871.7</v>
      </c>
      <c r="G532" s="7">
        <f t="shared" si="74"/>
        <v>6912.3</v>
      </c>
    </row>
    <row r="533" spans="1:7">
      <c r="A533" s="39" t="str">
        <f ca="1">IF(ISERROR(MATCH(C533,Код_Раздел,0)),"",INDIRECT(ADDRESS(MATCH(C533,Код_Раздел,0)+1,2,,,"Раздел")))</f>
        <v>Образование</v>
      </c>
      <c r="B533" s="52" t="s">
        <v>314</v>
      </c>
      <c r="C533" s="8" t="s">
        <v>537</v>
      </c>
      <c r="D533" s="1"/>
      <c r="E533" s="6"/>
      <c r="F533" s="7">
        <f t="shared" si="74"/>
        <v>6871.7</v>
      </c>
      <c r="G533" s="7">
        <f t="shared" si="74"/>
        <v>6912.3</v>
      </c>
    </row>
    <row r="534" spans="1:7">
      <c r="A534" s="10" t="s">
        <v>541</v>
      </c>
      <c r="B534" s="52" t="s">
        <v>314</v>
      </c>
      <c r="C534" s="8" t="s">
        <v>537</v>
      </c>
      <c r="D534" s="1" t="s">
        <v>537</v>
      </c>
      <c r="E534" s="6"/>
      <c r="F534" s="7">
        <f t="shared" si="74"/>
        <v>6871.7</v>
      </c>
      <c r="G534" s="7">
        <f t="shared" si="74"/>
        <v>6912.3</v>
      </c>
    </row>
    <row r="535" spans="1:7" ht="33">
      <c r="A535" s="39" t="str">
        <f ca="1">IF(ISERROR(MATCH(E535,Код_КВР,0)),"",INDIRECT(ADDRESS(MATCH(E535,Код_КВР,0)+1,2,,,"КВР")))</f>
        <v>Предоставление субсидий бюджетным, автономным учреждениям и иным некоммерческим организациям</v>
      </c>
      <c r="B535" s="52" t="s">
        <v>314</v>
      </c>
      <c r="C535" s="8" t="s">
        <v>537</v>
      </c>
      <c r="D535" s="1" t="s">
        <v>537</v>
      </c>
      <c r="E535" s="6">
        <v>600</v>
      </c>
      <c r="F535" s="7">
        <f t="shared" si="74"/>
        <v>6871.7</v>
      </c>
      <c r="G535" s="7">
        <f t="shared" si="74"/>
        <v>6912.3</v>
      </c>
    </row>
    <row r="536" spans="1:7">
      <c r="A536" s="39" t="str">
        <f ca="1">IF(ISERROR(MATCH(E536,Код_КВР,0)),"",INDIRECT(ADDRESS(MATCH(E536,Код_КВР,0)+1,2,,,"КВР")))</f>
        <v>Субсидии бюджетным учреждениям</v>
      </c>
      <c r="B536" s="52" t="s">
        <v>314</v>
      </c>
      <c r="C536" s="8" t="s">
        <v>537</v>
      </c>
      <c r="D536" s="1" t="s">
        <v>537</v>
      </c>
      <c r="E536" s="6">
        <v>610</v>
      </c>
      <c r="F536" s="7">
        <f t="shared" si="74"/>
        <v>6871.7</v>
      </c>
      <c r="G536" s="7">
        <f t="shared" si="74"/>
        <v>6912.3</v>
      </c>
    </row>
    <row r="537" spans="1:7" ht="49.5">
      <c r="A537" s="39" t="str">
        <f ca="1">IF(ISERROR(MATCH(E537,Код_КВР,0)),"",INDIRECT(ADDRESS(MATCH(E537,Код_КВР,0)+1,2,,,"КВР")))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7" s="52" t="s">
        <v>314</v>
      </c>
      <c r="C537" s="8" t="s">
        <v>537</v>
      </c>
      <c r="D537" s="1" t="s">
        <v>537</v>
      </c>
      <c r="E537" s="6">
        <v>611</v>
      </c>
      <c r="F537" s="7">
        <f>прил.16!G266</f>
        <v>6871.7</v>
      </c>
      <c r="G537" s="7">
        <f>прил.16!H266</f>
        <v>6912.3</v>
      </c>
    </row>
    <row r="538" spans="1:7">
      <c r="A538" s="39" t="str">
        <f ca="1">IF(ISERROR(MATCH(B538,Код_КЦСР,0)),"",INDIRECT(ADDRESS(MATCH(B538,Код_КЦСР,0)+1,2,,,"КЦСР")))</f>
        <v>Муниципальная программа «Здоровый город» на 2014-2022 годы</v>
      </c>
      <c r="B538" s="52" t="s">
        <v>316</v>
      </c>
      <c r="C538" s="8"/>
      <c r="D538" s="1"/>
      <c r="E538" s="6"/>
      <c r="F538" s="7">
        <f>F539+F552+F578+F598+F609+F620</f>
        <v>6950.1</v>
      </c>
      <c r="G538" s="7">
        <f>G539+G552+G578+G598+G609+G620</f>
        <v>6812.3</v>
      </c>
    </row>
    <row r="539" spans="1:7">
      <c r="A539" s="39" t="str">
        <f ca="1">IF(ISERROR(MATCH(B539,Код_КЦСР,0)),"",INDIRECT(ADDRESS(MATCH(B539,Код_КЦСР,0)+1,2,,,"КЦСР")))</f>
        <v>Организационно-методическое обеспечение Программы</v>
      </c>
      <c r="B539" s="52" t="s">
        <v>318</v>
      </c>
      <c r="C539" s="8"/>
      <c r="D539" s="1"/>
      <c r="E539" s="6"/>
      <c r="F539" s="7">
        <f>F540+F547</f>
        <v>1635.7</v>
      </c>
      <c r="G539" s="7">
        <f>G540+G547</f>
        <v>1739.4</v>
      </c>
    </row>
    <row r="540" spans="1:7">
      <c r="A540" s="39" t="str">
        <f ca="1">IF(ISERROR(MATCH(C540,Код_Раздел,0)),"",INDIRECT(ADDRESS(MATCH(C540,Код_Раздел,0)+1,2,,,"Раздел")))</f>
        <v>Общегосударственные  вопросы</v>
      </c>
      <c r="B540" s="52" t="s">
        <v>318</v>
      </c>
      <c r="C540" s="8" t="s">
        <v>554</v>
      </c>
      <c r="D540" s="1"/>
      <c r="E540" s="6"/>
      <c r="F540" s="7">
        <f t="shared" ref="F540:G543" si="75">F541</f>
        <v>1485.7</v>
      </c>
      <c r="G540" s="7">
        <f t="shared" si="75"/>
        <v>1589.4</v>
      </c>
    </row>
    <row r="541" spans="1:7">
      <c r="A541" s="10" t="s">
        <v>578</v>
      </c>
      <c r="B541" s="52" t="s">
        <v>318</v>
      </c>
      <c r="C541" s="8" t="s">
        <v>554</v>
      </c>
      <c r="D541" s="1" t="s">
        <v>532</v>
      </c>
      <c r="E541" s="6"/>
      <c r="F541" s="7">
        <f>F542+F545</f>
        <v>1485.7</v>
      </c>
      <c r="G541" s="7">
        <f>G542+G545</f>
        <v>1589.4</v>
      </c>
    </row>
    <row r="542" spans="1:7">
      <c r="A542" s="39" t="str">
        <f ca="1">IF(ISERROR(MATCH(E542,Код_КВР,0)),"",INDIRECT(ADDRESS(MATCH(E542,Код_КВР,0)+1,2,,,"КВР")))</f>
        <v>Закупка товаров, работ и услуг для муниципальных нужд</v>
      </c>
      <c r="B542" s="52" t="s">
        <v>318</v>
      </c>
      <c r="C542" s="8" t="s">
        <v>554</v>
      </c>
      <c r="D542" s="1" t="s">
        <v>532</v>
      </c>
      <c r="E542" s="6">
        <v>200</v>
      </c>
      <c r="F542" s="7">
        <f t="shared" si="75"/>
        <v>807.7</v>
      </c>
      <c r="G542" s="7">
        <f t="shared" si="75"/>
        <v>911.4</v>
      </c>
    </row>
    <row r="543" spans="1:7" ht="33">
      <c r="A543" s="39" t="str">
        <f ca="1">IF(ISERROR(MATCH(E543,Код_КВР,0)),"",INDIRECT(ADDRESS(MATCH(E543,Код_КВР,0)+1,2,,,"КВР")))</f>
        <v>Иные закупки товаров, работ и услуг для обеспечения муниципальных нужд</v>
      </c>
      <c r="B543" s="52" t="s">
        <v>318</v>
      </c>
      <c r="C543" s="8" t="s">
        <v>554</v>
      </c>
      <c r="D543" s="1" t="s">
        <v>532</v>
      </c>
      <c r="E543" s="6">
        <v>240</v>
      </c>
      <c r="F543" s="7">
        <f t="shared" si="75"/>
        <v>807.7</v>
      </c>
      <c r="G543" s="7">
        <f t="shared" si="75"/>
        <v>911.4</v>
      </c>
    </row>
    <row r="544" spans="1:7" ht="33">
      <c r="A544" s="39" t="str">
        <f ca="1">IF(ISERROR(MATCH(E544,Код_КВР,0)),"",INDIRECT(ADDRESS(MATCH(E544,Код_КВР,0)+1,2,,,"КВР")))</f>
        <v xml:space="preserve">Прочая закупка товаров, работ и услуг для обеспечения муниципальных нужд         </v>
      </c>
      <c r="B544" s="52" t="s">
        <v>318</v>
      </c>
      <c r="C544" s="8" t="s">
        <v>554</v>
      </c>
      <c r="D544" s="1" t="s">
        <v>532</v>
      </c>
      <c r="E544" s="6">
        <v>244</v>
      </c>
      <c r="F544" s="7">
        <f>прил.16!G82</f>
        <v>807.7</v>
      </c>
      <c r="G544" s="7">
        <f>прил.16!H82</f>
        <v>911.4</v>
      </c>
    </row>
    <row r="545" spans="1:7" ht="33">
      <c r="A545" s="39" t="str">
        <f ca="1">IF(ISERROR(MATCH(E545,Код_КВР,0)),"",INDIRECT(ADDRESS(MATCH(E545,Код_КВР,0)+1,2,,,"КВР")))</f>
        <v>Предоставление платежей, взносов, безвозмездных перечислений субъектам международного права</v>
      </c>
      <c r="B545" s="52" t="s">
        <v>318</v>
      </c>
      <c r="C545" s="8" t="s">
        <v>554</v>
      </c>
      <c r="D545" s="1" t="s">
        <v>532</v>
      </c>
      <c r="E545" s="6">
        <v>860</v>
      </c>
      <c r="F545" s="7">
        <f>F546</f>
        <v>678</v>
      </c>
      <c r="G545" s="7">
        <f>G546</f>
        <v>678</v>
      </c>
    </row>
    <row r="546" spans="1:7">
      <c r="A546" s="39" t="str">
        <f ca="1">IF(ISERROR(MATCH(E546,Код_КВР,0)),"",INDIRECT(ADDRESS(MATCH(E546,Код_КВР,0)+1,2,,,"КВР")))</f>
        <v>Взносы в международные организации</v>
      </c>
      <c r="B546" s="52" t="s">
        <v>318</v>
      </c>
      <c r="C546" s="8" t="s">
        <v>554</v>
      </c>
      <c r="D546" s="1" t="s">
        <v>532</v>
      </c>
      <c r="E546" s="6">
        <v>862</v>
      </c>
      <c r="F546" s="7">
        <f>прил.16!G84</f>
        <v>678</v>
      </c>
      <c r="G546" s="7">
        <f>прил.16!H84</f>
        <v>678</v>
      </c>
    </row>
    <row r="547" spans="1:7">
      <c r="A547" s="39" t="str">
        <f ca="1">IF(ISERROR(MATCH(C547,Код_Раздел,0)),"",INDIRECT(ADDRESS(MATCH(C547,Код_Раздел,0)+1,2,,,"Раздел")))</f>
        <v>Образование</v>
      </c>
      <c r="B547" s="52" t="s">
        <v>318</v>
      </c>
      <c r="C547" s="8" t="s">
        <v>537</v>
      </c>
      <c r="D547" s="1"/>
      <c r="E547" s="6"/>
      <c r="F547" s="7">
        <f t="shared" ref="F547:G550" si="76">F548</f>
        <v>150</v>
      </c>
      <c r="G547" s="7">
        <f t="shared" si="76"/>
        <v>150</v>
      </c>
    </row>
    <row r="548" spans="1:7">
      <c r="A548" s="10" t="s">
        <v>541</v>
      </c>
      <c r="B548" s="52" t="s">
        <v>318</v>
      </c>
      <c r="C548" s="8" t="s">
        <v>537</v>
      </c>
      <c r="D548" s="1" t="s">
        <v>537</v>
      </c>
      <c r="E548" s="6"/>
      <c r="F548" s="7">
        <f t="shared" si="76"/>
        <v>150</v>
      </c>
      <c r="G548" s="7">
        <f t="shared" si="76"/>
        <v>150</v>
      </c>
    </row>
    <row r="549" spans="1:7" ht="33">
      <c r="A549" s="39" t="str">
        <f ca="1">IF(ISERROR(MATCH(E549,Код_КВР,0)),"",INDIRECT(ADDRESS(MATCH(E549,Код_КВР,0)+1,2,,,"КВР")))</f>
        <v>Предоставление субсидий бюджетным, автономным учреждениям и иным некоммерческим организациям</v>
      </c>
      <c r="B549" s="52" t="s">
        <v>318</v>
      </c>
      <c r="C549" s="8" t="s">
        <v>537</v>
      </c>
      <c r="D549" s="1" t="s">
        <v>537</v>
      </c>
      <c r="E549" s="6">
        <v>600</v>
      </c>
      <c r="F549" s="7">
        <f t="shared" si="76"/>
        <v>150</v>
      </c>
      <c r="G549" s="7">
        <f t="shared" si="76"/>
        <v>150</v>
      </c>
    </row>
    <row r="550" spans="1:7">
      <c r="A550" s="39" t="str">
        <f ca="1">IF(ISERROR(MATCH(E550,Код_КВР,0)),"",INDIRECT(ADDRESS(MATCH(E550,Код_КВР,0)+1,2,,,"КВР")))</f>
        <v>Субсидии бюджетным учреждениям</v>
      </c>
      <c r="B550" s="52" t="s">
        <v>318</v>
      </c>
      <c r="C550" s="8" t="s">
        <v>537</v>
      </c>
      <c r="D550" s="1" t="s">
        <v>537</v>
      </c>
      <c r="E550" s="6">
        <v>610</v>
      </c>
      <c r="F550" s="7">
        <f t="shared" si="76"/>
        <v>150</v>
      </c>
      <c r="G550" s="7">
        <f t="shared" si="76"/>
        <v>150</v>
      </c>
    </row>
    <row r="551" spans="1:7">
      <c r="A551" s="39" t="str">
        <f ca="1">IF(ISERROR(MATCH(E551,Код_КВР,0)),"",INDIRECT(ADDRESS(MATCH(E551,Код_КВР,0)+1,2,,,"КВР")))</f>
        <v>Субсидии бюджетным учреждениям на иные цели</v>
      </c>
      <c r="B551" s="52" t="s">
        <v>318</v>
      </c>
      <c r="C551" s="8" t="s">
        <v>537</v>
      </c>
      <c r="D551" s="1" t="s">
        <v>537</v>
      </c>
      <c r="E551" s="6">
        <v>612</v>
      </c>
      <c r="F551" s="7">
        <f>прил.16!G271</f>
        <v>150</v>
      </c>
      <c r="G551" s="7">
        <f>прил.16!H271</f>
        <v>150</v>
      </c>
    </row>
    <row r="552" spans="1:7">
      <c r="A552" s="39" t="str">
        <f ca="1">IF(ISERROR(MATCH(B552,Код_КЦСР,0)),"",INDIRECT(ADDRESS(MATCH(B552,Код_КЦСР,0)+1,2,,,"КЦСР")))</f>
        <v>Сохранение и укрепление здоровья детей и подростков</v>
      </c>
      <c r="B552" s="52" t="s">
        <v>319</v>
      </c>
      <c r="C552" s="8"/>
      <c r="D552" s="1"/>
      <c r="E552" s="6"/>
      <c r="F552" s="7">
        <f>F553+F558+F568+F573</f>
        <v>2228.1000000000004</v>
      </c>
      <c r="G552" s="7">
        <f>G553+G558+G568+G573</f>
        <v>2301.6</v>
      </c>
    </row>
    <row r="553" spans="1:7">
      <c r="A553" s="39" t="str">
        <f ca="1">IF(ISERROR(MATCH(C553,Код_Раздел,0)),"",INDIRECT(ADDRESS(MATCH(C553,Код_Раздел,0)+1,2,,,"Раздел")))</f>
        <v>Национальная безопасность и правоохранительная  деятельность</v>
      </c>
      <c r="B553" s="52" t="s">
        <v>319</v>
      </c>
      <c r="C553" s="8" t="s">
        <v>556</v>
      </c>
      <c r="D553" s="1"/>
      <c r="E553" s="6"/>
      <c r="F553" s="7">
        <f t="shared" ref="F553:G556" si="77">F554</f>
        <v>77.900000000000006</v>
      </c>
      <c r="G553" s="7">
        <f t="shared" si="77"/>
        <v>77.900000000000006</v>
      </c>
    </row>
    <row r="554" spans="1:7" ht="33">
      <c r="A554" s="14" t="s">
        <v>600</v>
      </c>
      <c r="B554" s="52" t="s">
        <v>319</v>
      </c>
      <c r="C554" s="8" t="s">
        <v>556</v>
      </c>
      <c r="D554" s="1" t="s">
        <v>560</v>
      </c>
      <c r="E554" s="6"/>
      <c r="F554" s="7">
        <f t="shared" si="77"/>
        <v>77.900000000000006</v>
      </c>
      <c r="G554" s="7">
        <f t="shared" si="77"/>
        <v>77.900000000000006</v>
      </c>
    </row>
    <row r="555" spans="1:7">
      <c r="A555" s="39" t="str">
        <f ca="1">IF(ISERROR(MATCH(E555,Код_КВР,0)),"",INDIRECT(ADDRESS(MATCH(E555,Код_КВР,0)+1,2,,,"КВР")))</f>
        <v>Закупка товаров, работ и услуг для муниципальных нужд</v>
      </c>
      <c r="B555" s="52" t="s">
        <v>319</v>
      </c>
      <c r="C555" s="8" t="s">
        <v>556</v>
      </c>
      <c r="D555" s="1" t="s">
        <v>560</v>
      </c>
      <c r="E555" s="6">
        <v>200</v>
      </c>
      <c r="F555" s="7">
        <f t="shared" si="77"/>
        <v>77.900000000000006</v>
      </c>
      <c r="G555" s="7">
        <f t="shared" si="77"/>
        <v>77.900000000000006</v>
      </c>
    </row>
    <row r="556" spans="1:7" ht="33">
      <c r="A556" s="39" t="str">
        <f ca="1">IF(ISERROR(MATCH(E556,Код_КВР,0)),"",INDIRECT(ADDRESS(MATCH(E556,Код_КВР,0)+1,2,,,"КВР")))</f>
        <v>Иные закупки товаров, работ и услуг для обеспечения муниципальных нужд</v>
      </c>
      <c r="B556" s="52" t="s">
        <v>319</v>
      </c>
      <c r="C556" s="8" t="s">
        <v>556</v>
      </c>
      <c r="D556" s="1" t="s">
        <v>560</v>
      </c>
      <c r="E556" s="6">
        <v>240</v>
      </c>
      <c r="F556" s="7">
        <f t="shared" si="77"/>
        <v>77.900000000000006</v>
      </c>
      <c r="G556" s="7">
        <f t="shared" si="77"/>
        <v>77.900000000000006</v>
      </c>
    </row>
    <row r="557" spans="1:7" ht="33">
      <c r="A557" s="39" t="str">
        <f ca="1">IF(ISERROR(MATCH(E557,Код_КВР,0)),"",INDIRECT(ADDRESS(MATCH(E557,Код_КВР,0)+1,2,,,"КВР")))</f>
        <v xml:space="preserve">Прочая закупка товаров, работ и услуг для обеспечения муниципальных нужд         </v>
      </c>
      <c r="B557" s="52" t="s">
        <v>319</v>
      </c>
      <c r="C557" s="8" t="s">
        <v>556</v>
      </c>
      <c r="D557" s="1" t="s">
        <v>560</v>
      </c>
      <c r="E557" s="6">
        <v>244</v>
      </c>
      <c r="F557" s="7">
        <f>прил.16!G148</f>
        <v>77.900000000000006</v>
      </c>
      <c r="G557" s="7">
        <f>прил.16!H148</f>
        <v>77.900000000000006</v>
      </c>
    </row>
    <row r="558" spans="1:7">
      <c r="A558" s="39" t="str">
        <f ca="1">IF(ISERROR(MATCH(C558,Код_Раздел,0)),"",INDIRECT(ADDRESS(MATCH(C558,Код_Раздел,0)+1,2,,,"Раздел")))</f>
        <v>Образование</v>
      </c>
      <c r="B558" s="52" t="s">
        <v>319</v>
      </c>
      <c r="C558" s="8" t="s">
        <v>537</v>
      </c>
      <c r="D558" s="1"/>
      <c r="E558" s="6"/>
      <c r="F558" s="7">
        <f>F559</f>
        <v>1920.2</v>
      </c>
      <c r="G558" s="7">
        <f>G559</f>
        <v>1993.7</v>
      </c>
    </row>
    <row r="559" spans="1:7">
      <c r="A559" s="10" t="s">
        <v>590</v>
      </c>
      <c r="B559" s="52" t="s">
        <v>319</v>
      </c>
      <c r="C559" s="8" t="s">
        <v>537</v>
      </c>
      <c r="D559" s="8" t="s">
        <v>560</v>
      </c>
      <c r="E559" s="6"/>
      <c r="F559" s="7">
        <f>F560+F563</f>
        <v>1920.2</v>
      </c>
      <c r="G559" s="7">
        <f>G560+G563</f>
        <v>1993.7</v>
      </c>
    </row>
    <row r="560" spans="1:7">
      <c r="A560" s="39" t="str">
        <f t="shared" ref="A560:A567" ca="1" si="78">IF(ISERROR(MATCH(E560,Код_КВР,0)),"",INDIRECT(ADDRESS(MATCH(E560,Код_КВР,0)+1,2,,,"КВР")))</f>
        <v>Закупка товаров, работ и услуг для муниципальных нужд</v>
      </c>
      <c r="B560" s="52" t="s">
        <v>319</v>
      </c>
      <c r="C560" s="8" t="s">
        <v>537</v>
      </c>
      <c r="D560" s="8" t="s">
        <v>560</v>
      </c>
      <c r="E560" s="6">
        <v>200</v>
      </c>
      <c r="F560" s="7">
        <f>F561</f>
        <v>1410.2</v>
      </c>
      <c r="G560" s="7">
        <f>G561</f>
        <v>1483.7</v>
      </c>
    </row>
    <row r="561" spans="1:7" ht="33">
      <c r="A561" s="39" t="str">
        <f t="shared" ca="1" si="78"/>
        <v>Иные закупки товаров, работ и услуг для обеспечения муниципальных нужд</v>
      </c>
      <c r="B561" s="52" t="s">
        <v>319</v>
      </c>
      <c r="C561" s="8" t="s">
        <v>537</v>
      </c>
      <c r="D561" s="8" t="s">
        <v>560</v>
      </c>
      <c r="E561" s="6">
        <v>240</v>
      </c>
      <c r="F561" s="7">
        <f>F562</f>
        <v>1410.2</v>
      </c>
      <c r="G561" s="7">
        <f>G562</f>
        <v>1483.7</v>
      </c>
    </row>
    <row r="562" spans="1:7" ht="33">
      <c r="A562" s="39" t="str">
        <f t="shared" ca="1" si="78"/>
        <v xml:space="preserve">Прочая закупка товаров, работ и услуг для обеспечения муниципальных нужд         </v>
      </c>
      <c r="B562" s="52" t="s">
        <v>319</v>
      </c>
      <c r="C562" s="8" t="s">
        <v>537</v>
      </c>
      <c r="D562" s="8" t="s">
        <v>560</v>
      </c>
      <c r="E562" s="6">
        <v>244</v>
      </c>
      <c r="F562" s="7">
        <f>прил.16!G633</f>
        <v>1410.2</v>
      </c>
      <c r="G562" s="7">
        <f>прил.16!H633</f>
        <v>1483.7</v>
      </c>
    </row>
    <row r="563" spans="1:7" ht="33">
      <c r="A563" s="39" t="str">
        <f t="shared" ca="1" si="78"/>
        <v>Предоставление субсидий бюджетным, автономным учреждениям и иным некоммерческим организациям</v>
      </c>
      <c r="B563" s="52" t="s">
        <v>319</v>
      </c>
      <c r="C563" s="8" t="s">
        <v>537</v>
      </c>
      <c r="D563" s="8" t="s">
        <v>560</v>
      </c>
      <c r="E563" s="6">
        <v>600</v>
      </c>
      <c r="F563" s="7">
        <f>F564+F566</f>
        <v>510</v>
      </c>
      <c r="G563" s="7">
        <f>G564+G566</f>
        <v>510</v>
      </c>
    </row>
    <row r="564" spans="1:7">
      <c r="A564" s="39" t="str">
        <f t="shared" ca="1" si="78"/>
        <v>Субсидии бюджетным учреждениям</v>
      </c>
      <c r="B564" s="52" t="s">
        <v>319</v>
      </c>
      <c r="C564" s="8" t="s">
        <v>537</v>
      </c>
      <c r="D564" s="8" t="s">
        <v>560</v>
      </c>
      <c r="E564" s="6">
        <v>610</v>
      </c>
      <c r="F564" s="7">
        <f>F565</f>
        <v>493.4</v>
      </c>
      <c r="G564" s="7">
        <f>G565</f>
        <v>493.4</v>
      </c>
    </row>
    <row r="565" spans="1:7">
      <c r="A565" s="39" t="str">
        <f t="shared" ca="1" si="78"/>
        <v>Субсидии бюджетным учреждениям на иные цели</v>
      </c>
      <c r="B565" s="52" t="s">
        <v>319</v>
      </c>
      <c r="C565" s="8" t="s">
        <v>537</v>
      </c>
      <c r="D565" s="8" t="s">
        <v>560</v>
      </c>
      <c r="E565" s="6">
        <v>612</v>
      </c>
      <c r="F565" s="7">
        <f>прил.16!G636</f>
        <v>493.4</v>
      </c>
      <c r="G565" s="7">
        <f>прил.16!H636</f>
        <v>493.4</v>
      </c>
    </row>
    <row r="566" spans="1:7">
      <c r="A566" s="39" t="str">
        <f t="shared" ca="1" si="78"/>
        <v>Субсидии автономным учреждениям</v>
      </c>
      <c r="B566" s="52" t="s">
        <v>319</v>
      </c>
      <c r="C566" s="8" t="s">
        <v>537</v>
      </c>
      <c r="D566" s="8" t="s">
        <v>560</v>
      </c>
      <c r="E566" s="6">
        <v>620</v>
      </c>
      <c r="F566" s="7">
        <f>F567</f>
        <v>16.600000000000001</v>
      </c>
      <c r="G566" s="7">
        <f>G567</f>
        <v>16.600000000000001</v>
      </c>
    </row>
    <row r="567" spans="1:7">
      <c r="A567" s="39" t="str">
        <f t="shared" ca="1" si="78"/>
        <v>Субсидии автономным учреждениям на иные цели</v>
      </c>
      <c r="B567" s="52" t="s">
        <v>319</v>
      </c>
      <c r="C567" s="8" t="s">
        <v>537</v>
      </c>
      <c r="D567" s="8" t="s">
        <v>560</v>
      </c>
      <c r="E567" s="6">
        <v>622</v>
      </c>
      <c r="F567" s="7">
        <f>прил.16!G638</f>
        <v>16.600000000000001</v>
      </c>
      <c r="G567" s="7">
        <f>прил.16!H638</f>
        <v>16.600000000000001</v>
      </c>
    </row>
    <row r="568" spans="1:7">
      <c r="A568" s="39" t="str">
        <f ca="1">IF(ISERROR(MATCH(C568,Код_Раздел,0)),"",INDIRECT(ADDRESS(MATCH(C568,Код_Раздел,0)+1,2,,,"Раздел")))</f>
        <v>Культура, кинематография</v>
      </c>
      <c r="B568" s="52" t="s">
        <v>319</v>
      </c>
      <c r="C568" s="8" t="s">
        <v>563</v>
      </c>
      <c r="D568" s="1"/>
      <c r="E568" s="6"/>
      <c r="F568" s="7">
        <f t="shared" ref="F568:G571" si="79">F569</f>
        <v>30</v>
      </c>
      <c r="G568" s="7">
        <f t="shared" si="79"/>
        <v>30</v>
      </c>
    </row>
    <row r="569" spans="1:7">
      <c r="A569" s="10" t="s">
        <v>505</v>
      </c>
      <c r="B569" s="52" t="s">
        <v>319</v>
      </c>
      <c r="C569" s="8" t="s">
        <v>563</v>
      </c>
      <c r="D569" s="1" t="s">
        <v>557</v>
      </c>
      <c r="E569" s="6"/>
      <c r="F569" s="7">
        <f t="shared" si="79"/>
        <v>30</v>
      </c>
      <c r="G569" s="7">
        <f t="shared" si="79"/>
        <v>30</v>
      </c>
    </row>
    <row r="570" spans="1:7" ht="33">
      <c r="A570" s="39" t="str">
        <f ca="1">IF(ISERROR(MATCH(E570,Код_КВР,0)),"",INDIRECT(ADDRESS(MATCH(E570,Код_КВР,0)+1,2,,,"КВР")))</f>
        <v>Предоставление субсидий бюджетным, автономным учреждениям и иным некоммерческим организациям</v>
      </c>
      <c r="B570" s="52" t="s">
        <v>319</v>
      </c>
      <c r="C570" s="8" t="s">
        <v>563</v>
      </c>
      <c r="D570" s="1" t="s">
        <v>557</v>
      </c>
      <c r="E570" s="6">
        <v>600</v>
      </c>
      <c r="F570" s="7">
        <f t="shared" si="79"/>
        <v>30</v>
      </c>
      <c r="G570" s="7">
        <f t="shared" si="79"/>
        <v>30</v>
      </c>
    </row>
    <row r="571" spans="1:7">
      <c r="A571" s="39" t="str">
        <f ca="1">IF(ISERROR(MATCH(E571,Код_КВР,0)),"",INDIRECT(ADDRESS(MATCH(E571,Код_КВР,0)+1,2,,,"КВР")))</f>
        <v>Субсидии бюджетным учреждениям</v>
      </c>
      <c r="B571" s="52" t="s">
        <v>319</v>
      </c>
      <c r="C571" s="8" t="s">
        <v>563</v>
      </c>
      <c r="D571" s="1" t="s">
        <v>557</v>
      </c>
      <c r="E571" s="6">
        <v>610</v>
      </c>
      <c r="F571" s="7">
        <f t="shared" si="79"/>
        <v>30</v>
      </c>
      <c r="G571" s="7">
        <f t="shared" si="79"/>
        <v>30</v>
      </c>
    </row>
    <row r="572" spans="1:7">
      <c r="A572" s="39" t="str">
        <f ca="1">IF(ISERROR(MATCH(E572,Код_КВР,0)),"",INDIRECT(ADDRESS(MATCH(E572,Код_КВР,0)+1,2,,,"КВР")))</f>
        <v>Субсидии бюджетным учреждениям на иные цели</v>
      </c>
      <c r="B572" s="52" t="s">
        <v>319</v>
      </c>
      <c r="C572" s="8" t="s">
        <v>563</v>
      </c>
      <c r="D572" s="1" t="s">
        <v>557</v>
      </c>
      <c r="E572" s="6">
        <v>612</v>
      </c>
      <c r="F572" s="7">
        <f>прил.16!G930</f>
        <v>30</v>
      </c>
      <c r="G572" s="7">
        <f>прил.16!H930</f>
        <v>30</v>
      </c>
    </row>
    <row r="573" spans="1:7">
      <c r="A573" s="39" t="str">
        <f ca="1">IF(ISERROR(MATCH(C573,Код_Раздел,0)),"",INDIRECT(ADDRESS(MATCH(C573,Код_Раздел,0)+1,2,,,"Раздел")))</f>
        <v>Физическая культура и спорт</v>
      </c>
      <c r="B573" s="52" t="s">
        <v>319</v>
      </c>
      <c r="C573" s="8" t="s">
        <v>565</v>
      </c>
      <c r="D573" s="8"/>
      <c r="E573" s="6"/>
      <c r="F573" s="7">
        <f t="shared" ref="F573:G576" si="80">F574</f>
        <v>200</v>
      </c>
      <c r="G573" s="7">
        <f t="shared" si="80"/>
        <v>200</v>
      </c>
    </row>
    <row r="574" spans="1:7">
      <c r="A574" s="10" t="s">
        <v>528</v>
      </c>
      <c r="B574" s="52" t="s">
        <v>319</v>
      </c>
      <c r="C574" s="8" t="s">
        <v>565</v>
      </c>
      <c r="D574" s="1" t="s">
        <v>554</v>
      </c>
      <c r="E574" s="6"/>
      <c r="F574" s="7">
        <f t="shared" si="80"/>
        <v>200</v>
      </c>
      <c r="G574" s="7">
        <f t="shared" si="80"/>
        <v>200</v>
      </c>
    </row>
    <row r="575" spans="1:7" ht="33">
      <c r="A575" s="39" t="str">
        <f ca="1">IF(ISERROR(MATCH(E575,Код_КВР,0)),"",INDIRECT(ADDRESS(MATCH(E575,Код_КВР,0)+1,2,,,"КВР")))</f>
        <v>Предоставление субсидий бюджетным, автономным учреждениям и иным некоммерческим организациям</v>
      </c>
      <c r="B575" s="52" t="s">
        <v>319</v>
      </c>
      <c r="C575" s="8" t="s">
        <v>565</v>
      </c>
      <c r="D575" s="1" t="s">
        <v>554</v>
      </c>
      <c r="E575" s="6">
        <v>600</v>
      </c>
      <c r="F575" s="7">
        <f t="shared" si="80"/>
        <v>200</v>
      </c>
      <c r="G575" s="7">
        <f t="shared" si="80"/>
        <v>200</v>
      </c>
    </row>
    <row r="576" spans="1:7">
      <c r="A576" s="39" t="str">
        <f ca="1">IF(ISERROR(MATCH(E576,Код_КВР,0)),"",INDIRECT(ADDRESS(MATCH(E576,Код_КВР,0)+1,2,,,"КВР")))</f>
        <v>Субсидии автономным учреждениям</v>
      </c>
      <c r="B576" s="52" t="s">
        <v>319</v>
      </c>
      <c r="C576" s="8" t="s">
        <v>565</v>
      </c>
      <c r="D576" s="1" t="s">
        <v>554</v>
      </c>
      <c r="E576" s="6">
        <v>620</v>
      </c>
      <c r="F576" s="7">
        <f t="shared" si="80"/>
        <v>200</v>
      </c>
      <c r="G576" s="7">
        <f t="shared" si="80"/>
        <v>200</v>
      </c>
    </row>
    <row r="577" spans="1:7">
      <c r="A577" s="39" t="str">
        <f ca="1">IF(ISERROR(MATCH(E577,Код_КВР,0)),"",INDIRECT(ADDRESS(MATCH(E577,Код_КВР,0)+1,2,,,"КВР")))</f>
        <v>Субсидии автономным учреждениям на иные цели</v>
      </c>
      <c r="B577" s="52" t="s">
        <v>319</v>
      </c>
      <c r="C577" s="8" t="s">
        <v>565</v>
      </c>
      <c r="D577" s="1" t="s">
        <v>554</v>
      </c>
      <c r="E577" s="6">
        <v>622</v>
      </c>
      <c r="F577" s="7">
        <f>прил.16!G1035</f>
        <v>200</v>
      </c>
      <c r="G577" s="7">
        <f>прил.16!H1035</f>
        <v>200</v>
      </c>
    </row>
    <row r="578" spans="1:7">
      <c r="A578" s="39" t="str">
        <f ca="1">IF(ISERROR(MATCH(B578,Код_КЦСР,0)),"",INDIRECT(ADDRESS(MATCH(B578,Код_КЦСР,0)+1,2,,,"КЦСР")))</f>
        <v>Пропаганда здорового образа жизни</v>
      </c>
      <c r="B578" s="52" t="s">
        <v>321</v>
      </c>
      <c r="C578" s="8"/>
      <c r="D578" s="1"/>
      <c r="E578" s="6"/>
      <c r="F578" s="7">
        <f>F579+F584+F593</f>
        <v>2164.8000000000002</v>
      </c>
      <c r="G578" s="7">
        <f>G579+G584+G593</f>
        <v>2083.8000000000002</v>
      </c>
    </row>
    <row r="579" spans="1:7">
      <c r="A579" s="39" t="str">
        <f ca="1">IF(ISERROR(MATCH(C579,Код_Раздел,0)),"",INDIRECT(ADDRESS(MATCH(C579,Код_Раздел,0)+1,2,,,"Раздел")))</f>
        <v>Общегосударственные  вопросы</v>
      </c>
      <c r="B579" s="52" t="s">
        <v>321</v>
      </c>
      <c r="C579" s="8" t="s">
        <v>554</v>
      </c>
      <c r="D579" s="1"/>
      <c r="E579" s="6"/>
      <c r="F579" s="7">
        <f t="shared" ref="F579:G582" si="81">F580</f>
        <v>1220</v>
      </c>
      <c r="G579" s="7">
        <f t="shared" si="81"/>
        <v>1220</v>
      </c>
    </row>
    <row r="580" spans="1:7">
      <c r="A580" s="10" t="s">
        <v>578</v>
      </c>
      <c r="B580" s="52" t="s">
        <v>321</v>
      </c>
      <c r="C580" s="8" t="s">
        <v>554</v>
      </c>
      <c r="D580" s="1" t="s">
        <v>532</v>
      </c>
      <c r="E580" s="6"/>
      <c r="F580" s="7">
        <f t="shared" si="81"/>
        <v>1220</v>
      </c>
      <c r="G580" s="7">
        <f t="shared" si="81"/>
        <v>1220</v>
      </c>
    </row>
    <row r="581" spans="1:7">
      <c r="A581" s="39" t="str">
        <f ca="1">IF(ISERROR(MATCH(E581,Код_КВР,0)),"",INDIRECT(ADDRESS(MATCH(E581,Код_КВР,0)+1,2,,,"КВР")))</f>
        <v>Закупка товаров, работ и услуг для муниципальных нужд</v>
      </c>
      <c r="B581" s="52" t="s">
        <v>321</v>
      </c>
      <c r="C581" s="8" t="s">
        <v>554</v>
      </c>
      <c r="D581" s="1" t="s">
        <v>532</v>
      </c>
      <c r="E581" s="6">
        <v>200</v>
      </c>
      <c r="F581" s="7">
        <f t="shared" si="81"/>
        <v>1220</v>
      </c>
      <c r="G581" s="7">
        <f t="shared" si="81"/>
        <v>1220</v>
      </c>
    </row>
    <row r="582" spans="1:7" ht="33">
      <c r="A582" s="39" t="str">
        <f ca="1">IF(ISERROR(MATCH(E582,Код_КВР,0)),"",INDIRECT(ADDRESS(MATCH(E582,Код_КВР,0)+1,2,,,"КВР")))</f>
        <v>Иные закупки товаров, работ и услуг для обеспечения муниципальных нужд</v>
      </c>
      <c r="B582" s="52" t="s">
        <v>321</v>
      </c>
      <c r="C582" s="8" t="s">
        <v>554</v>
      </c>
      <c r="D582" s="1" t="s">
        <v>532</v>
      </c>
      <c r="E582" s="6">
        <v>240</v>
      </c>
      <c r="F582" s="7">
        <f t="shared" si="81"/>
        <v>1220</v>
      </c>
      <c r="G582" s="7">
        <f t="shared" si="81"/>
        <v>1220</v>
      </c>
    </row>
    <row r="583" spans="1:7" ht="33">
      <c r="A583" s="39" t="str">
        <f ca="1">IF(ISERROR(MATCH(E583,Код_КВР,0)),"",INDIRECT(ADDRESS(MATCH(E583,Код_КВР,0)+1,2,,,"КВР")))</f>
        <v xml:space="preserve">Прочая закупка товаров, работ и услуг для обеспечения муниципальных нужд         </v>
      </c>
      <c r="B583" s="52" t="s">
        <v>321</v>
      </c>
      <c r="C583" s="8" t="s">
        <v>554</v>
      </c>
      <c r="D583" s="1" t="s">
        <v>532</v>
      </c>
      <c r="E583" s="6">
        <v>244</v>
      </c>
      <c r="F583" s="7">
        <f>прил.16!G88</f>
        <v>1220</v>
      </c>
      <c r="G583" s="7">
        <f>прил.16!H88</f>
        <v>1220</v>
      </c>
    </row>
    <row r="584" spans="1:7">
      <c r="A584" s="39" t="str">
        <f ca="1">IF(ISERROR(MATCH(C584,Код_Раздел,0)),"",INDIRECT(ADDRESS(MATCH(C584,Код_Раздел,0)+1,2,,,"Раздел")))</f>
        <v>Образование</v>
      </c>
      <c r="B584" s="52" t="s">
        <v>321</v>
      </c>
      <c r="C584" s="8" t="s">
        <v>537</v>
      </c>
      <c r="D584" s="1"/>
      <c r="E584" s="6"/>
      <c r="F584" s="7">
        <f>F585+F589</f>
        <v>518</v>
      </c>
      <c r="G584" s="7">
        <f>G585+G589</f>
        <v>465</v>
      </c>
    </row>
    <row r="585" spans="1:7">
      <c r="A585" s="10" t="s">
        <v>541</v>
      </c>
      <c r="B585" s="52" t="s">
        <v>321</v>
      </c>
      <c r="C585" s="8" t="s">
        <v>537</v>
      </c>
      <c r="D585" s="1" t="s">
        <v>537</v>
      </c>
      <c r="E585" s="6"/>
      <c r="F585" s="7">
        <f t="shared" ref="F585:G587" si="82">F586</f>
        <v>465</v>
      </c>
      <c r="G585" s="7">
        <f t="shared" si="82"/>
        <v>465</v>
      </c>
    </row>
    <row r="586" spans="1:7" ht="33">
      <c r="A586" s="39" t="str">
        <f ca="1">IF(ISERROR(MATCH(E586,Код_КВР,0)),"",INDIRECT(ADDRESS(MATCH(E586,Код_КВР,0)+1,2,,,"КВР")))</f>
        <v>Предоставление субсидий бюджетным, автономным учреждениям и иным некоммерческим организациям</v>
      </c>
      <c r="B586" s="52" t="s">
        <v>321</v>
      </c>
      <c r="C586" s="8" t="s">
        <v>537</v>
      </c>
      <c r="D586" s="1" t="s">
        <v>537</v>
      </c>
      <c r="E586" s="6">
        <v>600</v>
      </c>
      <c r="F586" s="7">
        <f t="shared" si="82"/>
        <v>465</v>
      </c>
      <c r="G586" s="7">
        <f t="shared" si="82"/>
        <v>465</v>
      </c>
    </row>
    <row r="587" spans="1:7">
      <c r="A587" s="39" t="str">
        <f ca="1">IF(ISERROR(MATCH(E587,Код_КВР,0)),"",INDIRECT(ADDRESS(MATCH(E587,Код_КВР,0)+1,2,,,"КВР")))</f>
        <v>Субсидии бюджетным учреждениям</v>
      </c>
      <c r="B587" s="52" t="s">
        <v>321</v>
      </c>
      <c r="C587" s="8" t="s">
        <v>537</v>
      </c>
      <c r="D587" s="1" t="s">
        <v>537</v>
      </c>
      <c r="E587" s="6">
        <v>610</v>
      </c>
      <c r="F587" s="7">
        <f t="shared" si="82"/>
        <v>465</v>
      </c>
      <c r="G587" s="7">
        <f t="shared" si="82"/>
        <v>465</v>
      </c>
    </row>
    <row r="588" spans="1:7">
      <c r="A588" s="39" t="str">
        <f ca="1">IF(ISERROR(MATCH(E588,Код_КВР,0)),"",INDIRECT(ADDRESS(MATCH(E588,Код_КВР,0)+1,2,,,"КВР")))</f>
        <v>Субсидии бюджетным учреждениям на иные цели</v>
      </c>
      <c r="B588" s="52" t="s">
        <v>321</v>
      </c>
      <c r="C588" s="8" t="s">
        <v>537</v>
      </c>
      <c r="D588" s="1" t="s">
        <v>537</v>
      </c>
      <c r="E588" s="6">
        <v>612</v>
      </c>
      <c r="F588" s="7">
        <f>прил.16!G275</f>
        <v>465</v>
      </c>
      <c r="G588" s="7">
        <f>прил.16!H275</f>
        <v>465</v>
      </c>
    </row>
    <row r="589" spans="1:7">
      <c r="A589" s="10" t="s">
        <v>590</v>
      </c>
      <c r="B589" s="52" t="s">
        <v>321</v>
      </c>
      <c r="C589" s="8" t="s">
        <v>537</v>
      </c>
      <c r="D589" s="8" t="s">
        <v>560</v>
      </c>
      <c r="E589" s="6"/>
      <c r="F589" s="7">
        <f t="shared" ref="F589:G591" si="83">F590</f>
        <v>53</v>
      </c>
      <c r="G589" s="7">
        <f t="shared" si="83"/>
        <v>0</v>
      </c>
    </row>
    <row r="590" spans="1:7">
      <c r="A590" s="39" t="str">
        <f ca="1">IF(ISERROR(MATCH(E590,Код_КВР,0)),"",INDIRECT(ADDRESS(MATCH(E590,Код_КВР,0)+1,2,,,"КВР")))</f>
        <v>Закупка товаров, работ и услуг для муниципальных нужд</v>
      </c>
      <c r="B590" s="52" t="s">
        <v>321</v>
      </c>
      <c r="C590" s="8" t="s">
        <v>537</v>
      </c>
      <c r="D590" s="8" t="s">
        <v>560</v>
      </c>
      <c r="E590" s="6">
        <v>200</v>
      </c>
      <c r="F590" s="7">
        <f t="shared" si="83"/>
        <v>53</v>
      </c>
      <c r="G590" s="7">
        <f t="shared" si="83"/>
        <v>0</v>
      </c>
    </row>
    <row r="591" spans="1:7" ht="33">
      <c r="A591" s="39" t="str">
        <f ca="1">IF(ISERROR(MATCH(E591,Код_КВР,0)),"",INDIRECT(ADDRESS(MATCH(E591,Код_КВР,0)+1,2,,,"КВР")))</f>
        <v>Иные закупки товаров, работ и услуг для обеспечения муниципальных нужд</v>
      </c>
      <c r="B591" s="52" t="s">
        <v>321</v>
      </c>
      <c r="C591" s="8" t="s">
        <v>537</v>
      </c>
      <c r="D591" s="8" t="s">
        <v>560</v>
      </c>
      <c r="E591" s="6">
        <v>240</v>
      </c>
      <c r="F591" s="7">
        <f t="shared" si="83"/>
        <v>53</v>
      </c>
      <c r="G591" s="7">
        <f t="shared" si="83"/>
        <v>0</v>
      </c>
    </row>
    <row r="592" spans="1:7" ht="33">
      <c r="A592" s="39" t="str">
        <f ca="1">IF(ISERROR(MATCH(E592,Код_КВР,0)),"",INDIRECT(ADDRESS(MATCH(E592,Код_КВР,0)+1,2,,,"КВР")))</f>
        <v xml:space="preserve">Прочая закупка товаров, работ и услуг для обеспечения муниципальных нужд         </v>
      </c>
      <c r="B592" s="52" t="s">
        <v>321</v>
      </c>
      <c r="C592" s="8" t="s">
        <v>537</v>
      </c>
      <c r="D592" s="8" t="s">
        <v>560</v>
      </c>
      <c r="E592" s="6">
        <v>244</v>
      </c>
      <c r="F592" s="7">
        <f>прил.16!G642</f>
        <v>53</v>
      </c>
      <c r="G592" s="7">
        <f>прил.16!H642</f>
        <v>0</v>
      </c>
    </row>
    <row r="593" spans="1:7">
      <c r="A593" s="39" t="str">
        <f ca="1">IF(ISERROR(MATCH(C593,Код_Раздел,0)),"",INDIRECT(ADDRESS(MATCH(C593,Код_Раздел,0)+1,2,,,"Раздел")))</f>
        <v>Культура, кинематография</v>
      </c>
      <c r="B593" s="52" t="s">
        <v>321</v>
      </c>
      <c r="C593" s="8" t="s">
        <v>563</v>
      </c>
      <c r="D593" s="1"/>
      <c r="E593" s="6"/>
      <c r="F593" s="7">
        <f t="shared" ref="F593:G596" si="84">F594</f>
        <v>426.8</v>
      </c>
      <c r="G593" s="7">
        <f t="shared" si="84"/>
        <v>398.8</v>
      </c>
    </row>
    <row r="594" spans="1:7">
      <c r="A594" s="10" t="s">
        <v>505</v>
      </c>
      <c r="B594" s="52" t="s">
        <v>321</v>
      </c>
      <c r="C594" s="8" t="s">
        <v>563</v>
      </c>
      <c r="D594" s="1" t="s">
        <v>557</v>
      </c>
      <c r="E594" s="6"/>
      <c r="F594" s="7">
        <f t="shared" si="84"/>
        <v>426.8</v>
      </c>
      <c r="G594" s="7">
        <f t="shared" si="84"/>
        <v>398.8</v>
      </c>
    </row>
    <row r="595" spans="1:7">
      <c r="A595" s="39" t="str">
        <f ca="1">IF(ISERROR(MATCH(E595,Код_КВР,0)),"",INDIRECT(ADDRESS(MATCH(E595,Код_КВР,0)+1,2,,,"КВР")))</f>
        <v>Закупка товаров, работ и услуг для муниципальных нужд</v>
      </c>
      <c r="B595" s="52" t="s">
        <v>321</v>
      </c>
      <c r="C595" s="8" t="s">
        <v>563</v>
      </c>
      <c r="D595" s="1" t="s">
        <v>557</v>
      </c>
      <c r="E595" s="6">
        <v>200</v>
      </c>
      <c r="F595" s="7">
        <f t="shared" si="84"/>
        <v>426.8</v>
      </c>
      <c r="G595" s="7">
        <f t="shared" si="84"/>
        <v>398.8</v>
      </c>
    </row>
    <row r="596" spans="1:7" ht="33">
      <c r="A596" s="39" t="str">
        <f ca="1">IF(ISERROR(MATCH(E596,Код_КВР,0)),"",INDIRECT(ADDRESS(MATCH(E596,Код_КВР,0)+1,2,,,"КВР")))</f>
        <v>Иные закупки товаров, работ и услуг для обеспечения муниципальных нужд</v>
      </c>
      <c r="B596" s="52" t="s">
        <v>321</v>
      </c>
      <c r="C596" s="8" t="s">
        <v>563</v>
      </c>
      <c r="D596" s="1" t="s">
        <v>557</v>
      </c>
      <c r="E596" s="6">
        <v>240</v>
      </c>
      <c r="F596" s="7">
        <f t="shared" si="84"/>
        <v>426.8</v>
      </c>
      <c r="G596" s="7">
        <f t="shared" si="84"/>
        <v>398.8</v>
      </c>
    </row>
    <row r="597" spans="1:7" ht="33">
      <c r="A597" s="39" t="str">
        <f ca="1">IF(ISERROR(MATCH(E597,Код_КВР,0)),"",INDIRECT(ADDRESS(MATCH(E597,Код_КВР,0)+1,2,,,"КВР")))</f>
        <v xml:space="preserve">Прочая закупка товаров, работ и услуг для обеспечения муниципальных нужд         </v>
      </c>
      <c r="B597" s="52" t="s">
        <v>321</v>
      </c>
      <c r="C597" s="8" t="s">
        <v>563</v>
      </c>
      <c r="D597" s="1" t="s">
        <v>557</v>
      </c>
      <c r="E597" s="6">
        <v>244</v>
      </c>
      <c r="F597" s="7">
        <f>прил.16!G934</f>
        <v>426.8</v>
      </c>
      <c r="G597" s="7">
        <f>прил.16!H934</f>
        <v>398.8</v>
      </c>
    </row>
    <row r="598" spans="1:7">
      <c r="A598" s="39" t="str">
        <f ca="1">IF(ISERROR(MATCH(B598,Код_КЦСР,0)),"",INDIRECT(ADDRESS(MATCH(B598,Код_КЦСР,0)+1,2,,,"КЦСР")))</f>
        <v>Адаптация горожан с ограниченными возможностями</v>
      </c>
      <c r="B598" s="52" t="s">
        <v>323</v>
      </c>
      <c r="C598" s="8"/>
      <c r="D598" s="1"/>
      <c r="E598" s="6"/>
      <c r="F598" s="7">
        <f>F599+F604</f>
        <v>235</v>
      </c>
      <c r="G598" s="7">
        <f>G599+G604</f>
        <v>235</v>
      </c>
    </row>
    <row r="599" spans="1:7">
      <c r="A599" s="39" t="str">
        <f ca="1">IF(ISERROR(MATCH(C599,Код_Раздел,0)),"",INDIRECT(ADDRESS(MATCH(C599,Код_Раздел,0)+1,2,,,"Раздел")))</f>
        <v>Образование</v>
      </c>
      <c r="B599" s="52" t="s">
        <v>323</v>
      </c>
      <c r="C599" s="8" t="s">
        <v>537</v>
      </c>
      <c r="D599" s="1"/>
      <c r="E599" s="6"/>
      <c r="F599" s="7">
        <f t="shared" ref="F599:G602" si="85">F600</f>
        <v>100</v>
      </c>
      <c r="G599" s="7">
        <f t="shared" si="85"/>
        <v>100</v>
      </c>
    </row>
    <row r="600" spans="1:7">
      <c r="A600" s="10" t="s">
        <v>541</v>
      </c>
      <c r="B600" s="52" t="s">
        <v>323</v>
      </c>
      <c r="C600" s="8" t="s">
        <v>537</v>
      </c>
      <c r="D600" s="1" t="s">
        <v>537</v>
      </c>
      <c r="E600" s="6"/>
      <c r="F600" s="7">
        <f t="shared" si="85"/>
        <v>100</v>
      </c>
      <c r="G600" s="7">
        <f t="shared" si="85"/>
        <v>100</v>
      </c>
    </row>
    <row r="601" spans="1:7" ht="33">
      <c r="A601" s="39" t="str">
        <f ca="1">IF(ISERROR(MATCH(E601,Код_КВР,0)),"",INDIRECT(ADDRESS(MATCH(E601,Код_КВР,0)+1,2,,,"КВР")))</f>
        <v>Предоставление субсидий бюджетным, автономным учреждениям и иным некоммерческим организациям</v>
      </c>
      <c r="B601" s="52" t="s">
        <v>323</v>
      </c>
      <c r="C601" s="8" t="s">
        <v>537</v>
      </c>
      <c r="D601" s="1" t="s">
        <v>537</v>
      </c>
      <c r="E601" s="6">
        <v>600</v>
      </c>
      <c r="F601" s="7">
        <f t="shared" si="85"/>
        <v>100</v>
      </c>
      <c r="G601" s="7">
        <f t="shared" si="85"/>
        <v>100</v>
      </c>
    </row>
    <row r="602" spans="1:7">
      <c r="A602" s="39" t="str">
        <f ca="1">IF(ISERROR(MATCH(E602,Код_КВР,0)),"",INDIRECT(ADDRESS(MATCH(E602,Код_КВР,0)+1,2,,,"КВР")))</f>
        <v>Субсидии бюджетным учреждениям</v>
      </c>
      <c r="B602" s="52" t="s">
        <v>323</v>
      </c>
      <c r="C602" s="8" t="s">
        <v>537</v>
      </c>
      <c r="D602" s="1" t="s">
        <v>537</v>
      </c>
      <c r="E602" s="6">
        <v>610</v>
      </c>
      <c r="F602" s="7">
        <f t="shared" si="85"/>
        <v>100</v>
      </c>
      <c r="G602" s="7">
        <f t="shared" si="85"/>
        <v>100</v>
      </c>
    </row>
    <row r="603" spans="1:7">
      <c r="A603" s="39" t="str">
        <f ca="1">IF(ISERROR(MATCH(E603,Код_КВР,0)),"",INDIRECT(ADDRESS(MATCH(E603,Код_КВР,0)+1,2,,,"КВР")))</f>
        <v>Субсидии бюджетным учреждениям на иные цели</v>
      </c>
      <c r="B603" s="52" t="s">
        <v>323</v>
      </c>
      <c r="C603" s="8" t="s">
        <v>537</v>
      </c>
      <c r="D603" s="1" t="s">
        <v>537</v>
      </c>
      <c r="E603" s="6">
        <v>612</v>
      </c>
      <c r="F603" s="7">
        <f>прил.16!G279</f>
        <v>100</v>
      </c>
      <c r="G603" s="7">
        <f>прил.16!H279</f>
        <v>100</v>
      </c>
    </row>
    <row r="604" spans="1:7">
      <c r="A604" s="39" t="str">
        <f ca="1">IF(ISERROR(MATCH(C604,Код_Раздел,0)),"",INDIRECT(ADDRESS(MATCH(C604,Код_Раздел,0)+1,2,,,"Раздел")))</f>
        <v>Культура, кинематография</v>
      </c>
      <c r="B604" s="52" t="s">
        <v>323</v>
      </c>
      <c r="C604" s="8" t="s">
        <v>563</v>
      </c>
      <c r="D604" s="1"/>
      <c r="E604" s="6"/>
      <c r="F604" s="7">
        <f t="shared" ref="F604:G607" si="86">F605</f>
        <v>135</v>
      </c>
      <c r="G604" s="7">
        <f t="shared" si="86"/>
        <v>135</v>
      </c>
    </row>
    <row r="605" spans="1:7">
      <c r="A605" s="10" t="s">
        <v>505</v>
      </c>
      <c r="B605" s="52" t="s">
        <v>323</v>
      </c>
      <c r="C605" s="8" t="s">
        <v>563</v>
      </c>
      <c r="D605" s="1" t="s">
        <v>557</v>
      </c>
      <c r="E605" s="6"/>
      <c r="F605" s="7">
        <f t="shared" si="86"/>
        <v>135</v>
      </c>
      <c r="G605" s="7">
        <f t="shared" si="86"/>
        <v>135</v>
      </c>
    </row>
    <row r="606" spans="1:7">
      <c r="A606" s="39" t="str">
        <f ca="1">IF(ISERROR(MATCH(E606,Код_КВР,0)),"",INDIRECT(ADDRESS(MATCH(E606,Код_КВР,0)+1,2,,,"КВР")))</f>
        <v>Закупка товаров, работ и услуг для муниципальных нужд</v>
      </c>
      <c r="B606" s="52" t="s">
        <v>323</v>
      </c>
      <c r="C606" s="8" t="s">
        <v>563</v>
      </c>
      <c r="D606" s="1" t="s">
        <v>557</v>
      </c>
      <c r="E606" s="6">
        <v>200</v>
      </c>
      <c r="F606" s="7">
        <f t="shared" si="86"/>
        <v>135</v>
      </c>
      <c r="G606" s="7">
        <f t="shared" si="86"/>
        <v>135</v>
      </c>
    </row>
    <row r="607" spans="1:7" ht="33">
      <c r="A607" s="39" t="str">
        <f ca="1">IF(ISERROR(MATCH(E607,Код_КВР,0)),"",INDIRECT(ADDRESS(MATCH(E607,Код_КВР,0)+1,2,,,"КВР")))</f>
        <v>Иные закупки товаров, работ и услуг для обеспечения муниципальных нужд</v>
      </c>
      <c r="B607" s="52" t="s">
        <v>323</v>
      </c>
      <c r="C607" s="8" t="s">
        <v>563</v>
      </c>
      <c r="D607" s="1" t="s">
        <v>557</v>
      </c>
      <c r="E607" s="6">
        <v>240</v>
      </c>
      <c r="F607" s="7">
        <f t="shared" si="86"/>
        <v>135</v>
      </c>
      <c r="G607" s="7">
        <f t="shared" si="86"/>
        <v>135</v>
      </c>
    </row>
    <row r="608" spans="1:7" ht="33">
      <c r="A608" s="39" t="str">
        <f ca="1">IF(ISERROR(MATCH(E608,Код_КВР,0)),"",INDIRECT(ADDRESS(MATCH(E608,Код_КВР,0)+1,2,,,"КВР")))</f>
        <v xml:space="preserve">Прочая закупка товаров, работ и услуг для обеспечения муниципальных нужд         </v>
      </c>
      <c r="B608" s="52" t="s">
        <v>323</v>
      </c>
      <c r="C608" s="8" t="s">
        <v>563</v>
      </c>
      <c r="D608" s="1" t="s">
        <v>557</v>
      </c>
      <c r="E608" s="6">
        <v>244</v>
      </c>
      <c r="F608" s="7">
        <f>прил.16!G938</f>
        <v>135</v>
      </c>
      <c r="G608" s="7">
        <f>прил.16!H938</f>
        <v>135</v>
      </c>
    </row>
    <row r="609" spans="1:7">
      <c r="A609" s="39" t="str">
        <f ca="1">IF(ISERROR(MATCH(B609,Код_КЦСР,0)),"",INDIRECT(ADDRESS(MATCH(B609,Код_КЦСР,0)+1,2,,,"КЦСР")))</f>
        <v>Здоровье на рабочем месте</v>
      </c>
      <c r="B609" s="52" t="s">
        <v>325</v>
      </c>
      <c r="C609" s="8"/>
      <c r="D609" s="1"/>
      <c r="E609" s="6"/>
      <c r="F609" s="7">
        <f>F610+F615</f>
        <v>359.4</v>
      </c>
      <c r="G609" s="7">
        <f>G610+G615</f>
        <v>124.4</v>
      </c>
    </row>
    <row r="610" spans="1:7">
      <c r="A610" s="39" t="str">
        <f ca="1">IF(ISERROR(MATCH(C610,Код_Раздел,0)),"",INDIRECT(ADDRESS(MATCH(C610,Код_Раздел,0)+1,2,,,"Раздел")))</f>
        <v>Национальная безопасность и правоохранительная  деятельность</v>
      </c>
      <c r="B610" s="52" t="s">
        <v>325</v>
      </c>
      <c r="C610" s="8" t="s">
        <v>556</v>
      </c>
      <c r="D610" s="1"/>
      <c r="E610" s="6"/>
      <c r="F610" s="7">
        <f t="shared" ref="F610:G613" si="87">F611</f>
        <v>64.400000000000006</v>
      </c>
      <c r="G610" s="7">
        <f t="shared" si="87"/>
        <v>64.400000000000006</v>
      </c>
    </row>
    <row r="611" spans="1:7" ht="33">
      <c r="A611" s="14" t="s">
        <v>600</v>
      </c>
      <c r="B611" s="52" t="s">
        <v>325</v>
      </c>
      <c r="C611" s="8" t="s">
        <v>556</v>
      </c>
      <c r="D611" s="1" t="s">
        <v>560</v>
      </c>
      <c r="E611" s="6"/>
      <c r="F611" s="7">
        <f t="shared" si="87"/>
        <v>64.400000000000006</v>
      </c>
      <c r="G611" s="7">
        <f t="shared" si="87"/>
        <v>64.400000000000006</v>
      </c>
    </row>
    <row r="612" spans="1:7">
      <c r="A612" s="39" t="str">
        <f ca="1">IF(ISERROR(MATCH(E612,Код_КВР,0)),"",INDIRECT(ADDRESS(MATCH(E612,Код_КВР,0)+1,2,,,"КВР")))</f>
        <v>Закупка товаров, работ и услуг для муниципальных нужд</v>
      </c>
      <c r="B612" s="52" t="s">
        <v>325</v>
      </c>
      <c r="C612" s="8" t="s">
        <v>556</v>
      </c>
      <c r="D612" s="1" t="s">
        <v>560</v>
      </c>
      <c r="E612" s="6">
        <v>200</v>
      </c>
      <c r="F612" s="7">
        <f t="shared" si="87"/>
        <v>64.400000000000006</v>
      </c>
      <c r="G612" s="7">
        <f t="shared" si="87"/>
        <v>64.400000000000006</v>
      </c>
    </row>
    <row r="613" spans="1:7" ht="33">
      <c r="A613" s="39" t="str">
        <f ca="1">IF(ISERROR(MATCH(E613,Код_КВР,0)),"",INDIRECT(ADDRESS(MATCH(E613,Код_КВР,0)+1,2,,,"КВР")))</f>
        <v>Иные закупки товаров, работ и услуг для обеспечения муниципальных нужд</v>
      </c>
      <c r="B613" s="52" t="s">
        <v>325</v>
      </c>
      <c r="C613" s="8" t="s">
        <v>556</v>
      </c>
      <c r="D613" s="1" t="s">
        <v>560</v>
      </c>
      <c r="E613" s="6">
        <v>240</v>
      </c>
      <c r="F613" s="7">
        <f t="shared" si="87"/>
        <v>64.400000000000006</v>
      </c>
      <c r="G613" s="7">
        <f t="shared" si="87"/>
        <v>64.400000000000006</v>
      </c>
    </row>
    <row r="614" spans="1:7" ht="33">
      <c r="A614" s="39" t="str">
        <f ca="1">IF(ISERROR(MATCH(E614,Код_КВР,0)),"",INDIRECT(ADDRESS(MATCH(E614,Код_КВР,0)+1,2,,,"КВР")))</f>
        <v xml:space="preserve">Прочая закупка товаров, работ и услуг для обеспечения муниципальных нужд         </v>
      </c>
      <c r="B614" s="52" t="s">
        <v>325</v>
      </c>
      <c r="C614" s="8" t="s">
        <v>556</v>
      </c>
      <c r="D614" s="1" t="s">
        <v>560</v>
      </c>
      <c r="E614" s="6">
        <v>244</v>
      </c>
      <c r="F614" s="7">
        <f>прил.16!G152</f>
        <v>64.400000000000006</v>
      </c>
      <c r="G614" s="7">
        <f>прил.16!H152</f>
        <v>64.400000000000006</v>
      </c>
    </row>
    <row r="615" spans="1:7">
      <c r="A615" s="39" t="str">
        <f ca="1">IF(ISERROR(MATCH(C615,Код_Раздел,0)),"",INDIRECT(ADDRESS(MATCH(C615,Код_Раздел,0)+1,2,,,"Раздел")))</f>
        <v>Социальная политика</v>
      </c>
      <c r="B615" s="52" t="s">
        <v>325</v>
      </c>
      <c r="C615" s="8" t="s">
        <v>530</v>
      </c>
      <c r="D615" s="1"/>
      <c r="E615" s="6"/>
      <c r="F615" s="7">
        <f t="shared" ref="F615:G618" si="88">F616</f>
        <v>295</v>
      </c>
      <c r="G615" s="7">
        <f t="shared" si="88"/>
        <v>60</v>
      </c>
    </row>
    <row r="616" spans="1:7">
      <c r="A616" s="10" t="s">
        <v>531</v>
      </c>
      <c r="B616" s="52" t="s">
        <v>325</v>
      </c>
      <c r="C616" s="8" t="s">
        <v>530</v>
      </c>
      <c r="D616" s="1" t="s">
        <v>558</v>
      </c>
      <c r="E616" s="6"/>
      <c r="F616" s="7">
        <f t="shared" si="88"/>
        <v>295</v>
      </c>
      <c r="G616" s="7">
        <f t="shared" si="88"/>
        <v>60</v>
      </c>
    </row>
    <row r="617" spans="1:7">
      <c r="A617" s="39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52" t="s">
        <v>325</v>
      </c>
      <c r="C617" s="8" t="s">
        <v>530</v>
      </c>
      <c r="D617" s="1" t="s">
        <v>558</v>
      </c>
      <c r="E617" s="6">
        <v>200</v>
      </c>
      <c r="F617" s="7">
        <f t="shared" si="88"/>
        <v>295</v>
      </c>
      <c r="G617" s="7">
        <f t="shared" si="88"/>
        <v>60</v>
      </c>
    </row>
    <row r="618" spans="1:7" ht="33">
      <c r="A618" s="39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52" t="s">
        <v>325</v>
      </c>
      <c r="C618" s="8" t="s">
        <v>530</v>
      </c>
      <c r="D618" s="1" t="s">
        <v>558</v>
      </c>
      <c r="E618" s="6">
        <v>240</v>
      </c>
      <c r="F618" s="7">
        <f t="shared" si="88"/>
        <v>295</v>
      </c>
      <c r="G618" s="7">
        <f t="shared" si="88"/>
        <v>60</v>
      </c>
    </row>
    <row r="619" spans="1:7" ht="33">
      <c r="A619" s="39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52" t="s">
        <v>325</v>
      </c>
      <c r="C619" s="8" t="s">
        <v>530</v>
      </c>
      <c r="D619" s="1" t="s">
        <v>558</v>
      </c>
      <c r="E619" s="6">
        <v>244</v>
      </c>
      <c r="F619" s="7">
        <f>прил.16!G1132</f>
        <v>295</v>
      </c>
      <c r="G619" s="7">
        <f>прил.16!H1132</f>
        <v>60</v>
      </c>
    </row>
    <row r="620" spans="1:7">
      <c r="A620" s="39" t="str">
        <f ca="1">IF(ISERROR(MATCH(B620,Код_КЦСР,0)),"",INDIRECT(ADDRESS(MATCH(B620,Код_КЦСР,0)+1,2,,,"КЦСР")))</f>
        <v>Активное долголетие</v>
      </c>
      <c r="B620" s="52" t="s">
        <v>327</v>
      </c>
      <c r="C620" s="8"/>
      <c r="D620" s="1"/>
      <c r="E620" s="6"/>
      <c r="F620" s="7">
        <f>F621+F626</f>
        <v>327.10000000000002</v>
      </c>
      <c r="G620" s="7">
        <f>G621+G626</f>
        <v>328.1</v>
      </c>
    </row>
    <row r="621" spans="1:7">
      <c r="A621" s="39" t="str">
        <f ca="1">IF(ISERROR(MATCH(C621,Код_Раздел,0)),"",INDIRECT(ADDRESS(MATCH(C621,Код_Раздел,0)+1,2,,,"Раздел")))</f>
        <v>Культура, кинематография</v>
      </c>
      <c r="B621" s="52" t="s">
        <v>327</v>
      </c>
      <c r="C621" s="8" t="s">
        <v>563</v>
      </c>
      <c r="D621" s="1"/>
      <c r="E621" s="6"/>
      <c r="F621" s="7">
        <f t="shared" ref="F621:G624" si="89">F622</f>
        <v>45.1</v>
      </c>
      <c r="G621" s="7">
        <f t="shared" si="89"/>
        <v>46.1</v>
      </c>
    </row>
    <row r="622" spans="1:7">
      <c r="A622" s="10" t="s">
        <v>505</v>
      </c>
      <c r="B622" s="52" t="s">
        <v>327</v>
      </c>
      <c r="C622" s="8" t="s">
        <v>563</v>
      </c>
      <c r="D622" s="1" t="s">
        <v>557</v>
      </c>
      <c r="E622" s="6"/>
      <c r="F622" s="7">
        <f t="shared" si="89"/>
        <v>45.1</v>
      </c>
      <c r="G622" s="7">
        <f t="shared" si="89"/>
        <v>46.1</v>
      </c>
    </row>
    <row r="623" spans="1:7">
      <c r="A623" s="39" t="str">
        <f ca="1">IF(ISERROR(MATCH(E623,Код_КВР,0)),"",INDIRECT(ADDRESS(MATCH(E623,Код_КВР,0)+1,2,,,"КВР")))</f>
        <v>Закупка товаров, работ и услуг для муниципальных нужд</v>
      </c>
      <c r="B623" s="52" t="s">
        <v>327</v>
      </c>
      <c r="C623" s="8" t="s">
        <v>563</v>
      </c>
      <c r="D623" s="1" t="s">
        <v>557</v>
      </c>
      <c r="E623" s="6">
        <v>200</v>
      </c>
      <c r="F623" s="7">
        <f t="shared" si="89"/>
        <v>45.1</v>
      </c>
      <c r="G623" s="7">
        <f t="shared" si="89"/>
        <v>46.1</v>
      </c>
    </row>
    <row r="624" spans="1:7" ht="33">
      <c r="A624" s="39" t="str">
        <f ca="1">IF(ISERROR(MATCH(E624,Код_КВР,0)),"",INDIRECT(ADDRESS(MATCH(E624,Код_КВР,0)+1,2,,,"КВР")))</f>
        <v>Иные закупки товаров, работ и услуг для обеспечения муниципальных нужд</v>
      </c>
      <c r="B624" s="52" t="s">
        <v>327</v>
      </c>
      <c r="C624" s="8" t="s">
        <v>563</v>
      </c>
      <c r="D624" s="1" t="s">
        <v>557</v>
      </c>
      <c r="E624" s="6">
        <v>240</v>
      </c>
      <c r="F624" s="7">
        <f t="shared" si="89"/>
        <v>45.1</v>
      </c>
      <c r="G624" s="7">
        <f t="shared" si="89"/>
        <v>46.1</v>
      </c>
    </row>
    <row r="625" spans="1:7" ht="33">
      <c r="A625" s="39" t="str">
        <f ca="1">IF(ISERROR(MATCH(E625,Код_КВР,0)),"",INDIRECT(ADDRESS(MATCH(E625,Код_КВР,0)+1,2,,,"КВР")))</f>
        <v xml:space="preserve">Прочая закупка товаров, работ и услуг для обеспечения муниципальных нужд         </v>
      </c>
      <c r="B625" s="52" t="s">
        <v>327</v>
      </c>
      <c r="C625" s="8" t="s">
        <v>563</v>
      </c>
      <c r="D625" s="1" t="s">
        <v>557</v>
      </c>
      <c r="E625" s="6">
        <v>244</v>
      </c>
      <c r="F625" s="7">
        <f>прил.16!G942</f>
        <v>45.1</v>
      </c>
      <c r="G625" s="7">
        <f>прил.16!H942</f>
        <v>46.1</v>
      </c>
    </row>
    <row r="626" spans="1:7">
      <c r="A626" s="39" t="str">
        <f ca="1">IF(ISERROR(MATCH(C626,Код_Раздел,0)),"",INDIRECT(ADDRESS(MATCH(C626,Код_Раздел,0)+1,2,,,"Раздел")))</f>
        <v>Социальная политика</v>
      </c>
      <c r="B626" s="52" t="s">
        <v>327</v>
      </c>
      <c r="C626" s="8" t="s">
        <v>530</v>
      </c>
      <c r="D626" s="1"/>
      <c r="E626" s="6"/>
      <c r="F626" s="7">
        <f t="shared" ref="F626:G629" si="90">F627</f>
        <v>282</v>
      </c>
      <c r="G626" s="7">
        <f t="shared" si="90"/>
        <v>282</v>
      </c>
    </row>
    <row r="627" spans="1:7">
      <c r="A627" s="10" t="s">
        <v>531</v>
      </c>
      <c r="B627" s="52" t="s">
        <v>327</v>
      </c>
      <c r="C627" s="8" t="s">
        <v>530</v>
      </c>
      <c r="D627" s="1" t="s">
        <v>558</v>
      </c>
      <c r="E627" s="6"/>
      <c r="F627" s="7">
        <f t="shared" si="90"/>
        <v>282</v>
      </c>
      <c r="G627" s="7">
        <f t="shared" si="90"/>
        <v>282</v>
      </c>
    </row>
    <row r="628" spans="1:7">
      <c r="A628" s="39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52" t="s">
        <v>327</v>
      </c>
      <c r="C628" s="8" t="s">
        <v>530</v>
      </c>
      <c r="D628" s="1" t="s">
        <v>558</v>
      </c>
      <c r="E628" s="6">
        <v>200</v>
      </c>
      <c r="F628" s="7">
        <f t="shared" si="90"/>
        <v>282</v>
      </c>
      <c r="G628" s="7">
        <f t="shared" si="90"/>
        <v>282</v>
      </c>
    </row>
    <row r="629" spans="1:7" ht="33">
      <c r="A629" s="39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52" t="s">
        <v>327</v>
      </c>
      <c r="C629" s="8" t="s">
        <v>530</v>
      </c>
      <c r="D629" s="1" t="s">
        <v>558</v>
      </c>
      <c r="E629" s="6">
        <v>240</v>
      </c>
      <c r="F629" s="7">
        <f t="shared" si="90"/>
        <v>282</v>
      </c>
      <c r="G629" s="7">
        <f t="shared" si="90"/>
        <v>282</v>
      </c>
    </row>
    <row r="630" spans="1:7" ht="33">
      <c r="A630" s="39" t="str">
        <f ca="1">IF(ISERROR(MATCH(E630,Код_КВР,0)),"",INDIRECT(ADDRESS(MATCH(E630,Код_КВР,0)+1,2,,,"КВР")))</f>
        <v xml:space="preserve">Прочая закупка товаров, работ и услуг для обеспечения муниципальных нужд         </v>
      </c>
      <c r="B630" s="52" t="s">
        <v>327</v>
      </c>
      <c r="C630" s="8" t="s">
        <v>530</v>
      </c>
      <c r="D630" s="1" t="s">
        <v>558</v>
      </c>
      <c r="E630" s="6">
        <v>244</v>
      </c>
      <c r="F630" s="7">
        <f>прил.16!G1136</f>
        <v>282</v>
      </c>
      <c r="G630" s="7">
        <f>прил.16!H1136</f>
        <v>282</v>
      </c>
    </row>
    <row r="631" spans="1:7" ht="33">
      <c r="A631" s="39" t="str">
        <f ca="1">IF(ISERROR(MATCH(B631,Код_КЦСР,0)),"",INDIRECT(ADDRESS(MATCH(B631,Код_КЦСР,0)+1,2,,,"КЦСР")))</f>
        <v>Муниципальная программа «iCity – Современные информационные технологии г. Череповца»  на 2014-2020 годы</v>
      </c>
      <c r="B631" s="52" t="s">
        <v>329</v>
      </c>
      <c r="C631" s="8"/>
      <c r="D631" s="1"/>
      <c r="E631" s="6"/>
      <c r="F631" s="7">
        <f>F632+F638</f>
        <v>43271.3</v>
      </c>
      <c r="G631" s="7">
        <f>G632+G638</f>
        <v>43378.2</v>
      </c>
    </row>
    <row r="632" spans="1:7" ht="49.5" hidden="1">
      <c r="A632" s="39" t="str">
        <f ca="1">IF(ISERROR(MATCH(B632,Код_КЦСР,0)),"",INDIRECT(ADDRESS(MATCH(B632,Код_КЦСР,0)+1,2,,,"КЦСР")))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32" s="52" t="s">
        <v>331</v>
      </c>
      <c r="C632" s="8"/>
      <c r="D632" s="1"/>
      <c r="E632" s="6"/>
      <c r="F632" s="7">
        <f t="shared" ref="F632:G636" si="91">F633</f>
        <v>0</v>
      </c>
      <c r="G632" s="7">
        <f t="shared" si="91"/>
        <v>0</v>
      </c>
    </row>
    <row r="633" spans="1:7" hidden="1">
      <c r="A633" s="39" t="str">
        <f ca="1">IF(ISERROR(MATCH(C633,Код_Раздел,0)),"",INDIRECT(ADDRESS(MATCH(C633,Код_Раздел,0)+1,2,,,"Раздел")))</f>
        <v>Национальная экономика</v>
      </c>
      <c r="B633" s="52" t="s">
        <v>331</v>
      </c>
      <c r="C633" s="8" t="s">
        <v>557</v>
      </c>
      <c r="D633" s="1"/>
      <c r="E633" s="6"/>
      <c r="F633" s="7">
        <f t="shared" si="91"/>
        <v>0</v>
      </c>
      <c r="G633" s="7">
        <f t="shared" si="91"/>
        <v>0</v>
      </c>
    </row>
    <row r="634" spans="1:7" hidden="1">
      <c r="A634" s="10" t="s">
        <v>571</v>
      </c>
      <c r="B634" s="52" t="s">
        <v>331</v>
      </c>
      <c r="C634" s="8" t="s">
        <v>557</v>
      </c>
      <c r="D634" s="1" t="s">
        <v>530</v>
      </c>
      <c r="E634" s="6"/>
      <c r="F634" s="7">
        <f t="shared" si="91"/>
        <v>0</v>
      </c>
      <c r="G634" s="7">
        <f t="shared" si="91"/>
        <v>0</v>
      </c>
    </row>
    <row r="635" spans="1:7" ht="33" hidden="1">
      <c r="A635" s="39" t="str">
        <f ca="1">IF(ISERROR(MATCH(E635,Код_КВР,0)),"",INDIRECT(ADDRESS(MATCH(E635,Код_КВР,0)+1,2,,,"КВР")))</f>
        <v>Предоставление субсидий бюджетным, автономным учреждениям и иным некоммерческим организациям</v>
      </c>
      <c r="B635" s="52" t="s">
        <v>331</v>
      </c>
      <c r="C635" s="8" t="s">
        <v>557</v>
      </c>
      <c r="D635" s="1" t="s">
        <v>530</v>
      </c>
      <c r="E635" s="6">
        <v>600</v>
      </c>
      <c r="F635" s="7">
        <f t="shared" si="91"/>
        <v>0</v>
      </c>
      <c r="G635" s="7">
        <f t="shared" si="91"/>
        <v>0</v>
      </c>
    </row>
    <row r="636" spans="1:7" hidden="1">
      <c r="A636" s="39" t="str">
        <f ca="1">IF(ISERROR(MATCH(E636,Код_КВР,0)),"",INDIRECT(ADDRESS(MATCH(E636,Код_КВР,0)+1,2,,,"КВР")))</f>
        <v>Субсидии бюджетным учреждениям</v>
      </c>
      <c r="B636" s="52" t="s">
        <v>331</v>
      </c>
      <c r="C636" s="8" t="s">
        <v>557</v>
      </c>
      <c r="D636" s="1" t="s">
        <v>530</v>
      </c>
      <c r="E636" s="6">
        <v>610</v>
      </c>
      <c r="F636" s="7">
        <f t="shared" si="91"/>
        <v>0</v>
      </c>
      <c r="G636" s="7">
        <f t="shared" si="91"/>
        <v>0</v>
      </c>
    </row>
    <row r="637" spans="1:7" hidden="1">
      <c r="A637" s="39" t="str">
        <f ca="1">IF(ISERROR(MATCH(E637,Код_КВР,0)),"",INDIRECT(ADDRESS(MATCH(E637,Код_КВР,0)+1,2,,,"КВР")))</f>
        <v>Субсидии бюджетным учреждениям на иные цели</v>
      </c>
      <c r="B637" s="52" t="s">
        <v>331</v>
      </c>
      <c r="C637" s="8" t="s">
        <v>557</v>
      </c>
      <c r="D637" s="1" t="s">
        <v>530</v>
      </c>
      <c r="E637" s="6">
        <v>612</v>
      </c>
      <c r="F637" s="7">
        <f>прил.16!G206</f>
        <v>0</v>
      </c>
      <c r="G637" s="7">
        <f>прил.16!H206</f>
        <v>0</v>
      </c>
    </row>
    <row r="638" spans="1:7" ht="82.5">
      <c r="A638" s="39" t="str">
        <f ca="1">IF(ISERROR(MATCH(B638,Код_КЦСР,0)),"",INDIRECT(ADDRESS(MATCH(B638,Код_КЦСР,0)+1,2,,,"КЦСР")))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38" s="52" t="s">
        <v>332</v>
      </c>
      <c r="C638" s="8"/>
      <c r="D638" s="1"/>
      <c r="E638" s="6"/>
      <c r="F638" s="7">
        <f t="shared" ref="F638:G641" si="92">F639</f>
        <v>43271.3</v>
      </c>
      <c r="G638" s="7">
        <f t="shared" si="92"/>
        <v>43378.2</v>
      </c>
    </row>
    <row r="639" spans="1:7">
      <c r="A639" s="39" t="str">
        <f ca="1">IF(ISERROR(MATCH(C639,Код_Раздел,0)),"",INDIRECT(ADDRESS(MATCH(C639,Код_Раздел,0)+1,2,,,"Раздел")))</f>
        <v>Национальная экономика</v>
      </c>
      <c r="B639" s="52" t="s">
        <v>332</v>
      </c>
      <c r="C639" s="8" t="s">
        <v>557</v>
      </c>
      <c r="D639" s="1"/>
      <c r="E639" s="6"/>
      <c r="F639" s="7">
        <f t="shared" si="92"/>
        <v>43271.3</v>
      </c>
      <c r="G639" s="7">
        <f t="shared" si="92"/>
        <v>43378.2</v>
      </c>
    </row>
    <row r="640" spans="1:7">
      <c r="A640" s="10" t="s">
        <v>571</v>
      </c>
      <c r="B640" s="52" t="s">
        <v>332</v>
      </c>
      <c r="C640" s="8" t="s">
        <v>557</v>
      </c>
      <c r="D640" s="1" t="s">
        <v>530</v>
      </c>
      <c r="E640" s="6"/>
      <c r="F640" s="7">
        <f t="shared" si="92"/>
        <v>43271.3</v>
      </c>
      <c r="G640" s="7">
        <f t="shared" si="92"/>
        <v>43378.2</v>
      </c>
    </row>
    <row r="641" spans="1:7" ht="33">
      <c r="A641" s="39" t="str">
        <f ca="1">IF(ISERROR(MATCH(E641,Код_КВР,0)),"",INDIRECT(ADDRESS(MATCH(E641,Код_КВР,0)+1,2,,,"КВР")))</f>
        <v>Предоставление субсидий бюджетным, автономным учреждениям и иным некоммерческим организациям</v>
      </c>
      <c r="B641" s="52" t="s">
        <v>332</v>
      </c>
      <c r="C641" s="8" t="s">
        <v>557</v>
      </c>
      <c r="D641" s="1" t="s">
        <v>530</v>
      </c>
      <c r="E641" s="6">
        <v>600</v>
      </c>
      <c r="F641" s="7">
        <f t="shared" si="92"/>
        <v>43271.3</v>
      </c>
      <c r="G641" s="7">
        <f t="shared" si="92"/>
        <v>43378.2</v>
      </c>
    </row>
    <row r="642" spans="1:7">
      <c r="A642" s="39" t="str">
        <f ca="1">IF(ISERROR(MATCH(E642,Код_КВР,0)),"",INDIRECT(ADDRESS(MATCH(E642,Код_КВР,0)+1,2,,,"КВР")))</f>
        <v>Субсидии бюджетным учреждениям</v>
      </c>
      <c r="B642" s="52" t="s">
        <v>332</v>
      </c>
      <c r="C642" s="8" t="s">
        <v>557</v>
      </c>
      <c r="D642" s="1" t="s">
        <v>530</v>
      </c>
      <c r="E642" s="6">
        <v>610</v>
      </c>
      <c r="F642" s="7">
        <f>SUM(F643:F644)</f>
        <v>43271.3</v>
      </c>
      <c r="G642" s="7">
        <f>SUM(G643:G644)</f>
        <v>43378.2</v>
      </c>
    </row>
    <row r="643" spans="1:7" ht="49.5">
      <c r="A643" s="39" t="str">
        <f ca="1">IF(ISERROR(MATCH(E643,Код_КВР,0)),"",INDIRECT(ADDRESS(MATCH(E643,Код_КВР,0)+1,2,,,"КВР")))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3" s="52" t="s">
        <v>332</v>
      </c>
      <c r="C643" s="8" t="s">
        <v>557</v>
      </c>
      <c r="D643" s="1" t="s">
        <v>530</v>
      </c>
      <c r="E643" s="6">
        <v>611</v>
      </c>
      <c r="F643" s="7">
        <f>прил.16!G210</f>
        <v>42271.3</v>
      </c>
      <c r="G643" s="7">
        <f>прил.16!H210</f>
        <v>42378.2</v>
      </c>
    </row>
    <row r="644" spans="1:7">
      <c r="A644" s="39" t="str">
        <f ca="1">IF(ISERROR(MATCH(E644,Код_КВР,0)),"",INDIRECT(ADDRESS(MATCH(E644,Код_КВР,0)+1,2,,,"КВР")))</f>
        <v>Субсидии бюджетным учреждениям на иные цели</v>
      </c>
      <c r="B644" s="52" t="s">
        <v>332</v>
      </c>
      <c r="C644" s="8" t="s">
        <v>557</v>
      </c>
      <c r="D644" s="1" t="s">
        <v>530</v>
      </c>
      <c r="E644" s="6">
        <v>612</v>
      </c>
      <c r="F644" s="7">
        <f>прил.16!G211</f>
        <v>1000</v>
      </c>
      <c r="G644" s="7">
        <f>прил.16!H211</f>
        <v>1000</v>
      </c>
    </row>
    <row r="645" spans="1:7" ht="33">
      <c r="A645" s="39" t="str">
        <f ca="1">IF(ISERROR(MATCH(B645,Код_КЦСР,0)),"",INDIRECT(ADDRESS(MATCH(B645,Код_КЦСР,0)+1,2,,,"КЦСР")))</f>
        <v>Муниципальная программа «Развитие внутреннего и въездного туризма в г.Череповце на 2014-2022 годы»</v>
      </c>
      <c r="B645" s="54" t="s">
        <v>334</v>
      </c>
      <c r="C645" s="8"/>
      <c r="D645" s="1"/>
      <c r="E645" s="6"/>
      <c r="F645" s="7">
        <f>F646+F657</f>
        <v>91.4</v>
      </c>
      <c r="G645" s="7">
        <f>G646+G657</f>
        <v>91.4</v>
      </c>
    </row>
    <row r="646" spans="1:7" ht="33">
      <c r="A646" s="39" t="str">
        <f ca="1">IF(ISERROR(MATCH(B646,Код_КЦСР,0)),"",INDIRECT(ADDRESS(MATCH(B646,Код_КЦСР,0)+1,2,,,"КЦСР")))</f>
        <v>Продвижение городского туристского продукта на российском и международном рынках</v>
      </c>
      <c r="B646" s="54" t="s">
        <v>336</v>
      </c>
      <c r="C646" s="8"/>
      <c r="D646" s="1"/>
      <c r="E646" s="6"/>
      <c r="F646" s="7">
        <f>F647</f>
        <v>41.4</v>
      </c>
      <c r="G646" s="7">
        <f>G647</f>
        <v>41.4</v>
      </c>
    </row>
    <row r="647" spans="1:7">
      <c r="A647" s="39" t="str">
        <f ca="1">IF(ISERROR(MATCH(C647,Код_Раздел,0)),"",INDIRECT(ADDRESS(MATCH(C647,Код_Раздел,0)+1,2,,,"Раздел")))</f>
        <v>Национальная экономика</v>
      </c>
      <c r="B647" s="54" t="s">
        <v>336</v>
      </c>
      <c r="C647" s="8" t="s">
        <v>557</v>
      </c>
      <c r="D647" s="1"/>
      <c r="E647" s="6"/>
      <c r="F647" s="7">
        <f>F648</f>
        <v>41.4</v>
      </c>
      <c r="G647" s="7">
        <f>G648</f>
        <v>41.4</v>
      </c>
    </row>
    <row r="648" spans="1:7">
      <c r="A648" s="10" t="s">
        <v>578</v>
      </c>
      <c r="B648" s="54" t="s">
        <v>336</v>
      </c>
      <c r="C648" s="8" t="s">
        <v>557</v>
      </c>
      <c r="D648" s="8" t="s">
        <v>538</v>
      </c>
      <c r="E648" s="6"/>
      <c r="F648" s="7">
        <f>F649+F651+F654</f>
        <v>41.4</v>
      </c>
      <c r="G648" s="7">
        <f>G649+G651+G654</f>
        <v>41.4</v>
      </c>
    </row>
    <row r="649" spans="1:7" ht="33">
      <c r="A649" s="39" t="str">
        <f t="shared" ref="A649:A656" ca="1" si="93">IF(ISERROR(MATCH(E649,Код_КВР,0)),"",INDIRECT(ADDRESS(MATCH(E649,Код_КВР,0)+1,2,,,"КВР")))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9" s="54" t="s">
        <v>336</v>
      </c>
      <c r="C649" s="8" t="s">
        <v>557</v>
      </c>
      <c r="D649" s="8" t="s">
        <v>538</v>
      </c>
      <c r="E649" s="6">
        <v>100</v>
      </c>
      <c r="F649" s="7">
        <f>F650</f>
        <v>11</v>
      </c>
      <c r="G649" s="7">
        <f>G650</f>
        <v>11</v>
      </c>
    </row>
    <row r="650" spans="1:7">
      <c r="A650" s="39" t="str">
        <f t="shared" ca="1" si="93"/>
        <v>Расходы на выплаты персоналу муниципальных органов</v>
      </c>
      <c r="B650" s="54" t="s">
        <v>336</v>
      </c>
      <c r="C650" s="8" t="s">
        <v>557</v>
      </c>
      <c r="D650" s="8" t="s">
        <v>538</v>
      </c>
      <c r="E650" s="6">
        <v>120</v>
      </c>
      <c r="F650" s="7">
        <f>прил.16!G770</f>
        <v>11</v>
      </c>
      <c r="G650" s="7">
        <f>прил.16!H770</f>
        <v>11</v>
      </c>
    </row>
    <row r="651" spans="1:7">
      <c r="A651" s="39" t="str">
        <f t="shared" ca="1" si="93"/>
        <v>Закупка товаров, работ и услуг для муниципальных нужд</v>
      </c>
      <c r="B651" s="54" t="s">
        <v>336</v>
      </c>
      <c r="C651" s="8" t="s">
        <v>557</v>
      </c>
      <c r="D651" s="8" t="s">
        <v>538</v>
      </c>
      <c r="E651" s="6">
        <v>200</v>
      </c>
      <c r="F651" s="7">
        <f>F652</f>
        <v>10</v>
      </c>
      <c r="G651" s="7">
        <f>G652</f>
        <v>10</v>
      </c>
    </row>
    <row r="652" spans="1:7" ht="33">
      <c r="A652" s="39" t="str">
        <f t="shared" ca="1" si="93"/>
        <v>Иные закупки товаров, работ и услуг для обеспечения муниципальных нужд</v>
      </c>
      <c r="B652" s="54" t="s">
        <v>336</v>
      </c>
      <c r="C652" s="8" t="s">
        <v>557</v>
      </c>
      <c r="D652" s="8" t="s">
        <v>538</v>
      </c>
      <c r="E652" s="6">
        <v>240</v>
      </c>
      <c r="F652" s="7">
        <f>F653</f>
        <v>10</v>
      </c>
      <c r="G652" s="7">
        <f>G653</f>
        <v>10</v>
      </c>
    </row>
    <row r="653" spans="1:7" ht="33">
      <c r="A653" s="39" t="str">
        <f t="shared" ca="1" si="93"/>
        <v xml:space="preserve">Прочая закупка товаров, работ и услуг для обеспечения муниципальных нужд         </v>
      </c>
      <c r="B653" s="54" t="s">
        <v>336</v>
      </c>
      <c r="C653" s="8" t="s">
        <v>557</v>
      </c>
      <c r="D653" s="8" t="s">
        <v>538</v>
      </c>
      <c r="E653" s="6">
        <v>244</v>
      </c>
      <c r="F653" s="7">
        <f>прил.16!G255+прил.16!G388+прил.16!G1219</f>
        <v>10</v>
      </c>
      <c r="G653" s="7">
        <f>прил.16!H255+прил.16!H388+прил.16!H1219</f>
        <v>10</v>
      </c>
    </row>
    <row r="654" spans="1:7" ht="33">
      <c r="A654" s="39" t="str">
        <f t="shared" ca="1" si="93"/>
        <v>Предоставление субсидий бюджетным, автономным учреждениям и иным некоммерческим организациям</v>
      </c>
      <c r="B654" s="54" t="s">
        <v>336</v>
      </c>
      <c r="C654" s="8" t="s">
        <v>557</v>
      </c>
      <c r="D654" s="8" t="s">
        <v>538</v>
      </c>
      <c r="E654" s="6">
        <v>600</v>
      </c>
      <c r="F654" s="7">
        <f>F655</f>
        <v>20.399999999999999</v>
      </c>
      <c r="G654" s="7">
        <f>G655</f>
        <v>20.399999999999999</v>
      </c>
    </row>
    <row r="655" spans="1:7">
      <c r="A655" s="39" t="str">
        <f t="shared" ca="1" si="93"/>
        <v>Субсидии бюджетным учреждениям</v>
      </c>
      <c r="B655" s="54" t="s">
        <v>336</v>
      </c>
      <c r="C655" s="8" t="s">
        <v>557</v>
      </c>
      <c r="D655" s="8" t="s">
        <v>538</v>
      </c>
      <c r="E655" s="6">
        <v>610</v>
      </c>
      <c r="F655" s="7">
        <f>F656</f>
        <v>20.399999999999999</v>
      </c>
      <c r="G655" s="7">
        <f>G656</f>
        <v>20.399999999999999</v>
      </c>
    </row>
    <row r="656" spans="1:7">
      <c r="A656" s="39" t="str">
        <f t="shared" ca="1" si="93"/>
        <v>Субсидии бюджетным учреждениям на иные цели</v>
      </c>
      <c r="B656" s="54" t="s">
        <v>336</v>
      </c>
      <c r="C656" s="8" t="s">
        <v>557</v>
      </c>
      <c r="D656" s="8" t="s">
        <v>538</v>
      </c>
      <c r="E656" s="6">
        <v>612</v>
      </c>
      <c r="F656" s="7">
        <f>прил.16!G773</f>
        <v>20.399999999999999</v>
      </c>
      <c r="G656" s="7">
        <f>прил.16!H773</f>
        <v>20.399999999999999</v>
      </c>
    </row>
    <row r="657" spans="1:7">
      <c r="A657" s="39" t="str">
        <f ca="1">IF(ISERROR(MATCH(B657,Код_КЦСР,0)),"",INDIRECT(ADDRESS(MATCH(B657,Код_КЦСР,0)+1,2,,,"КЦСР")))</f>
        <v>Развитие туристской, инженерной и транспортной инфраструктур</v>
      </c>
      <c r="B657" s="54" t="s">
        <v>338</v>
      </c>
      <c r="C657" s="8"/>
      <c r="D657" s="1"/>
      <c r="E657" s="6"/>
      <c r="F657" s="7">
        <f t="shared" ref="F657:G661" si="94">F658</f>
        <v>50</v>
      </c>
      <c r="G657" s="7">
        <f t="shared" si="94"/>
        <v>50</v>
      </c>
    </row>
    <row r="658" spans="1:7">
      <c r="A658" s="39" t="str">
        <f ca="1">IF(ISERROR(MATCH(C658,Код_Раздел,0)),"",INDIRECT(ADDRESS(MATCH(C658,Код_Раздел,0)+1,2,,,"Раздел")))</f>
        <v>Национальная экономика</v>
      </c>
      <c r="B658" s="54" t="s">
        <v>338</v>
      </c>
      <c r="C658" s="8" t="s">
        <v>557</v>
      </c>
      <c r="D658" s="1"/>
      <c r="E658" s="6"/>
      <c r="F658" s="7">
        <f t="shared" si="94"/>
        <v>50</v>
      </c>
      <c r="G658" s="7">
        <f t="shared" si="94"/>
        <v>50</v>
      </c>
    </row>
    <row r="659" spans="1:7">
      <c r="A659" s="10" t="s">
        <v>578</v>
      </c>
      <c r="B659" s="54" t="s">
        <v>338</v>
      </c>
      <c r="C659" s="8" t="s">
        <v>557</v>
      </c>
      <c r="D659" s="8" t="s">
        <v>538</v>
      </c>
      <c r="E659" s="6"/>
      <c r="F659" s="7">
        <f t="shared" si="94"/>
        <v>50</v>
      </c>
      <c r="G659" s="7">
        <f t="shared" si="94"/>
        <v>50</v>
      </c>
    </row>
    <row r="660" spans="1:7">
      <c r="A660" s="39" t="str">
        <f ca="1">IF(ISERROR(MATCH(E660,Код_КВР,0)),"",INDIRECT(ADDRESS(MATCH(E660,Код_КВР,0)+1,2,,,"КВР")))</f>
        <v>Закупка товаров, работ и услуг для муниципальных нужд</v>
      </c>
      <c r="B660" s="54" t="s">
        <v>338</v>
      </c>
      <c r="C660" s="8" t="s">
        <v>557</v>
      </c>
      <c r="D660" s="8" t="s">
        <v>538</v>
      </c>
      <c r="E660" s="6">
        <v>200</v>
      </c>
      <c r="F660" s="7">
        <f t="shared" si="94"/>
        <v>50</v>
      </c>
      <c r="G660" s="7">
        <f t="shared" si="94"/>
        <v>50</v>
      </c>
    </row>
    <row r="661" spans="1:7" ht="33">
      <c r="A661" s="39" t="str">
        <f ca="1">IF(ISERROR(MATCH(E661,Код_КВР,0)),"",INDIRECT(ADDRESS(MATCH(E661,Код_КВР,0)+1,2,,,"КВР")))</f>
        <v>Иные закупки товаров, работ и услуг для обеспечения муниципальных нужд</v>
      </c>
      <c r="B661" s="54" t="s">
        <v>338</v>
      </c>
      <c r="C661" s="8" t="s">
        <v>557</v>
      </c>
      <c r="D661" s="8" t="s">
        <v>538</v>
      </c>
      <c r="E661" s="6">
        <v>240</v>
      </c>
      <c r="F661" s="7">
        <f t="shared" si="94"/>
        <v>50</v>
      </c>
      <c r="G661" s="7">
        <f t="shared" si="94"/>
        <v>50</v>
      </c>
    </row>
    <row r="662" spans="1:7" ht="33">
      <c r="A662" s="39" t="str">
        <f ca="1">IF(ISERROR(MATCH(E662,Код_КВР,0)),"",INDIRECT(ADDRESS(MATCH(E662,Код_КВР,0)+1,2,,,"КВР")))</f>
        <v xml:space="preserve">Прочая закупка товаров, работ и услуг для обеспечения муниципальных нужд         </v>
      </c>
      <c r="B662" s="54" t="s">
        <v>338</v>
      </c>
      <c r="C662" s="8" t="s">
        <v>557</v>
      </c>
      <c r="D662" s="8" t="s">
        <v>538</v>
      </c>
      <c r="E662" s="6">
        <v>244</v>
      </c>
      <c r="F662" s="7">
        <f>прил.16!G392</f>
        <v>50</v>
      </c>
      <c r="G662" s="7">
        <f>прил.16!H392</f>
        <v>50</v>
      </c>
    </row>
    <row r="663" spans="1:7" ht="33">
      <c r="A663" s="39" t="str">
        <f ca="1">IF(ISERROR(MATCH(B663,Код_КЦСР,0)),"",INDIRECT(ADDRESS(MATCH(B663,Код_КЦСР,0)+1,2,,,"КЦСР")))</f>
        <v>Муниципальная программа «Социальная поддержка граждан на 2014-2018 годы»</v>
      </c>
      <c r="B663" s="54" t="s">
        <v>340</v>
      </c>
      <c r="C663" s="8"/>
      <c r="D663" s="1"/>
      <c r="E663" s="6"/>
      <c r="F663" s="7">
        <f>F664+F670+F676+F683+F690+F697+F704+F711+F717+F723+F729+F735+F744+F767</f>
        <v>887288.39999999991</v>
      </c>
      <c r="G663" s="7">
        <f>G664+G670+G676+G683+G690+G697+G704+G711+G717+G723+G729+G735+G744+G767</f>
        <v>884208.3</v>
      </c>
    </row>
    <row r="664" spans="1:7" ht="49.5">
      <c r="A664" s="39" t="str">
        <f ca="1">IF(ISERROR(MATCH(B664,Код_КЦСР,0)),"",INDIRECT(ADDRESS(MATCH(B664,Код_КЦСР,0)+1,2,,,"КЦСР")))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64" s="54" t="s">
        <v>342</v>
      </c>
      <c r="C664" s="8"/>
      <c r="D664" s="1"/>
      <c r="E664" s="6"/>
      <c r="F664" s="7">
        <f t="shared" ref="F664:G668" si="95">F665</f>
        <v>962.5</v>
      </c>
      <c r="G664" s="7">
        <f t="shared" si="95"/>
        <v>962.5</v>
      </c>
    </row>
    <row r="665" spans="1:7">
      <c r="A665" s="39" t="str">
        <f ca="1">IF(ISERROR(MATCH(C665,Код_Раздел,0)),"",INDIRECT(ADDRESS(MATCH(C665,Код_Раздел,0)+1,2,,,"Раздел")))</f>
        <v>Образование</v>
      </c>
      <c r="B665" s="54" t="s">
        <v>342</v>
      </c>
      <c r="C665" s="8" t="s">
        <v>537</v>
      </c>
      <c r="D665" s="1"/>
      <c r="E665" s="6"/>
      <c r="F665" s="7">
        <f t="shared" si="95"/>
        <v>962.5</v>
      </c>
      <c r="G665" s="7">
        <f t="shared" si="95"/>
        <v>962.5</v>
      </c>
    </row>
    <row r="666" spans="1:7">
      <c r="A666" s="10" t="s">
        <v>541</v>
      </c>
      <c r="B666" s="54" t="s">
        <v>342</v>
      </c>
      <c r="C666" s="8" t="s">
        <v>537</v>
      </c>
      <c r="D666" s="8" t="s">
        <v>537</v>
      </c>
      <c r="E666" s="6"/>
      <c r="F666" s="7">
        <f t="shared" si="95"/>
        <v>962.5</v>
      </c>
      <c r="G666" s="7">
        <f t="shared" si="95"/>
        <v>962.5</v>
      </c>
    </row>
    <row r="667" spans="1:7">
      <c r="A667" s="39" t="str">
        <f ca="1">IF(ISERROR(MATCH(E667,Код_КВР,0)),"",INDIRECT(ADDRESS(MATCH(E667,Код_КВР,0)+1,2,,,"КВР")))</f>
        <v>Социальное обеспечение и иные выплаты населению</v>
      </c>
      <c r="B667" s="54" t="s">
        <v>342</v>
      </c>
      <c r="C667" s="8" t="s">
        <v>537</v>
      </c>
      <c r="D667" s="8" t="s">
        <v>537</v>
      </c>
      <c r="E667" s="6">
        <v>300</v>
      </c>
      <c r="F667" s="7">
        <f t="shared" si="95"/>
        <v>962.5</v>
      </c>
      <c r="G667" s="7">
        <f t="shared" si="95"/>
        <v>962.5</v>
      </c>
    </row>
    <row r="668" spans="1:7" ht="33">
      <c r="A668" s="39" t="str">
        <f ca="1">IF(ISERROR(MATCH(E668,Код_КВР,0)),"",INDIRECT(ADDRESS(MATCH(E668,Код_КВР,0)+1,2,,,"КВР")))</f>
        <v>Социальные выплаты гражданам, кроме публичных нормативных социальных выплат</v>
      </c>
      <c r="B668" s="54" t="s">
        <v>342</v>
      </c>
      <c r="C668" s="8" t="s">
        <v>537</v>
      </c>
      <c r="D668" s="8" t="s">
        <v>537</v>
      </c>
      <c r="E668" s="6">
        <v>320</v>
      </c>
      <c r="F668" s="7">
        <f t="shared" si="95"/>
        <v>962.5</v>
      </c>
      <c r="G668" s="7">
        <f t="shared" si="95"/>
        <v>962.5</v>
      </c>
    </row>
    <row r="669" spans="1:7" ht="33">
      <c r="A669" s="39" t="str">
        <f ca="1">IF(ISERROR(MATCH(E669,Код_КВР,0)),"",INDIRECT(ADDRESS(MATCH(E669,Код_КВР,0)+1,2,,,"КВР")))</f>
        <v>Приобретение товаров, работ, услуг в пользу граждан в целях их социального обеспечения</v>
      </c>
      <c r="B669" s="54" t="s">
        <v>342</v>
      </c>
      <c r="C669" s="8" t="s">
        <v>537</v>
      </c>
      <c r="D669" s="8" t="s">
        <v>537</v>
      </c>
      <c r="E669" s="6">
        <v>323</v>
      </c>
      <c r="F669" s="7">
        <f>прил.16!G1064</f>
        <v>962.5</v>
      </c>
      <c r="G669" s="7">
        <f>прил.16!H1064</f>
        <v>962.5</v>
      </c>
    </row>
    <row r="670" spans="1:7" ht="75" customHeight="1">
      <c r="A670" s="39" t="str">
        <f ca="1">IF(ISERROR(MATCH(B670,Код_КЦСР,0)),"",INDIRECT(ADDRESS(MATCH(B670,Код_КЦСР,0)+1,2,,,"КЦСР")))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70" s="58" t="s">
        <v>344</v>
      </c>
      <c r="C670" s="8"/>
      <c r="D670" s="1"/>
      <c r="E670" s="6"/>
      <c r="F670" s="7">
        <f t="shared" ref="F670:G674" si="96">F671</f>
        <v>113.2</v>
      </c>
      <c r="G670" s="7">
        <f t="shared" si="96"/>
        <v>0</v>
      </c>
    </row>
    <row r="671" spans="1:7">
      <c r="A671" s="39" t="str">
        <f ca="1">IF(ISERROR(MATCH(C671,Код_Раздел,0)),"",INDIRECT(ADDRESS(MATCH(C671,Код_Раздел,0)+1,2,,,"Раздел")))</f>
        <v>Образование</v>
      </c>
      <c r="B671" s="58" t="s">
        <v>344</v>
      </c>
      <c r="C671" s="8" t="s">
        <v>537</v>
      </c>
      <c r="D671" s="1"/>
      <c r="E671" s="6"/>
      <c r="F671" s="7">
        <f t="shared" si="96"/>
        <v>113.2</v>
      </c>
      <c r="G671" s="7">
        <f t="shared" si="96"/>
        <v>0</v>
      </c>
    </row>
    <row r="672" spans="1:7">
      <c r="A672" s="10" t="s">
        <v>541</v>
      </c>
      <c r="B672" s="58" t="s">
        <v>344</v>
      </c>
      <c r="C672" s="8" t="s">
        <v>537</v>
      </c>
      <c r="D672" s="8" t="s">
        <v>537</v>
      </c>
      <c r="E672" s="6"/>
      <c r="F672" s="7">
        <f t="shared" si="96"/>
        <v>113.2</v>
      </c>
      <c r="G672" s="7">
        <f t="shared" si="96"/>
        <v>0</v>
      </c>
    </row>
    <row r="673" spans="1:7" ht="33">
      <c r="A673" s="39" t="str">
        <f ca="1">IF(ISERROR(MATCH(E673,Код_КВР,0)),"",INDIRECT(ADDRESS(MATCH(E673,Код_КВР,0)+1,2,,,"КВР")))</f>
        <v>Капитальные вложения в объекты недвижимого имущества муниципальной собственности</v>
      </c>
      <c r="B673" s="58" t="s">
        <v>344</v>
      </c>
      <c r="C673" s="8" t="s">
        <v>537</v>
      </c>
      <c r="D673" s="8" t="s">
        <v>537</v>
      </c>
      <c r="E673" s="6">
        <v>400</v>
      </c>
      <c r="F673" s="7">
        <f t="shared" si="96"/>
        <v>113.2</v>
      </c>
      <c r="G673" s="7">
        <f t="shared" si="96"/>
        <v>0</v>
      </c>
    </row>
    <row r="674" spans="1:7">
      <c r="A674" s="39" t="str">
        <f ca="1">IF(ISERROR(MATCH(E674,Код_КВР,0)),"",INDIRECT(ADDRESS(MATCH(E674,Код_КВР,0)+1,2,,,"КВР")))</f>
        <v>Бюджетные инвестиции</v>
      </c>
      <c r="B674" s="58" t="s">
        <v>344</v>
      </c>
      <c r="C674" s="8" t="s">
        <v>537</v>
      </c>
      <c r="D674" s="8" t="s">
        <v>537</v>
      </c>
      <c r="E674" s="6">
        <v>410</v>
      </c>
      <c r="F674" s="7">
        <f t="shared" si="96"/>
        <v>113.2</v>
      </c>
      <c r="G674" s="7">
        <f t="shared" si="96"/>
        <v>0</v>
      </c>
    </row>
    <row r="675" spans="1:7" ht="33">
      <c r="A675" s="39" t="str">
        <f ca="1">IF(ISERROR(MATCH(E675,Код_КВР,0)),"",INDIRECT(ADDRESS(MATCH(E675,Код_КВР,0)+1,2,,,"КВР")))</f>
        <v>Бюджетные инвестиции в объекты капитального строительства муниципальной собственности</v>
      </c>
      <c r="B675" s="58" t="s">
        <v>344</v>
      </c>
      <c r="C675" s="8" t="s">
        <v>537</v>
      </c>
      <c r="D675" s="8" t="s">
        <v>537</v>
      </c>
      <c r="E675" s="6">
        <v>414</v>
      </c>
      <c r="F675" s="7">
        <f>прил.16!G1278</f>
        <v>113.2</v>
      </c>
      <c r="G675" s="7">
        <f>прил.16!H1278</f>
        <v>0</v>
      </c>
    </row>
    <row r="676" spans="1:7" ht="33">
      <c r="A676" s="39" t="str">
        <f ca="1">IF(ISERROR(MATCH(B676,Код_КЦСР,0)),"",INDIRECT(ADDRESS(MATCH(B676,Код_КЦСР,0)+1,2,,,"КЦСР")))</f>
        <v>Выплата ежемесячного социального пособия на оздоровление работникам учреждений здравоохранения</v>
      </c>
      <c r="B676" s="54" t="s">
        <v>345</v>
      </c>
      <c r="C676" s="8"/>
      <c r="D676" s="1"/>
      <c r="E676" s="6"/>
      <c r="F676" s="7">
        <f t="shared" ref="F676:G681" si="97">F677</f>
        <v>27293</v>
      </c>
      <c r="G676" s="7">
        <f t="shared" si="97"/>
        <v>27293</v>
      </c>
    </row>
    <row r="677" spans="1:7" ht="49.5">
      <c r="A677" s="39" t="str">
        <f ca="1">IF(ISERROR(MATCH(B677,Код_КЦСР,0)),"",INDIRECT(ADDRESS(MATCH(B677,Код_КЦСР,0)+1,2,,,"КЦСР")))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77" s="54" t="s">
        <v>347</v>
      </c>
      <c r="C677" s="8"/>
      <c r="D677" s="1"/>
      <c r="E677" s="6"/>
      <c r="F677" s="7">
        <f t="shared" si="97"/>
        <v>27293</v>
      </c>
      <c r="G677" s="7">
        <f t="shared" si="97"/>
        <v>27293</v>
      </c>
    </row>
    <row r="678" spans="1:7">
      <c r="A678" s="39" t="str">
        <f ca="1">IF(ISERROR(MATCH(C678,Код_Раздел,0)),"",INDIRECT(ADDRESS(MATCH(C678,Код_Раздел,0)+1,2,,,"Раздел")))</f>
        <v>Социальная политика</v>
      </c>
      <c r="B678" s="54" t="s">
        <v>347</v>
      </c>
      <c r="C678" s="8" t="s">
        <v>530</v>
      </c>
      <c r="D678" s="1"/>
      <c r="E678" s="6"/>
      <c r="F678" s="7">
        <f t="shared" si="97"/>
        <v>27293</v>
      </c>
      <c r="G678" s="7">
        <f t="shared" si="97"/>
        <v>27293</v>
      </c>
    </row>
    <row r="679" spans="1:7">
      <c r="A679" s="10" t="s">
        <v>521</v>
      </c>
      <c r="B679" s="54" t="s">
        <v>347</v>
      </c>
      <c r="C679" s="8" t="s">
        <v>530</v>
      </c>
      <c r="D679" s="8" t="s">
        <v>556</v>
      </c>
      <c r="E679" s="6"/>
      <c r="F679" s="7">
        <f t="shared" si="97"/>
        <v>27293</v>
      </c>
      <c r="G679" s="7">
        <f t="shared" si="97"/>
        <v>27293</v>
      </c>
    </row>
    <row r="680" spans="1:7">
      <c r="A680" s="39" t="str">
        <f ca="1">IF(ISERROR(MATCH(E680,Код_КВР,0)),"",INDIRECT(ADDRESS(MATCH(E680,Код_КВР,0)+1,2,,,"КВР")))</f>
        <v>Социальное обеспечение и иные выплаты населению</v>
      </c>
      <c r="B680" s="54" t="s">
        <v>347</v>
      </c>
      <c r="C680" s="8" t="s">
        <v>530</v>
      </c>
      <c r="D680" s="8" t="s">
        <v>556</v>
      </c>
      <c r="E680" s="6">
        <v>300</v>
      </c>
      <c r="F680" s="7">
        <f t="shared" si="97"/>
        <v>27293</v>
      </c>
      <c r="G680" s="7">
        <f t="shared" si="97"/>
        <v>27293</v>
      </c>
    </row>
    <row r="681" spans="1:7">
      <c r="A681" s="39" t="str">
        <f ca="1">IF(ISERROR(MATCH(E681,Код_КВР,0)),"",INDIRECT(ADDRESS(MATCH(E681,Код_КВР,0)+1,2,,,"КВР")))</f>
        <v>Публичные нормативные социальные выплаты гражданам</v>
      </c>
      <c r="B681" s="54" t="s">
        <v>347</v>
      </c>
      <c r="C681" s="8" t="s">
        <v>530</v>
      </c>
      <c r="D681" s="8" t="s">
        <v>556</v>
      </c>
      <c r="E681" s="6">
        <v>310</v>
      </c>
      <c r="F681" s="7">
        <f t="shared" si="97"/>
        <v>27293</v>
      </c>
      <c r="G681" s="7">
        <f t="shared" si="97"/>
        <v>27293</v>
      </c>
    </row>
    <row r="682" spans="1:7" ht="33">
      <c r="A682" s="39" t="str">
        <f ca="1">IF(ISERROR(MATCH(E682,Код_КВР,0)),"",INDIRECT(ADDRESS(MATCH(E682,Код_КВР,0)+1,2,,,"КВР")))</f>
        <v>Пособия, компенсации, меры социальной поддержки по публичным нормативным обязательствам</v>
      </c>
      <c r="B682" s="54" t="s">
        <v>347</v>
      </c>
      <c r="C682" s="8" t="s">
        <v>530</v>
      </c>
      <c r="D682" s="8" t="s">
        <v>556</v>
      </c>
      <c r="E682" s="6">
        <v>313</v>
      </c>
      <c r="F682" s="7">
        <f>прил.16!G1097</f>
        <v>27293</v>
      </c>
      <c r="G682" s="7">
        <f>прил.16!H1097</f>
        <v>27293</v>
      </c>
    </row>
    <row r="683" spans="1:7" ht="33">
      <c r="A683" s="39" t="str">
        <f ca="1">IF(ISERROR(MATCH(B683,Код_КЦСР,0)),"",INDIRECT(ADDRESS(MATCH(B683,Код_КЦСР,0)+1,2,,,"КЦСР")))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83" s="54" t="s">
        <v>349</v>
      </c>
      <c r="C683" s="8"/>
      <c r="D683" s="1"/>
      <c r="E683" s="6"/>
      <c r="F683" s="7">
        <f t="shared" ref="F683:G688" si="98">F684</f>
        <v>3888</v>
      </c>
      <c r="G683" s="7">
        <f t="shared" si="98"/>
        <v>3888</v>
      </c>
    </row>
    <row r="684" spans="1:7" ht="49.5">
      <c r="A684" s="39" t="str">
        <f ca="1">IF(ISERROR(MATCH(B684,Код_КЦСР,0)),"",INDIRECT(ADDRESS(MATCH(B684,Код_КЦСР,0)+1,2,,,"КЦСР")))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84" s="54" t="s">
        <v>351</v>
      </c>
      <c r="C684" s="8"/>
      <c r="D684" s="1"/>
      <c r="E684" s="6"/>
      <c r="F684" s="7">
        <f t="shared" si="98"/>
        <v>3888</v>
      </c>
      <c r="G684" s="7">
        <f t="shared" si="98"/>
        <v>3888</v>
      </c>
    </row>
    <row r="685" spans="1:7">
      <c r="A685" s="39" t="str">
        <f ca="1">IF(ISERROR(MATCH(C685,Код_Раздел,0)),"",INDIRECT(ADDRESS(MATCH(C685,Код_Раздел,0)+1,2,,,"Раздел")))</f>
        <v>Социальная политика</v>
      </c>
      <c r="B685" s="54" t="s">
        <v>351</v>
      </c>
      <c r="C685" s="8" t="s">
        <v>530</v>
      </c>
      <c r="D685" s="1"/>
      <c r="E685" s="6"/>
      <c r="F685" s="7">
        <f t="shared" si="98"/>
        <v>3888</v>
      </c>
      <c r="G685" s="7">
        <f t="shared" si="98"/>
        <v>3888</v>
      </c>
    </row>
    <row r="686" spans="1:7">
      <c r="A686" s="10" t="s">
        <v>521</v>
      </c>
      <c r="B686" s="54" t="s">
        <v>351</v>
      </c>
      <c r="C686" s="8" t="s">
        <v>530</v>
      </c>
      <c r="D686" s="8" t="s">
        <v>556</v>
      </c>
      <c r="E686" s="6"/>
      <c r="F686" s="7">
        <f t="shared" si="98"/>
        <v>3888</v>
      </c>
      <c r="G686" s="7">
        <f t="shared" si="98"/>
        <v>3888</v>
      </c>
    </row>
    <row r="687" spans="1:7">
      <c r="A687" s="39" t="str">
        <f ca="1">IF(ISERROR(MATCH(E687,Код_КВР,0)),"",INDIRECT(ADDRESS(MATCH(E687,Код_КВР,0)+1,2,,,"КВР")))</f>
        <v>Социальное обеспечение и иные выплаты населению</v>
      </c>
      <c r="B687" s="54" t="s">
        <v>351</v>
      </c>
      <c r="C687" s="8" t="s">
        <v>530</v>
      </c>
      <c r="D687" s="8" t="s">
        <v>556</v>
      </c>
      <c r="E687" s="6">
        <v>300</v>
      </c>
      <c r="F687" s="7">
        <f t="shared" si="98"/>
        <v>3888</v>
      </c>
      <c r="G687" s="7">
        <f t="shared" si="98"/>
        <v>3888</v>
      </c>
    </row>
    <row r="688" spans="1:7">
      <c r="A688" s="39" t="str">
        <f ca="1">IF(ISERROR(MATCH(E688,Код_КВР,0)),"",INDIRECT(ADDRESS(MATCH(E688,Код_КВР,0)+1,2,,,"КВР")))</f>
        <v>Публичные нормативные социальные выплаты гражданам</v>
      </c>
      <c r="B688" s="54" t="s">
        <v>351</v>
      </c>
      <c r="C688" s="8" t="s">
        <v>530</v>
      </c>
      <c r="D688" s="8" t="s">
        <v>556</v>
      </c>
      <c r="E688" s="6">
        <v>310</v>
      </c>
      <c r="F688" s="7">
        <f t="shared" si="98"/>
        <v>3888</v>
      </c>
      <c r="G688" s="7">
        <f t="shared" si="98"/>
        <v>3888</v>
      </c>
    </row>
    <row r="689" spans="1:7" ht="33">
      <c r="A689" s="39" t="str">
        <f ca="1">IF(ISERROR(MATCH(E689,Код_КВР,0)),"",INDIRECT(ADDRESS(MATCH(E689,Код_КВР,0)+1,2,,,"КВР")))</f>
        <v>Пособия, компенсации, меры социальной поддержки по публичным нормативным обязательствам</v>
      </c>
      <c r="B689" s="54" t="s">
        <v>351</v>
      </c>
      <c r="C689" s="8" t="s">
        <v>530</v>
      </c>
      <c r="D689" s="8" t="s">
        <v>556</v>
      </c>
      <c r="E689" s="6">
        <v>313</v>
      </c>
      <c r="F689" s="7">
        <f>прил.16!G1102</f>
        <v>3888</v>
      </c>
      <c r="G689" s="7">
        <f>прил.16!H1102</f>
        <v>3888</v>
      </c>
    </row>
    <row r="690" spans="1:7" ht="33">
      <c r="A690" s="39" t="str">
        <f ca="1">IF(ISERROR(MATCH(B690,Код_КЦСР,0)),"",INDIRECT(ADDRESS(MATCH(B690,Код_КЦСР,0)+1,2,,,"КЦСР")))</f>
        <v>Выплата вознаграждений лицам, имеющим знак «За особые заслуги перед городом Череповцом»</v>
      </c>
      <c r="B690" s="54" t="s">
        <v>353</v>
      </c>
      <c r="C690" s="8"/>
      <c r="D690" s="1"/>
      <c r="E690" s="6"/>
      <c r="F690" s="7">
        <f t="shared" ref="F690:G695" si="99">F691</f>
        <v>439.4</v>
      </c>
      <c r="G690" s="7">
        <f t="shared" si="99"/>
        <v>457.5</v>
      </c>
    </row>
    <row r="691" spans="1:7" ht="49.5">
      <c r="A691" s="39" t="str">
        <f ca="1">IF(ISERROR(MATCH(B691,Код_КЦСР,0)),"",INDIRECT(ADDRESS(MATCH(B691,Код_КЦСР,0)+1,2,,,"КЦСР")))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91" s="54" t="s">
        <v>355</v>
      </c>
      <c r="C691" s="8"/>
      <c r="D691" s="1"/>
      <c r="E691" s="6"/>
      <c r="F691" s="7">
        <f t="shared" si="99"/>
        <v>439.4</v>
      </c>
      <c r="G691" s="7">
        <f t="shared" si="99"/>
        <v>457.5</v>
      </c>
    </row>
    <row r="692" spans="1:7">
      <c r="A692" s="39" t="str">
        <f ca="1">IF(ISERROR(MATCH(C692,Код_Раздел,0)),"",INDIRECT(ADDRESS(MATCH(C692,Код_Раздел,0)+1,2,,,"Раздел")))</f>
        <v>Социальная политика</v>
      </c>
      <c r="B692" s="54" t="s">
        <v>355</v>
      </c>
      <c r="C692" s="8" t="s">
        <v>530</v>
      </c>
      <c r="D692" s="1"/>
      <c r="E692" s="6"/>
      <c r="F692" s="7">
        <f t="shared" si="99"/>
        <v>439.4</v>
      </c>
      <c r="G692" s="7">
        <f t="shared" si="99"/>
        <v>457.5</v>
      </c>
    </row>
    <row r="693" spans="1:7">
      <c r="A693" s="10" t="s">
        <v>521</v>
      </c>
      <c r="B693" s="54" t="s">
        <v>355</v>
      </c>
      <c r="C693" s="8" t="s">
        <v>530</v>
      </c>
      <c r="D693" s="8" t="s">
        <v>556</v>
      </c>
      <c r="E693" s="6"/>
      <c r="F693" s="7">
        <f t="shared" si="99"/>
        <v>439.4</v>
      </c>
      <c r="G693" s="7">
        <f t="shared" si="99"/>
        <v>457.5</v>
      </c>
    </row>
    <row r="694" spans="1:7">
      <c r="A694" s="39" t="str">
        <f ca="1">IF(ISERROR(MATCH(E694,Код_КВР,0)),"",INDIRECT(ADDRESS(MATCH(E694,Код_КВР,0)+1,2,,,"КВР")))</f>
        <v>Социальное обеспечение и иные выплаты населению</v>
      </c>
      <c r="B694" s="54" t="s">
        <v>355</v>
      </c>
      <c r="C694" s="8" t="s">
        <v>530</v>
      </c>
      <c r="D694" s="8" t="s">
        <v>556</v>
      </c>
      <c r="E694" s="6">
        <v>300</v>
      </c>
      <c r="F694" s="7">
        <f t="shared" si="99"/>
        <v>439.4</v>
      </c>
      <c r="G694" s="7">
        <f t="shared" si="99"/>
        <v>457.5</v>
      </c>
    </row>
    <row r="695" spans="1:7">
      <c r="A695" s="39" t="str">
        <f ca="1">IF(ISERROR(MATCH(E695,Код_КВР,0)),"",INDIRECT(ADDRESS(MATCH(E695,Код_КВР,0)+1,2,,,"КВР")))</f>
        <v>Публичные нормативные социальные выплаты гражданам</v>
      </c>
      <c r="B695" s="54" t="s">
        <v>355</v>
      </c>
      <c r="C695" s="8" t="s">
        <v>530</v>
      </c>
      <c r="D695" s="8" t="s">
        <v>556</v>
      </c>
      <c r="E695" s="6">
        <v>310</v>
      </c>
      <c r="F695" s="7">
        <f t="shared" si="99"/>
        <v>439.4</v>
      </c>
      <c r="G695" s="7">
        <f t="shared" si="99"/>
        <v>457.5</v>
      </c>
    </row>
    <row r="696" spans="1:7" ht="33">
      <c r="A696" s="39" t="str">
        <f ca="1">IF(ISERROR(MATCH(E696,Код_КВР,0)),"",INDIRECT(ADDRESS(MATCH(E696,Код_КВР,0)+1,2,,,"КВР")))</f>
        <v>Пособия, компенсации, меры социальной поддержки по публичным нормативным обязательствам</v>
      </c>
      <c r="B696" s="54" t="s">
        <v>355</v>
      </c>
      <c r="C696" s="8" t="s">
        <v>530</v>
      </c>
      <c r="D696" s="8" t="s">
        <v>556</v>
      </c>
      <c r="E696" s="6">
        <v>313</v>
      </c>
      <c r="F696" s="7">
        <f>прил.16!G1107</f>
        <v>439.4</v>
      </c>
      <c r="G696" s="7">
        <f>прил.16!H1107</f>
        <v>457.5</v>
      </c>
    </row>
    <row r="697" spans="1:7" ht="33">
      <c r="A697" s="39" t="str">
        <f ca="1">IF(ISERROR(MATCH(B697,Код_КЦСР,0)),"",INDIRECT(ADDRESS(MATCH(B697,Код_КЦСР,0)+1,2,,,"КЦСР")))</f>
        <v>Выплата вознаграждений лицам, имеющим звание «Почетный гражданин города Череповца</v>
      </c>
      <c r="B697" s="54" t="s">
        <v>357</v>
      </c>
      <c r="C697" s="8"/>
      <c r="D697" s="1"/>
      <c r="E697" s="6"/>
      <c r="F697" s="7">
        <f t="shared" ref="F697:G702" si="100">F698</f>
        <v>478.7</v>
      </c>
      <c r="G697" s="7">
        <f t="shared" si="100"/>
        <v>503</v>
      </c>
    </row>
    <row r="698" spans="1:7" ht="49.5">
      <c r="A698" s="39" t="str">
        <f ca="1">IF(ISERROR(MATCH(B698,Код_КЦСР,0)),"",INDIRECT(ADDRESS(MATCH(B698,Код_КЦСР,0)+1,2,,,"КЦСР")))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698" s="54" t="s">
        <v>359</v>
      </c>
      <c r="C698" s="8"/>
      <c r="D698" s="1"/>
      <c r="E698" s="6"/>
      <c r="F698" s="7">
        <f t="shared" si="100"/>
        <v>478.7</v>
      </c>
      <c r="G698" s="7">
        <f t="shared" si="100"/>
        <v>503</v>
      </c>
    </row>
    <row r="699" spans="1:7">
      <c r="A699" s="39" t="str">
        <f ca="1">IF(ISERROR(MATCH(C699,Код_Раздел,0)),"",INDIRECT(ADDRESS(MATCH(C699,Код_Раздел,0)+1,2,,,"Раздел")))</f>
        <v>Социальная политика</v>
      </c>
      <c r="B699" s="54" t="s">
        <v>359</v>
      </c>
      <c r="C699" s="8" t="s">
        <v>530</v>
      </c>
      <c r="D699" s="1"/>
      <c r="E699" s="6"/>
      <c r="F699" s="7">
        <f t="shared" si="100"/>
        <v>478.7</v>
      </c>
      <c r="G699" s="7">
        <f t="shared" si="100"/>
        <v>503</v>
      </c>
    </row>
    <row r="700" spans="1:7">
      <c r="A700" s="10" t="s">
        <v>521</v>
      </c>
      <c r="B700" s="54" t="s">
        <v>359</v>
      </c>
      <c r="C700" s="8" t="s">
        <v>530</v>
      </c>
      <c r="D700" s="8" t="s">
        <v>556</v>
      </c>
      <c r="E700" s="6"/>
      <c r="F700" s="7">
        <f t="shared" si="100"/>
        <v>478.7</v>
      </c>
      <c r="G700" s="7">
        <f t="shared" si="100"/>
        <v>503</v>
      </c>
    </row>
    <row r="701" spans="1:7">
      <c r="A701" s="39" t="str">
        <f ca="1">IF(ISERROR(MATCH(E701,Код_КВР,0)),"",INDIRECT(ADDRESS(MATCH(E701,Код_КВР,0)+1,2,,,"КВР")))</f>
        <v>Социальное обеспечение и иные выплаты населению</v>
      </c>
      <c r="B701" s="54" t="s">
        <v>359</v>
      </c>
      <c r="C701" s="8" t="s">
        <v>530</v>
      </c>
      <c r="D701" s="8" t="s">
        <v>556</v>
      </c>
      <c r="E701" s="6">
        <v>300</v>
      </c>
      <c r="F701" s="7">
        <f t="shared" si="100"/>
        <v>478.7</v>
      </c>
      <c r="G701" s="7">
        <f t="shared" si="100"/>
        <v>503</v>
      </c>
    </row>
    <row r="702" spans="1:7">
      <c r="A702" s="39" t="str">
        <f ca="1">IF(ISERROR(MATCH(E702,Код_КВР,0)),"",INDIRECT(ADDRESS(MATCH(E702,Код_КВР,0)+1,2,,,"КВР")))</f>
        <v>Публичные нормативные социальные выплаты гражданам</v>
      </c>
      <c r="B702" s="54" t="s">
        <v>359</v>
      </c>
      <c r="C702" s="8" t="s">
        <v>530</v>
      </c>
      <c r="D702" s="8" t="s">
        <v>556</v>
      </c>
      <c r="E702" s="6">
        <v>310</v>
      </c>
      <c r="F702" s="7">
        <f t="shared" si="100"/>
        <v>478.7</v>
      </c>
      <c r="G702" s="7">
        <f t="shared" si="100"/>
        <v>503</v>
      </c>
    </row>
    <row r="703" spans="1:7" ht="33">
      <c r="A703" s="39" t="str">
        <f ca="1">IF(ISERROR(MATCH(E703,Код_КВР,0)),"",INDIRECT(ADDRESS(MATCH(E703,Код_КВР,0)+1,2,,,"КВР")))</f>
        <v>Пособия, компенсации, меры социальной поддержки по публичным нормативным обязательствам</v>
      </c>
      <c r="B703" s="54" t="s">
        <v>359</v>
      </c>
      <c r="C703" s="8" t="s">
        <v>530</v>
      </c>
      <c r="D703" s="8" t="s">
        <v>556</v>
      </c>
      <c r="E703" s="6">
        <v>313</v>
      </c>
      <c r="F703" s="7">
        <f>прил.16!G1112</f>
        <v>478.7</v>
      </c>
      <c r="G703" s="7">
        <f>прил.16!H1112</f>
        <v>503</v>
      </c>
    </row>
    <row r="704" spans="1:7" ht="33">
      <c r="A704" s="39" t="str">
        <f ca="1">IF(ISERROR(MATCH(B704,Код_КЦСР,0)),"",INDIRECT(ADDRESS(MATCH(B704,Код_КЦСР,0)+1,2,,,"КЦСР")))</f>
        <v>Социальная поддержка пенсионеров на условиях договора пожизненного содержания с иждивением</v>
      </c>
      <c r="B704" s="54" t="s">
        <v>361</v>
      </c>
      <c r="C704" s="8"/>
      <c r="D704" s="1"/>
      <c r="E704" s="6"/>
      <c r="F704" s="7">
        <f t="shared" ref="F704:G707" si="101">F705</f>
        <v>15038</v>
      </c>
      <c r="G704" s="7">
        <f t="shared" si="101"/>
        <v>15155.3</v>
      </c>
    </row>
    <row r="705" spans="1:7">
      <c r="A705" s="39" t="str">
        <f ca="1">IF(ISERROR(MATCH(C705,Код_Раздел,0)),"",INDIRECT(ADDRESS(MATCH(C705,Код_Раздел,0)+1,2,,,"Раздел")))</f>
        <v>Социальная политика</v>
      </c>
      <c r="B705" s="54" t="s">
        <v>361</v>
      </c>
      <c r="C705" s="8" t="s">
        <v>530</v>
      </c>
      <c r="D705" s="1"/>
      <c r="E705" s="6"/>
      <c r="F705" s="7">
        <f t="shared" si="101"/>
        <v>15038</v>
      </c>
      <c r="G705" s="7">
        <f t="shared" si="101"/>
        <v>15155.3</v>
      </c>
    </row>
    <row r="706" spans="1:7">
      <c r="A706" s="10" t="s">
        <v>521</v>
      </c>
      <c r="B706" s="54" t="s">
        <v>361</v>
      </c>
      <c r="C706" s="8" t="s">
        <v>530</v>
      </c>
      <c r="D706" s="8" t="s">
        <v>556</v>
      </c>
      <c r="E706" s="6"/>
      <c r="F706" s="7">
        <f t="shared" si="101"/>
        <v>15038</v>
      </c>
      <c r="G706" s="7">
        <f t="shared" si="101"/>
        <v>15155.3</v>
      </c>
    </row>
    <row r="707" spans="1:7">
      <c r="A707" s="39" t="str">
        <f ca="1">IF(ISERROR(MATCH(E707,Код_КВР,0)),"",INDIRECT(ADDRESS(MATCH(E707,Код_КВР,0)+1,2,,,"КВР")))</f>
        <v>Социальное обеспечение и иные выплаты населению</v>
      </c>
      <c r="B707" s="54" t="s">
        <v>361</v>
      </c>
      <c r="C707" s="8" t="s">
        <v>530</v>
      </c>
      <c r="D707" s="8" t="s">
        <v>556</v>
      </c>
      <c r="E707" s="6">
        <v>300</v>
      </c>
      <c r="F707" s="7">
        <f t="shared" si="101"/>
        <v>15038</v>
      </c>
      <c r="G707" s="7">
        <f t="shared" si="101"/>
        <v>15155.3</v>
      </c>
    </row>
    <row r="708" spans="1:7" ht="33">
      <c r="A708" s="39" t="str">
        <f ca="1">IF(ISERROR(MATCH(E708,Код_КВР,0)),"",INDIRECT(ADDRESS(MATCH(E708,Код_КВР,0)+1,2,,,"КВР")))</f>
        <v>Социальные выплаты гражданам, кроме публичных нормативных социальных выплат</v>
      </c>
      <c r="B708" s="54" t="s">
        <v>361</v>
      </c>
      <c r="C708" s="8" t="s">
        <v>530</v>
      </c>
      <c r="D708" s="8" t="s">
        <v>556</v>
      </c>
      <c r="E708" s="6">
        <v>320</v>
      </c>
      <c r="F708" s="7">
        <f>SUM(F709:F710)</f>
        <v>15038</v>
      </c>
      <c r="G708" s="7">
        <f>SUM(G709:G710)</f>
        <v>15155.3</v>
      </c>
    </row>
    <row r="709" spans="1:7" ht="33">
      <c r="A709" s="39" t="str">
        <f ca="1">IF(ISERROR(MATCH(E709,Код_КВР,0)),"",INDIRECT(ADDRESS(MATCH(E709,Код_КВР,0)+1,2,,,"КВР")))</f>
        <v>Пособия, компенсации и иные социальные выплаты гражданам, кроме публичных нормативных обязательств</v>
      </c>
      <c r="B709" s="54" t="s">
        <v>361</v>
      </c>
      <c r="C709" s="8" t="s">
        <v>530</v>
      </c>
      <c r="D709" s="8" t="s">
        <v>556</v>
      </c>
      <c r="E709" s="6">
        <v>321</v>
      </c>
      <c r="F709" s="7">
        <f>прил.16!G1116</f>
        <v>12936.8</v>
      </c>
      <c r="G709" s="7">
        <f>прил.16!H1116</f>
        <v>12936.8</v>
      </c>
    </row>
    <row r="710" spans="1:7" ht="33">
      <c r="A710" s="39" t="str">
        <f ca="1">IF(ISERROR(MATCH(E710,Код_КВР,0)),"",INDIRECT(ADDRESS(MATCH(E710,Код_КВР,0)+1,2,,,"КВР")))</f>
        <v>Приобретение товаров, работ, услуг в пользу граждан в целях их социального обеспечения</v>
      </c>
      <c r="B710" s="54" t="s">
        <v>361</v>
      </c>
      <c r="C710" s="8" t="s">
        <v>530</v>
      </c>
      <c r="D710" s="8" t="s">
        <v>556</v>
      </c>
      <c r="E710" s="6">
        <v>323</v>
      </c>
      <c r="F710" s="7">
        <f>прил.16!G1117</f>
        <v>2101.1999999999998</v>
      </c>
      <c r="G710" s="7">
        <f>прил.16!H1117</f>
        <v>2218.5</v>
      </c>
    </row>
    <row r="711" spans="1:7">
      <c r="A711" s="39" t="str">
        <f ca="1">IF(ISERROR(MATCH(B711,Код_КЦСР,0)),"",INDIRECT(ADDRESS(MATCH(B711,Код_КЦСР,0)+1,2,,,"КЦСР")))</f>
        <v>Оплата услуг бани по льготным помывкам</v>
      </c>
      <c r="B711" s="54" t="s">
        <v>362</v>
      </c>
      <c r="C711" s="8"/>
      <c r="D711" s="1"/>
      <c r="E711" s="6"/>
      <c r="F711" s="7">
        <f t="shared" ref="F711:G715" si="102">F712</f>
        <v>71</v>
      </c>
      <c r="G711" s="7">
        <f t="shared" si="102"/>
        <v>71</v>
      </c>
    </row>
    <row r="712" spans="1:7">
      <c r="A712" s="39" t="str">
        <f ca="1">IF(ISERROR(MATCH(C712,Код_Раздел,0)),"",INDIRECT(ADDRESS(MATCH(C712,Код_Раздел,0)+1,2,,,"Раздел")))</f>
        <v>Социальная политика</v>
      </c>
      <c r="B712" s="54" t="s">
        <v>362</v>
      </c>
      <c r="C712" s="8" t="s">
        <v>530</v>
      </c>
      <c r="D712" s="1"/>
      <c r="E712" s="6"/>
      <c r="F712" s="7">
        <f t="shared" si="102"/>
        <v>71</v>
      </c>
      <c r="G712" s="7">
        <f t="shared" si="102"/>
        <v>71</v>
      </c>
    </row>
    <row r="713" spans="1:7">
      <c r="A713" s="10" t="s">
        <v>521</v>
      </c>
      <c r="B713" s="54" t="s">
        <v>362</v>
      </c>
      <c r="C713" s="8" t="s">
        <v>530</v>
      </c>
      <c r="D713" s="8" t="s">
        <v>556</v>
      </c>
      <c r="E713" s="6"/>
      <c r="F713" s="7">
        <f t="shared" si="102"/>
        <v>71</v>
      </c>
      <c r="G713" s="7">
        <f t="shared" si="102"/>
        <v>71</v>
      </c>
    </row>
    <row r="714" spans="1:7">
      <c r="A714" s="39" t="str">
        <f ca="1">IF(ISERROR(MATCH(E714,Код_КВР,0)),"",INDIRECT(ADDRESS(MATCH(E714,Код_КВР,0)+1,2,,,"КВР")))</f>
        <v>Социальное обеспечение и иные выплаты населению</v>
      </c>
      <c r="B714" s="54" t="s">
        <v>362</v>
      </c>
      <c r="C714" s="8" t="s">
        <v>530</v>
      </c>
      <c r="D714" s="8" t="s">
        <v>556</v>
      </c>
      <c r="E714" s="6">
        <v>300</v>
      </c>
      <c r="F714" s="7">
        <f t="shared" si="102"/>
        <v>71</v>
      </c>
      <c r="G714" s="7">
        <f t="shared" si="102"/>
        <v>71</v>
      </c>
    </row>
    <row r="715" spans="1:7" ht="33">
      <c r="A715" s="39" t="str">
        <f ca="1">IF(ISERROR(MATCH(E715,Код_КВР,0)),"",INDIRECT(ADDRESS(MATCH(E715,Код_КВР,0)+1,2,,,"КВР")))</f>
        <v>Социальные выплаты гражданам, кроме публичных нормативных социальных выплат</v>
      </c>
      <c r="B715" s="54" t="s">
        <v>362</v>
      </c>
      <c r="C715" s="8" t="s">
        <v>530</v>
      </c>
      <c r="D715" s="8" t="s">
        <v>556</v>
      </c>
      <c r="E715" s="6">
        <v>320</v>
      </c>
      <c r="F715" s="7">
        <f t="shared" si="102"/>
        <v>71</v>
      </c>
      <c r="G715" s="7">
        <f t="shared" si="102"/>
        <v>71</v>
      </c>
    </row>
    <row r="716" spans="1:7" ht="33">
      <c r="A716" s="39" t="str">
        <f ca="1">IF(ISERROR(MATCH(E716,Код_КВР,0)),"",INDIRECT(ADDRESS(MATCH(E716,Код_КВР,0)+1,2,,,"КВР")))</f>
        <v>Приобретение товаров, работ, услуг в пользу граждан в целях их социального обеспечения</v>
      </c>
      <c r="B716" s="54" t="s">
        <v>362</v>
      </c>
      <c r="C716" s="8" t="s">
        <v>530</v>
      </c>
      <c r="D716" s="8" t="s">
        <v>556</v>
      </c>
      <c r="E716" s="6">
        <v>323</v>
      </c>
      <c r="F716" s="7">
        <f>прил.16!G467</f>
        <v>71</v>
      </c>
      <c r="G716" s="7">
        <f>прил.16!H467</f>
        <v>71</v>
      </c>
    </row>
    <row r="717" spans="1:7" ht="66">
      <c r="A717" s="39" t="str">
        <f ca="1">IF(ISERROR(MATCH(B717,Код_КЦСР,0)),"",INDIRECT(ADDRESS(MATCH(B717,Код_КЦСР,0)+1,2,,,"КЦСР")))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17" s="58" t="s">
        <v>85</v>
      </c>
      <c r="C717" s="8"/>
      <c r="D717" s="1"/>
      <c r="E717" s="6"/>
      <c r="F717" s="7">
        <f t="shared" ref="F717:G721" si="103">F718</f>
        <v>26528.400000000001</v>
      </c>
      <c r="G717" s="7">
        <f t="shared" si="103"/>
        <v>26528.400000000001</v>
      </c>
    </row>
    <row r="718" spans="1:7">
      <c r="A718" s="39" t="str">
        <f ca="1">IF(ISERROR(MATCH(C718,Код_Раздел,0)),"",INDIRECT(ADDRESS(MATCH(C718,Код_Раздел,0)+1,2,,,"Раздел")))</f>
        <v>Образование</v>
      </c>
      <c r="B718" s="58" t="s">
        <v>85</v>
      </c>
      <c r="C718" s="8" t="s">
        <v>537</v>
      </c>
      <c r="D718" s="1"/>
      <c r="E718" s="6"/>
      <c r="F718" s="7">
        <f t="shared" si="103"/>
        <v>26528.400000000001</v>
      </c>
      <c r="G718" s="7">
        <f t="shared" si="103"/>
        <v>26528.400000000001</v>
      </c>
    </row>
    <row r="719" spans="1:7">
      <c r="A719" s="10" t="s">
        <v>541</v>
      </c>
      <c r="B719" s="58" t="s">
        <v>85</v>
      </c>
      <c r="C719" s="8" t="s">
        <v>537</v>
      </c>
      <c r="D719" s="8" t="s">
        <v>537</v>
      </c>
      <c r="E719" s="6"/>
      <c r="F719" s="7">
        <f t="shared" si="103"/>
        <v>26528.400000000001</v>
      </c>
      <c r="G719" s="7">
        <f t="shared" si="103"/>
        <v>26528.400000000001</v>
      </c>
    </row>
    <row r="720" spans="1:7">
      <c r="A720" s="39" t="str">
        <f ca="1">IF(ISERROR(MATCH(E720,Код_КВР,0)),"",INDIRECT(ADDRESS(MATCH(E720,Код_КВР,0)+1,2,,,"КВР")))</f>
        <v>Социальное обеспечение и иные выплаты населению</v>
      </c>
      <c r="B720" s="58" t="s">
        <v>85</v>
      </c>
      <c r="C720" s="8" t="s">
        <v>537</v>
      </c>
      <c r="D720" s="8" t="s">
        <v>537</v>
      </c>
      <c r="E720" s="6">
        <v>300</v>
      </c>
      <c r="F720" s="7">
        <f t="shared" si="103"/>
        <v>26528.400000000001</v>
      </c>
      <c r="G720" s="7">
        <f t="shared" si="103"/>
        <v>26528.400000000001</v>
      </c>
    </row>
    <row r="721" spans="1:7" ht="33">
      <c r="A721" s="39" t="str">
        <f ca="1">IF(ISERROR(MATCH(E721,Код_КВР,0)),"",INDIRECT(ADDRESS(MATCH(E721,Код_КВР,0)+1,2,,,"КВР")))</f>
        <v>Социальные выплаты гражданам, кроме публичных нормативных социальных выплат</v>
      </c>
      <c r="B721" s="58" t="s">
        <v>85</v>
      </c>
      <c r="C721" s="8" t="s">
        <v>537</v>
      </c>
      <c r="D721" s="8" t="s">
        <v>537</v>
      </c>
      <c r="E721" s="6">
        <v>320</v>
      </c>
      <c r="F721" s="7">
        <f t="shared" si="103"/>
        <v>26528.400000000001</v>
      </c>
      <c r="G721" s="7">
        <f t="shared" si="103"/>
        <v>26528.400000000001</v>
      </c>
    </row>
    <row r="722" spans="1:7" ht="33">
      <c r="A722" s="39" t="str">
        <f ca="1">IF(ISERROR(MATCH(E722,Код_КВР,0)),"",INDIRECT(ADDRESS(MATCH(E722,Код_КВР,0)+1,2,,,"КВР")))</f>
        <v>Приобретение товаров, работ, услуг в пользу граждан в целях их социального обеспечения</v>
      </c>
      <c r="B722" s="58" t="s">
        <v>85</v>
      </c>
      <c r="C722" s="8" t="s">
        <v>537</v>
      </c>
      <c r="D722" s="8" t="s">
        <v>537</v>
      </c>
      <c r="E722" s="6">
        <v>323</v>
      </c>
      <c r="F722" s="7">
        <f>прил.16!G1068</f>
        <v>26528.400000000001</v>
      </c>
      <c r="G722" s="7">
        <f>прил.16!H1068</f>
        <v>26528.400000000001</v>
      </c>
    </row>
    <row r="723" spans="1:7" ht="33" hidden="1">
      <c r="A723" s="39" t="str">
        <f ca="1">IF(ISERROR(MATCH(B723,Код_КЦСР,0)),"",INDIRECT(ADDRESS(MATCH(B723,Код_КЦСР,0)+1,2,,,"КЦСР")))</f>
        <v>Мероприятия по проведению оздоровительной кампании детей за счет субвенций из федерального бюджета</v>
      </c>
      <c r="B723" s="54" t="s">
        <v>145</v>
      </c>
      <c r="C723" s="8"/>
      <c r="D723" s="1"/>
      <c r="E723" s="6"/>
      <c r="F723" s="7">
        <f t="shared" ref="F723:G727" si="104">F724</f>
        <v>0</v>
      </c>
      <c r="G723" s="7">
        <f t="shared" si="104"/>
        <v>0</v>
      </c>
    </row>
    <row r="724" spans="1:7" hidden="1">
      <c r="A724" s="39" t="str">
        <f ca="1">IF(ISERROR(MATCH(C724,Код_Раздел,0)),"",INDIRECT(ADDRESS(MATCH(C724,Код_Раздел,0)+1,2,,,"Раздел")))</f>
        <v>Образование</v>
      </c>
      <c r="B724" s="54" t="s">
        <v>145</v>
      </c>
      <c r="C724" s="8" t="s">
        <v>537</v>
      </c>
      <c r="D724" s="1"/>
      <c r="E724" s="6"/>
      <c r="F724" s="7">
        <f t="shared" si="104"/>
        <v>0</v>
      </c>
      <c r="G724" s="7">
        <f t="shared" si="104"/>
        <v>0</v>
      </c>
    </row>
    <row r="725" spans="1:7" hidden="1">
      <c r="A725" s="10" t="s">
        <v>541</v>
      </c>
      <c r="B725" s="54" t="s">
        <v>145</v>
      </c>
      <c r="C725" s="8" t="s">
        <v>537</v>
      </c>
      <c r="D725" s="8" t="s">
        <v>537</v>
      </c>
      <c r="E725" s="6"/>
      <c r="F725" s="7">
        <f t="shared" si="104"/>
        <v>0</v>
      </c>
      <c r="G725" s="7">
        <f t="shared" si="104"/>
        <v>0</v>
      </c>
    </row>
    <row r="726" spans="1:7" hidden="1">
      <c r="A726" s="39" t="str">
        <f ca="1">IF(ISERROR(MATCH(E726,Код_КВР,0)),"",INDIRECT(ADDRESS(MATCH(E726,Код_КВР,0)+1,2,,,"КВР")))</f>
        <v>Социальное обеспечение и иные выплаты населению</v>
      </c>
      <c r="B726" s="54" t="s">
        <v>145</v>
      </c>
      <c r="C726" s="8" t="s">
        <v>537</v>
      </c>
      <c r="D726" s="8" t="s">
        <v>537</v>
      </c>
      <c r="E726" s="6">
        <v>300</v>
      </c>
      <c r="F726" s="7">
        <f t="shared" si="104"/>
        <v>0</v>
      </c>
      <c r="G726" s="7">
        <f t="shared" si="104"/>
        <v>0</v>
      </c>
    </row>
    <row r="727" spans="1:7" ht="33" hidden="1">
      <c r="A727" s="39" t="str">
        <f ca="1">IF(ISERROR(MATCH(E727,Код_КВР,0)),"",INDIRECT(ADDRESS(MATCH(E727,Код_КВР,0)+1,2,,,"КВР")))</f>
        <v>Социальные выплаты гражданам, кроме публичных нормативных социальных выплат</v>
      </c>
      <c r="B727" s="54" t="s">
        <v>145</v>
      </c>
      <c r="C727" s="8" t="s">
        <v>537</v>
      </c>
      <c r="D727" s="8" t="s">
        <v>537</v>
      </c>
      <c r="E727" s="6">
        <v>320</v>
      </c>
      <c r="F727" s="7">
        <f t="shared" si="104"/>
        <v>0</v>
      </c>
      <c r="G727" s="7">
        <f t="shared" si="104"/>
        <v>0</v>
      </c>
    </row>
    <row r="728" spans="1:7" ht="33" hidden="1">
      <c r="A728" s="39" t="str">
        <f ca="1">IF(ISERROR(MATCH(E728,Код_КВР,0)),"",INDIRECT(ADDRESS(MATCH(E728,Код_КВР,0)+1,2,,,"КВР")))</f>
        <v>Приобретение товаров, работ, услуг в пользу граждан в целях их социального обеспечения</v>
      </c>
      <c r="B728" s="54" t="s">
        <v>145</v>
      </c>
      <c r="C728" s="8" t="s">
        <v>537</v>
      </c>
      <c r="D728" s="8" t="s">
        <v>537</v>
      </c>
      <c r="E728" s="6">
        <v>323</v>
      </c>
      <c r="F728" s="7">
        <f>прил.16!G1072</f>
        <v>0</v>
      </c>
      <c r="G728" s="7">
        <f>прил.16!H1072</f>
        <v>0</v>
      </c>
    </row>
    <row r="729" spans="1:7" ht="33">
      <c r="A729" s="39" t="str">
        <f ca="1">IF(ISERROR(MATCH(B729,Код_КЦСР,0)),"",INDIRECT(ADDRESS(MATCH(B729,Код_КЦСР,0)+1,2,,,"КЦСР")))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29" s="54" t="s">
        <v>133</v>
      </c>
      <c r="C729" s="8"/>
      <c r="D729" s="1"/>
      <c r="E729" s="6"/>
      <c r="F729" s="7">
        <f t="shared" ref="F729:G733" si="105">F730</f>
        <v>292794.09999999998</v>
      </c>
      <c r="G729" s="7">
        <f t="shared" si="105"/>
        <v>295473.5</v>
      </c>
    </row>
    <row r="730" spans="1:7">
      <c r="A730" s="39" t="str">
        <f ca="1">IF(ISERROR(MATCH(C730,Код_Раздел,0)),"",INDIRECT(ADDRESS(MATCH(C730,Код_Раздел,0)+1,2,,,"Раздел")))</f>
        <v>Социальная политика</v>
      </c>
      <c r="B730" s="54" t="s">
        <v>133</v>
      </c>
      <c r="C730" s="8" t="s">
        <v>530</v>
      </c>
      <c r="D730" s="1"/>
      <c r="E730" s="6"/>
      <c r="F730" s="7">
        <f t="shared" si="105"/>
        <v>292794.09999999998</v>
      </c>
      <c r="G730" s="7">
        <f t="shared" si="105"/>
        <v>295473.5</v>
      </c>
    </row>
    <row r="731" spans="1:7">
      <c r="A731" s="10" t="s">
        <v>521</v>
      </c>
      <c r="B731" s="54" t="s">
        <v>133</v>
      </c>
      <c r="C731" s="8" t="s">
        <v>530</v>
      </c>
      <c r="D731" s="8" t="s">
        <v>556</v>
      </c>
      <c r="E731" s="6"/>
      <c r="F731" s="7">
        <f t="shared" si="105"/>
        <v>292794.09999999998</v>
      </c>
      <c r="G731" s="7">
        <f t="shared" si="105"/>
        <v>295473.5</v>
      </c>
    </row>
    <row r="732" spans="1:7">
      <c r="A732" s="39" t="str">
        <f ca="1">IF(ISERROR(MATCH(E732,Код_КВР,0)),"",INDIRECT(ADDRESS(MATCH(E732,Код_КВР,0)+1,2,,,"КВР")))</f>
        <v>Социальное обеспечение и иные выплаты населению</v>
      </c>
      <c r="B732" s="54" t="s">
        <v>133</v>
      </c>
      <c r="C732" s="8" t="s">
        <v>530</v>
      </c>
      <c r="D732" s="8" t="s">
        <v>556</v>
      </c>
      <c r="E732" s="6">
        <v>300</v>
      </c>
      <c r="F732" s="7">
        <f t="shared" si="105"/>
        <v>292794.09999999998</v>
      </c>
      <c r="G732" s="7">
        <f t="shared" si="105"/>
        <v>295473.5</v>
      </c>
    </row>
    <row r="733" spans="1:7" ht="33">
      <c r="A733" s="39" t="str">
        <f ca="1">IF(ISERROR(MATCH(E733,Код_КВР,0)),"",INDIRECT(ADDRESS(MATCH(E733,Код_КВР,0)+1,2,,,"КВР")))</f>
        <v>Социальные выплаты гражданам, кроме публичных нормативных социальных выплат</v>
      </c>
      <c r="B733" s="54" t="s">
        <v>133</v>
      </c>
      <c r="C733" s="8" t="s">
        <v>530</v>
      </c>
      <c r="D733" s="8" t="s">
        <v>556</v>
      </c>
      <c r="E733" s="6">
        <v>320</v>
      </c>
      <c r="F733" s="7">
        <f t="shared" si="105"/>
        <v>292794.09999999998</v>
      </c>
      <c r="G733" s="7">
        <f t="shared" si="105"/>
        <v>295473.5</v>
      </c>
    </row>
    <row r="734" spans="1:7" ht="33">
      <c r="A734" s="39" t="str">
        <f ca="1">IF(ISERROR(MATCH(E734,Код_КВР,0)),"",INDIRECT(ADDRESS(MATCH(E734,Код_КВР,0)+1,2,,,"КВР")))</f>
        <v>Пособия, компенсации и иные социальные выплаты гражданам, кроме публичных нормативных обязательств</v>
      </c>
      <c r="B734" s="54" t="s">
        <v>133</v>
      </c>
      <c r="C734" s="8" t="s">
        <v>530</v>
      </c>
      <c r="D734" s="8" t="s">
        <v>556</v>
      </c>
      <c r="E734" s="6">
        <v>321</v>
      </c>
      <c r="F734" s="7">
        <f>прил.16!G1121</f>
        <v>292794.09999999998</v>
      </c>
      <c r="G734" s="7">
        <f>прил.16!H1121</f>
        <v>295473.5</v>
      </c>
    </row>
    <row r="735" spans="1:7" ht="87" customHeight="1">
      <c r="A735" s="39" t="str">
        <f ca="1">IF(ISERROR(MATCH(B735,Код_КЦСР,0)),"",INDIRECT(ADDRESS(MATCH(B735,Код_КЦСР,0)+1,2,,,"КЦСР")))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35" s="6" t="s">
        <v>131</v>
      </c>
      <c r="C735" s="8"/>
      <c r="D735" s="1"/>
      <c r="E735" s="6"/>
      <c r="F735" s="7">
        <f>F736</f>
        <v>5542.6</v>
      </c>
      <c r="G735" s="7">
        <f>G736</f>
        <v>5542.6</v>
      </c>
    </row>
    <row r="736" spans="1:7">
      <c r="A736" s="39" t="str">
        <f ca="1">IF(ISERROR(MATCH(C736,Код_Раздел,0)),"",INDIRECT(ADDRESS(MATCH(C736,Код_Раздел,0)+1,2,,,"Раздел")))</f>
        <v>Образование</v>
      </c>
      <c r="B736" s="6" t="s">
        <v>131</v>
      </c>
      <c r="C736" s="8" t="s">
        <v>537</v>
      </c>
      <c r="D736" s="1"/>
      <c r="E736" s="6"/>
      <c r="F736" s="7">
        <f>F737</f>
        <v>5542.6</v>
      </c>
      <c r="G736" s="7">
        <f>G737</f>
        <v>5542.6</v>
      </c>
    </row>
    <row r="737" spans="1:7">
      <c r="A737" s="10" t="s">
        <v>541</v>
      </c>
      <c r="B737" s="6" t="s">
        <v>131</v>
      </c>
      <c r="C737" s="8" t="s">
        <v>537</v>
      </c>
      <c r="D737" s="8" t="s">
        <v>537</v>
      </c>
      <c r="E737" s="6"/>
      <c r="F737" s="7">
        <f>F738+F741</f>
        <v>5542.6</v>
      </c>
      <c r="G737" s="7">
        <f>G738+G741</f>
        <v>5542.6</v>
      </c>
    </row>
    <row r="738" spans="1:7">
      <c r="A738" s="39" t="str">
        <f t="shared" ref="A738:A743" ca="1" si="106">IF(ISERROR(MATCH(E738,Код_КВР,0)),"",INDIRECT(ADDRESS(MATCH(E738,Код_КВР,0)+1,2,,,"КВР")))</f>
        <v>Закупка товаров, работ и услуг для муниципальных нужд</v>
      </c>
      <c r="B738" s="6" t="s">
        <v>131</v>
      </c>
      <c r="C738" s="8" t="s">
        <v>537</v>
      </c>
      <c r="D738" s="8" t="s">
        <v>537</v>
      </c>
      <c r="E738" s="6">
        <v>200</v>
      </c>
      <c r="F738" s="7">
        <f>F739</f>
        <v>800</v>
      </c>
      <c r="G738" s="7">
        <f>G739</f>
        <v>800</v>
      </c>
    </row>
    <row r="739" spans="1:7" ht="33">
      <c r="A739" s="39" t="str">
        <f t="shared" ca="1" si="106"/>
        <v>Иные закупки товаров, работ и услуг для обеспечения муниципальных нужд</v>
      </c>
      <c r="B739" s="6" t="s">
        <v>131</v>
      </c>
      <c r="C739" s="8" t="s">
        <v>537</v>
      </c>
      <c r="D739" s="8" t="s">
        <v>537</v>
      </c>
      <c r="E739" s="6">
        <v>240</v>
      </c>
      <c r="F739" s="7">
        <f>F740</f>
        <v>800</v>
      </c>
      <c r="G739" s="7">
        <f>G740</f>
        <v>800</v>
      </c>
    </row>
    <row r="740" spans="1:7" ht="33">
      <c r="A740" s="39" t="str">
        <f t="shared" ca="1" si="106"/>
        <v>Закупка товаров, работ, услуг в целях капитального ремонта муниципального имущества</v>
      </c>
      <c r="B740" s="6" t="s">
        <v>131</v>
      </c>
      <c r="C740" s="8" t="s">
        <v>537</v>
      </c>
      <c r="D740" s="8" t="s">
        <v>537</v>
      </c>
      <c r="E740" s="6">
        <v>243</v>
      </c>
      <c r="F740" s="7">
        <f>прил.16!G1282</f>
        <v>800</v>
      </c>
      <c r="G740" s="7">
        <f>прил.16!H1282</f>
        <v>800</v>
      </c>
    </row>
    <row r="741" spans="1:7" ht="33">
      <c r="A741" s="39" t="str">
        <f t="shared" ca="1" si="106"/>
        <v>Капитальные вложения в объекты недвижимого имущества муниципальной собственности</v>
      </c>
      <c r="B741" s="6" t="s">
        <v>131</v>
      </c>
      <c r="C741" s="8" t="s">
        <v>537</v>
      </c>
      <c r="D741" s="8" t="s">
        <v>537</v>
      </c>
      <c r="E741" s="6">
        <v>400</v>
      </c>
      <c r="F741" s="7">
        <f>F742</f>
        <v>4742.6000000000004</v>
      </c>
      <c r="G741" s="7">
        <f>G742</f>
        <v>4742.6000000000004</v>
      </c>
    </row>
    <row r="742" spans="1:7">
      <c r="A742" s="39" t="str">
        <f t="shared" ca="1" si="106"/>
        <v>Бюджетные инвестиции</v>
      </c>
      <c r="B742" s="6" t="s">
        <v>131</v>
      </c>
      <c r="C742" s="8" t="s">
        <v>537</v>
      </c>
      <c r="D742" s="8" t="s">
        <v>537</v>
      </c>
      <c r="E742" s="6">
        <v>410</v>
      </c>
      <c r="F742" s="7">
        <f>F743</f>
        <v>4742.6000000000004</v>
      </c>
      <c r="G742" s="7">
        <f>G743</f>
        <v>4742.6000000000004</v>
      </c>
    </row>
    <row r="743" spans="1:7" ht="33">
      <c r="A743" s="39" t="str">
        <f t="shared" ca="1" si="106"/>
        <v>Бюджетные инвестиции в объекты капитального строительства муниципальной собственности</v>
      </c>
      <c r="B743" s="6" t="s">
        <v>131</v>
      </c>
      <c r="C743" s="8" t="s">
        <v>537</v>
      </c>
      <c r="D743" s="8" t="s">
        <v>537</v>
      </c>
      <c r="E743" s="6">
        <v>414</v>
      </c>
      <c r="F743" s="7">
        <f>прил.16!G1285</f>
        <v>4742.6000000000004</v>
      </c>
      <c r="G743" s="7">
        <f>прил.16!H1285</f>
        <v>4742.6000000000004</v>
      </c>
    </row>
    <row r="744" spans="1:7" ht="90.75" customHeight="1">
      <c r="A744" s="39" t="str">
        <f ca="1">IF(ISERROR(MATCH(B744,Код_КЦСР,0)),"",INDIRECT(ADDRESS(MATCH(B744,Код_КЦСР,0)+1,2,,,"КЦСР")))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44" s="6" t="s">
        <v>128</v>
      </c>
      <c r="C744" s="8"/>
      <c r="D744" s="1"/>
      <c r="E744" s="6"/>
      <c r="F744" s="7">
        <f>F745+F750</f>
        <v>508953</v>
      </c>
      <c r="G744" s="7">
        <f>G745+G750</f>
        <v>503147</v>
      </c>
    </row>
    <row r="745" spans="1:7">
      <c r="A745" s="39" t="str">
        <f ca="1">IF(ISERROR(MATCH(C745,Код_Раздел,0)),"",INDIRECT(ADDRESS(MATCH(C745,Код_Раздел,0)+1,2,,,"Раздел")))</f>
        <v>Образование</v>
      </c>
      <c r="B745" s="6" t="s">
        <v>128</v>
      </c>
      <c r="C745" s="8" t="s">
        <v>537</v>
      </c>
      <c r="D745" s="1"/>
      <c r="E745" s="6"/>
      <c r="F745" s="7">
        <f t="shared" ref="F745:G748" si="107">F746</f>
        <v>27863.399999999998</v>
      </c>
      <c r="G745" s="7">
        <f t="shared" si="107"/>
        <v>28952.2</v>
      </c>
    </row>
    <row r="746" spans="1:7">
      <c r="A746" s="10" t="s">
        <v>541</v>
      </c>
      <c r="B746" s="6" t="s">
        <v>128</v>
      </c>
      <c r="C746" s="8" t="s">
        <v>537</v>
      </c>
      <c r="D746" s="8" t="s">
        <v>537</v>
      </c>
      <c r="E746" s="6"/>
      <c r="F746" s="7">
        <f t="shared" si="107"/>
        <v>27863.399999999998</v>
      </c>
      <c r="G746" s="7">
        <f t="shared" si="107"/>
        <v>28952.2</v>
      </c>
    </row>
    <row r="747" spans="1:7">
      <c r="A747" s="39" t="str">
        <f ca="1">IF(ISERROR(MATCH(E747,Код_КВР,0)),"",INDIRECT(ADDRESS(MATCH(E747,Код_КВР,0)+1,2,,,"КВР")))</f>
        <v>Социальное обеспечение и иные выплаты населению</v>
      </c>
      <c r="B747" s="6" t="s">
        <v>128</v>
      </c>
      <c r="C747" s="8" t="s">
        <v>537</v>
      </c>
      <c r="D747" s="8" t="s">
        <v>537</v>
      </c>
      <c r="E747" s="6">
        <v>300</v>
      </c>
      <c r="F747" s="7">
        <f t="shared" si="107"/>
        <v>27863.399999999998</v>
      </c>
      <c r="G747" s="7">
        <f t="shared" si="107"/>
        <v>28952.2</v>
      </c>
    </row>
    <row r="748" spans="1:7" ht="33">
      <c r="A748" s="39" t="str">
        <f ca="1">IF(ISERROR(MATCH(E748,Код_КВР,0)),"",INDIRECT(ADDRESS(MATCH(E748,Код_КВР,0)+1,2,,,"КВР")))</f>
        <v>Социальные выплаты гражданам, кроме публичных нормативных социальных выплат</v>
      </c>
      <c r="B748" s="6" t="s">
        <v>128</v>
      </c>
      <c r="C748" s="8" t="s">
        <v>537</v>
      </c>
      <c r="D748" s="8" t="s">
        <v>537</v>
      </c>
      <c r="E748" s="6">
        <v>320</v>
      </c>
      <c r="F748" s="7">
        <f t="shared" si="107"/>
        <v>27863.399999999998</v>
      </c>
      <c r="G748" s="7">
        <f t="shared" si="107"/>
        <v>28952.2</v>
      </c>
    </row>
    <row r="749" spans="1:7" ht="33">
      <c r="A749" s="39" t="str">
        <f ca="1">IF(ISERROR(MATCH(E749,Код_КВР,0)),"",INDIRECT(ADDRESS(MATCH(E749,Код_КВР,0)+1,2,,,"КВР")))</f>
        <v>Приобретение товаров, работ, услуг в пользу граждан в целях их социального обеспечения</v>
      </c>
      <c r="B749" s="6" t="s">
        <v>128</v>
      </c>
      <c r="C749" s="8" t="s">
        <v>537</v>
      </c>
      <c r="D749" s="8" t="s">
        <v>537</v>
      </c>
      <c r="E749" s="6">
        <v>323</v>
      </c>
      <c r="F749" s="7">
        <f>прил.16!G1076</f>
        <v>27863.399999999998</v>
      </c>
      <c r="G749" s="7">
        <f>прил.16!H1076</f>
        <v>28952.2</v>
      </c>
    </row>
    <row r="750" spans="1:7">
      <c r="A750" s="39" t="str">
        <f ca="1">IF(ISERROR(MATCH(C750,Код_Раздел,0)),"",INDIRECT(ADDRESS(MATCH(C750,Код_Раздел,0)+1,2,,,"Раздел")))</f>
        <v>Социальная политика</v>
      </c>
      <c r="B750" s="6" t="s">
        <v>128</v>
      </c>
      <c r="C750" s="8" t="s">
        <v>530</v>
      </c>
      <c r="D750" s="1"/>
      <c r="E750" s="6"/>
      <c r="F750" s="7">
        <f>F751+F756+F761</f>
        <v>481089.6</v>
      </c>
      <c r="G750" s="7">
        <f>G751+G756+G761</f>
        <v>474194.8</v>
      </c>
    </row>
    <row r="751" spans="1:7">
      <c r="A751" s="10" t="s">
        <v>597</v>
      </c>
      <c r="B751" s="6" t="s">
        <v>128</v>
      </c>
      <c r="C751" s="8" t="s">
        <v>530</v>
      </c>
      <c r="D751" s="8" t="s">
        <v>555</v>
      </c>
      <c r="E751" s="6"/>
      <c r="F751" s="7">
        <f>F752</f>
        <v>96177.2</v>
      </c>
      <c r="G751" s="7">
        <f>G752</f>
        <v>97020.5</v>
      </c>
    </row>
    <row r="752" spans="1:7" ht="33">
      <c r="A752" s="39" t="str">
        <f ca="1">IF(ISERROR(MATCH(E752,Код_КВР,0)),"",INDIRECT(ADDRESS(MATCH(E752,Код_КВР,0)+1,2,,,"КВР")))</f>
        <v>Предоставление субсидий бюджетным, автономным учреждениям и иным некоммерческим организациям</v>
      </c>
      <c r="B752" s="6" t="s">
        <v>128</v>
      </c>
      <c r="C752" s="8" t="s">
        <v>530</v>
      </c>
      <c r="D752" s="8" t="s">
        <v>555</v>
      </c>
      <c r="E752" s="6">
        <v>600</v>
      </c>
      <c r="F752" s="7">
        <f>F753</f>
        <v>96177.2</v>
      </c>
      <c r="G752" s="7">
        <f>G753</f>
        <v>97020.5</v>
      </c>
    </row>
    <row r="753" spans="1:7">
      <c r="A753" s="39" t="str">
        <f ca="1">IF(ISERROR(MATCH(E753,Код_КВР,0)),"",INDIRECT(ADDRESS(MATCH(E753,Код_КВР,0)+1,2,,,"КВР")))</f>
        <v>Субсидии бюджетным учреждениям</v>
      </c>
      <c r="B753" s="6" t="s">
        <v>128</v>
      </c>
      <c r="C753" s="8" t="s">
        <v>530</v>
      </c>
      <c r="D753" s="8" t="s">
        <v>555</v>
      </c>
      <c r="E753" s="6">
        <v>610</v>
      </c>
      <c r="F753" s="7">
        <f>SUM(F754:F755)</f>
        <v>96177.2</v>
      </c>
      <c r="G753" s="7">
        <f>SUM(G754:G755)</f>
        <v>97020.5</v>
      </c>
    </row>
    <row r="754" spans="1:7" ht="49.5">
      <c r="A754" s="39" t="str">
        <f ca="1">IF(ISERROR(MATCH(E754,Код_КВР,0)),"",INDIRECT(ADDRESS(MATCH(E754,Код_КВР,0)+1,2,,,"КВР")))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4" s="6" t="s">
        <v>128</v>
      </c>
      <c r="C754" s="8" t="s">
        <v>530</v>
      </c>
      <c r="D754" s="8" t="s">
        <v>555</v>
      </c>
      <c r="E754" s="6">
        <v>611</v>
      </c>
      <c r="F754" s="7">
        <f>прил.16!G1083</f>
        <v>92395.8</v>
      </c>
      <c r="G754" s="7">
        <f>прил.16!H1083</f>
        <v>93339.1</v>
      </c>
    </row>
    <row r="755" spans="1:7">
      <c r="A755" s="39" t="str">
        <f ca="1">IF(ISERROR(MATCH(E755,Код_КВР,0)),"",INDIRECT(ADDRESS(MATCH(E755,Код_КВР,0)+1,2,,,"КВР")))</f>
        <v>Субсидии бюджетным учреждениям на иные цели</v>
      </c>
      <c r="B755" s="6" t="s">
        <v>128</v>
      </c>
      <c r="C755" s="8" t="s">
        <v>530</v>
      </c>
      <c r="D755" s="8" t="s">
        <v>555</v>
      </c>
      <c r="E755" s="6">
        <v>612</v>
      </c>
      <c r="F755" s="7">
        <f>прил.16!G1084</f>
        <v>3781.3999999999996</v>
      </c>
      <c r="G755" s="7">
        <f>прил.16!H1084</f>
        <v>3681.3999999999996</v>
      </c>
    </row>
    <row r="756" spans="1:7">
      <c r="A756" s="10" t="s">
        <v>521</v>
      </c>
      <c r="B756" s="6" t="s">
        <v>128</v>
      </c>
      <c r="C756" s="8" t="s">
        <v>530</v>
      </c>
      <c r="D756" s="8" t="s">
        <v>556</v>
      </c>
      <c r="E756" s="6"/>
      <c r="F756" s="7">
        <f>F757</f>
        <v>377923.6</v>
      </c>
      <c r="G756" s="7">
        <f>G757</f>
        <v>370185.5</v>
      </c>
    </row>
    <row r="757" spans="1:7">
      <c r="A757" s="39" t="str">
        <f ca="1">IF(ISERROR(MATCH(E757,Код_КВР,0)),"",INDIRECT(ADDRESS(MATCH(E757,Код_КВР,0)+1,2,,,"КВР")))</f>
        <v>Социальное обеспечение и иные выплаты населению</v>
      </c>
      <c r="B757" s="6" t="s">
        <v>128</v>
      </c>
      <c r="C757" s="8" t="s">
        <v>530</v>
      </c>
      <c r="D757" s="8" t="s">
        <v>556</v>
      </c>
      <c r="E757" s="6">
        <v>300</v>
      </c>
      <c r="F757" s="7">
        <f>F758</f>
        <v>377923.6</v>
      </c>
      <c r="G757" s="7">
        <f>G758</f>
        <v>370185.5</v>
      </c>
    </row>
    <row r="758" spans="1:7" ht="33">
      <c r="A758" s="39" t="str">
        <f ca="1">IF(ISERROR(MATCH(E758,Код_КВР,0)),"",INDIRECT(ADDRESS(MATCH(E758,Код_КВР,0)+1,2,,,"КВР")))</f>
        <v>Социальные выплаты гражданам, кроме публичных нормативных социальных выплат</v>
      </c>
      <c r="B758" s="6" t="s">
        <v>128</v>
      </c>
      <c r="C758" s="8" t="s">
        <v>530</v>
      </c>
      <c r="D758" s="8" t="s">
        <v>556</v>
      </c>
      <c r="E758" s="6">
        <v>320</v>
      </c>
      <c r="F758" s="7">
        <f>SUM(F759:F760)</f>
        <v>377923.6</v>
      </c>
      <c r="G758" s="7">
        <f>SUM(G759:G760)</f>
        <v>370185.5</v>
      </c>
    </row>
    <row r="759" spans="1:7" ht="33">
      <c r="A759" s="39" t="str">
        <f ca="1">IF(ISERROR(MATCH(E759,Код_КВР,0)),"",INDIRECT(ADDRESS(MATCH(E759,Код_КВР,0)+1,2,,,"КВР")))</f>
        <v>Пособия, компенсации и иные социальные выплаты гражданам, кроме публичных нормативных обязательств</v>
      </c>
      <c r="B759" s="6" t="s">
        <v>128</v>
      </c>
      <c r="C759" s="8" t="s">
        <v>530</v>
      </c>
      <c r="D759" s="8" t="s">
        <v>556</v>
      </c>
      <c r="E759" s="6">
        <v>321</v>
      </c>
      <c r="F759" s="7">
        <f>прил.16!G1125</f>
        <v>376400</v>
      </c>
      <c r="G759" s="7">
        <f>прил.16!H1125</f>
        <v>368661.9</v>
      </c>
    </row>
    <row r="760" spans="1:7" ht="33">
      <c r="A760" s="39" t="str">
        <f ca="1">IF(ISERROR(MATCH(E760,Код_КВР,0)),"",INDIRECT(ADDRESS(MATCH(E760,Код_КВР,0)+1,2,,,"КВР")))</f>
        <v>Приобретение товаров, работ, услуг в пользу граждан в целях их социального обеспечения</v>
      </c>
      <c r="B760" s="6" t="s">
        <v>128</v>
      </c>
      <c r="C760" s="8" t="s">
        <v>530</v>
      </c>
      <c r="D760" s="8" t="s">
        <v>556</v>
      </c>
      <c r="E760" s="6">
        <v>323</v>
      </c>
      <c r="F760" s="7">
        <f>прил.16!G1126</f>
        <v>1523.6</v>
      </c>
      <c r="G760" s="7">
        <f>прил.16!H1126</f>
        <v>1523.6</v>
      </c>
    </row>
    <row r="761" spans="1:7">
      <c r="A761" s="10" t="s">
        <v>531</v>
      </c>
      <c r="B761" s="6" t="s">
        <v>128</v>
      </c>
      <c r="C761" s="8" t="s">
        <v>530</v>
      </c>
      <c r="D761" s="8" t="s">
        <v>558</v>
      </c>
      <c r="E761" s="6"/>
      <c r="F761" s="7">
        <f>F762+F764</f>
        <v>6988.8</v>
      </c>
      <c r="G761" s="7">
        <f>G762+G764</f>
        <v>6988.8</v>
      </c>
    </row>
    <row r="762" spans="1:7" ht="33">
      <c r="A762" s="39" t="str">
        <f ca="1">IF(ISERROR(MATCH(E762,Код_КВР,0)),"",INDIRECT(ADDRESS(MATCH(E762,Код_КВР,0)+1,2,,,"КВР")))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2" s="6" t="s">
        <v>128</v>
      </c>
      <c r="C762" s="8" t="s">
        <v>530</v>
      </c>
      <c r="D762" s="8" t="s">
        <v>558</v>
      </c>
      <c r="E762" s="6">
        <v>100</v>
      </c>
      <c r="F762" s="7">
        <f>F763</f>
        <v>5101</v>
      </c>
      <c r="G762" s="7">
        <f>G763</f>
        <v>5101</v>
      </c>
    </row>
    <row r="763" spans="1:7">
      <c r="A763" s="39" t="str">
        <f ca="1">IF(ISERROR(MATCH(E763,Код_КВР,0)),"",INDIRECT(ADDRESS(MATCH(E763,Код_КВР,0)+1,2,,,"КВР")))</f>
        <v>Расходы на выплаты персоналу казенных учреждений</v>
      </c>
      <c r="B763" s="6" t="s">
        <v>128</v>
      </c>
      <c r="C763" s="8" t="s">
        <v>530</v>
      </c>
      <c r="D763" s="8" t="s">
        <v>558</v>
      </c>
      <c r="E763" s="6">
        <v>110</v>
      </c>
      <c r="F763" s="7">
        <f>прил.16!G1140</f>
        <v>5101</v>
      </c>
      <c r="G763" s="7">
        <f>прил.16!H1140</f>
        <v>5101</v>
      </c>
    </row>
    <row r="764" spans="1:7">
      <c r="A764" s="39" t="str">
        <f ca="1">IF(ISERROR(MATCH(E764,Код_КВР,0)),"",INDIRECT(ADDRESS(MATCH(E764,Код_КВР,0)+1,2,,,"КВР")))</f>
        <v>Закупка товаров, работ и услуг для муниципальных нужд</v>
      </c>
      <c r="B764" s="6" t="s">
        <v>128</v>
      </c>
      <c r="C764" s="8" t="s">
        <v>530</v>
      </c>
      <c r="D764" s="8" t="s">
        <v>558</v>
      </c>
      <c r="E764" s="6">
        <v>200</v>
      </c>
      <c r="F764" s="7">
        <f>F765</f>
        <v>1887.8</v>
      </c>
      <c r="G764" s="7">
        <f>G765</f>
        <v>1887.8</v>
      </c>
    </row>
    <row r="765" spans="1:7" ht="33">
      <c r="A765" s="39" t="str">
        <f ca="1">IF(ISERROR(MATCH(E765,Код_КВР,0)),"",INDIRECT(ADDRESS(MATCH(E765,Код_КВР,0)+1,2,,,"КВР")))</f>
        <v>Иные закупки товаров, работ и услуг для обеспечения муниципальных нужд</v>
      </c>
      <c r="B765" s="6" t="s">
        <v>128</v>
      </c>
      <c r="C765" s="8" t="s">
        <v>530</v>
      </c>
      <c r="D765" s="8" t="s">
        <v>558</v>
      </c>
      <c r="E765" s="6">
        <v>240</v>
      </c>
      <c r="F765" s="7">
        <f>F766</f>
        <v>1887.8</v>
      </c>
      <c r="G765" s="7">
        <f>G766</f>
        <v>1887.8</v>
      </c>
    </row>
    <row r="766" spans="1:7" ht="33">
      <c r="A766" s="39" t="str">
        <f ca="1">IF(ISERROR(MATCH(E766,Код_КВР,0)),"",INDIRECT(ADDRESS(MATCH(E766,Код_КВР,0)+1,2,,,"КВР")))</f>
        <v xml:space="preserve">Прочая закупка товаров, работ и услуг для обеспечения муниципальных нужд         </v>
      </c>
      <c r="B766" s="6" t="s">
        <v>128</v>
      </c>
      <c r="C766" s="8" t="s">
        <v>530</v>
      </c>
      <c r="D766" s="8" t="s">
        <v>558</v>
      </c>
      <c r="E766" s="6">
        <v>244</v>
      </c>
      <c r="F766" s="7">
        <f>прил.16!G1143</f>
        <v>1887.8</v>
      </c>
      <c r="G766" s="7">
        <f>прил.16!H1143</f>
        <v>1887.8</v>
      </c>
    </row>
    <row r="767" spans="1:7" ht="152.25" customHeight="1">
      <c r="A767" s="39" t="str">
        <f ca="1">IF(ISERROR(MATCH(B767,Код_КЦСР,0)),"",INDIRECT(ADDRESS(MATCH(B767,Код_КЦСР,0)+1,2,,,"КЦСР")))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67" s="6" t="s">
        <v>127</v>
      </c>
      <c r="C767" s="8"/>
      <c r="D767" s="1"/>
      <c r="E767" s="6"/>
      <c r="F767" s="7">
        <f t="shared" ref="F767:G771" si="108">F768</f>
        <v>5186.5</v>
      </c>
      <c r="G767" s="7">
        <f t="shared" si="108"/>
        <v>5186.5</v>
      </c>
    </row>
    <row r="768" spans="1:7">
      <c r="A768" s="39" t="str">
        <f ca="1">IF(ISERROR(MATCH(C768,Код_Раздел,0)),"",INDIRECT(ADDRESS(MATCH(C768,Код_Раздел,0)+1,2,,,"Раздел")))</f>
        <v>Социальная политика</v>
      </c>
      <c r="B768" s="6" t="s">
        <v>127</v>
      </c>
      <c r="C768" s="8" t="s">
        <v>530</v>
      </c>
      <c r="D768" s="1"/>
      <c r="E768" s="6"/>
      <c r="F768" s="7">
        <f t="shared" si="108"/>
        <v>5186.5</v>
      </c>
      <c r="G768" s="7">
        <f t="shared" si="108"/>
        <v>5186.5</v>
      </c>
    </row>
    <row r="769" spans="1:7">
      <c r="A769" s="10" t="s">
        <v>531</v>
      </c>
      <c r="B769" s="6" t="s">
        <v>127</v>
      </c>
      <c r="C769" s="8" t="s">
        <v>530</v>
      </c>
      <c r="D769" s="8" t="s">
        <v>558</v>
      </c>
      <c r="E769" s="6"/>
      <c r="F769" s="7">
        <f t="shared" si="108"/>
        <v>5186.5</v>
      </c>
      <c r="G769" s="7">
        <f t="shared" si="108"/>
        <v>5186.5</v>
      </c>
    </row>
    <row r="770" spans="1:7">
      <c r="A770" s="39" t="str">
        <f ca="1">IF(ISERROR(MATCH(E770,Код_КВР,0)),"",INDIRECT(ADDRESS(MATCH(E770,Код_КВР,0)+1,2,,,"КВР")))</f>
        <v>Социальное обеспечение и иные выплаты населению</v>
      </c>
      <c r="B770" s="6" t="s">
        <v>127</v>
      </c>
      <c r="C770" s="8" t="s">
        <v>530</v>
      </c>
      <c r="D770" s="8" t="s">
        <v>558</v>
      </c>
      <c r="E770" s="6">
        <v>300</v>
      </c>
      <c r="F770" s="7">
        <f t="shared" si="108"/>
        <v>5186.5</v>
      </c>
      <c r="G770" s="7">
        <f t="shared" si="108"/>
        <v>5186.5</v>
      </c>
    </row>
    <row r="771" spans="1:7" ht="33">
      <c r="A771" s="39" t="str">
        <f ca="1">IF(ISERROR(MATCH(E771,Код_КВР,0)),"",INDIRECT(ADDRESS(MATCH(E771,Код_КВР,0)+1,2,,,"КВР")))</f>
        <v>Социальные выплаты гражданам, кроме публичных нормативных социальных выплат</v>
      </c>
      <c r="B771" s="6" t="s">
        <v>127</v>
      </c>
      <c r="C771" s="8" t="s">
        <v>530</v>
      </c>
      <c r="D771" s="8" t="s">
        <v>558</v>
      </c>
      <c r="E771" s="6">
        <v>320</v>
      </c>
      <c r="F771" s="7">
        <f t="shared" si="108"/>
        <v>5186.5</v>
      </c>
      <c r="G771" s="7">
        <f t="shared" si="108"/>
        <v>5186.5</v>
      </c>
    </row>
    <row r="772" spans="1:7" ht="33">
      <c r="A772" s="39" t="str">
        <f ca="1">IF(ISERROR(MATCH(E772,Код_КВР,0)),"",INDIRECT(ADDRESS(MATCH(E772,Код_КВР,0)+1,2,,,"КВР")))</f>
        <v>Пособия, компенсации и иные социальные выплаты гражданам, кроме публичных нормативных обязательств</v>
      </c>
      <c r="B772" s="6" t="s">
        <v>127</v>
      </c>
      <c r="C772" s="8" t="s">
        <v>530</v>
      </c>
      <c r="D772" s="8" t="s">
        <v>558</v>
      </c>
      <c r="E772" s="6">
        <v>321</v>
      </c>
      <c r="F772" s="7">
        <f>прил.16!G1147</f>
        <v>5186.5</v>
      </c>
      <c r="G772" s="7">
        <f>прил.16!H1147</f>
        <v>5186.5</v>
      </c>
    </row>
    <row r="773" spans="1:7" ht="33">
      <c r="A773" s="39" t="str">
        <f ca="1">IF(ISERROR(MATCH(B773,Код_КЦСР,0)),"",INDIRECT(ADDRESS(MATCH(B773,Код_КЦСР,0)+1,2,,,"КЦСР")))</f>
        <v>Муниципальная программа «Обеспечение жильем отдельных категорий граждан» на 2014-2020 годы</v>
      </c>
      <c r="B773" s="54" t="s">
        <v>364</v>
      </c>
      <c r="C773" s="8"/>
      <c r="D773" s="1"/>
      <c r="E773" s="6"/>
      <c r="F773" s="7">
        <f>F774+F780+F793</f>
        <v>27274.800000000003</v>
      </c>
      <c r="G773" s="7">
        <f>G774+G780+G793</f>
        <v>30699.200000000001</v>
      </c>
    </row>
    <row r="774" spans="1:7" ht="82.5">
      <c r="A774" s="39" t="str">
        <f ca="1">IF(ISERROR(MATCH(B774,Код_КЦСР,0)),"",INDIRECT(ADDRESS(MATCH(B774,Код_КЦСР,0)+1,2,,,"КЦСР")))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74" s="58" t="s">
        <v>163</v>
      </c>
      <c r="C774" s="8"/>
      <c r="D774" s="1"/>
      <c r="E774" s="6"/>
      <c r="F774" s="7">
        <f t="shared" ref="F774:G778" si="109">F775</f>
        <v>9250.7000000000007</v>
      </c>
      <c r="G774" s="7">
        <f t="shared" si="109"/>
        <v>9250.7000000000007</v>
      </c>
    </row>
    <row r="775" spans="1:7">
      <c r="A775" s="39" t="str">
        <f ca="1">IF(ISERROR(MATCH(C775,Код_Раздел,0)),"",INDIRECT(ADDRESS(MATCH(C775,Код_Раздел,0)+1,2,,,"Раздел")))</f>
        <v>Социальная политика</v>
      </c>
      <c r="B775" s="58" t="s">
        <v>163</v>
      </c>
      <c r="C775" s="8" t="s">
        <v>530</v>
      </c>
      <c r="D775" s="1"/>
      <c r="E775" s="6"/>
      <c r="F775" s="7">
        <f t="shared" si="109"/>
        <v>9250.7000000000007</v>
      </c>
      <c r="G775" s="7">
        <f t="shared" si="109"/>
        <v>9250.7000000000007</v>
      </c>
    </row>
    <row r="776" spans="1:7">
      <c r="A776" s="10" t="s">
        <v>521</v>
      </c>
      <c r="B776" s="58" t="s">
        <v>163</v>
      </c>
      <c r="C776" s="8" t="s">
        <v>530</v>
      </c>
      <c r="D776" s="8" t="s">
        <v>556</v>
      </c>
      <c r="E776" s="6"/>
      <c r="F776" s="7">
        <f t="shared" si="109"/>
        <v>9250.7000000000007</v>
      </c>
      <c r="G776" s="7">
        <f t="shared" si="109"/>
        <v>9250.7000000000007</v>
      </c>
    </row>
    <row r="777" spans="1:7">
      <c r="A777" s="39" t="str">
        <f ca="1">IF(ISERROR(MATCH(E777,Код_КВР,0)),"",INDIRECT(ADDRESS(MATCH(E777,Код_КВР,0)+1,2,,,"КВР")))</f>
        <v>Социальное обеспечение и иные выплаты населению</v>
      </c>
      <c r="B777" s="58" t="s">
        <v>163</v>
      </c>
      <c r="C777" s="8" t="s">
        <v>530</v>
      </c>
      <c r="D777" s="8" t="s">
        <v>556</v>
      </c>
      <c r="E777" s="6">
        <v>300</v>
      </c>
      <c r="F777" s="7">
        <f t="shared" si="109"/>
        <v>9250.7000000000007</v>
      </c>
      <c r="G777" s="7">
        <f t="shared" si="109"/>
        <v>9250.7000000000007</v>
      </c>
    </row>
    <row r="778" spans="1:7" ht="33">
      <c r="A778" s="39" t="str">
        <f ca="1">IF(ISERROR(MATCH(E778,Код_КВР,0)),"",INDIRECT(ADDRESS(MATCH(E778,Код_КВР,0)+1,2,,,"КВР")))</f>
        <v>Социальные выплаты гражданам, кроме публичных нормативных социальных выплат</v>
      </c>
      <c r="B778" s="58" t="s">
        <v>163</v>
      </c>
      <c r="C778" s="8" t="s">
        <v>530</v>
      </c>
      <c r="D778" s="8" t="s">
        <v>556</v>
      </c>
      <c r="E778" s="6">
        <v>320</v>
      </c>
      <c r="F778" s="7">
        <f t="shared" si="109"/>
        <v>9250.7000000000007</v>
      </c>
      <c r="G778" s="7">
        <f t="shared" si="109"/>
        <v>9250.7000000000007</v>
      </c>
    </row>
    <row r="779" spans="1:7" ht="33">
      <c r="A779" s="39" t="str">
        <f ca="1">IF(ISERROR(MATCH(E779,Код_КВР,0)),"",INDIRECT(ADDRESS(MATCH(E779,Код_КВР,0)+1,2,,,"КВР")))</f>
        <v>Пособия, компенсации и иные социальные выплаты гражданам, кроме публичных нормативных обязательств</v>
      </c>
      <c r="B779" s="58" t="s">
        <v>163</v>
      </c>
      <c r="C779" s="8" t="s">
        <v>530</v>
      </c>
      <c r="D779" s="8" t="s">
        <v>556</v>
      </c>
      <c r="E779" s="6">
        <v>321</v>
      </c>
      <c r="F779" s="7">
        <f>прил.16!G292</f>
        <v>9250.7000000000007</v>
      </c>
      <c r="G779" s="7">
        <f>прил.16!H292</f>
        <v>9250.7000000000007</v>
      </c>
    </row>
    <row r="780" spans="1:7">
      <c r="A780" s="39" t="str">
        <f ca="1">IF(ISERROR(MATCH(B780,Код_КЦСР,0)),"",INDIRECT(ADDRESS(MATCH(B780,Код_КЦСР,0)+1,2,,,"КЦСР")))</f>
        <v>Обеспечение жильем молодых семей</v>
      </c>
      <c r="B780" s="54" t="s">
        <v>366</v>
      </c>
      <c r="C780" s="8"/>
      <c r="D780" s="1"/>
      <c r="E780" s="6"/>
      <c r="F780" s="7">
        <f>F781+F787</f>
        <v>5729.2000000000007</v>
      </c>
      <c r="G780" s="7">
        <f>G781+G787</f>
        <v>5729.2000000000007</v>
      </c>
    </row>
    <row r="781" spans="1:7" ht="33">
      <c r="A781" s="39" t="str">
        <f ca="1">IF(ISERROR(MATCH(B781,Код_КЦСР,0)),"",INDIRECT(ADDRESS(MATCH(B781,Код_КЦСР,0)+1,2,,,"КЦСР")))</f>
        <v>Предоставление социальных выплат на приобретение (строительство) жилья молодыми семьями</v>
      </c>
      <c r="B781" s="54" t="s">
        <v>368</v>
      </c>
      <c r="C781" s="8"/>
      <c r="D781" s="1"/>
      <c r="E781" s="6"/>
      <c r="F781" s="7">
        <f t="shared" ref="F781:G791" si="110">F782</f>
        <v>2886.3</v>
      </c>
      <c r="G781" s="7">
        <f t="shared" si="110"/>
        <v>2886.3</v>
      </c>
    </row>
    <row r="782" spans="1:7">
      <c r="A782" s="39" t="str">
        <f ca="1">IF(ISERROR(MATCH(C782,Код_Раздел,0)),"",INDIRECT(ADDRESS(MATCH(C782,Код_Раздел,0)+1,2,,,"Раздел")))</f>
        <v>Социальная политика</v>
      </c>
      <c r="B782" s="54" t="s">
        <v>368</v>
      </c>
      <c r="C782" s="8" t="s">
        <v>530</v>
      </c>
      <c r="D782" s="1"/>
      <c r="E782" s="6"/>
      <c r="F782" s="7">
        <f t="shared" si="110"/>
        <v>2886.3</v>
      </c>
      <c r="G782" s="7">
        <f t="shared" si="110"/>
        <v>2886.3</v>
      </c>
    </row>
    <row r="783" spans="1:7">
      <c r="A783" s="10" t="s">
        <v>521</v>
      </c>
      <c r="B783" s="54" t="s">
        <v>368</v>
      </c>
      <c r="C783" s="8" t="s">
        <v>530</v>
      </c>
      <c r="D783" s="8" t="s">
        <v>556</v>
      </c>
      <c r="E783" s="6"/>
      <c r="F783" s="7">
        <f t="shared" si="110"/>
        <v>2886.3</v>
      </c>
      <c r="G783" s="7">
        <f t="shared" si="110"/>
        <v>2886.3</v>
      </c>
    </row>
    <row r="784" spans="1:7">
      <c r="A784" s="39" t="str">
        <f ca="1">IF(ISERROR(MATCH(E784,Код_КВР,0)),"",INDIRECT(ADDRESS(MATCH(E784,Код_КВР,0)+1,2,,,"КВР")))</f>
        <v>Социальное обеспечение и иные выплаты населению</v>
      </c>
      <c r="B784" s="54" t="s">
        <v>368</v>
      </c>
      <c r="C784" s="8" t="s">
        <v>530</v>
      </c>
      <c r="D784" s="8" t="s">
        <v>556</v>
      </c>
      <c r="E784" s="6">
        <v>300</v>
      </c>
      <c r="F784" s="7">
        <f t="shared" si="110"/>
        <v>2886.3</v>
      </c>
      <c r="G784" s="7">
        <f t="shared" si="110"/>
        <v>2886.3</v>
      </c>
    </row>
    <row r="785" spans="1:7" ht="33">
      <c r="A785" s="39" t="str">
        <f ca="1">IF(ISERROR(MATCH(E785,Код_КВР,0)),"",INDIRECT(ADDRESS(MATCH(E785,Код_КВР,0)+1,2,,,"КВР")))</f>
        <v>Социальные выплаты гражданам, кроме публичных нормативных социальных выплат</v>
      </c>
      <c r="B785" s="54" t="s">
        <v>368</v>
      </c>
      <c r="C785" s="8" t="s">
        <v>530</v>
      </c>
      <c r="D785" s="8" t="s">
        <v>556</v>
      </c>
      <c r="E785" s="6">
        <v>320</v>
      </c>
      <c r="F785" s="7">
        <f t="shared" si="110"/>
        <v>2886.3</v>
      </c>
      <c r="G785" s="7">
        <f t="shared" si="110"/>
        <v>2886.3</v>
      </c>
    </row>
    <row r="786" spans="1:7">
      <c r="A786" s="39" t="str">
        <f ca="1">IF(ISERROR(MATCH(E786,Код_КВР,0)),"",INDIRECT(ADDRESS(MATCH(E786,Код_КВР,0)+1,2,,,"КВР")))</f>
        <v>Субсидии гражданам на приобретение жилья</v>
      </c>
      <c r="B786" s="54" t="s">
        <v>368</v>
      </c>
      <c r="C786" s="8" t="s">
        <v>530</v>
      </c>
      <c r="D786" s="8" t="s">
        <v>556</v>
      </c>
      <c r="E786" s="6">
        <v>322</v>
      </c>
      <c r="F786" s="7">
        <f>прил.16!G297</f>
        <v>2886.3</v>
      </c>
      <c r="G786" s="7">
        <f>прил.16!H297</f>
        <v>2886.3</v>
      </c>
    </row>
    <row r="787" spans="1:7" ht="138" customHeight="1">
      <c r="A787" s="39" t="str">
        <f ca="1">IF(ISERROR(MATCH(B787,Код_КЦСР,0)),"",INDIRECT(ADDRESS(MATCH(B787,Код_КЦСР,0)+1,2,,,"КЦСР")))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87" s="54" t="s">
        <v>141</v>
      </c>
      <c r="C787" s="8"/>
      <c r="D787" s="1"/>
      <c r="E787" s="6"/>
      <c r="F787" s="7">
        <f t="shared" si="110"/>
        <v>2842.9</v>
      </c>
      <c r="G787" s="7">
        <f t="shared" si="110"/>
        <v>2842.9</v>
      </c>
    </row>
    <row r="788" spans="1:7">
      <c r="A788" s="39" t="str">
        <f ca="1">IF(ISERROR(MATCH(C788,Код_Раздел,0)),"",INDIRECT(ADDRESS(MATCH(C788,Код_Раздел,0)+1,2,,,"Раздел")))</f>
        <v>Социальная политика</v>
      </c>
      <c r="B788" s="54" t="s">
        <v>141</v>
      </c>
      <c r="C788" s="8" t="s">
        <v>530</v>
      </c>
      <c r="D788" s="1"/>
      <c r="E788" s="6"/>
      <c r="F788" s="7">
        <f t="shared" si="110"/>
        <v>2842.9</v>
      </c>
      <c r="G788" s="7">
        <f t="shared" si="110"/>
        <v>2842.9</v>
      </c>
    </row>
    <row r="789" spans="1:7">
      <c r="A789" s="10" t="s">
        <v>521</v>
      </c>
      <c r="B789" s="54" t="s">
        <v>141</v>
      </c>
      <c r="C789" s="8" t="s">
        <v>530</v>
      </c>
      <c r="D789" s="8" t="s">
        <v>556</v>
      </c>
      <c r="E789" s="6"/>
      <c r="F789" s="7">
        <f t="shared" si="110"/>
        <v>2842.9</v>
      </c>
      <c r="G789" s="7">
        <f t="shared" si="110"/>
        <v>2842.9</v>
      </c>
    </row>
    <row r="790" spans="1:7">
      <c r="A790" s="39" t="str">
        <f ca="1">IF(ISERROR(MATCH(E790,Код_КВР,0)),"",INDIRECT(ADDRESS(MATCH(E790,Код_КВР,0)+1,2,,,"КВР")))</f>
        <v>Социальное обеспечение и иные выплаты населению</v>
      </c>
      <c r="B790" s="54" t="s">
        <v>141</v>
      </c>
      <c r="C790" s="8" t="s">
        <v>530</v>
      </c>
      <c r="D790" s="8" t="s">
        <v>556</v>
      </c>
      <c r="E790" s="6">
        <v>300</v>
      </c>
      <c r="F790" s="7">
        <f t="shared" si="110"/>
        <v>2842.9</v>
      </c>
      <c r="G790" s="7">
        <f t="shared" si="110"/>
        <v>2842.9</v>
      </c>
    </row>
    <row r="791" spans="1:7" ht="33">
      <c r="A791" s="39" t="str">
        <f ca="1">IF(ISERROR(MATCH(E791,Код_КВР,0)),"",INDIRECT(ADDRESS(MATCH(E791,Код_КВР,0)+1,2,,,"КВР")))</f>
        <v>Социальные выплаты гражданам, кроме публичных нормативных социальных выплат</v>
      </c>
      <c r="B791" s="54" t="s">
        <v>141</v>
      </c>
      <c r="C791" s="8" t="s">
        <v>530</v>
      </c>
      <c r="D791" s="8" t="s">
        <v>556</v>
      </c>
      <c r="E791" s="6">
        <v>320</v>
      </c>
      <c r="F791" s="7">
        <f t="shared" si="110"/>
        <v>2842.9</v>
      </c>
      <c r="G791" s="7">
        <f t="shared" si="110"/>
        <v>2842.9</v>
      </c>
    </row>
    <row r="792" spans="1:7">
      <c r="A792" s="39" t="str">
        <f ca="1">IF(ISERROR(MATCH(E792,Код_КВР,0)),"",INDIRECT(ADDRESS(MATCH(E792,Код_КВР,0)+1,2,,,"КВР")))</f>
        <v>Субсидии гражданам на приобретение жилья</v>
      </c>
      <c r="B792" s="54" t="s">
        <v>141</v>
      </c>
      <c r="C792" s="8" t="s">
        <v>530</v>
      </c>
      <c r="D792" s="8" t="s">
        <v>556</v>
      </c>
      <c r="E792" s="6">
        <v>322</v>
      </c>
      <c r="F792" s="7">
        <f>прил.16!G301</f>
        <v>2842.9</v>
      </c>
      <c r="G792" s="7">
        <f>прил.16!H301</f>
        <v>2842.9</v>
      </c>
    </row>
    <row r="793" spans="1:7" ht="33">
      <c r="A793" s="39" t="str">
        <f ca="1">IF(ISERROR(MATCH(B793,Код_КЦСР,0)),"",INDIRECT(ADDRESS(MATCH(B793,Код_КЦСР,0)+1,2,,,"КЦСР")))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93" s="54" t="s">
        <v>370</v>
      </c>
      <c r="C793" s="8"/>
      <c r="D793" s="1"/>
      <c r="E793" s="6"/>
      <c r="F793" s="7">
        <f t="shared" ref="F793:G798" si="111">F794</f>
        <v>12294.9</v>
      </c>
      <c r="G793" s="7">
        <f t="shared" si="111"/>
        <v>15719.3</v>
      </c>
    </row>
    <row r="794" spans="1:7" ht="33">
      <c r="A794" s="39" t="str">
        <f ca="1">IF(ISERROR(MATCH(B794,Код_КЦСР,0)),"",INDIRECT(ADDRESS(MATCH(B794,Код_КЦСР,0)+1,2,,,"КЦСР")))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94" s="54" t="s">
        <v>372</v>
      </c>
      <c r="C794" s="8"/>
      <c r="D794" s="1"/>
      <c r="E794" s="6"/>
      <c r="F794" s="7">
        <f t="shared" si="111"/>
        <v>12294.9</v>
      </c>
      <c r="G794" s="7">
        <f t="shared" si="111"/>
        <v>15719.3</v>
      </c>
    </row>
    <row r="795" spans="1:7">
      <c r="A795" s="39" t="str">
        <f ca="1">IF(ISERROR(MATCH(C795,Код_Раздел,0)),"",INDIRECT(ADDRESS(MATCH(C795,Код_Раздел,0)+1,2,,,"Раздел")))</f>
        <v>Социальная политика</v>
      </c>
      <c r="B795" s="54" t="s">
        <v>372</v>
      </c>
      <c r="C795" s="8" t="s">
        <v>530</v>
      </c>
      <c r="D795" s="1"/>
      <c r="E795" s="6"/>
      <c r="F795" s="7">
        <f t="shared" si="111"/>
        <v>12294.9</v>
      </c>
      <c r="G795" s="7">
        <f t="shared" si="111"/>
        <v>15719.3</v>
      </c>
    </row>
    <row r="796" spans="1:7">
      <c r="A796" s="10" t="s">
        <v>521</v>
      </c>
      <c r="B796" s="54" t="s">
        <v>372</v>
      </c>
      <c r="C796" s="8" t="s">
        <v>530</v>
      </c>
      <c r="D796" s="8" t="s">
        <v>556</v>
      </c>
      <c r="E796" s="6"/>
      <c r="F796" s="7">
        <f t="shared" si="111"/>
        <v>12294.9</v>
      </c>
      <c r="G796" s="7">
        <f t="shared" si="111"/>
        <v>15719.3</v>
      </c>
    </row>
    <row r="797" spans="1:7">
      <c r="A797" s="39" t="str">
        <f ca="1">IF(ISERROR(MATCH(E797,Код_КВР,0)),"",INDIRECT(ADDRESS(MATCH(E797,Код_КВР,0)+1,2,,,"КВР")))</f>
        <v>Социальное обеспечение и иные выплаты населению</v>
      </c>
      <c r="B797" s="54" t="s">
        <v>372</v>
      </c>
      <c r="C797" s="8" t="s">
        <v>530</v>
      </c>
      <c r="D797" s="8" t="s">
        <v>556</v>
      </c>
      <c r="E797" s="6">
        <v>300</v>
      </c>
      <c r="F797" s="7">
        <f t="shared" si="111"/>
        <v>12294.9</v>
      </c>
      <c r="G797" s="7">
        <f t="shared" si="111"/>
        <v>15719.3</v>
      </c>
    </row>
    <row r="798" spans="1:7" ht="33">
      <c r="A798" s="39" t="str">
        <f ca="1">IF(ISERROR(MATCH(E798,Код_КВР,0)),"",INDIRECT(ADDRESS(MATCH(E798,Код_КВР,0)+1,2,,,"КВР")))</f>
        <v>Социальные выплаты гражданам, кроме публичных нормативных социальных выплат</v>
      </c>
      <c r="B798" s="54" t="s">
        <v>372</v>
      </c>
      <c r="C798" s="8" t="s">
        <v>530</v>
      </c>
      <c r="D798" s="8" t="s">
        <v>556</v>
      </c>
      <c r="E798" s="6">
        <v>320</v>
      </c>
      <c r="F798" s="7">
        <f t="shared" si="111"/>
        <v>12294.9</v>
      </c>
      <c r="G798" s="7">
        <f t="shared" si="111"/>
        <v>15719.3</v>
      </c>
    </row>
    <row r="799" spans="1:7" ht="33">
      <c r="A799" s="39" t="str">
        <f ca="1">IF(ISERROR(MATCH(E799,Код_КВР,0)),"",INDIRECT(ADDRESS(MATCH(E799,Код_КВР,0)+1,2,,,"КВР")))</f>
        <v>Пособия, компенсации и иные социальные выплаты гражданам, кроме публичных нормативных обязательств</v>
      </c>
      <c r="B799" s="54" t="s">
        <v>372</v>
      </c>
      <c r="C799" s="8" t="s">
        <v>530</v>
      </c>
      <c r="D799" s="8" t="s">
        <v>556</v>
      </c>
      <c r="E799" s="6">
        <v>321</v>
      </c>
      <c r="F799" s="7">
        <f>прил.16!G306</f>
        <v>12294.9</v>
      </c>
      <c r="G799" s="7">
        <f>прил.16!H306</f>
        <v>15719.3</v>
      </c>
    </row>
    <row r="800" spans="1:7" ht="49.5">
      <c r="A800" s="39" t="str">
        <f ca="1">IF(ISERROR(MATCH(B800,Код_КЦСР,0)),"",INDIRECT(ADDRESS(MATCH(B800,Код_КЦСР,0)+1,2,,,"КЦСР")))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800" s="54" t="s">
        <v>374</v>
      </c>
      <c r="C800" s="8"/>
      <c r="D800" s="1"/>
      <c r="E800" s="6"/>
      <c r="F800" s="7">
        <f t="shared" ref="F800:G806" si="112">F801</f>
        <v>1500</v>
      </c>
      <c r="G800" s="7">
        <f t="shared" si="112"/>
        <v>1500</v>
      </c>
    </row>
    <row r="801" spans="1:7" ht="33">
      <c r="A801" s="39" t="str">
        <f ca="1">IF(ISERROR(MATCH(B801,Код_КЦСР,0)),"",INDIRECT(ADDRESS(MATCH(B801,Код_КЦСР,0)+1,2,,,"КЦСР")))</f>
        <v>Энергосбережение и повышение энергетической эффективности в жилищном фонде</v>
      </c>
      <c r="B801" s="54" t="s">
        <v>376</v>
      </c>
      <c r="C801" s="8"/>
      <c r="D801" s="1"/>
      <c r="E801" s="6"/>
      <c r="F801" s="7">
        <f t="shared" si="112"/>
        <v>1500</v>
      </c>
      <c r="G801" s="7">
        <f t="shared" si="112"/>
        <v>1500</v>
      </c>
    </row>
    <row r="802" spans="1:7" ht="49.5">
      <c r="A802" s="39" t="str">
        <f ca="1">IF(ISERROR(MATCH(B802,Код_КЦСР,0)),"",INDIRECT(ADDRESS(MATCH(B802,Код_КЦСР,0)+1,2,,,"КЦСР")))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02" s="54" t="s">
        <v>378</v>
      </c>
      <c r="C802" s="8"/>
      <c r="D802" s="1"/>
      <c r="E802" s="6"/>
      <c r="F802" s="7">
        <f t="shared" si="112"/>
        <v>1500</v>
      </c>
      <c r="G802" s="7">
        <f t="shared" si="112"/>
        <v>1500</v>
      </c>
    </row>
    <row r="803" spans="1:7">
      <c r="A803" s="39" t="str">
        <f ca="1">IF(ISERROR(MATCH(C803,Код_Раздел,0)),"",INDIRECT(ADDRESS(MATCH(C803,Код_Раздел,0)+1,2,,,"Раздел")))</f>
        <v>Жилищно-коммунальное хозяйство</v>
      </c>
      <c r="B803" s="54" t="s">
        <v>378</v>
      </c>
      <c r="C803" s="8" t="s">
        <v>562</v>
      </c>
      <c r="D803" s="1"/>
      <c r="E803" s="6"/>
      <c r="F803" s="7">
        <f t="shared" si="112"/>
        <v>1500</v>
      </c>
      <c r="G803" s="7">
        <f t="shared" si="112"/>
        <v>1500</v>
      </c>
    </row>
    <row r="804" spans="1:7">
      <c r="A804" s="10" t="s">
        <v>567</v>
      </c>
      <c r="B804" s="54" t="s">
        <v>378</v>
      </c>
      <c r="C804" s="8" t="s">
        <v>562</v>
      </c>
      <c r="D804" s="8" t="s">
        <v>554</v>
      </c>
      <c r="E804" s="6"/>
      <c r="F804" s="7">
        <f t="shared" si="112"/>
        <v>1500</v>
      </c>
      <c r="G804" s="7">
        <f t="shared" si="112"/>
        <v>1500</v>
      </c>
    </row>
    <row r="805" spans="1:7">
      <c r="A805" s="39" t="str">
        <f ca="1">IF(ISERROR(MATCH(E805,Код_КВР,0)),"",INDIRECT(ADDRESS(MATCH(E805,Код_КВР,0)+1,2,,,"КВР")))</f>
        <v>Закупка товаров, работ и услуг для муниципальных нужд</v>
      </c>
      <c r="B805" s="54" t="s">
        <v>378</v>
      </c>
      <c r="C805" s="8" t="s">
        <v>562</v>
      </c>
      <c r="D805" s="8" t="s">
        <v>554</v>
      </c>
      <c r="E805" s="6">
        <v>200</v>
      </c>
      <c r="F805" s="7">
        <f t="shared" si="112"/>
        <v>1500</v>
      </c>
      <c r="G805" s="7">
        <f t="shared" si="112"/>
        <v>1500</v>
      </c>
    </row>
    <row r="806" spans="1:7" ht="33">
      <c r="A806" s="39" t="str">
        <f ca="1">IF(ISERROR(MATCH(E806,Код_КВР,0)),"",INDIRECT(ADDRESS(MATCH(E806,Код_КВР,0)+1,2,,,"КВР")))</f>
        <v>Иные закупки товаров, работ и услуг для обеспечения муниципальных нужд</v>
      </c>
      <c r="B806" s="54" t="s">
        <v>378</v>
      </c>
      <c r="C806" s="8" t="s">
        <v>562</v>
      </c>
      <c r="D806" s="8" t="s">
        <v>554</v>
      </c>
      <c r="E806" s="6">
        <v>240</v>
      </c>
      <c r="F806" s="7">
        <f t="shared" si="112"/>
        <v>1500</v>
      </c>
      <c r="G806" s="7">
        <f t="shared" si="112"/>
        <v>1500</v>
      </c>
    </row>
    <row r="807" spans="1:7" ht="33">
      <c r="A807" s="39" t="str">
        <f ca="1">IF(ISERROR(MATCH(E807,Код_КВР,0)),"",INDIRECT(ADDRESS(MATCH(E807,Код_КВР,0)+1,2,,,"КВР")))</f>
        <v xml:space="preserve">Прочая закупка товаров, работ и услуг для обеспечения муниципальных нужд         </v>
      </c>
      <c r="B807" s="54" t="s">
        <v>378</v>
      </c>
      <c r="C807" s="8" t="s">
        <v>562</v>
      </c>
      <c r="D807" s="8" t="s">
        <v>554</v>
      </c>
      <c r="E807" s="6">
        <v>244</v>
      </c>
      <c r="F807" s="7">
        <f>прил.16!G406</f>
        <v>1500</v>
      </c>
      <c r="G807" s="7">
        <f>прил.16!H406</f>
        <v>1500</v>
      </c>
    </row>
    <row r="808" spans="1:7" ht="33">
      <c r="A808" s="39" t="str">
        <f ca="1">IF(ISERROR(MATCH(B808,Код_КЦСР,0)),"",INDIRECT(ADDRESS(MATCH(B808,Код_КЦСР,0)+1,2,,,"КЦСР")))</f>
        <v>Муниципальная программа «Развитие городского общественного транспорта» на 2014-2016 годы</v>
      </c>
      <c r="B808" s="54" t="s">
        <v>380</v>
      </c>
      <c r="C808" s="8"/>
      <c r="D808" s="1"/>
      <c r="E808" s="6"/>
      <c r="F808" s="7">
        <f t="shared" ref="F808:G813" si="113">F809</f>
        <v>18724.900000000001</v>
      </c>
      <c r="G808" s="7">
        <f t="shared" si="113"/>
        <v>16971.8</v>
      </c>
    </row>
    <row r="809" spans="1:7">
      <c r="A809" s="39" t="str">
        <f ca="1">IF(ISERROR(MATCH(B809,Код_КЦСР,0)),"",INDIRECT(ADDRESS(MATCH(B809,Код_КЦСР,0)+1,2,,,"КЦСР")))</f>
        <v>Приобретение автобусов в муниципальную собственность</v>
      </c>
      <c r="B809" s="54" t="s">
        <v>382</v>
      </c>
      <c r="C809" s="8"/>
      <c r="D809" s="1"/>
      <c r="E809" s="6"/>
      <c r="F809" s="7">
        <f t="shared" si="113"/>
        <v>18724.900000000001</v>
      </c>
      <c r="G809" s="7">
        <f t="shared" si="113"/>
        <v>16971.8</v>
      </c>
    </row>
    <row r="810" spans="1:7">
      <c r="A810" s="39" t="str">
        <f ca="1">IF(ISERROR(MATCH(C810,Код_Раздел,0)),"",INDIRECT(ADDRESS(MATCH(C810,Код_Раздел,0)+1,2,,,"Раздел")))</f>
        <v>Национальная экономика</v>
      </c>
      <c r="B810" s="54" t="s">
        <v>382</v>
      </c>
      <c r="C810" s="8" t="s">
        <v>557</v>
      </c>
      <c r="D810" s="1"/>
      <c r="E810" s="6"/>
      <c r="F810" s="7">
        <f t="shared" si="113"/>
        <v>18724.900000000001</v>
      </c>
      <c r="G810" s="7">
        <f t="shared" si="113"/>
        <v>16971.8</v>
      </c>
    </row>
    <row r="811" spans="1:7">
      <c r="A811" s="12" t="s">
        <v>81</v>
      </c>
      <c r="B811" s="54" t="s">
        <v>382</v>
      </c>
      <c r="C811" s="8" t="s">
        <v>557</v>
      </c>
      <c r="D811" s="8" t="s">
        <v>563</v>
      </c>
      <c r="E811" s="6"/>
      <c r="F811" s="7">
        <f t="shared" si="113"/>
        <v>18724.900000000001</v>
      </c>
      <c r="G811" s="7">
        <f t="shared" si="113"/>
        <v>16971.8</v>
      </c>
    </row>
    <row r="812" spans="1:7">
      <c r="A812" s="39" t="str">
        <f ca="1">IF(ISERROR(MATCH(E812,Код_КВР,0)),"",INDIRECT(ADDRESS(MATCH(E812,Код_КВР,0)+1,2,,,"КВР")))</f>
        <v>Закупка товаров, работ и услуг для муниципальных нужд</v>
      </c>
      <c r="B812" s="54" t="s">
        <v>382</v>
      </c>
      <c r="C812" s="8" t="s">
        <v>557</v>
      </c>
      <c r="D812" s="8" t="s">
        <v>563</v>
      </c>
      <c r="E812" s="6">
        <v>200</v>
      </c>
      <c r="F812" s="7">
        <f t="shared" si="113"/>
        <v>18724.900000000001</v>
      </c>
      <c r="G812" s="7">
        <f t="shared" si="113"/>
        <v>16971.8</v>
      </c>
    </row>
    <row r="813" spans="1:7" ht="33">
      <c r="A813" s="39" t="str">
        <f ca="1">IF(ISERROR(MATCH(E813,Код_КВР,0)),"",INDIRECT(ADDRESS(MATCH(E813,Код_КВР,0)+1,2,,,"КВР")))</f>
        <v>Иные закупки товаров, работ и услуг для обеспечения муниципальных нужд</v>
      </c>
      <c r="B813" s="54" t="s">
        <v>382</v>
      </c>
      <c r="C813" s="8" t="s">
        <v>557</v>
      </c>
      <c r="D813" s="8" t="s">
        <v>563</v>
      </c>
      <c r="E813" s="6">
        <v>240</v>
      </c>
      <c r="F813" s="7">
        <f t="shared" si="113"/>
        <v>18724.900000000001</v>
      </c>
      <c r="G813" s="7">
        <f t="shared" si="113"/>
        <v>16971.8</v>
      </c>
    </row>
    <row r="814" spans="1:7" ht="33">
      <c r="A814" s="39" t="str">
        <f ca="1">IF(ISERROR(MATCH(E814,Код_КВР,0)),"",INDIRECT(ADDRESS(MATCH(E814,Код_КВР,0)+1,2,,,"КВР")))</f>
        <v xml:space="preserve">Прочая закупка товаров, работ и услуг для обеспечения муниципальных нужд         </v>
      </c>
      <c r="B814" s="54" t="s">
        <v>382</v>
      </c>
      <c r="C814" s="8" t="s">
        <v>557</v>
      </c>
      <c r="D814" s="8" t="s">
        <v>563</v>
      </c>
      <c r="E814" s="6">
        <v>244</v>
      </c>
      <c r="F814" s="7">
        <f>прил.16!G1201</f>
        <v>18724.900000000001</v>
      </c>
      <c r="G814" s="7">
        <f>прил.16!H1201</f>
        <v>16971.8</v>
      </c>
    </row>
    <row r="815" spans="1:7" ht="33">
      <c r="A815" s="39" t="str">
        <f ca="1">IF(ISERROR(MATCH(B815,Код_КЦСР,0)),"",INDIRECT(ADDRESS(MATCH(B815,Код_КЦСР,0)+1,2,,,"КЦСР")))</f>
        <v>Муниципальная программа «Реализация градостроительной политики города Череповца на 2014-2022 годы»</v>
      </c>
      <c r="B815" s="54" t="s">
        <v>384</v>
      </c>
      <c r="C815" s="8"/>
      <c r="D815" s="1"/>
      <c r="E815" s="6"/>
      <c r="F815" s="7">
        <f>F816+F822</f>
        <v>8645.7999999999993</v>
      </c>
      <c r="G815" s="7">
        <f>G816+G822</f>
        <v>3957.8</v>
      </c>
    </row>
    <row r="816" spans="1:7" ht="33">
      <c r="A816" s="39" t="str">
        <f ca="1">IF(ISERROR(MATCH(B816,Код_КЦСР,0)),"",INDIRECT(ADDRESS(MATCH(B816,Код_КЦСР,0)+1,2,,,"КЦСР")))</f>
        <v>Обеспечение подготовки градостроительной документации и нормативно-правовых актов</v>
      </c>
      <c r="B816" s="54" t="s">
        <v>386</v>
      </c>
      <c r="C816" s="8"/>
      <c r="D816" s="1"/>
      <c r="E816" s="6"/>
      <c r="F816" s="7">
        <f t="shared" ref="F816:G820" si="114">F817</f>
        <v>8645.7999999999993</v>
      </c>
      <c r="G816" s="7">
        <f t="shared" si="114"/>
        <v>3313</v>
      </c>
    </row>
    <row r="817" spans="1:7">
      <c r="A817" s="39" t="str">
        <f ca="1">IF(ISERROR(MATCH(C817,Код_Раздел,0)),"",INDIRECT(ADDRESS(MATCH(C817,Код_Раздел,0)+1,2,,,"Раздел")))</f>
        <v>Национальная экономика</v>
      </c>
      <c r="B817" s="54" t="s">
        <v>386</v>
      </c>
      <c r="C817" s="8" t="s">
        <v>557</v>
      </c>
      <c r="D817" s="1"/>
      <c r="E817" s="6"/>
      <c r="F817" s="7">
        <f t="shared" si="114"/>
        <v>8645.7999999999993</v>
      </c>
      <c r="G817" s="7">
        <f t="shared" si="114"/>
        <v>3313</v>
      </c>
    </row>
    <row r="818" spans="1:7">
      <c r="A818" s="10" t="s">
        <v>578</v>
      </c>
      <c r="B818" s="54" t="s">
        <v>386</v>
      </c>
      <c r="C818" s="8" t="s">
        <v>557</v>
      </c>
      <c r="D818" s="8" t="s">
        <v>538</v>
      </c>
      <c r="E818" s="6"/>
      <c r="F818" s="7">
        <f t="shared" si="114"/>
        <v>8645.7999999999993</v>
      </c>
      <c r="G818" s="7">
        <f t="shared" si="114"/>
        <v>3313</v>
      </c>
    </row>
    <row r="819" spans="1:7">
      <c r="A819" s="39" t="str">
        <f ca="1">IF(ISERROR(MATCH(E819,Код_КВР,0)),"",INDIRECT(ADDRESS(MATCH(E819,Код_КВР,0)+1,2,,,"КВР")))</f>
        <v>Закупка товаров, работ и услуг для муниципальных нужд</v>
      </c>
      <c r="B819" s="54" t="s">
        <v>386</v>
      </c>
      <c r="C819" s="8" t="s">
        <v>557</v>
      </c>
      <c r="D819" s="8" t="s">
        <v>538</v>
      </c>
      <c r="E819" s="6">
        <v>200</v>
      </c>
      <c r="F819" s="7">
        <f t="shared" si="114"/>
        <v>8645.7999999999993</v>
      </c>
      <c r="G819" s="7">
        <f t="shared" si="114"/>
        <v>3313</v>
      </c>
    </row>
    <row r="820" spans="1:7" ht="33">
      <c r="A820" s="39" t="str">
        <f ca="1">IF(ISERROR(MATCH(E820,Код_КВР,0)),"",INDIRECT(ADDRESS(MATCH(E820,Код_КВР,0)+1,2,,,"КВР")))</f>
        <v>Иные закупки товаров, работ и услуг для обеспечения муниципальных нужд</v>
      </c>
      <c r="B820" s="54" t="s">
        <v>386</v>
      </c>
      <c r="C820" s="8" t="s">
        <v>557</v>
      </c>
      <c r="D820" s="8" t="s">
        <v>538</v>
      </c>
      <c r="E820" s="6">
        <v>240</v>
      </c>
      <c r="F820" s="7">
        <f t="shared" si="114"/>
        <v>8645.7999999999993</v>
      </c>
      <c r="G820" s="7">
        <f t="shared" si="114"/>
        <v>3313</v>
      </c>
    </row>
    <row r="821" spans="1:7" ht="33">
      <c r="A821" s="39" t="str">
        <f ca="1">IF(ISERROR(MATCH(E821,Код_КВР,0)),"",INDIRECT(ADDRESS(MATCH(E821,Код_КВР,0)+1,2,,,"КВР")))</f>
        <v xml:space="preserve">Прочая закупка товаров, работ и услуг для обеспечения муниципальных нужд         </v>
      </c>
      <c r="B821" s="54" t="s">
        <v>386</v>
      </c>
      <c r="C821" s="8" t="s">
        <v>557</v>
      </c>
      <c r="D821" s="8" t="s">
        <v>538</v>
      </c>
      <c r="E821" s="6">
        <v>244</v>
      </c>
      <c r="F821" s="7">
        <f>прил.16!G475</f>
        <v>8645.7999999999993</v>
      </c>
      <c r="G821" s="7">
        <f>прил.16!H475</f>
        <v>3313</v>
      </c>
    </row>
    <row r="822" spans="1:7" ht="33">
      <c r="A822" s="39" t="str">
        <f ca="1">IF(ISERROR(MATCH(B822,Код_КЦСР,0)),"",INDIRECT(ADDRESS(MATCH(B822,Код_КЦСР,0)+1,2,,,"КЦСР")))</f>
        <v>Создание условий для формирования комфортной городской среды</v>
      </c>
      <c r="B822" s="54" t="s">
        <v>388</v>
      </c>
      <c r="C822" s="8"/>
      <c r="D822" s="1"/>
      <c r="E822" s="6"/>
      <c r="F822" s="7">
        <f t="shared" ref="F822:G826" si="115">F823</f>
        <v>0</v>
      </c>
      <c r="G822" s="7">
        <f t="shared" si="115"/>
        <v>644.79999999999995</v>
      </c>
    </row>
    <row r="823" spans="1:7">
      <c r="A823" s="39" t="str">
        <f ca="1">IF(ISERROR(MATCH(C823,Код_Раздел,0)),"",INDIRECT(ADDRESS(MATCH(C823,Код_Раздел,0)+1,2,,,"Раздел")))</f>
        <v>Национальная экономика</v>
      </c>
      <c r="B823" s="54" t="s">
        <v>388</v>
      </c>
      <c r="C823" s="8" t="s">
        <v>557</v>
      </c>
      <c r="D823" s="1"/>
      <c r="E823" s="6"/>
      <c r="F823" s="7">
        <f t="shared" si="115"/>
        <v>0</v>
      </c>
      <c r="G823" s="7">
        <f t="shared" si="115"/>
        <v>644.79999999999995</v>
      </c>
    </row>
    <row r="824" spans="1:7">
      <c r="A824" s="10" t="s">
        <v>578</v>
      </c>
      <c r="B824" s="54" t="s">
        <v>388</v>
      </c>
      <c r="C824" s="8" t="s">
        <v>557</v>
      </c>
      <c r="D824" s="8" t="s">
        <v>538</v>
      </c>
      <c r="E824" s="6"/>
      <c r="F824" s="7">
        <f t="shared" si="115"/>
        <v>0</v>
      </c>
      <c r="G824" s="7">
        <f t="shared" si="115"/>
        <v>644.79999999999995</v>
      </c>
    </row>
    <row r="825" spans="1:7">
      <c r="A825" s="39" t="str">
        <f ca="1">IF(ISERROR(MATCH(E825,Код_КВР,0)),"",INDIRECT(ADDRESS(MATCH(E825,Код_КВР,0)+1,2,,,"КВР")))</f>
        <v>Закупка товаров, работ и услуг для муниципальных нужд</v>
      </c>
      <c r="B825" s="54" t="s">
        <v>388</v>
      </c>
      <c r="C825" s="8" t="s">
        <v>557</v>
      </c>
      <c r="D825" s="8" t="s">
        <v>538</v>
      </c>
      <c r="E825" s="6">
        <v>200</v>
      </c>
      <c r="F825" s="7">
        <f t="shared" si="115"/>
        <v>0</v>
      </c>
      <c r="G825" s="7">
        <f t="shared" si="115"/>
        <v>644.79999999999995</v>
      </c>
    </row>
    <row r="826" spans="1:7" ht="33">
      <c r="A826" s="39" t="str">
        <f ca="1">IF(ISERROR(MATCH(E826,Код_КВР,0)),"",INDIRECT(ADDRESS(MATCH(E826,Код_КВР,0)+1,2,,,"КВР")))</f>
        <v>Иные закупки товаров, работ и услуг для обеспечения муниципальных нужд</v>
      </c>
      <c r="B826" s="54" t="s">
        <v>388</v>
      </c>
      <c r="C826" s="8" t="s">
        <v>557</v>
      </c>
      <c r="D826" s="8" t="s">
        <v>538</v>
      </c>
      <c r="E826" s="6">
        <v>240</v>
      </c>
      <c r="F826" s="7">
        <f t="shared" si="115"/>
        <v>0</v>
      </c>
      <c r="G826" s="7">
        <f t="shared" si="115"/>
        <v>644.79999999999995</v>
      </c>
    </row>
    <row r="827" spans="1:7" ht="33">
      <c r="A827" s="39" t="str">
        <f ca="1">IF(ISERROR(MATCH(E827,Код_КВР,0)),"",INDIRECT(ADDRESS(MATCH(E827,Код_КВР,0)+1,2,,,"КВР")))</f>
        <v xml:space="preserve">Прочая закупка товаров, работ и услуг для обеспечения муниципальных нужд         </v>
      </c>
      <c r="B827" s="54" t="s">
        <v>388</v>
      </c>
      <c r="C827" s="8" t="s">
        <v>557</v>
      </c>
      <c r="D827" s="8" t="s">
        <v>538</v>
      </c>
      <c r="E827" s="6">
        <v>244</v>
      </c>
      <c r="F827" s="7">
        <f>прил.16!G479</f>
        <v>0</v>
      </c>
      <c r="G827" s="7">
        <f>прил.16!H479</f>
        <v>644.79999999999995</v>
      </c>
    </row>
    <row r="828" spans="1:7" ht="33">
      <c r="A828" s="39" t="str">
        <f ca="1">IF(ISERROR(MATCH(B828,Код_КЦСР,0)),"",INDIRECT(ADDRESS(MATCH(B828,Код_КЦСР,0)+1,2,,,"КЦСР")))</f>
        <v>Муниципальная программа «Развитие жилищно-коммунального хозяйства города Череповца» на 2014-2018 годы</v>
      </c>
      <c r="B828" s="54" t="s">
        <v>389</v>
      </c>
      <c r="C828" s="8"/>
      <c r="D828" s="1"/>
      <c r="E828" s="6"/>
      <c r="F828" s="7">
        <f>F829+F873</f>
        <v>581160.4</v>
      </c>
      <c r="G828" s="7">
        <f>G829+G873</f>
        <v>576618.5</v>
      </c>
    </row>
    <row r="829" spans="1:7">
      <c r="A829" s="39" t="str">
        <f ca="1">IF(ISERROR(MATCH(B829,Код_КЦСР,0)),"",INDIRECT(ADDRESS(MATCH(B829,Код_КЦСР,0)+1,2,,,"КЦСР")))</f>
        <v>Развитие благоустройства города</v>
      </c>
      <c r="B829" s="54" t="s">
        <v>390</v>
      </c>
      <c r="C829" s="8"/>
      <c r="D829" s="1"/>
      <c r="E829" s="6"/>
      <c r="F829" s="7">
        <f>F830+F838+F850+F861+F867</f>
        <v>573479.6</v>
      </c>
      <c r="G829" s="7">
        <f>G830+G838+G850+G861+G867</f>
        <v>568937.69999999995</v>
      </c>
    </row>
    <row r="830" spans="1:7" ht="33">
      <c r="A830" s="39" t="str">
        <f ca="1">IF(ISERROR(MATCH(B830,Код_КЦСР,0)),"",INDIRECT(ADDRESS(MATCH(B830,Код_КЦСР,0)+1,2,,,"КЦСР")))</f>
        <v>Мероприятия по благоустройству и повышению внешней привлекательности города</v>
      </c>
      <c r="B830" s="54" t="s">
        <v>392</v>
      </c>
      <c r="C830" s="8"/>
      <c r="D830" s="1"/>
      <c r="E830" s="6"/>
      <c r="F830" s="7">
        <f>F831</f>
        <v>132606.9</v>
      </c>
      <c r="G830" s="7">
        <f>G831</f>
        <v>134180.5</v>
      </c>
    </row>
    <row r="831" spans="1:7">
      <c r="A831" s="39" t="str">
        <f ca="1">IF(ISERROR(MATCH(C831,Код_Раздел,0)),"",INDIRECT(ADDRESS(MATCH(C831,Код_Раздел,0)+1,2,,,"Раздел")))</f>
        <v>Жилищно-коммунальное хозяйство</v>
      </c>
      <c r="B831" s="54" t="s">
        <v>392</v>
      </c>
      <c r="C831" s="8" t="s">
        <v>562</v>
      </c>
      <c r="D831" s="1"/>
      <c r="E831" s="6"/>
      <c r="F831" s="7">
        <f>F832</f>
        <v>132606.9</v>
      </c>
      <c r="G831" s="7">
        <f>G832</f>
        <v>134180.5</v>
      </c>
    </row>
    <row r="832" spans="1:7">
      <c r="A832" s="13" t="s">
        <v>591</v>
      </c>
      <c r="B832" s="54" t="s">
        <v>392</v>
      </c>
      <c r="C832" s="8" t="s">
        <v>562</v>
      </c>
      <c r="D832" s="8" t="s">
        <v>556</v>
      </c>
      <c r="E832" s="6"/>
      <c r="F832" s="7">
        <f>F833+F836</f>
        <v>132606.9</v>
      </c>
      <c r="G832" s="7">
        <f>G833+G836</f>
        <v>134180.5</v>
      </c>
    </row>
    <row r="833" spans="1:7">
      <c r="A833" s="39" t="str">
        <f ca="1">IF(ISERROR(MATCH(E833,Код_КВР,0)),"",INDIRECT(ADDRESS(MATCH(E833,Код_КВР,0)+1,2,,,"КВР")))</f>
        <v>Закупка товаров, работ и услуг для муниципальных нужд</v>
      </c>
      <c r="B833" s="54" t="s">
        <v>392</v>
      </c>
      <c r="C833" s="8" t="s">
        <v>562</v>
      </c>
      <c r="D833" s="8" t="s">
        <v>556</v>
      </c>
      <c r="E833" s="6">
        <v>200</v>
      </c>
      <c r="F833" s="7">
        <f>F834</f>
        <v>100425.4</v>
      </c>
      <c r="G833" s="7">
        <f>G834</f>
        <v>101999</v>
      </c>
    </row>
    <row r="834" spans="1:7" ht="33">
      <c r="A834" s="39" t="str">
        <f ca="1">IF(ISERROR(MATCH(E834,Код_КВР,0)),"",INDIRECT(ADDRESS(MATCH(E834,Код_КВР,0)+1,2,,,"КВР")))</f>
        <v>Иные закупки товаров, работ и услуг для обеспечения муниципальных нужд</v>
      </c>
      <c r="B834" s="54" t="s">
        <v>392</v>
      </c>
      <c r="C834" s="8" t="s">
        <v>562</v>
      </c>
      <c r="D834" s="8" t="s">
        <v>556</v>
      </c>
      <c r="E834" s="6">
        <v>240</v>
      </c>
      <c r="F834" s="7">
        <f>F835</f>
        <v>100425.4</v>
      </c>
      <c r="G834" s="7">
        <f>G835</f>
        <v>101999</v>
      </c>
    </row>
    <row r="835" spans="1:7" ht="33">
      <c r="A835" s="39" t="str">
        <f ca="1">IF(ISERROR(MATCH(E835,Код_КВР,0)),"",INDIRECT(ADDRESS(MATCH(E835,Код_КВР,0)+1,2,,,"КВР")))</f>
        <v xml:space="preserve">Прочая закупка товаров, работ и услуг для обеспечения муниципальных нужд         </v>
      </c>
      <c r="B835" s="54" t="s">
        <v>392</v>
      </c>
      <c r="C835" s="8" t="s">
        <v>562</v>
      </c>
      <c r="D835" s="8" t="s">
        <v>556</v>
      </c>
      <c r="E835" s="6">
        <v>244</v>
      </c>
      <c r="F835" s="7">
        <f>прил.16!G423</f>
        <v>100425.4</v>
      </c>
      <c r="G835" s="7">
        <f>прил.16!H423</f>
        <v>101999</v>
      </c>
    </row>
    <row r="836" spans="1:7">
      <c r="A836" s="39" t="str">
        <f ca="1">IF(ISERROR(MATCH(E836,Код_КВР,0)),"",INDIRECT(ADDRESS(MATCH(E836,Код_КВР,0)+1,2,,,"КВР")))</f>
        <v>Иные бюджетные ассигнования</v>
      </c>
      <c r="B836" s="54" t="s">
        <v>392</v>
      </c>
      <c r="C836" s="8" t="s">
        <v>562</v>
      </c>
      <c r="D836" s="8" t="s">
        <v>556</v>
      </c>
      <c r="E836" s="6">
        <v>800</v>
      </c>
      <c r="F836" s="7">
        <f>F837</f>
        <v>32181.5</v>
      </c>
      <c r="G836" s="7">
        <f>G837</f>
        <v>32181.5</v>
      </c>
    </row>
    <row r="837" spans="1:7" ht="49.5">
      <c r="A837" s="39" t="str">
        <f ca="1">IF(ISERROR(MATCH(E837,Код_КВР,0)),"",INDIRECT(ADDRESS(MATCH(E837,Код_КВР,0)+1,2,,,"КВР")))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37" s="54" t="s">
        <v>392</v>
      </c>
      <c r="C837" s="8" t="s">
        <v>562</v>
      </c>
      <c r="D837" s="8" t="s">
        <v>556</v>
      </c>
      <c r="E837" s="6">
        <v>810</v>
      </c>
      <c r="F837" s="7">
        <f>прил.16!G425</f>
        <v>32181.5</v>
      </c>
      <c r="G837" s="7">
        <f>прил.16!H425</f>
        <v>32181.5</v>
      </c>
    </row>
    <row r="838" spans="1:7" ht="33">
      <c r="A838" s="39" t="str">
        <f ca="1">IF(ISERROR(MATCH(B838,Код_КЦСР,0)),"",INDIRECT(ADDRESS(MATCH(B838,Код_КЦСР,0)+1,2,,,"КЦСР")))</f>
        <v>Мероприятия по содержанию и ремонту улично-дорожной  сети города</v>
      </c>
      <c r="B838" s="54" t="s">
        <v>394</v>
      </c>
      <c r="C838" s="8"/>
      <c r="D838" s="1"/>
      <c r="E838" s="6"/>
      <c r="F838" s="7">
        <f>F839</f>
        <v>353512.3</v>
      </c>
      <c r="G838" s="7">
        <f>G839</f>
        <v>354530.7</v>
      </c>
    </row>
    <row r="839" spans="1:7">
      <c r="A839" s="39" t="str">
        <f ca="1">IF(ISERROR(MATCH(C839,Код_Раздел,0)),"",INDIRECT(ADDRESS(MATCH(C839,Код_Раздел,0)+1,2,,,"Раздел")))</f>
        <v>Национальная экономика</v>
      </c>
      <c r="B839" s="54" t="s">
        <v>394</v>
      </c>
      <c r="C839" s="8" t="s">
        <v>557</v>
      </c>
      <c r="D839" s="1"/>
      <c r="E839" s="6"/>
      <c r="F839" s="7">
        <f>F840</f>
        <v>353512.3</v>
      </c>
      <c r="G839" s="7">
        <f>G840</f>
        <v>354530.7</v>
      </c>
    </row>
    <row r="840" spans="1:7">
      <c r="A840" s="12" t="s">
        <v>522</v>
      </c>
      <c r="B840" s="54" t="s">
        <v>394</v>
      </c>
      <c r="C840" s="8" t="s">
        <v>557</v>
      </c>
      <c r="D840" s="8" t="s">
        <v>560</v>
      </c>
      <c r="E840" s="6"/>
      <c r="F840" s="7">
        <f>F841+F843+F847</f>
        <v>353512.3</v>
      </c>
      <c r="G840" s="7">
        <f>G841+G843+G847</f>
        <v>354530.7</v>
      </c>
    </row>
    <row r="841" spans="1:7" ht="36" customHeight="1">
      <c r="A841" s="39" t="str">
        <f t="shared" ref="A841:A849" ca="1" si="116">IF(ISERROR(MATCH(E841,Код_КВР,0)),"",INDIRECT(ADDRESS(MATCH(E841,Код_КВР,0)+1,2,,,"КВР")))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41" s="54" t="s">
        <v>394</v>
      </c>
      <c r="C841" s="8" t="s">
        <v>557</v>
      </c>
      <c r="D841" s="8" t="s">
        <v>560</v>
      </c>
      <c r="E841" s="6">
        <v>100</v>
      </c>
      <c r="F841" s="7">
        <f>F842</f>
        <v>10425.9</v>
      </c>
      <c r="G841" s="7">
        <f>G842</f>
        <v>10425.9</v>
      </c>
    </row>
    <row r="842" spans="1:7">
      <c r="A842" s="39" t="str">
        <f t="shared" ca="1" si="116"/>
        <v>Расходы на выплаты персоналу казенных учреждений</v>
      </c>
      <c r="B842" s="54" t="s">
        <v>394</v>
      </c>
      <c r="C842" s="8" t="s">
        <v>557</v>
      </c>
      <c r="D842" s="8" t="s">
        <v>560</v>
      </c>
      <c r="E842" s="6">
        <v>110</v>
      </c>
      <c r="F842" s="7">
        <f>прил.16!G365</f>
        <v>10425.9</v>
      </c>
      <c r="G842" s="7">
        <f>прил.16!H365</f>
        <v>10425.9</v>
      </c>
    </row>
    <row r="843" spans="1:7">
      <c r="A843" s="39" t="str">
        <f t="shared" ca="1" si="116"/>
        <v>Закупка товаров, работ и услуг для муниципальных нужд</v>
      </c>
      <c r="B843" s="54" t="s">
        <v>394</v>
      </c>
      <c r="C843" s="8" t="s">
        <v>557</v>
      </c>
      <c r="D843" s="8" t="s">
        <v>560</v>
      </c>
      <c r="E843" s="6">
        <v>200</v>
      </c>
      <c r="F843" s="7">
        <f>F844</f>
        <v>343084.79999999999</v>
      </c>
      <c r="G843" s="7">
        <f>G844</f>
        <v>344103.2</v>
      </c>
    </row>
    <row r="844" spans="1:7" ht="33">
      <c r="A844" s="39" t="str">
        <f t="shared" ca="1" si="116"/>
        <v>Иные закупки товаров, работ и услуг для обеспечения муниципальных нужд</v>
      </c>
      <c r="B844" s="54" t="s">
        <v>394</v>
      </c>
      <c r="C844" s="8" t="s">
        <v>557</v>
      </c>
      <c r="D844" s="8" t="s">
        <v>560</v>
      </c>
      <c r="E844" s="6">
        <v>240</v>
      </c>
      <c r="F844" s="7">
        <f>SUM(F845:F846)</f>
        <v>343084.79999999999</v>
      </c>
      <c r="G844" s="7">
        <f>SUM(G845:G846)</f>
        <v>344103.2</v>
      </c>
    </row>
    <row r="845" spans="1:7" ht="33">
      <c r="A845" s="39" t="str">
        <f t="shared" ca="1" si="116"/>
        <v>Закупка товаров, работ, услуг в сфере информационно-коммуникационных технологий</v>
      </c>
      <c r="B845" s="54" t="s">
        <v>394</v>
      </c>
      <c r="C845" s="8" t="s">
        <v>557</v>
      </c>
      <c r="D845" s="8" t="s">
        <v>560</v>
      </c>
      <c r="E845" s="6">
        <v>242</v>
      </c>
      <c r="F845" s="7">
        <f>прил.16!G368</f>
        <v>630.70000000000005</v>
      </c>
      <c r="G845" s="7">
        <f>прил.16!H368</f>
        <v>630.70000000000005</v>
      </c>
    </row>
    <row r="846" spans="1:7" ht="33">
      <c r="A846" s="39" t="str">
        <f t="shared" ca="1" si="116"/>
        <v xml:space="preserve">Прочая закупка товаров, работ и услуг для обеспечения муниципальных нужд         </v>
      </c>
      <c r="B846" s="54" t="s">
        <v>394</v>
      </c>
      <c r="C846" s="8" t="s">
        <v>557</v>
      </c>
      <c r="D846" s="8" t="s">
        <v>560</v>
      </c>
      <c r="E846" s="6">
        <v>244</v>
      </c>
      <c r="F846" s="7">
        <f>прил.16!G369</f>
        <v>342454.1</v>
      </c>
      <c r="G846" s="7">
        <f>прил.16!H369</f>
        <v>343472.5</v>
      </c>
    </row>
    <row r="847" spans="1:7">
      <c r="A847" s="39" t="str">
        <f t="shared" ca="1" si="116"/>
        <v>Иные бюджетные ассигнования</v>
      </c>
      <c r="B847" s="54" t="s">
        <v>394</v>
      </c>
      <c r="C847" s="8" t="s">
        <v>557</v>
      </c>
      <c r="D847" s="8" t="s">
        <v>560</v>
      </c>
      <c r="E847" s="6">
        <v>800</v>
      </c>
      <c r="F847" s="7">
        <f>F848</f>
        <v>1.6</v>
      </c>
      <c r="G847" s="7">
        <f>G848</f>
        <v>1.6</v>
      </c>
    </row>
    <row r="848" spans="1:7">
      <c r="A848" s="39" t="str">
        <f t="shared" ca="1" si="116"/>
        <v>Уплата налогов, сборов и иных платежей</v>
      </c>
      <c r="B848" s="54" t="s">
        <v>394</v>
      </c>
      <c r="C848" s="8" t="s">
        <v>557</v>
      </c>
      <c r="D848" s="8" t="s">
        <v>560</v>
      </c>
      <c r="E848" s="6">
        <v>850</v>
      </c>
      <c r="F848" s="7">
        <f>F849</f>
        <v>1.6</v>
      </c>
      <c r="G848" s="7">
        <f>G849</f>
        <v>1.6</v>
      </c>
    </row>
    <row r="849" spans="1:7">
      <c r="A849" s="39" t="str">
        <f t="shared" ca="1" si="116"/>
        <v>Уплата прочих налогов, сборов и иных платежей</v>
      </c>
      <c r="B849" s="54" t="s">
        <v>394</v>
      </c>
      <c r="C849" s="8" t="s">
        <v>557</v>
      </c>
      <c r="D849" s="8" t="s">
        <v>560</v>
      </c>
      <c r="E849" s="6">
        <v>852</v>
      </c>
      <c r="F849" s="7">
        <f>прил.16!G372</f>
        <v>1.6</v>
      </c>
      <c r="G849" s="7">
        <f>прил.16!H372</f>
        <v>1.6</v>
      </c>
    </row>
    <row r="850" spans="1:7" ht="33">
      <c r="A850" s="39" t="str">
        <f ca="1">IF(ISERROR(MATCH(B850,Код_КЦСР,0)),"",INDIRECT(ADDRESS(MATCH(B850,Код_КЦСР,0)+1,2,,,"КЦСР")))</f>
        <v>Мероприятия по решению общегосударственных вопросов и вопросов в области национальной политики</v>
      </c>
      <c r="B850" s="54" t="s">
        <v>396</v>
      </c>
      <c r="C850" s="8"/>
      <c r="D850" s="1"/>
      <c r="E850" s="6"/>
      <c r="F850" s="7">
        <f>F851+F856</f>
        <v>240</v>
      </c>
      <c r="G850" s="7">
        <f>G851+G856</f>
        <v>240</v>
      </c>
    </row>
    <row r="851" spans="1:7">
      <c r="A851" s="39" t="str">
        <f ca="1">IF(ISERROR(MATCH(C851,Код_Раздел,0)),"",INDIRECT(ADDRESS(MATCH(C851,Код_Раздел,0)+1,2,,,"Раздел")))</f>
        <v>Общегосударственные  вопросы</v>
      </c>
      <c r="B851" s="54" t="s">
        <v>396</v>
      </c>
      <c r="C851" s="8" t="s">
        <v>554</v>
      </c>
      <c r="D851" s="1"/>
      <c r="E851" s="6"/>
      <c r="F851" s="7">
        <f t="shared" ref="F851:G854" si="117">F852</f>
        <v>160</v>
      </c>
      <c r="G851" s="7">
        <f t="shared" si="117"/>
        <v>160</v>
      </c>
    </row>
    <row r="852" spans="1:7">
      <c r="A852" s="10" t="s">
        <v>578</v>
      </c>
      <c r="B852" s="54" t="s">
        <v>396</v>
      </c>
      <c r="C852" s="8" t="s">
        <v>554</v>
      </c>
      <c r="D852" s="1" t="s">
        <v>532</v>
      </c>
      <c r="E852" s="6"/>
      <c r="F852" s="7">
        <f t="shared" si="117"/>
        <v>160</v>
      </c>
      <c r="G852" s="7">
        <f t="shared" si="117"/>
        <v>160</v>
      </c>
    </row>
    <row r="853" spans="1:7">
      <c r="A853" s="39" t="str">
        <f ca="1">IF(ISERROR(MATCH(E853,Код_КВР,0)),"",INDIRECT(ADDRESS(MATCH(E853,Код_КВР,0)+1,2,,,"КВР")))</f>
        <v>Закупка товаров, работ и услуг для муниципальных нужд</v>
      </c>
      <c r="B853" s="54" t="s">
        <v>396</v>
      </c>
      <c r="C853" s="8" t="s">
        <v>554</v>
      </c>
      <c r="D853" s="1" t="s">
        <v>532</v>
      </c>
      <c r="E853" s="6">
        <v>200</v>
      </c>
      <c r="F853" s="7">
        <f t="shared" si="117"/>
        <v>160</v>
      </c>
      <c r="G853" s="7">
        <f t="shared" si="117"/>
        <v>160</v>
      </c>
    </row>
    <row r="854" spans="1:7" ht="33">
      <c r="A854" s="39" t="str">
        <f ca="1">IF(ISERROR(MATCH(E854,Код_КВР,0)),"",INDIRECT(ADDRESS(MATCH(E854,Код_КВР,0)+1,2,,,"КВР")))</f>
        <v>Иные закупки товаров, работ и услуг для обеспечения муниципальных нужд</v>
      </c>
      <c r="B854" s="54" t="s">
        <v>396</v>
      </c>
      <c r="C854" s="8" t="s">
        <v>554</v>
      </c>
      <c r="D854" s="1" t="s">
        <v>532</v>
      </c>
      <c r="E854" s="6">
        <v>240</v>
      </c>
      <c r="F854" s="7">
        <f t="shared" si="117"/>
        <v>160</v>
      </c>
      <c r="G854" s="7">
        <f t="shared" si="117"/>
        <v>160</v>
      </c>
    </row>
    <row r="855" spans="1:7" ht="33">
      <c r="A855" s="39" t="str">
        <f ca="1">IF(ISERROR(MATCH(E855,Код_КВР,0)),"",INDIRECT(ADDRESS(MATCH(E855,Код_КВР,0)+1,2,,,"КВР")))</f>
        <v xml:space="preserve">Прочая закупка товаров, работ и услуг для обеспечения муниципальных нужд         </v>
      </c>
      <c r="B855" s="54" t="s">
        <v>396</v>
      </c>
      <c r="C855" s="8" t="s">
        <v>554</v>
      </c>
      <c r="D855" s="1" t="s">
        <v>532</v>
      </c>
      <c r="E855" s="6">
        <v>244</v>
      </c>
      <c r="F855" s="7">
        <f>прил.16!G358</f>
        <v>160</v>
      </c>
      <c r="G855" s="7">
        <f>прил.16!H358</f>
        <v>160</v>
      </c>
    </row>
    <row r="856" spans="1:7">
      <c r="A856" s="39" t="str">
        <f ca="1">IF(ISERROR(MATCH(C856,Код_Раздел,0)),"",INDIRECT(ADDRESS(MATCH(C856,Код_Раздел,0)+1,2,,,"Раздел")))</f>
        <v>Национальная экономика</v>
      </c>
      <c r="B856" s="54" t="s">
        <v>396</v>
      </c>
      <c r="C856" s="8" t="s">
        <v>557</v>
      </c>
      <c r="D856" s="1"/>
      <c r="E856" s="6"/>
      <c r="F856" s="7">
        <f t="shared" ref="F856:G859" si="118">F857</f>
        <v>80</v>
      </c>
      <c r="G856" s="7">
        <f t="shared" si="118"/>
        <v>80</v>
      </c>
    </row>
    <row r="857" spans="1:7">
      <c r="A857" s="10" t="s">
        <v>578</v>
      </c>
      <c r="B857" s="54" t="s">
        <v>396</v>
      </c>
      <c r="C857" s="8" t="s">
        <v>557</v>
      </c>
      <c r="D857" s="8" t="s">
        <v>538</v>
      </c>
      <c r="E857" s="6"/>
      <c r="F857" s="7">
        <f t="shared" si="118"/>
        <v>80</v>
      </c>
      <c r="G857" s="7">
        <f t="shared" si="118"/>
        <v>80</v>
      </c>
    </row>
    <row r="858" spans="1:7">
      <c r="A858" s="39" t="str">
        <f ca="1">IF(ISERROR(MATCH(E858,Код_КВР,0)),"",INDIRECT(ADDRESS(MATCH(E858,Код_КВР,0)+1,2,,,"КВР")))</f>
        <v>Закупка товаров, работ и услуг для муниципальных нужд</v>
      </c>
      <c r="B858" s="54" t="s">
        <v>396</v>
      </c>
      <c r="C858" s="8" t="s">
        <v>557</v>
      </c>
      <c r="D858" s="8" t="s">
        <v>538</v>
      </c>
      <c r="E858" s="6">
        <v>200</v>
      </c>
      <c r="F858" s="7">
        <f t="shared" si="118"/>
        <v>80</v>
      </c>
      <c r="G858" s="7">
        <f t="shared" si="118"/>
        <v>80</v>
      </c>
    </row>
    <row r="859" spans="1:7" ht="33">
      <c r="A859" s="39" t="str">
        <f ca="1">IF(ISERROR(MATCH(E859,Код_КВР,0)),"",INDIRECT(ADDRESS(MATCH(E859,Код_КВР,0)+1,2,,,"КВР")))</f>
        <v>Иные закупки товаров, работ и услуг для обеспечения муниципальных нужд</v>
      </c>
      <c r="B859" s="54" t="s">
        <v>396</v>
      </c>
      <c r="C859" s="8" t="s">
        <v>557</v>
      </c>
      <c r="D859" s="8" t="s">
        <v>538</v>
      </c>
      <c r="E859" s="6">
        <v>240</v>
      </c>
      <c r="F859" s="7">
        <f t="shared" si="118"/>
        <v>80</v>
      </c>
      <c r="G859" s="7">
        <f t="shared" si="118"/>
        <v>80</v>
      </c>
    </row>
    <row r="860" spans="1:7" ht="33">
      <c r="A860" s="39" t="str">
        <f ca="1">IF(ISERROR(MATCH(E860,Код_КВР,0)),"",INDIRECT(ADDRESS(MATCH(E860,Код_КВР,0)+1,2,,,"КВР")))</f>
        <v xml:space="preserve">Прочая закупка товаров, работ и услуг для обеспечения муниципальных нужд         </v>
      </c>
      <c r="B860" s="54" t="s">
        <v>396</v>
      </c>
      <c r="C860" s="8" t="s">
        <v>557</v>
      </c>
      <c r="D860" s="8" t="s">
        <v>538</v>
      </c>
      <c r="E860" s="6">
        <v>244</v>
      </c>
      <c r="F860" s="7">
        <f>прил.16!G398</f>
        <v>80</v>
      </c>
      <c r="G860" s="7">
        <f>прил.16!H398</f>
        <v>80</v>
      </c>
    </row>
    <row r="861" spans="1:7" ht="49.5">
      <c r="A861" s="39" t="str">
        <f ca="1">IF(ISERROR(MATCH(B861,Код_КЦСР,0)),"",INDIRECT(ADDRESS(MATCH(B861,Код_КЦСР,0)+1,2,,,"КЦСР")))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61" s="54" t="s">
        <v>153</v>
      </c>
      <c r="C861" s="8"/>
      <c r="D861" s="1"/>
      <c r="E861" s="6"/>
      <c r="F861" s="7">
        <f t="shared" ref="F861:G865" si="119">F862</f>
        <v>85162.9</v>
      </c>
      <c r="G861" s="7">
        <f t="shared" si="119"/>
        <v>78029</v>
      </c>
    </row>
    <row r="862" spans="1:7">
      <c r="A862" s="39" t="str">
        <f ca="1">IF(ISERROR(MATCH(C862,Код_Раздел,0)),"",INDIRECT(ADDRESS(MATCH(C862,Код_Раздел,0)+1,2,,,"Раздел")))</f>
        <v>Национальная экономика</v>
      </c>
      <c r="B862" s="54" t="s">
        <v>153</v>
      </c>
      <c r="C862" s="8" t="s">
        <v>557</v>
      </c>
      <c r="D862" s="1"/>
      <c r="E862" s="6"/>
      <c r="F862" s="7">
        <f t="shared" si="119"/>
        <v>85162.9</v>
      </c>
      <c r="G862" s="7">
        <f t="shared" si="119"/>
        <v>78029</v>
      </c>
    </row>
    <row r="863" spans="1:7">
      <c r="A863" s="12" t="s">
        <v>522</v>
      </c>
      <c r="B863" s="54" t="s">
        <v>153</v>
      </c>
      <c r="C863" s="8" t="s">
        <v>557</v>
      </c>
      <c r="D863" s="1" t="s">
        <v>560</v>
      </c>
      <c r="E863" s="6"/>
      <c r="F863" s="7">
        <f t="shared" si="119"/>
        <v>85162.9</v>
      </c>
      <c r="G863" s="7">
        <f t="shared" si="119"/>
        <v>78029</v>
      </c>
    </row>
    <row r="864" spans="1:7">
      <c r="A864" s="39" t="str">
        <f ca="1">IF(ISERROR(MATCH(E864,Код_КВР,0)),"",INDIRECT(ADDRESS(MATCH(E864,Код_КВР,0)+1,2,,,"КВР")))</f>
        <v>Закупка товаров, работ и услуг для муниципальных нужд</v>
      </c>
      <c r="B864" s="54" t="s">
        <v>153</v>
      </c>
      <c r="C864" s="8" t="s">
        <v>557</v>
      </c>
      <c r="D864" s="1" t="s">
        <v>560</v>
      </c>
      <c r="E864" s="6">
        <v>200</v>
      </c>
      <c r="F864" s="7">
        <f t="shared" si="119"/>
        <v>85162.9</v>
      </c>
      <c r="G864" s="7">
        <f t="shared" si="119"/>
        <v>78029</v>
      </c>
    </row>
    <row r="865" spans="1:7" ht="33">
      <c r="A865" s="39" t="str">
        <f ca="1">IF(ISERROR(MATCH(E865,Код_КВР,0)),"",INDIRECT(ADDRESS(MATCH(E865,Код_КВР,0)+1,2,,,"КВР")))</f>
        <v>Иные закупки товаров, работ и услуг для обеспечения муниципальных нужд</v>
      </c>
      <c r="B865" s="54" t="s">
        <v>153</v>
      </c>
      <c r="C865" s="8" t="s">
        <v>557</v>
      </c>
      <c r="D865" s="1" t="s">
        <v>560</v>
      </c>
      <c r="E865" s="6">
        <v>240</v>
      </c>
      <c r="F865" s="7">
        <f t="shared" si="119"/>
        <v>85162.9</v>
      </c>
      <c r="G865" s="7">
        <f t="shared" si="119"/>
        <v>78029</v>
      </c>
    </row>
    <row r="866" spans="1:7" ht="33">
      <c r="A866" s="39" t="str">
        <f ca="1">IF(ISERROR(MATCH(E866,Код_КВР,0)),"",INDIRECT(ADDRESS(MATCH(E866,Код_КВР,0)+1,2,,,"КВР")))</f>
        <v xml:space="preserve">Прочая закупка товаров, работ и услуг для обеспечения муниципальных нужд         </v>
      </c>
      <c r="B866" s="54" t="s">
        <v>153</v>
      </c>
      <c r="C866" s="8" t="s">
        <v>557</v>
      </c>
      <c r="D866" s="1" t="s">
        <v>560</v>
      </c>
      <c r="E866" s="6">
        <v>244</v>
      </c>
      <c r="F866" s="7">
        <f>прил.16!G376</f>
        <v>85162.9</v>
      </c>
      <c r="G866" s="7">
        <f>прил.16!H376</f>
        <v>78029</v>
      </c>
    </row>
    <row r="867" spans="1:7" ht="102.75" customHeight="1">
      <c r="A867" s="39" t="str">
        <f ca="1">IF(ISERROR(MATCH(B867,Код_КЦСР,0)),"",INDIRECT(ADDRESS(MATCH(B867,Код_КЦСР,0)+1,2,,,"КЦСР")))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67" s="6" t="s">
        <v>138</v>
      </c>
      <c r="C867" s="8"/>
      <c r="D867" s="8"/>
      <c r="E867" s="6"/>
      <c r="F867" s="7">
        <f t="shared" ref="F867:G871" si="120">F868</f>
        <v>1957.5</v>
      </c>
      <c r="G867" s="7">
        <f t="shared" si="120"/>
        <v>1957.5</v>
      </c>
    </row>
    <row r="868" spans="1:7">
      <c r="A868" s="39" t="str">
        <f ca="1">IF(ISERROR(MATCH(C868,Код_Раздел,0)),"",INDIRECT(ADDRESS(MATCH(C868,Код_Раздел,0)+1,2,,,"Раздел")))</f>
        <v>Здравоохранение</v>
      </c>
      <c r="B868" s="6" t="s">
        <v>138</v>
      </c>
      <c r="C868" s="8" t="s">
        <v>560</v>
      </c>
      <c r="D868" s="8"/>
      <c r="E868" s="6"/>
      <c r="F868" s="7">
        <f t="shared" si="120"/>
        <v>1957.5</v>
      </c>
      <c r="G868" s="7">
        <f t="shared" si="120"/>
        <v>1957.5</v>
      </c>
    </row>
    <row r="869" spans="1:7">
      <c r="A869" s="12" t="s">
        <v>602</v>
      </c>
      <c r="B869" s="6" t="s">
        <v>138</v>
      </c>
      <c r="C869" s="8" t="s">
        <v>560</v>
      </c>
      <c r="D869" s="8" t="s">
        <v>537</v>
      </c>
      <c r="E869" s="6"/>
      <c r="F869" s="7">
        <f t="shared" si="120"/>
        <v>1957.5</v>
      </c>
      <c r="G869" s="7">
        <f t="shared" si="120"/>
        <v>1957.5</v>
      </c>
    </row>
    <row r="870" spans="1:7">
      <c r="A870" s="39" t="str">
        <f ca="1">IF(ISERROR(MATCH(E870,Код_КВР,0)),"",INDIRECT(ADDRESS(MATCH(E870,Код_КВР,0)+1,2,,,"КВР")))</f>
        <v>Закупка товаров, работ и услуг для муниципальных нужд</v>
      </c>
      <c r="B870" s="6" t="s">
        <v>138</v>
      </c>
      <c r="C870" s="8" t="s">
        <v>560</v>
      </c>
      <c r="D870" s="8" t="s">
        <v>537</v>
      </c>
      <c r="E870" s="6">
        <v>200</v>
      </c>
      <c r="F870" s="7">
        <f t="shared" si="120"/>
        <v>1957.5</v>
      </c>
      <c r="G870" s="7">
        <f t="shared" si="120"/>
        <v>1957.5</v>
      </c>
    </row>
    <row r="871" spans="1:7" ht="33">
      <c r="A871" s="39" t="str">
        <f ca="1">IF(ISERROR(MATCH(E871,Код_КВР,0)),"",INDIRECT(ADDRESS(MATCH(E871,Код_КВР,0)+1,2,,,"КВР")))</f>
        <v>Иные закупки товаров, работ и услуг для обеспечения муниципальных нужд</v>
      </c>
      <c r="B871" s="6" t="s">
        <v>138</v>
      </c>
      <c r="C871" s="8" t="s">
        <v>560</v>
      </c>
      <c r="D871" s="8" t="s">
        <v>537</v>
      </c>
      <c r="E871" s="6">
        <v>240</v>
      </c>
      <c r="F871" s="7">
        <f t="shared" si="120"/>
        <v>1957.5</v>
      </c>
      <c r="G871" s="7">
        <f t="shared" si="120"/>
        <v>1957.5</v>
      </c>
    </row>
    <row r="872" spans="1:7" ht="33">
      <c r="A872" s="39" t="str">
        <f ca="1">IF(ISERROR(MATCH(E872,Код_КВР,0)),"",INDIRECT(ADDRESS(MATCH(E872,Код_КВР,0)+1,2,,,"КВР")))</f>
        <v xml:space="preserve">Прочая закупка товаров, работ и услуг для обеспечения муниципальных нужд         </v>
      </c>
      <c r="B872" s="6" t="s">
        <v>138</v>
      </c>
      <c r="C872" s="8" t="s">
        <v>560</v>
      </c>
      <c r="D872" s="8" t="s">
        <v>537</v>
      </c>
      <c r="E872" s="6">
        <v>244</v>
      </c>
      <c r="F872" s="7">
        <f>прил.16!G460</f>
        <v>1957.5</v>
      </c>
      <c r="G872" s="7">
        <f>прил.16!H460</f>
        <v>1957.5</v>
      </c>
    </row>
    <row r="873" spans="1:7">
      <c r="A873" s="39" t="str">
        <f ca="1">IF(ISERROR(MATCH(B873,Код_КЦСР,0)),"",INDIRECT(ADDRESS(MATCH(B873,Код_КЦСР,0)+1,2,,,"КЦСР")))</f>
        <v>Содержание и ремонт жилищного фонда</v>
      </c>
      <c r="B873" s="54" t="s">
        <v>398</v>
      </c>
      <c r="C873" s="8"/>
      <c r="D873" s="1"/>
      <c r="E873" s="6"/>
      <c r="F873" s="7">
        <f>F874+F880</f>
        <v>7680.8</v>
      </c>
      <c r="G873" s="7">
        <f>G874+G880</f>
        <v>7680.8</v>
      </c>
    </row>
    <row r="874" spans="1:7">
      <c r="A874" s="39" t="str">
        <f ca="1">IF(ISERROR(MATCH(B874,Код_КЦСР,0)),"",INDIRECT(ADDRESS(MATCH(B874,Код_КЦСР,0)+1,2,,,"КЦСР")))</f>
        <v>Капитальный ремонт жилищного фонда</v>
      </c>
      <c r="B874" s="54" t="s">
        <v>400</v>
      </c>
      <c r="C874" s="8"/>
      <c r="D874" s="1"/>
      <c r="E874" s="6"/>
      <c r="F874" s="7">
        <f t="shared" ref="F874:G878" si="121">F875</f>
        <v>2288.3000000000002</v>
      </c>
      <c r="G874" s="7">
        <f t="shared" si="121"/>
        <v>2288.3000000000002</v>
      </c>
    </row>
    <row r="875" spans="1:7">
      <c r="A875" s="39" t="str">
        <f ca="1">IF(ISERROR(MATCH(C875,Код_Раздел,0)),"",INDIRECT(ADDRESS(MATCH(C875,Код_Раздел,0)+1,2,,,"Раздел")))</f>
        <v>Жилищно-коммунальное хозяйство</v>
      </c>
      <c r="B875" s="54" t="s">
        <v>400</v>
      </c>
      <c r="C875" s="8" t="s">
        <v>562</v>
      </c>
      <c r="D875" s="1"/>
      <c r="E875" s="6"/>
      <c r="F875" s="7">
        <f t="shared" si="121"/>
        <v>2288.3000000000002</v>
      </c>
      <c r="G875" s="7">
        <f t="shared" si="121"/>
        <v>2288.3000000000002</v>
      </c>
    </row>
    <row r="876" spans="1:7">
      <c r="A876" s="10" t="s">
        <v>567</v>
      </c>
      <c r="B876" s="54" t="s">
        <v>400</v>
      </c>
      <c r="C876" s="8" t="s">
        <v>562</v>
      </c>
      <c r="D876" s="8" t="s">
        <v>554</v>
      </c>
      <c r="E876" s="6"/>
      <c r="F876" s="7">
        <f t="shared" si="121"/>
        <v>2288.3000000000002</v>
      </c>
      <c r="G876" s="7">
        <f t="shared" si="121"/>
        <v>2288.3000000000002</v>
      </c>
    </row>
    <row r="877" spans="1:7">
      <c r="A877" s="39" t="str">
        <f ca="1">IF(ISERROR(MATCH(E877,Код_КВР,0)),"",INDIRECT(ADDRESS(MATCH(E877,Код_КВР,0)+1,2,,,"КВР")))</f>
        <v>Закупка товаров, работ и услуг для муниципальных нужд</v>
      </c>
      <c r="B877" s="54" t="s">
        <v>400</v>
      </c>
      <c r="C877" s="8" t="s">
        <v>562</v>
      </c>
      <c r="D877" s="8" t="s">
        <v>554</v>
      </c>
      <c r="E877" s="6">
        <v>200</v>
      </c>
      <c r="F877" s="7">
        <f t="shared" si="121"/>
        <v>2288.3000000000002</v>
      </c>
      <c r="G877" s="7">
        <f t="shared" si="121"/>
        <v>2288.3000000000002</v>
      </c>
    </row>
    <row r="878" spans="1:7" ht="33">
      <c r="A878" s="39" t="str">
        <f ca="1">IF(ISERROR(MATCH(E878,Код_КВР,0)),"",INDIRECT(ADDRESS(MATCH(E878,Код_КВР,0)+1,2,,,"КВР")))</f>
        <v>Иные закупки товаров, работ и услуг для обеспечения муниципальных нужд</v>
      </c>
      <c r="B878" s="54" t="s">
        <v>400</v>
      </c>
      <c r="C878" s="8" t="s">
        <v>562</v>
      </c>
      <c r="D878" s="8" t="s">
        <v>554</v>
      </c>
      <c r="E878" s="6">
        <v>240</v>
      </c>
      <c r="F878" s="7">
        <f t="shared" si="121"/>
        <v>2288.3000000000002</v>
      </c>
      <c r="G878" s="7">
        <f t="shared" si="121"/>
        <v>2288.3000000000002</v>
      </c>
    </row>
    <row r="879" spans="1:7" ht="33">
      <c r="A879" s="39" t="str">
        <f ca="1">IF(ISERROR(MATCH(E879,Код_КВР,0)),"",INDIRECT(ADDRESS(MATCH(E879,Код_КВР,0)+1,2,,,"КВР")))</f>
        <v xml:space="preserve">Прочая закупка товаров, работ и услуг для обеспечения муниципальных нужд         </v>
      </c>
      <c r="B879" s="54" t="s">
        <v>400</v>
      </c>
      <c r="C879" s="8" t="s">
        <v>562</v>
      </c>
      <c r="D879" s="8" t="s">
        <v>554</v>
      </c>
      <c r="E879" s="6">
        <v>244</v>
      </c>
      <c r="F879" s="7">
        <f>прил.16!G412</f>
        <v>2288.3000000000002</v>
      </c>
      <c r="G879" s="7">
        <f>прил.16!H412</f>
        <v>2288.3000000000002</v>
      </c>
    </row>
    <row r="880" spans="1:7" ht="33">
      <c r="A880" s="39" t="str">
        <f ca="1">IF(ISERROR(MATCH(B880,Код_КЦСР,0)),"",INDIRECT(ADDRESS(MATCH(B880,Код_КЦСР,0)+1,2,,,"КЦСР")))</f>
        <v>Содержание и ремонт временно незаселенных жилых помещений муниципального жилищного фонда</v>
      </c>
      <c r="B880" s="54" t="s">
        <v>402</v>
      </c>
      <c r="C880" s="8"/>
      <c r="D880" s="8"/>
      <c r="E880" s="6"/>
      <c r="F880" s="7">
        <f t="shared" ref="F880:G884" si="122">F881</f>
        <v>5392.5</v>
      </c>
      <c r="G880" s="7">
        <f t="shared" si="122"/>
        <v>5392.5</v>
      </c>
    </row>
    <row r="881" spans="1:7">
      <c r="A881" s="39" t="str">
        <f ca="1">IF(ISERROR(MATCH(C881,Код_Раздел,0)),"",INDIRECT(ADDRESS(MATCH(C881,Код_Раздел,0)+1,2,,,"Раздел")))</f>
        <v>Жилищно-коммунальное хозяйство</v>
      </c>
      <c r="B881" s="54" t="s">
        <v>402</v>
      </c>
      <c r="C881" s="8" t="s">
        <v>562</v>
      </c>
      <c r="D881" s="1"/>
      <c r="E881" s="6"/>
      <c r="F881" s="7">
        <f t="shared" si="122"/>
        <v>5392.5</v>
      </c>
      <c r="G881" s="7">
        <f t="shared" si="122"/>
        <v>5392.5</v>
      </c>
    </row>
    <row r="882" spans="1:7">
      <c r="A882" s="10" t="s">
        <v>567</v>
      </c>
      <c r="B882" s="54" t="s">
        <v>402</v>
      </c>
      <c r="C882" s="8" t="s">
        <v>562</v>
      </c>
      <c r="D882" s="8" t="s">
        <v>554</v>
      </c>
      <c r="E882" s="6"/>
      <c r="F882" s="7">
        <f t="shared" si="122"/>
        <v>5392.5</v>
      </c>
      <c r="G882" s="7">
        <f t="shared" si="122"/>
        <v>5392.5</v>
      </c>
    </row>
    <row r="883" spans="1:7">
      <c r="A883" s="39" t="str">
        <f ca="1">IF(ISERROR(MATCH(E883,Код_КВР,0)),"",INDIRECT(ADDRESS(MATCH(E883,Код_КВР,0)+1,2,,,"КВР")))</f>
        <v>Закупка товаров, работ и услуг для муниципальных нужд</v>
      </c>
      <c r="B883" s="54" t="s">
        <v>402</v>
      </c>
      <c r="C883" s="8" t="s">
        <v>562</v>
      </c>
      <c r="D883" s="8" t="s">
        <v>554</v>
      </c>
      <c r="E883" s="6">
        <v>200</v>
      </c>
      <c r="F883" s="7">
        <f t="shared" si="122"/>
        <v>5392.5</v>
      </c>
      <c r="G883" s="7">
        <f t="shared" si="122"/>
        <v>5392.5</v>
      </c>
    </row>
    <row r="884" spans="1:7" ht="33">
      <c r="A884" s="39" t="str">
        <f ca="1">IF(ISERROR(MATCH(E884,Код_КВР,0)),"",INDIRECT(ADDRESS(MATCH(E884,Код_КВР,0)+1,2,,,"КВР")))</f>
        <v>Иные закупки товаров, работ и услуг для обеспечения муниципальных нужд</v>
      </c>
      <c r="B884" s="54" t="s">
        <v>402</v>
      </c>
      <c r="C884" s="8" t="s">
        <v>562</v>
      </c>
      <c r="D884" s="8" t="s">
        <v>554</v>
      </c>
      <c r="E884" s="6">
        <v>240</v>
      </c>
      <c r="F884" s="7">
        <f t="shared" si="122"/>
        <v>5392.5</v>
      </c>
      <c r="G884" s="7">
        <f t="shared" si="122"/>
        <v>5392.5</v>
      </c>
    </row>
    <row r="885" spans="1:7" ht="33">
      <c r="A885" s="39" t="str">
        <f ca="1">IF(ISERROR(MATCH(E885,Код_КВР,0)),"",INDIRECT(ADDRESS(MATCH(E885,Код_КВР,0)+1,2,,,"КВР")))</f>
        <v xml:space="preserve">Прочая закупка товаров, работ и услуг для обеспечения муниципальных нужд         </v>
      </c>
      <c r="B885" s="54" t="s">
        <v>402</v>
      </c>
      <c r="C885" s="8" t="s">
        <v>562</v>
      </c>
      <c r="D885" s="8" t="s">
        <v>554</v>
      </c>
      <c r="E885" s="6">
        <v>244</v>
      </c>
      <c r="F885" s="7">
        <f>прил.16!G416</f>
        <v>5392.5</v>
      </c>
      <c r="G885" s="7">
        <f>прил.16!H416</f>
        <v>5392.5</v>
      </c>
    </row>
    <row r="886" spans="1:7" ht="33">
      <c r="A886" s="39" t="str">
        <f ca="1">IF(ISERROR(MATCH(B886,Код_КЦСР,0)),"",INDIRECT(ADDRESS(MATCH(B886,Код_КЦСР,0)+1,2,,,"КЦСР")))</f>
        <v>Муниципальная программа «Развитие земельно-имущественного комплекса  города Череповца» на 2014-2018 годы</v>
      </c>
      <c r="B886" s="54" t="s">
        <v>404</v>
      </c>
      <c r="C886" s="8"/>
      <c r="D886" s="1"/>
      <c r="E886" s="6"/>
      <c r="F886" s="7">
        <f>F887+F898+F904</f>
        <v>78990.8</v>
      </c>
      <c r="G886" s="7">
        <f>G887+G898+G904</f>
        <v>78909.7</v>
      </c>
    </row>
    <row r="887" spans="1:7" ht="33">
      <c r="A887" s="39" t="str">
        <f ca="1">IF(ISERROR(MATCH(B887,Код_КЦСР,0)),"",INDIRECT(ADDRESS(MATCH(B887,Код_КЦСР,0)+1,2,,,"КЦСР")))</f>
        <v>Формирование и обеспечение сохранности муниципального земельно-имущественного комплекса</v>
      </c>
      <c r="B887" s="54" t="s">
        <v>406</v>
      </c>
      <c r="C887" s="8"/>
      <c r="D887" s="1"/>
      <c r="E887" s="6"/>
      <c r="F887" s="7">
        <f>F888+F893</f>
        <v>73467.5</v>
      </c>
      <c r="G887" s="7">
        <f>G888+G893</f>
        <v>73386.399999999994</v>
      </c>
    </row>
    <row r="888" spans="1:7">
      <c r="A888" s="39" t="str">
        <f ca="1">IF(ISERROR(MATCH(C888,Код_Раздел,0)),"",INDIRECT(ADDRESS(MATCH(C888,Код_Раздел,0)+1,2,,,"Раздел")))</f>
        <v>Общегосударственные  вопросы</v>
      </c>
      <c r="B888" s="54" t="s">
        <v>406</v>
      </c>
      <c r="C888" s="8" t="s">
        <v>554</v>
      </c>
      <c r="D888" s="1"/>
      <c r="E888" s="6"/>
      <c r="F888" s="7">
        <f t="shared" ref="F888:G891" si="123">F889</f>
        <v>9718.5</v>
      </c>
      <c r="G888" s="7">
        <f t="shared" si="123"/>
        <v>9798.4</v>
      </c>
    </row>
    <row r="889" spans="1:7">
      <c r="A889" s="10" t="s">
        <v>578</v>
      </c>
      <c r="B889" s="54" t="s">
        <v>406</v>
      </c>
      <c r="C889" s="8" t="s">
        <v>554</v>
      </c>
      <c r="D889" s="1" t="s">
        <v>532</v>
      </c>
      <c r="E889" s="6"/>
      <c r="F889" s="7">
        <f t="shared" si="123"/>
        <v>9718.5</v>
      </c>
      <c r="G889" s="7">
        <f t="shared" si="123"/>
        <v>9798.4</v>
      </c>
    </row>
    <row r="890" spans="1:7">
      <c r="A890" s="39" t="str">
        <f ca="1">IF(ISERROR(MATCH(E890,Код_КВР,0)),"",INDIRECT(ADDRESS(MATCH(E890,Код_КВР,0)+1,2,,,"КВР")))</f>
        <v>Закупка товаров, работ и услуг для муниципальных нужд</v>
      </c>
      <c r="B890" s="54" t="s">
        <v>406</v>
      </c>
      <c r="C890" s="8" t="s">
        <v>554</v>
      </c>
      <c r="D890" s="1" t="s">
        <v>532</v>
      </c>
      <c r="E890" s="6">
        <v>200</v>
      </c>
      <c r="F890" s="7">
        <f t="shared" si="123"/>
        <v>9718.5</v>
      </c>
      <c r="G890" s="7">
        <f t="shared" si="123"/>
        <v>9798.4</v>
      </c>
    </row>
    <row r="891" spans="1:7" ht="33">
      <c r="A891" s="39" t="str">
        <f ca="1">IF(ISERROR(MATCH(E891,Код_КВР,0)),"",INDIRECT(ADDRESS(MATCH(E891,Код_КВР,0)+1,2,,,"КВР")))</f>
        <v>Иные закупки товаров, работ и услуг для обеспечения муниципальных нужд</v>
      </c>
      <c r="B891" s="54" t="s">
        <v>406</v>
      </c>
      <c r="C891" s="8" t="s">
        <v>554</v>
      </c>
      <c r="D891" s="1" t="s">
        <v>532</v>
      </c>
      <c r="E891" s="6">
        <v>240</v>
      </c>
      <c r="F891" s="7">
        <f t="shared" si="123"/>
        <v>9718.5</v>
      </c>
      <c r="G891" s="7">
        <f t="shared" si="123"/>
        <v>9798.4</v>
      </c>
    </row>
    <row r="892" spans="1:7" ht="33">
      <c r="A892" s="39" t="str">
        <f ca="1">IF(ISERROR(MATCH(E892,Код_КВР,0)),"",INDIRECT(ADDRESS(MATCH(E892,Код_КВР,0)+1,2,,,"КВР")))</f>
        <v xml:space="preserve">Прочая закупка товаров, работ и услуг для обеспечения муниципальных нужд         </v>
      </c>
      <c r="B892" s="54" t="s">
        <v>406</v>
      </c>
      <c r="C892" s="8" t="s">
        <v>554</v>
      </c>
      <c r="D892" s="1" t="s">
        <v>532</v>
      </c>
      <c r="E892" s="6">
        <v>244</v>
      </c>
      <c r="F892" s="7">
        <f>прил.16!G1185</f>
        <v>9718.5</v>
      </c>
      <c r="G892" s="7">
        <f>прил.16!H1185</f>
        <v>9798.4</v>
      </c>
    </row>
    <row r="893" spans="1:7">
      <c r="A893" s="39" t="str">
        <f ca="1">IF(ISERROR(MATCH(C893,Код_Раздел,0)),"",INDIRECT(ADDRESS(MATCH(C893,Код_Раздел,0)+1,2,,,"Раздел")))</f>
        <v>Национальная экономика</v>
      </c>
      <c r="B893" s="54" t="s">
        <v>406</v>
      </c>
      <c r="C893" s="8" t="s">
        <v>557</v>
      </c>
      <c r="D893" s="1"/>
      <c r="E893" s="6"/>
      <c r="F893" s="7">
        <f t="shared" ref="F893:G896" si="124">F894</f>
        <v>63749</v>
      </c>
      <c r="G893" s="7">
        <f t="shared" si="124"/>
        <v>63588</v>
      </c>
    </row>
    <row r="894" spans="1:7">
      <c r="A894" s="12" t="s">
        <v>81</v>
      </c>
      <c r="B894" s="54" t="s">
        <v>406</v>
      </c>
      <c r="C894" s="8" t="s">
        <v>557</v>
      </c>
      <c r="D894" s="8" t="s">
        <v>563</v>
      </c>
      <c r="E894" s="6"/>
      <c r="F894" s="7">
        <f t="shared" si="124"/>
        <v>63749</v>
      </c>
      <c r="G894" s="7">
        <f t="shared" si="124"/>
        <v>63588</v>
      </c>
    </row>
    <row r="895" spans="1:7">
      <c r="A895" s="39" t="str">
        <f ca="1">IF(ISERROR(MATCH(E895,Код_КВР,0)),"",INDIRECT(ADDRESS(MATCH(E895,Код_КВР,0)+1,2,,,"КВР")))</f>
        <v>Закупка товаров, работ и услуг для муниципальных нужд</v>
      </c>
      <c r="B895" s="54" t="s">
        <v>406</v>
      </c>
      <c r="C895" s="8" t="s">
        <v>557</v>
      </c>
      <c r="D895" s="8" t="s">
        <v>563</v>
      </c>
      <c r="E895" s="6">
        <v>200</v>
      </c>
      <c r="F895" s="7">
        <f t="shared" si="124"/>
        <v>63749</v>
      </c>
      <c r="G895" s="7">
        <f t="shared" si="124"/>
        <v>63588</v>
      </c>
    </row>
    <row r="896" spans="1:7" ht="33">
      <c r="A896" s="39" t="str">
        <f ca="1">IF(ISERROR(MATCH(E896,Код_КВР,0)),"",INDIRECT(ADDRESS(MATCH(E896,Код_КВР,0)+1,2,,,"КВР")))</f>
        <v>Иные закупки товаров, работ и услуг для обеспечения муниципальных нужд</v>
      </c>
      <c r="B896" s="54" t="s">
        <v>406</v>
      </c>
      <c r="C896" s="8" t="s">
        <v>557</v>
      </c>
      <c r="D896" s="8" t="s">
        <v>563</v>
      </c>
      <c r="E896" s="6">
        <v>240</v>
      </c>
      <c r="F896" s="7">
        <f t="shared" si="124"/>
        <v>63749</v>
      </c>
      <c r="G896" s="7">
        <f t="shared" si="124"/>
        <v>63588</v>
      </c>
    </row>
    <row r="897" spans="1:7" ht="33">
      <c r="A897" s="39" t="str">
        <f ca="1">IF(ISERROR(MATCH(E897,Код_КВР,0)),"",INDIRECT(ADDRESS(MATCH(E897,Код_КВР,0)+1,2,,,"КВР")))</f>
        <v xml:space="preserve">Прочая закупка товаров, работ и услуг для обеспечения муниципальных нужд         </v>
      </c>
      <c r="B897" s="54" t="s">
        <v>406</v>
      </c>
      <c r="C897" s="8" t="s">
        <v>557</v>
      </c>
      <c r="D897" s="8" t="s">
        <v>563</v>
      </c>
      <c r="E897" s="6">
        <v>244</v>
      </c>
      <c r="F897" s="7">
        <f>прил.16!G1206</f>
        <v>63749</v>
      </c>
      <c r="G897" s="7">
        <f>прил.16!H1206</f>
        <v>63588</v>
      </c>
    </row>
    <row r="898" spans="1:7" ht="33">
      <c r="A898" s="39" t="str">
        <f ca="1">IF(ISERROR(MATCH(B898,Код_КЦСР,0)),"",INDIRECT(ADDRESS(MATCH(B898,Код_КЦСР,0)+1,2,,,"КЦСР")))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98" s="54" t="s">
        <v>408</v>
      </c>
      <c r="C898" s="8"/>
      <c r="D898" s="1"/>
      <c r="E898" s="6"/>
      <c r="F898" s="7">
        <f t="shared" ref="F898:G902" si="125">F899</f>
        <v>4795.1000000000004</v>
      </c>
      <c r="G898" s="7">
        <f t="shared" si="125"/>
        <v>4795.1000000000004</v>
      </c>
    </row>
    <row r="899" spans="1:7">
      <c r="A899" s="39" t="str">
        <f ca="1">IF(ISERROR(MATCH(C899,Код_Раздел,0)),"",INDIRECT(ADDRESS(MATCH(C899,Код_Раздел,0)+1,2,,,"Раздел")))</f>
        <v>Общегосударственные  вопросы</v>
      </c>
      <c r="B899" s="54" t="s">
        <v>408</v>
      </c>
      <c r="C899" s="8" t="s">
        <v>554</v>
      </c>
      <c r="D899" s="1"/>
      <c r="E899" s="6"/>
      <c r="F899" s="7">
        <f t="shared" si="125"/>
        <v>4795.1000000000004</v>
      </c>
      <c r="G899" s="7">
        <f t="shared" si="125"/>
        <v>4795.1000000000004</v>
      </c>
    </row>
    <row r="900" spans="1:7">
      <c r="A900" s="10" t="s">
        <v>578</v>
      </c>
      <c r="B900" s="54" t="s">
        <v>408</v>
      </c>
      <c r="C900" s="8" t="s">
        <v>554</v>
      </c>
      <c r="D900" s="1" t="s">
        <v>532</v>
      </c>
      <c r="E900" s="6"/>
      <c r="F900" s="7">
        <f t="shared" si="125"/>
        <v>4795.1000000000004</v>
      </c>
      <c r="G900" s="7">
        <f t="shared" si="125"/>
        <v>4795.1000000000004</v>
      </c>
    </row>
    <row r="901" spans="1:7">
      <c r="A901" s="39" t="str">
        <f ca="1">IF(ISERROR(MATCH(E901,Код_КВР,0)),"",INDIRECT(ADDRESS(MATCH(E901,Код_КВР,0)+1,2,,,"КВР")))</f>
        <v>Закупка товаров, работ и услуг для муниципальных нужд</v>
      </c>
      <c r="B901" s="54" t="s">
        <v>408</v>
      </c>
      <c r="C901" s="8" t="s">
        <v>554</v>
      </c>
      <c r="D901" s="1" t="s">
        <v>532</v>
      </c>
      <c r="E901" s="6">
        <v>200</v>
      </c>
      <c r="F901" s="7">
        <f t="shared" si="125"/>
        <v>4795.1000000000004</v>
      </c>
      <c r="G901" s="7">
        <f t="shared" si="125"/>
        <v>4795.1000000000004</v>
      </c>
    </row>
    <row r="902" spans="1:7" ht="33">
      <c r="A902" s="39" t="str">
        <f ca="1">IF(ISERROR(MATCH(E902,Код_КВР,0)),"",INDIRECT(ADDRESS(MATCH(E902,Код_КВР,0)+1,2,,,"КВР")))</f>
        <v>Иные закупки товаров, работ и услуг для обеспечения муниципальных нужд</v>
      </c>
      <c r="B902" s="54" t="s">
        <v>408</v>
      </c>
      <c r="C902" s="8" t="s">
        <v>554</v>
      </c>
      <c r="D902" s="1" t="s">
        <v>532</v>
      </c>
      <c r="E902" s="6">
        <v>240</v>
      </c>
      <c r="F902" s="7">
        <f t="shared" si="125"/>
        <v>4795.1000000000004</v>
      </c>
      <c r="G902" s="7">
        <f t="shared" si="125"/>
        <v>4795.1000000000004</v>
      </c>
    </row>
    <row r="903" spans="1:7" ht="33">
      <c r="A903" s="39" t="str">
        <f ca="1">IF(ISERROR(MATCH(E903,Код_КВР,0)),"",INDIRECT(ADDRESS(MATCH(E903,Код_КВР,0)+1,2,,,"КВР")))</f>
        <v xml:space="preserve">Прочая закупка товаров, работ и услуг для обеспечения муниципальных нужд         </v>
      </c>
      <c r="B903" s="54" t="s">
        <v>408</v>
      </c>
      <c r="C903" s="8" t="s">
        <v>554</v>
      </c>
      <c r="D903" s="1" t="s">
        <v>532</v>
      </c>
      <c r="E903" s="6">
        <v>244</v>
      </c>
      <c r="F903" s="7">
        <f>прил.16!G1189</f>
        <v>4795.1000000000004</v>
      </c>
      <c r="G903" s="7">
        <f>прил.16!H1189</f>
        <v>4795.1000000000004</v>
      </c>
    </row>
    <row r="904" spans="1:7" ht="33">
      <c r="A904" s="39" t="str">
        <f ca="1">IF(ISERROR(MATCH(B904,Код_КЦСР,0)),"",INDIRECT(ADDRESS(MATCH(B904,Код_КЦСР,0)+1,2,,,"КЦСР")))</f>
        <v>Обеспечение исполнения полномочий органа местного самоуправления в области наружной рекламы</v>
      </c>
      <c r="B904" s="54" t="s">
        <v>410</v>
      </c>
      <c r="C904" s="8"/>
      <c r="D904" s="1"/>
      <c r="E904" s="6"/>
      <c r="F904" s="7">
        <f t="shared" ref="F904:G908" si="126">F905</f>
        <v>728.2</v>
      </c>
      <c r="G904" s="7">
        <f t="shared" si="126"/>
        <v>728.2</v>
      </c>
    </row>
    <row r="905" spans="1:7">
      <c r="A905" s="39" t="str">
        <f ca="1">IF(ISERROR(MATCH(C905,Код_Раздел,0)),"",INDIRECT(ADDRESS(MATCH(C905,Код_Раздел,0)+1,2,,,"Раздел")))</f>
        <v>Национальная экономика</v>
      </c>
      <c r="B905" s="54" t="s">
        <v>410</v>
      </c>
      <c r="C905" s="8" t="s">
        <v>557</v>
      </c>
      <c r="D905" s="1"/>
      <c r="E905" s="6"/>
      <c r="F905" s="7">
        <f t="shared" si="126"/>
        <v>728.2</v>
      </c>
      <c r="G905" s="7">
        <f t="shared" si="126"/>
        <v>728.2</v>
      </c>
    </row>
    <row r="906" spans="1:7">
      <c r="A906" s="10" t="s">
        <v>564</v>
      </c>
      <c r="B906" s="54" t="s">
        <v>410</v>
      </c>
      <c r="C906" s="8" t="s">
        <v>557</v>
      </c>
      <c r="D906" s="8" t="s">
        <v>538</v>
      </c>
      <c r="E906" s="6"/>
      <c r="F906" s="7">
        <f t="shared" si="126"/>
        <v>728.2</v>
      </c>
      <c r="G906" s="7">
        <f t="shared" si="126"/>
        <v>728.2</v>
      </c>
    </row>
    <row r="907" spans="1:7">
      <c r="A907" s="39" t="str">
        <f ca="1">IF(ISERROR(MATCH(E907,Код_КВР,0)),"",INDIRECT(ADDRESS(MATCH(E907,Код_КВР,0)+1,2,,,"КВР")))</f>
        <v>Закупка товаров, работ и услуг для муниципальных нужд</v>
      </c>
      <c r="B907" s="54" t="s">
        <v>410</v>
      </c>
      <c r="C907" s="8" t="s">
        <v>557</v>
      </c>
      <c r="D907" s="8" t="s">
        <v>538</v>
      </c>
      <c r="E907" s="6">
        <v>200</v>
      </c>
      <c r="F907" s="7">
        <f t="shared" si="126"/>
        <v>728.2</v>
      </c>
      <c r="G907" s="7">
        <f t="shared" si="126"/>
        <v>728.2</v>
      </c>
    </row>
    <row r="908" spans="1:7" ht="33">
      <c r="A908" s="39" t="str">
        <f ca="1">IF(ISERROR(MATCH(E908,Код_КВР,0)),"",INDIRECT(ADDRESS(MATCH(E908,Код_КВР,0)+1,2,,,"КВР")))</f>
        <v>Иные закупки товаров, работ и услуг для обеспечения муниципальных нужд</v>
      </c>
      <c r="B908" s="54" t="s">
        <v>410</v>
      </c>
      <c r="C908" s="8" t="s">
        <v>557</v>
      </c>
      <c r="D908" s="8" t="s">
        <v>538</v>
      </c>
      <c r="E908" s="6">
        <v>240</v>
      </c>
      <c r="F908" s="7">
        <f t="shared" si="126"/>
        <v>728.2</v>
      </c>
      <c r="G908" s="7">
        <f t="shared" si="126"/>
        <v>728.2</v>
      </c>
    </row>
    <row r="909" spans="1:7" ht="33">
      <c r="A909" s="39" t="str">
        <f ca="1">IF(ISERROR(MATCH(E909,Код_КВР,0)),"",INDIRECT(ADDRESS(MATCH(E909,Код_КВР,0)+1,2,,,"КВР")))</f>
        <v xml:space="preserve">Прочая закупка товаров, работ и услуг для обеспечения муниципальных нужд         </v>
      </c>
      <c r="B909" s="54" t="s">
        <v>410</v>
      </c>
      <c r="C909" s="8" t="s">
        <v>557</v>
      </c>
      <c r="D909" s="8" t="s">
        <v>538</v>
      </c>
      <c r="E909" s="6">
        <v>244</v>
      </c>
      <c r="F909" s="7">
        <f>прил.16!G1224</f>
        <v>728.2</v>
      </c>
      <c r="G909" s="7">
        <f>прил.16!H1224</f>
        <v>728.2</v>
      </c>
    </row>
    <row r="910" spans="1:7" ht="49.5">
      <c r="A910" s="39" t="str">
        <f ca="1">IF(ISERROR(MATCH(B910,Код_КЦСР,0)),"",INDIRECT(ADDRESS(MATCH(B910,Код_КЦСР,0)+1,2,,,"КЦСР")))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10" s="81" t="s">
        <v>412</v>
      </c>
      <c r="C910" s="8"/>
      <c r="D910" s="1"/>
      <c r="E910" s="6"/>
      <c r="F910" s="7">
        <f>F911+F951+F966</f>
        <v>49651.199999999997</v>
      </c>
      <c r="G910" s="7">
        <f>G911+G951+G966</f>
        <v>49684.5</v>
      </c>
    </row>
    <row r="911" spans="1:7" ht="33" hidden="1" customHeight="1">
      <c r="A911" s="39" t="str">
        <f ca="1">IF(ISERROR(MATCH(B911,Код_КЦСР,0)),"",INDIRECT(ADDRESS(MATCH(B911,Код_КЦСР,0)+1,2,,,"КЦСР")))</f>
        <v>Капитальное строительство и реконструкция объектов муниципальной собственности</v>
      </c>
      <c r="B911" s="81" t="s">
        <v>414</v>
      </c>
      <c r="C911" s="8"/>
      <c r="D911" s="1"/>
      <c r="E911" s="6"/>
      <c r="F911" s="7">
        <f>F912+F933+F939+F945</f>
        <v>0</v>
      </c>
      <c r="G911" s="7">
        <f>G912+G933+G939+G945</f>
        <v>0</v>
      </c>
    </row>
    <row r="912" spans="1:7" ht="16.5" hidden="1" customHeight="1">
      <c r="A912" s="39" t="str">
        <f ca="1">IF(ISERROR(MATCH(B912,Код_КЦСР,0)),"",INDIRECT(ADDRESS(MATCH(B912,Код_КЦСР,0)+1,2,,,"КЦСР")))</f>
        <v>Строительство объектов сметной стоимостью до 100 млн. рублей</v>
      </c>
      <c r="B912" s="81" t="s">
        <v>415</v>
      </c>
      <c r="C912" s="8"/>
      <c r="D912" s="1"/>
      <c r="E912" s="6"/>
      <c r="F912" s="7">
        <f>F913+F918+F923+F928</f>
        <v>0</v>
      </c>
      <c r="G912" s="7">
        <f>G913+G918+G923+G928</f>
        <v>0</v>
      </c>
    </row>
    <row r="913" spans="1:7" ht="16.5" hidden="1" customHeight="1">
      <c r="A913" s="39" t="str">
        <f ca="1">IF(ISERROR(MATCH(C913,Код_Раздел,0)),"",INDIRECT(ADDRESS(MATCH(C913,Код_Раздел,0)+1,2,,,"Раздел")))</f>
        <v>Национальная экономика</v>
      </c>
      <c r="B913" s="81" t="s">
        <v>415</v>
      </c>
      <c r="C913" s="8" t="s">
        <v>557</v>
      </c>
      <c r="D913" s="1"/>
      <c r="E913" s="6"/>
      <c r="F913" s="7">
        <f t="shared" ref="F913:G916" si="127">F914</f>
        <v>0</v>
      </c>
      <c r="G913" s="7">
        <f t="shared" si="127"/>
        <v>0</v>
      </c>
    </row>
    <row r="914" spans="1:7" ht="16.5" hidden="1" customHeight="1">
      <c r="A914" s="12" t="s">
        <v>522</v>
      </c>
      <c r="B914" s="81" t="s">
        <v>415</v>
      </c>
      <c r="C914" s="8" t="s">
        <v>557</v>
      </c>
      <c r="D914" s="8" t="s">
        <v>560</v>
      </c>
      <c r="E914" s="6"/>
      <c r="F914" s="7">
        <f t="shared" si="127"/>
        <v>0</v>
      </c>
      <c r="G914" s="7">
        <f t="shared" si="127"/>
        <v>0</v>
      </c>
    </row>
    <row r="915" spans="1:7" ht="33" hidden="1" customHeight="1">
      <c r="A915" s="39" t="str">
        <f ca="1">IF(ISERROR(MATCH(E915,Код_КВР,0)),"",INDIRECT(ADDRESS(MATCH(E915,Код_КВР,0)+1,2,,,"КВР")))</f>
        <v>Капитальные вложения в объекты недвижимого имущества муниципальной собственности</v>
      </c>
      <c r="B915" s="81" t="s">
        <v>415</v>
      </c>
      <c r="C915" s="8" t="s">
        <v>557</v>
      </c>
      <c r="D915" s="8" t="s">
        <v>560</v>
      </c>
      <c r="E915" s="6">
        <v>400</v>
      </c>
      <c r="F915" s="7">
        <f t="shared" si="127"/>
        <v>0</v>
      </c>
      <c r="G915" s="7">
        <f t="shared" si="127"/>
        <v>0</v>
      </c>
    </row>
    <row r="916" spans="1:7" ht="16.5" hidden="1" customHeight="1">
      <c r="A916" s="39" t="str">
        <f ca="1">IF(ISERROR(MATCH(E916,Код_КВР,0)),"",INDIRECT(ADDRESS(MATCH(E916,Код_КВР,0)+1,2,,,"КВР")))</f>
        <v>Бюджетные инвестиции</v>
      </c>
      <c r="B916" s="81" t="s">
        <v>415</v>
      </c>
      <c r="C916" s="8" t="s">
        <v>557</v>
      </c>
      <c r="D916" s="8" t="s">
        <v>560</v>
      </c>
      <c r="E916" s="6">
        <v>410</v>
      </c>
      <c r="F916" s="7">
        <f t="shared" si="127"/>
        <v>0</v>
      </c>
      <c r="G916" s="7">
        <f t="shared" si="127"/>
        <v>0</v>
      </c>
    </row>
    <row r="917" spans="1:7" ht="33" hidden="1" customHeight="1">
      <c r="A917" s="39" t="str">
        <f ca="1">IF(ISERROR(MATCH(E917,Код_КВР,0)),"",INDIRECT(ADDRESS(MATCH(E917,Код_КВР,0)+1,2,,,"КВР")))</f>
        <v>Бюджетные инвестиции в объекты капитального строительства муниципальной собственности</v>
      </c>
      <c r="B917" s="81" t="s">
        <v>415</v>
      </c>
      <c r="C917" s="8" t="s">
        <v>557</v>
      </c>
      <c r="D917" s="8" t="s">
        <v>560</v>
      </c>
      <c r="E917" s="6">
        <v>414</v>
      </c>
      <c r="F917" s="7">
        <f>прил.16!G1213</f>
        <v>0</v>
      </c>
      <c r="G917" s="7">
        <f>прил.16!H1213</f>
        <v>0</v>
      </c>
    </row>
    <row r="918" spans="1:7" ht="16.5" hidden="1" customHeight="1">
      <c r="A918" s="39" t="str">
        <f ca="1">IF(ISERROR(MATCH(C918,Код_Раздел,0)),"",INDIRECT(ADDRESS(MATCH(C918,Код_Раздел,0)+1,2,,,"Раздел")))</f>
        <v>Жилищно-коммунальное хозяйство</v>
      </c>
      <c r="B918" s="81" t="s">
        <v>415</v>
      </c>
      <c r="C918" s="8" t="s">
        <v>562</v>
      </c>
      <c r="D918" s="1"/>
      <c r="E918" s="6"/>
      <c r="F918" s="7">
        <f t="shared" ref="F918:G921" si="128">F919</f>
        <v>0</v>
      </c>
      <c r="G918" s="7">
        <f t="shared" si="128"/>
        <v>0</v>
      </c>
    </row>
    <row r="919" spans="1:7" ht="16.5" hidden="1" customHeight="1">
      <c r="A919" s="13" t="s">
        <v>591</v>
      </c>
      <c r="B919" s="81" t="s">
        <v>415</v>
      </c>
      <c r="C919" s="8" t="s">
        <v>562</v>
      </c>
      <c r="D919" s="8" t="s">
        <v>556</v>
      </c>
      <c r="E919" s="6"/>
      <c r="F919" s="7">
        <f t="shared" si="128"/>
        <v>0</v>
      </c>
      <c r="G919" s="7">
        <f t="shared" si="128"/>
        <v>0</v>
      </c>
    </row>
    <row r="920" spans="1:7" ht="33" hidden="1" customHeight="1">
      <c r="A920" s="39" t="str">
        <f ca="1">IF(ISERROR(MATCH(E920,Код_КВР,0)),"",INDIRECT(ADDRESS(MATCH(E920,Код_КВР,0)+1,2,,,"КВР")))</f>
        <v>Капитальные вложения в объекты недвижимого имущества муниципальной собственности</v>
      </c>
      <c r="B920" s="81" t="s">
        <v>415</v>
      </c>
      <c r="C920" s="8" t="s">
        <v>562</v>
      </c>
      <c r="D920" s="8" t="s">
        <v>556</v>
      </c>
      <c r="E920" s="6">
        <v>400</v>
      </c>
      <c r="F920" s="7">
        <f t="shared" si="128"/>
        <v>0</v>
      </c>
      <c r="G920" s="7">
        <f t="shared" si="128"/>
        <v>0</v>
      </c>
    </row>
    <row r="921" spans="1:7" ht="16.5" hidden="1" customHeight="1">
      <c r="A921" s="39" t="str">
        <f ca="1">IF(ISERROR(MATCH(E921,Код_КВР,0)),"",INDIRECT(ADDRESS(MATCH(E921,Код_КВР,0)+1,2,,,"КВР")))</f>
        <v>Бюджетные инвестиции</v>
      </c>
      <c r="B921" s="81" t="s">
        <v>415</v>
      </c>
      <c r="C921" s="8" t="s">
        <v>562</v>
      </c>
      <c r="D921" s="8" t="s">
        <v>556</v>
      </c>
      <c r="E921" s="6">
        <v>410</v>
      </c>
      <c r="F921" s="7">
        <f t="shared" si="128"/>
        <v>0</v>
      </c>
      <c r="G921" s="7">
        <f t="shared" si="128"/>
        <v>0</v>
      </c>
    </row>
    <row r="922" spans="1:7" ht="33" hidden="1" customHeight="1">
      <c r="A922" s="39" t="str">
        <f ca="1">IF(ISERROR(MATCH(E922,Код_КВР,0)),"",INDIRECT(ADDRESS(MATCH(E922,Код_КВР,0)+1,2,,,"КВР")))</f>
        <v>Бюджетные инвестиции в объекты капитального строительства муниципальной собственности</v>
      </c>
      <c r="B922" s="81" t="s">
        <v>415</v>
      </c>
      <c r="C922" s="8" t="s">
        <v>562</v>
      </c>
      <c r="D922" s="8" t="s">
        <v>556</v>
      </c>
      <c r="E922" s="6">
        <v>414</v>
      </c>
      <c r="F922" s="7">
        <f>прил.16!G1265</f>
        <v>0</v>
      </c>
      <c r="G922" s="7">
        <f>прил.16!H1265</f>
        <v>0</v>
      </c>
    </row>
    <row r="923" spans="1:7" ht="16.5" hidden="1" customHeight="1">
      <c r="A923" s="39" t="str">
        <f ca="1">IF(ISERROR(MATCH(C923,Код_Раздел,0)),"",INDIRECT(ADDRESS(MATCH(C923,Код_Раздел,0)+1,2,,,"Раздел")))</f>
        <v>Образование</v>
      </c>
      <c r="B923" s="81" t="s">
        <v>415</v>
      </c>
      <c r="C923" s="8" t="s">
        <v>537</v>
      </c>
      <c r="D923" s="1"/>
      <c r="E923" s="6"/>
      <c r="F923" s="7">
        <f t="shared" ref="F923:G926" si="129">F924</f>
        <v>0</v>
      </c>
      <c r="G923" s="7">
        <f t="shared" si="129"/>
        <v>0</v>
      </c>
    </row>
    <row r="924" spans="1:7" ht="16.5" hidden="1" customHeight="1">
      <c r="A924" s="10" t="s">
        <v>590</v>
      </c>
      <c r="B924" s="81" t="s">
        <v>415</v>
      </c>
      <c r="C924" s="8" t="s">
        <v>537</v>
      </c>
      <c r="D924" s="1" t="s">
        <v>560</v>
      </c>
      <c r="E924" s="6"/>
      <c r="F924" s="7">
        <f t="shared" si="129"/>
        <v>0</v>
      </c>
      <c r="G924" s="7">
        <f t="shared" si="129"/>
        <v>0</v>
      </c>
    </row>
    <row r="925" spans="1:7" ht="33" hidden="1" customHeight="1">
      <c r="A925" s="39" t="str">
        <f ca="1">IF(ISERROR(MATCH(E925,Код_КВР,0)),"",INDIRECT(ADDRESS(MATCH(E925,Код_КВР,0)+1,2,,,"КВР")))</f>
        <v>Капитальные вложения в объекты недвижимого имущества муниципальной собственности</v>
      </c>
      <c r="B925" s="81" t="s">
        <v>415</v>
      </c>
      <c r="C925" s="8" t="s">
        <v>537</v>
      </c>
      <c r="D925" s="1" t="s">
        <v>560</v>
      </c>
      <c r="E925" s="6">
        <v>400</v>
      </c>
      <c r="F925" s="7">
        <f t="shared" si="129"/>
        <v>0</v>
      </c>
      <c r="G925" s="7">
        <f t="shared" si="129"/>
        <v>0</v>
      </c>
    </row>
    <row r="926" spans="1:7" ht="16.5" hidden="1" customHeight="1">
      <c r="A926" s="39" t="str">
        <f ca="1">IF(ISERROR(MATCH(E926,Код_КВР,0)),"",INDIRECT(ADDRESS(MATCH(E926,Код_КВР,0)+1,2,,,"КВР")))</f>
        <v>Бюджетные инвестиции</v>
      </c>
      <c r="B926" s="81" t="s">
        <v>415</v>
      </c>
      <c r="C926" s="8" t="s">
        <v>537</v>
      </c>
      <c r="D926" s="1" t="s">
        <v>560</v>
      </c>
      <c r="E926" s="6">
        <v>410</v>
      </c>
      <c r="F926" s="7">
        <f t="shared" si="129"/>
        <v>0</v>
      </c>
      <c r="G926" s="7">
        <f t="shared" si="129"/>
        <v>0</v>
      </c>
    </row>
    <row r="927" spans="1:7" ht="33" hidden="1" customHeight="1">
      <c r="A927" s="39" t="str">
        <f ca="1">IF(ISERROR(MATCH(E927,Код_КВР,0)),"",INDIRECT(ADDRESS(MATCH(E927,Код_КВР,0)+1,2,,,"КВР")))</f>
        <v>Бюджетные инвестиции в объекты капитального строительства муниципальной собственности</v>
      </c>
      <c r="B927" s="81" t="s">
        <v>415</v>
      </c>
      <c r="C927" s="8" t="s">
        <v>537</v>
      </c>
      <c r="D927" s="1" t="s">
        <v>560</v>
      </c>
      <c r="E927" s="6">
        <v>414</v>
      </c>
      <c r="F927" s="7">
        <f>прил.16!G1292</f>
        <v>0</v>
      </c>
      <c r="G927" s="7">
        <f>прил.16!H1292</f>
        <v>0</v>
      </c>
    </row>
    <row r="928" spans="1:7" ht="16.5" hidden="1" customHeight="1">
      <c r="A928" s="39" t="str">
        <f ca="1">IF(ISERROR(MATCH(C928,Код_Раздел,0)),"",INDIRECT(ADDRESS(MATCH(C928,Код_Раздел,0)+1,2,,,"Раздел")))</f>
        <v>Физическая культура и спорт</v>
      </c>
      <c r="B928" s="81" t="s">
        <v>415</v>
      </c>
      <c r="C928" s="8" t="s">
        <v>565</v>
      </c>
      <c r="D928" s="1"/>
      <c r="E928" s="6"/>
      <c r="F928" s="7">
        <f t="shared" ref="F928:G931" si="130">F929</f>
        <v>0</v>
      </c>
      <c r="G928" s="7">
        <f t="shared" si="130"/>
        <v>0</v>
      </c>
    </row>
    <row r="929" spans="1:7" ht="16.5" hidden="1" customHeight="1">
      <c r="A929" s="10" t="s">
        <v>534</v>
      </c>
      <c r="B929" s="81" t="s">
        <v>415</v>
      </c>
      <c r="C929" s="8" t="s">
        <v>565</v>
      </c>
      <c r="D929" s="1" t="s">
        <v>562</v>
      </c>
      <c r="E929" s="6"/>
      <c r="F929" s="7">
        <f t="shared" si="130"/>
        <v>0</v>
      </c>
      <c r="G929" s="7">
        <f t="shared" si="130"/>
        <v>0</v>
      </c>
    </row>
    <row r="930" spans="1:7" ht="33" hidden="1" customHeight="1">
      <c r="A930" s="39" t="str">
        <f ca="1">IF(ISERROR(MATCH(E930,Код_КВР,0)),"",INDIRECT(ADDRESS(MATCH(E930,Код_КВР,0)+1,2,,,"КВР")))</f>
        <v>Капитальные вложения в объекты недвижимого имущества муниципальной собственности</v>
      </c>
      <c r="B930" s="81" t="s">
        <v>415</v>
      </c>
      <c r="C930" s="8" t="s">
        <v>565</v>
      </c>
      <c r="D930" s="1" t="s">
        <v>562</v>
      </c>
      <c r="E930" s="6">
        <v>400</v>
      </c>
      <c r="F930" s="7">
        <f t="shared" si="130"/>
        <v>0</v>
      </c>
      <c r="G930" s="7">
        <f t="shared" si="130"/>
        <v>0</v>
      </c>
    </row>
    <row r="931" spans="1:7" ht="16.5" hidden="1" customHeight="1">
      <c r="A931" s="39" t="str">
        <f ca="1">IF(ISERROR(MATCH(E931,Код_КВР,0)),"",INDIRECT(ADDRESS(MATCH(E931,Код_КВР,0)+1,2,,,"КВР")))</f>
        <v>Бюджетные инвестиции</v>
      </c>
      <c r="B931" s="81" t="s">
        <v>415</v>
      </c>
      <c r="C931" s="8" t="s">
        <v>565</v>
      </c>
      <c r="D931" s="1" t="s">
        <v>562</v>
      </c>
      <c r="E931" s="6">
        <v>410</v>
      </c>
      <c r="F931" s="7">
        <f t="shared" si="130"/>
        <v>0</v>
      </c>
      <c r="G931" s="7">
        <f t="shared" si="130"/>
        <v>0</v>
      </c>
    </row>
    <row r="932" spans="1:7" ht="33" hidden="1" customHeight="1">
      <c r="A932" s="39" t="str">
        <f ca="1">IF(ISERROR(MATCH(E932,Код_КВР,0)),"",INDIRECT(ADDRESS(MATCH(E932,Код_КВР,0)+1,2,,,"КВР")))</f>
        <v>Бюджетные инвестиции в объекты капитального строительства муниципальной собственности</v>
      </c>
      <c r="B932" s="81" t="s">
        <v>415</v>
      </c>
      <c r="C932" s="8" t="s">
        <v>565</v>
      </c>
      <c r="D932" s="1" t="s">
        <v>562</v>
      </c>
      <c r="E932" s="6">
        <v>414</v>
      </c>
      <c r="F932" s="7">
        <f>прил.16!G1312</f>
        <v>0</v>
      </c>
      <c r="G932" s="7">
        <f>прил.16!H1312</f>
        <v>0</v>
      </c>
    </row>
    <row r="933" spans="1:7" ht="16.5" hidden="1" customHeight="1">
      <c r="A933" s="39" t="str">
        <f ca="1">IF(ISERROR(MATCH(B933,Код_КЦСР,0)),"",INDIRECT(ADDRESS(MATCH(B933,Код_КЦСР,0)+1,2,,,"КЦСР")))</f>
        <v>Строительство детского сада № 35 на 330 мест в 105 мкр.</v>
      </c>
      <c r="B933" s="81" t="s">
        <v>417</v>
      </c>
      <c r="C933" s="8"/>
      <c r="D933" s="1"/>
      <c r="E933" s="6"/>
      <c r="F933" s="7">
        <f t="shared" ref="F933:G937" si="131">F934</f>
        <v>0</v>
      </c>
      <c r="G933" s="7">
        <f t="shared" si="131"/>
        <v>0</v>
      </c>
    </row>
    <row r="934" spans="1:7" ht="16.5" hidden="1" customHeight="1">
      <c r="A934" s="39" t="str">
        <f ca="1">IF(ISERROR(MATCH(C934,Код_Раздел,0)),"",INDIRECT(ADDRESS(MATCH(C934,Код_Раздел,0)+1,2,,,"Раздел")))</f>
        <v>Образование</v>
      </c>
      <c r="B934" s="81" t="s">
        <v>417</v>
      </c>
      <c r="C934" s="8" t="s">
        <v>537</v>
      </c>
      <c r="D934" s="1"/>
      <c r="E934" s="6"/>
      <c r="F934" s="7">
        <f t="shared" si="131"/>
        <v>0</v>
      </c>
      <c r="G934" s="7">
        <f t="shared" si="131"/>
        <v>0</v>
      </c>
    </row>
    <row r="935" spans="1:7" ht="16.5" hidden="1" customHeight="1">
      <c r="A935" s="10" t="s">
        <v>590</v>
      </c>
      <c r="B935" s="81" t="s">
        <v>417</v>
      </c>
      <c r="C935" s="8" t="s">
        <v>537</v>
      </c>
      <c r="D935" s="1" t="s">
        <v>560</v>
      </c>
      <c r="E935" s="6"/>
      <c r="F935" s="7">
        <f t="shared" si="131"/>
        <v>0</v>
      </c>
      <c r="G935" s="7">
        <f t="shared" si="131"/>
        <v>0</v>
      </c>
    </row>
    <row r="936" spans="1:7" ht="33" hidden="1" customHeight="1">
      <c r="A936" s="39" t="str">
        <f ca="1">IF(ISERROR(MATCH(E936,Код_КВР,0)),"",INDIRECT(ADDRESS(MATCH(E936,Код_КВР,0)+1,2,,,"КВР")))</f>
        <v>Капитальные вложения в объекты недвижимого имущества муниципальной собственности</v>
      </c>
      <c r="B936" s="81" t="s">
        <v>417</v>
      </c>
      <c r="C936" s="8" t="s">
        <v>537</v>
      </c>
      <c r="D936" s="1" t="s">
        <v>560</v>
      </c>
      <c r="E936" s="6">
        <v>400</v>
      </c>
      <c r="F936" s="7">
        <f t="shared" si="131"/>
        <v>0</v>
      </c>
      <c r="G936" s="7">
        <f t="shared" si="131"/>
        <v>0</v>
      </c>
    </row>
    <row r="937" spans="1:7" ht="16.5" hidden="1" customHeight="1">
      <c r="A937" s="39" t="str">
        <f ca="1">IF(ISERROR(MATCH(E937,Код_КВР,0)),"",INDIRECT(ADDRESS(MATCH(E937,Код_КВР,0)+1,2,,,"КВР")))</f>
        <v>Бюджетные инвестиции</v>
      </c>
      <c r="B937" s="81" t="s">
        <v>417</v>
      </c>
      <c r="C937" s="8" t="s">
        <v>537</v>
      </c>
      <c r="D937" s="1" t="s">
        <v>560</v>
      </c>
      <c r="E937" s="6">
        <v>410</v>
      </c>
      <c r="F937" s="7">
        <f t="shared" si="131"/>
        <v>0</v>
      </c>
      <c r="G937" s="7">
        <f t="shared" si="131"/>
        <v>0</v>
      </c>
    </row>
    <row r="938" spans="1:7" ht="33" hidden="1" customHeight="1">
      <c r="A938" s="39" t="str">
        <f ca="1">IF(ISERROR(MATCH(E938,Код_КВР,0)),"",INDIRECT(ADDRESS(MATCH(E938,Код_КВР,0)+1,2,,,"КВР")))</f>
        <v>Бюджетные инвестиции в объекты капитального строительства муниципальной собственности</v>
      </c>
      <c r="B938" s="81" t="s">
        <v>417</v>
      </c>
      <c r="C938" s="8" t="s">
        <v>537</v>
      </c>
      <c r="D938" s="1" t="s">
        <v>560</v>
      </c>
      <c r="E938" s="6">
        <v>414</v>
      </c>
      <c r="F938" s="7">
        <f>прил.16!G1296</f>
        <v>0</v>
      </c>
      <c r="G938" s="7">
        <f>прил.16!H1296</f>
        <v>0</v>
      </c>
    </row>
    <row r="939" spans="1:7" ht="16.5" hidden="1" customHeight="1">
      <c r="A939" s="39" t="str">
        <f ca="1">IF(ISERROR(MATCH(B939,Код_КЦСР,0)),"",INDIRECT(ADDRESS(MATCH(B939,Код_КЦСР,0)+1,2,,,"КЦСР")))</f>
        <v>Строительство детского сада № 27 в 115 мкр.</v>
      </c>
      <c r="B939" s="81" t="s">
        <v>418</v>
      </c>
      <c r="C939" s="8"/>
      <c r="D939" s="1"/>
      <c r="E939" s="6"/>
      <c r="F939" s="7">
        <f t="shared" ref="F939:G943" si="132">F940</f>
        <v>0</v>
      </c>
      <c r="G939" s="7">
        <f t="shared" si="132"/>
        <v>0</v>
      </c>
    </row>
    <row r="940" spans="1:7" ht="16.5" hidden="1" customHeight="1">
      <c r="A940" s="39" t="str">
        <f ca="1">IF(ISERROR(MATCH(C940,Код_Раздел,0)),"",INDIRECT(ADDRESS(MATCH(C940,Код_Раздел,0)+1,2,,,"Раздел")))</f>
        <v>Образование</v>
      </c>
      <c r="B940" s="81" t="s">
        <v>418</v>
      </c>
      <c r="C940" s="8" t="s">
        <v>537</v>
      </c>
      <c r="D940" s="1"/>
      <c r="E940" s="6"/>
      <c r="F940" s="7">
        <f t="shared" si="132"/>
        <v>0</v>
      </c>
      <c r="G940" s="7">
        <f t="shared" si="132"/>
        <v>0</v>
      </c>
    </row>
    <row r="941" spans="1:7" ht="16.5" hidden="1" customHeight="1">
      <c r="A941" s="10" t="s">
        <v>590</v>
      </c>
      <c r="B941" s="81" t="s">
        <v>418</v>
      </c>
      <c r="C941" s="8" t="s">
        <v>537</v>
      </c>
      <c r="D941" s="1" t="s">
        <v>560</v>
      </c>
      <c r="E941" s="6"/>
      <c r="F941" s="7">
        <f t="shared" si="132"/>
        <v>0</v>
      </c>
      <c r="G941" s="7">
        <f t="shared" si="132"/>
        <v>0</v>
      </c>
    </row>
    <row r="942" spans="1:7" ht="33" hidden="1" customHeight="1">
      <c r="A942" s="39" t="str">
        <f ca="1">IF(ISERROR(MATCH(E942,Код_КВР,0)),"",INDIRECT(ADDRESS(MATCH(E942,Код_КВР,0)+1,2,,,"КВР")))</f>
        <v>Капитальные вложения в объекты недвижимого имущества муниципальной собственности</v>
      </c>
      <c r="B942" s="81" t="s">
        <v>418</v>
      </c>
      <c r="C942" s="8" t="s">
        <v>537</v>
      </c>
      <c r="D942" s="1" t="s">
        <v>560</v>
      </c>
      <c r="E942" s="6">
        <v>400</v>
      </c>
      <c r="F942" s="7">
        <f t="shared" si="132"/>
        <v>0</v>
      </c>
      <c r="G942" s="7">
        <f t="shared" si="132"/>
        <v>0</v>
      </c>
    </row>
    <row r="943" spans="1:7" ht="16.5" hidden="1" customHeight="1">
      <c r="A943" s="39" t="str">
        <f ca="1">IF(ISERROR(MATCH(E943,Код_КВР,0)),"",INDIRECT(ADDRESS(MATCH(E943,Код_КВР,0)+1,2,,,"КВР")))</f>
        <v>Бюджетные инвестиции</v>
      </c>
      <c r="B943" s="81" t="s">
        <v>418</v>
      </c>
      <c r="C943" s="8" t="s">
        <v>537</v>
      </c>
      <c r="D943" s="1" t="s">
        <v>560</v>
      </c>
      <c r="E943" s="6">
        <v>410</v>
      </c>
      <c r="F943" s="7">
        <f t="shared" si="132"/>
        <v>0</v>
      </c>
      <c r="G943" s="7">
        <f t="shared" si="132"/>
        <v>0</v>
      </c>
    </row>
    <row r="944" spans="1:7" ht="33" hidden="1" customHeight="1">
      <c r="A944" s="39" t="str">
        <f ca="1">IF(ISERROR(MATCH(E944,Код_КВР,0)),"",INDIRECT(ADDRESS(MATCH(E944,Код_КВР,0)+1,2,,,"КВР")))</f>
        <v>Бюджетные инвестиции в объекты капитального строительства муниципальной собственности</v>
      </c>
      <c r="B944" s="81" t="s">
        <v>418</v>
      </c>
      <c r="C944" s="8" t="s">
        <v>537</v>
      </c>
      <c r="D944" s="1" t="s">
        <v>560</v>
      </c>
      <c r="E944" s="6">
        <v>414</v>
      </c>
      <c r="F944" s="7">
        <f>прил.16!G1300</f>
        <v>0</v>
      </c>
      <c r="G944" s="7">
        <f>прил.16!H1300</f>
        <v>0</v>
      </c>
    </row>
    <row r="945" spans="1:7" ht="16.5" hidden="1" customHeight="1">
      <c r="A945" s="39" t="str">
        <f ca="1">IF(ISERROR(MATCH(B945,Код_КЦСР,0)),"",INDIRECT(ADDRESS(MATCH(B945,Код_КЦСР,0)+1,2,,,"КЦСР")))</f>
        <v>Строительство полигона твердых бытовых отходов (ТБО) №2</v>
      </c>
      <c r="B945" s="81" t="s">
        <v>419</v>
      </c>
      <c r="C945" s="8"/>
      <c r="D945" s="1"/>
      <c r="E945" s="6"/>
      <c r="F945" s="7">
        <f t="shared" ref="F945:G949" si="133">F946</f>
        <v>0</v>
      </c>
      <c r="G945" s="7">
        <f t="shared" si="133"/>
        <v>0</v>
      </c>
    </row>
    <row r="946" spans="1:7" ht="16.5" hidden="1" customHeight="1">
      <c r="A946" s="39" t="str">
        <f ca="1">IF(ISERROR(MATCH(C946,Код_Раздел,0)),"",INDIRECT(ADDRESS(MATCH(C946,Код_Раздел,0)+1,2,,,"Раздел")))</f>
        <v>Жилищно-коммунальное хозяйство</v>
      </c>
      <c r="B946" s="81" t="s">
        <v>419</v>
      </c>
      <c r="C946" s="8" t="s">
        <v>562</v>
      </c>
      <c r="D946" s="1"/>
      <c r="E946" s="6"/>
      <c r="F946" s="7">
        <f t="shared" si="133"/>
        <v>0</v>
      </c>
      <c r="G946" s="7">
        <f t="shared" si="133"/>
        <v>0</v>
      </c>
    </row>
    <row r="947" spans="1:7" ht="16.5" hidden="1" customHeight="1">
      <c r="A947" s="10" t="s">
        <v>592</v>
      </c>
      <c r="B947" s="81" t="s">
        <v>419</v>
      </c>
      <c r="C947" s="8" t="s">
        <v>562</v>
      </c>
      <c r="D947" s="8" t="s">
        <v>555</v>
      </c>
      <c r="E947" s="6"/>
      <c r="F947" s="7">
        <f t="shared" si="133"/>
        <v>0</v>
      </c>
      <c r="G947" s="7">
        <f t="shared" si="133"/>
        <v>0</v>
      </c>
    </row>
    <row r="948" spans="1:7" ht="33" hidden="1" customHeight="1">
      <c r="A948" s="39" t="str">
        <f ca="1">IF(ISERROR(MATCH(E948,Код_КВР,0)),"",INDIRECT(ADDRESS(MATCH(E948,Код_КВР,0)+1,2,,,"КВР")))</f>
        <v>Капитальные вложения в объекты недвижимого имущества муниципальной собственности</v>
      </c>
      <c r="B948" s="81" t="s">
        <v>419</v>
      </c>
      <c r="C948" s="8" t="s">
        <v>562</v>
      </c>
      <c r="D948" s="8" t="s">
        <v>555</v>
      </c>
      <c r="E948" s="6">
        <v>400</v>
      </c>
      <c r="F948" s="7">
        <f t="shared" si="133"/>
        <v>0</v>
      </c>
      <c r="G948" s="7">
        <f t="shared" si="133"/>
        <v>0</v>
      </c>
    </row>
    <row r="949" spans="1:7" ht="16.5" hidden="1" customHeight="1">
      <c r="A949" s="39" t="str">
        <f ca="1">IF(ISERROR(MATCH(E949,Код_КВР,0)),"",INDIRECT(ADDRESS(MATCH(E949,Код_КВР,0)+1,2,,,"КВР")))</f>
        <v>Бюджетные инвестиции</v>
      </c>
      <c r="B949" s="81" t="s">
        <v>419</v>
      </c>
      <c r="C949" s="8" t="s">
        <v>562</v>
      </c>
      <c r="D949" s="8" t="s">
        <v>555</v>
      </c>
      <c r="E949" s="6">
        <v>410</v>
      </c>
      <c r="F949" s="7">
        <f t="shared" si="133"/>
        <v>0</v>
      </c>
      <c r="G949" s="7">
        <f t="shared" si="133"/>
        <v>0</v>
      </c>
    </row>
    <row r="950" spans="1:7" ht="33" hidden="1" customHeight="1">
      <c r="A950" s="39" t="str">
        <f ca="1">IF(ISERROR(MATCH(E950,Код_КВР,0)),"",INDIRECT(ADDRESS(MATCH(E950,Код_КВР,0)+1,2,,,"КВР")))</f>
        <v>Бюджетные инвестиции в объекты капитального строительства муниципальной собственности</v>
      </c>
      <c r="B950" s="81" t="s">
        <v>419</v>
      </c>
      <c r="C950" s="8" t="s">
        <v>562</v>
      </c>
      <c r="D950" s="8" t="s">
        <v>555</v>
      </c>
      <c r="E950" s="6">
        <v>414</v>
      </c>
      <c r="F950" s="7">
        <f>прил.16!G1258</f>
        <v>0</v>
      </c>
      <c r="G950" s="7">
        <f>прил.16!H1258</f>
        <v>0</v>
      </c>
    </row>
    <row r="951" spans="1:7" ht="16.5" hidden="1" customHeight="1">
      <c r="A951" s="39" t="str">
        <f ca="1">IF(ISERROR(MATCH(B951,Код_КЦСР,0)),"",INDIRECT(ADDRESS(MATCH(B951,Код_КЦСР,0)+1,2,,,"КЦСР")))</f>
        <v>Капитальный ремонт  объектов муниципальной собственности</v>
      </c>
      <c r="B951" s="54" t="s">
        <v>420</v>
      </c>
      <c r="C951" s="8"/>
      <c r="D951" s="1"/>
      <c r="E951" s="6"/>
      <c r="F951" s="7">
        <f>F952+F957</f>
        <v>0</v>
      </c>
      <c r="G951" s="7">
        <f>G952+G957</f>
        <v>0</v>
      </c>
    </row>
    <row r="952" spans="1:7" ht="16.5" hidden="1" customHeight="1">
      <c r="A952" s="39" t="str">
        <f ca="1">IF(ISERROR(MATCH(C952,Код_Раздел,0)),"",INDIRECT(ADDRESS(MATCH(C952,Код_Раздел,0)+1,2,,,"Раздел")))</f>
        <v>Общегосударственные  вопросы</v>
      </c>
      <c r="B952" s="54" t="s">
        <v>420</v>
      </c>
      <c r="C952" s="8" t="s">
        <v>554</v>
      </c>
      <c r="D952" s="1"/>
      <c r="E952" s="6"/>
      <c r="F952" s="7">
        <f t="shared" ref="F952:G955" si="134">F953</f>
        <v>0</v>
      </c>
      <c r="G952" s="7">
        <f t="shared" si="134"/>
        <v>0</v>
      </c>
    </row>
    <row r="953" spans="1:7" ht="16.5" hidden="1" customHeight="1">
      <c r="A953" s="10" t="s">
        <v>578</v>
      </c>
      <c r="B953" s="54" t="s">
        <v>420</v>
      </c>
      <c r="C953" s="8" t="s">
        <v>554</v>
      </c>
      <c r="D953" s="1" t="s">
        <v>532</v>
      </c>
      <c r="E953" s="6"/>
      <c r="F953" s="7">
        <f t="shared" si="134"/>
        <v>0</v>
      </c>
      <c r="G953" s="7">
        <f t="shared" si="134"/>
        <v>0</v>
      </c>
    </row>
    <row r="954" spans="1:7" ht="16.5" hidden="1" customHeight="1">
      <c r="A954" s="39" t="str">
        <f ca="1">IF(ISERROR(MATCH(E954,Код_КВР,0)),"",INDIRECT(ADDRESS(MATCH(E954,Код_КВР,0)+1,2,,,"КВР")))</f>
        <v>Закупка товаров, работ и услуг для муниципальных нужд</v>
      </c>
      <c r="B954" s="54" t="s">
        <v>420</v>
      </c>
      <c r="C954" s="8" t="s">
        <v>554</v>
      </c>
      <c r="D954" s="1" t="s">
        <v>532</v>
      </c>
      <c r="E954" s="6">
        <v>200</v>
      </c>
      <c r="F954" s="7">
        <f t="shared" si="134"/>
        <v>0</v>
      </c>
      <c r="G954" s="7">
        <f t="shared" si="134"/>
        <v>0</v>
      </c>
    </row>
    <row r="955" spans="1:7" ht="33" hidden="1" customHeight="1">
      <c r="A955" s="39" t="str">
        <f ca="1">IF(ISERROR(MATCH(E955,Код_КВР,0)),"",INDIRECT(ADDRESS(MATCH(E955,Код_КВР,0)+1,2,,,"КВР")))</f>
        <v>Иные закупки товаров, работ и услуг для обеспечения муниципальных нужд</v>
      </c>
      <c r="B955" s="54" t="s">
        <v>420</v>
      </c>
      <c r="C955" s="8" t="s">
        <v>554</v>
      </c>
      <c r="D955" s="1" t="s">
        <v>532</v>
      </c>
      <c r="E955" s="6">
        <v>240</v>
      </c>
      <c r="F955" s="7">
        <f t="shared" si="134"/>
        <v>0</v>
      </c>
      <c r="G955" s="7">
        <f t="shared" si="134"/>
        <v>0</v>
      </c>
    </row>
    <row r="956" spans="1:7" ht="33" hidden="1" customHeight="1">
      <c r="A956" s="39" t="str">
        <f ca="1">IF(ISERROR(MATCH(E956,Код_КВР,0)),"",INDIRECT(ADDRESS(MATCH(E956,Код_КВР,0)+1,2,,,"КВР")))</f>
        <v>Закупка товаров, работ, услуг в целях капитального ремонта муниципального имущества</v>
      </c>
      <c r="B956" s="54" t="s">
        <v>420</v>
      </c>
      <c r="C956" s="8" t="s">
        <v>554</v>
      </c>
      <c r="D956" s="1" t="s">
        <v>532</v>
      </c>
      <c r="E956" s="6">
        <v>243</v>
      </c>
      <c r="F956" s="7">
        <f>прил.16!G1194</f>
        <v>0</v>
      </c>
      <c r="G956" s="7">
        <f>прил.16!H1194</f>
        <v>0</v>
      </c>
    </row>
    <row r="957" spans="1:7" ht="16.5" hidden="1" customHeight="1">
      <c r="A957" s="39" t="str">
        <f ca="1">IF(ISERROR(MATCH(C957,Код_Раздел,0)),"",INDIRECT(ADDRESS(MATCH(C957,Код_Раздел,0)+1,2,,,"Раздел")))</f>
        <v>Образование</v>
      </c>
      <c r="B957" s="54" t="s">
        <v>420</v>
      </c>
      <c r="C957" s="8" t="s">
        <v>537</v>
      </c>
      <c r="D957" s="1"/>
      <c r="E957" s="6"/>
      <c r="F957" s="7">
        <f>F958+F962</f>
        <v>0</v>
      </c>
      <c r="G957" s="7">
        <f>G958+G962</f>
        <v>0</v>
      </c>
    </row>
    <row r="958" spans="1:7" ht="16.5" hidden="1" customHeight="1">
      <c r="A958" s="10" t="s">
        <v>589</v>
      </c>
      <c r="B958" s="54" t="s">
        <v>420</v>
      </c>
      <c r="C958" s="8" t="s">
        <v>537</v>
      </c>
      <c r="D958" s="1" t="s">
        <v>555</v>
      </c>
      <c r="E958" s="6"/>
      <c r="F958" s="7">
        <f t="shared" ref="F958:G960" si="135">F959</f>
        <v>0</v>
      </c>
      <c r="G958" s="7">
        <f t="shared" si="135"/>
        <v>0</v>
      </c>
    </row>
    <row r="959" spans="1:7" ht="16.5" hidden="1" customHeight="1">
      <c r="A959" s="39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54" t="s">
        <v>420</v>
      </c>
      <c r="C959" s="8" t="s">
        <v>537</v>
      </c>
      <c r="D959" s="1" t="s">
        <v>555</v>
      </c>
      <c r="E959" s="6">
        <v>200</v>
      </c>
      <c r="F959" s="7">
        <f t="shared" si="135"/>
        <v>0</v>
      </c>
      <c r="G959" s="7">
        <f t="shared" si="135"/>
        <v>0</v>
      </c>
    </row>
    <row r="960" spans="1:7" ht="33" hidden="1" customHeight="1">
      <c r="A960" s="39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54" t="s">
        <v>420</v>
      </c>
      <c r="C960" s="8" t="s">
        <v>537</v>
      </c>
      <c r="D960" s="1" t="s">
        <v>555</v>
      </c>
      <c r="E960" s="6">
        <v>240</v>
      </c>
      <c r="F960" s="7">
        <f t="shared" si="135"/>
        <v>0</v>
      </c>
      <c r="G960" s="7">
        <f t="shared" si="135"/>
        <v>0</v>
      </c>
    </row>
    <row r="961" spans="1:7" ht="33" hidden="1" customHeight="1">
      <c r="A961" s="39" t="str">
        <f ca="1">IF(ISERROR(MATCH(E961,Код_КВР,0)),"",INDIRECT(ADDRESS(MATCH(E961,Код_КВР,0)+1,2,,,"КВР")))</f>
        <v>Закупка товаров, работ, услуг в целях капитального ремонта муниципального имущества</v>
      </c>
      <c r="B961" s="54" t="s">
        <v>420</v>
      </c>
      <c r="C961" s="8" t="s">
        <v>537</v>
      </c>
      <c r="D961" s="1" t="s">
        <v>555</v>
      </c>
      <c r="E961" s="6">
        <v>243</v>
      </c>
      <c r="F961" s="7">
        <f>прил.16!G1272</f>
        <v>0</v>
      </c>
      <c r="G961" s="7">
        <f>прил.16!H1272</f>
        <v>0</v>
      </c>
    </row>
    <row r="962" spans="1:7" ht="16.5" hidden="1" customHeight="1">
      <c r="A962" s="10" t="s">
        <v>590</v>
      </c>
      <c r="B962" s="54" t="s">
        <v>420</v>
      </c>
      <c r="C962" s="8" t="s">
        <v>537</v>
      </c>
      <c r="D962" s="1" t="s">
        <v>560</v>
      </c>
      <c r="E962" s="6"/>
      <c r="F962" s="7">
        <f t="shared" ref="F962:G964" si="136">F963</f>
        <v>0</v>
      </c>
      <c r="G962" s="7">
        <f t="shared" si="136"/>
        <v>0</v>
      </c>
    </row>
    <row r="963" spans="1:7" ht="16.5" hidden="1" customHeight="1">
      <c r="A963" s="39" t="str">
        <f ca="1">IF(ISERROR(MATCH(E963,Код_КВР,0)),"",INDIRECT(ADDRESS(MATCH(E963,Код_КВР,0)+1,2,,,"КВР")))</f>
        <v>Закупка товаров, работ и услуг для муниципальных нужд</v>
      </c>
      <c r="B963" s="54" t="s">
        <v>420</v>
      </c>
      <c r="C963" s="8" t="s">
        <v>537</v>
      </c>
      <c r="D963" s="1" t="s">
        <v>560</v>
      </c>
      <c r="E963" s="6">
        <v>200</v>
      </c>
      <c r="F963" s="7">
        <f t="shared" si="136"/>
        <v>0</v>
      </c>
      <c r="G963" s="7">
        <f t="shared" si="136"/>
        <v>0</v>
      </c>
    </row>
    <row r="964" spans="1:7" ht="33" hidden="1" customHeight="1">
      <c r="A964" s="39" t="str">
        <f ca="1">IF(ISERROR(MATCH(E964,Код_КВР,0)),"",INDIRECT(ADDRESS(MATCH(E964,Код_КВР,0)+1,2,,,"КВР")))</f>
        <v>Иные закупки товаров, работ и услуг для обеспечения муниципальных нужд</v>
      </c>
      <c r="B964" s="54" t="s">
        <v>420</v>
      </c>
      <c r="C964" s="8" t="s">
        <v>537</v>
      </c>
      <c r="D964" s="1" t="s">
        <v>560</v>
      </c>
      <c r="E964" s="6">
        <v>240</v>
      </c>
      <c r="F964" s="7">
        <f t="shared" si="136"/>
        <v>0</v>
      </c>
      <c r="G964" s="7">
        <f t="shared" si="136"/>
        <v>0</v>
      </c>
    </row>
    <row r="965" spans="1:7" ht="33" hidden="1" customHeight="1">
      <c r="A965" s="39" t="str">
        <f ca="1">IF(ISERROR(MATCH(E965,Код_КВР,0)),"",INDIRECT(ADDRESS(MATCH(E965,Код_КВР,0)+1,2,,,"КВР")))</f>
        <v>Закупка товаров, работ, услуг в целях капитального ремонта муниципального имущества</v>
      </c>
      <c r="B965" s="54" t="s">
        <v>420</v>
      </c>
      <c r="C965" s="8" t="s">
        <v>537</v>
      </c>
      <c r="D965" s="1" t="s">
        <v>560</v>
      </c>
      <c r="E965" s="6">
        <v>243</v>
      </c>
      <c r="F965" s="7">
        <f>прил.16!G1304</f>
        <v>0</v>
      </c>
      <c r="G965" s="7">
        <f>прил.16!H1304</f>
        <v>0</v>
      </c>
    </row>
    <row r="966" spans="1:7" ht="66">
      <c r="A966" s="39" t="str">
        <f ca="1">IF(ISERROR(MATCH(B966,Код_КЦСР,0)),"",INDIRECT(ADDRESS(MATCH(B966,Код_КЦСР,0)+1,2,,,"КЦСР")))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66" s="54" t="s">
        <v>421</v>
      </c>
      <c r="C966" s="8"/>
      <c r="D966" s="1"/>
      <c r="E966" s="6"/>
      <c r="F966" s="7">
        <f>F967</f>
        <v>49651.199999999997</v>
      </c>
      <c r="G966" s="7">
        <f>G967</f>
        <v>49684.5</v>
      </c>
    </row>
    <row r="967" spans="1:7">
      <c r="A967" s="39" t="str">
        <f ca="1">IF(ISERROR(MATCH(C967,Код_Раздел,0)),"",INDIRECT(ADDRESS(MATCH(C967,Код_Раздел,0)+1,2,,,"Раздел")))</f>
        <v>Национальная экономика</v>
      </c>
      <c r="B967" s="54" t="s">
        <v>421</v>
      </c>
      <c r="C967" s="8" t="s">
        <v>557</v>
      </c>
      <c r="D967" s="1"/>
      <c r="E967" s="6"/>
      <c r="F967" s="7">
        <f>F968</f>
        <v>49651.199999999997</v>
      </c>
      <c r="G967" s="7">
        <f>G968</f>
        <v>49684.5</v>
      </c>
    </row>
    <row r="968" spans="1:7">
      <c r="A968" s="10" t="s">
        <v>564</v>
      </c>
      <c r="B968" s="54" t="s">
        <v>421</v>
      </c>
      <c r="C968" s="8" t="s">
        <v>557</v>
      </c>
      <c r="D968" s="8" t="s">
        <v>538</v>
      </c>
      <c r="E968" s="6"/>
      <c r="F968" s="7">
        <f>F969+F971+F974</f>
        <v>49651.199999999997</v>
      </c>
      <c r="G968" s="7">
        <f>G969+G971+G974</f>
        <v>49684.5</v>
      </c>
    </row>
    <row r="969" spans="1:7" ht="37.5" customHeight="1">
      <c r="A969" s="39" t="str">
        <f t="shared" ref="A969:A977" ca="1" si="137">IF(ISERROR(MATCH(E969,Код_КВР,0)),"",INDIRECT(ADDRESS(MATCH(E969,Код_КВР,0)+1,2,,,"КВР")))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9" s="54" t="s">
        <v>421</v>
      </c>
      <c r="C969" s="8" t="s">
        <v>557</v>
      </c>
      <c r="D969" s="8" t="s">
        <v>538</v>
      </c>
      <c r="E969" s="6">
        <v>100</v>
      </c>
      <c r="F969" s="7">
        <f>F970</f>
        <v>46064.2</v>
      </c>
      <c r="G969" s="7">
        <f>G970</f>
        <v>46091.199999999997</v>
      </c>
    </row>
    <row r="970" spans="1:7">
      <c r="A970" s="39" t="str">
        <f t="shared" ca="1" si="137"/>
        <v>Расходы на выплаты персоналу казенных учреждений</v>
      </c>
      <c r="B970" s="54" t="s">
        <v>421</v>
      </c>
      <c r="C970" s="8" t="s">
        <v>557</v>
      </c>
      <c r="D970" s="8" t="s">
        <v>538</v>
      </c>
      <c r="E970" s="6">
        <v>110</v>
      </c>
      <c r="F970" s="7">
        <f>прил.16!G1228</f>
        <v>46064.2</v>
      </c>
      <c r="G970" s="7">
        <f>прил.16!H1228</f>
        <v>46091.199999999997</v>
      </c>
    </row>
    <row r="971" spans="1:7">
      <c r="A971" s="39" t="str">
        <f t="shared" ca="1" si="137"/>
        <v>Закупка товаров, работ и услуг для муниципальных нужд</v>
      </c>
      <c r="B971" s="54" t="s">
        <v>421</v>
      </c>
      <c r="C971" s="8" t="s">
        <v>557</v>
      </c>
      <c r="D971" s="8" t="s">
        <v>538</v>
      </c>
      <c r="E971" s="6">
        <v>200</v>
      </c>
      <c r="F971" s="7">
        <f>F972</f>
        <v>2952.5</v>
      </c>
      <c r="G971" s="7">
        <f>G972</f>
        <v>2958.8</v>
      </c>
    </row>
    <row r="972" spans="1:7" ht="33">
      <c r="A972" s="39" t="str">
        <f t="shared" ca="1" si="137"/>
        <v>Иные закупки товаров, работ и услуг для обеспечения муниципальных нужд</v>
      </c>
      <c r="B972" s="54" t="s">
        <v>421</v>
      </c>
      <c r="C972" s="8" t="s">
        <v>557</v>
      </c>
      <c r="D972" s="8" t="s">
        <v>538</v>
      </c>
      <c r="E972" s="6">
        <v>240</v>
      </c>
      <c r="F972" s="7">
        <f>F973</f>
        <v>2952.5</v>
      </c>
      <c r="G972" s="7">
        <f>G973</f>
        <v>2958.8</v>
      </c>
    </row>
    <row r="973" spans="1:7" ht="33">
      <c r="A973" s="39" t="str">
        <f t="shared" ca="1" si="137"/>
        <v xml:space="preserve">Прочая закупка товаров, работ и услуг для обеспечения муниципальных нужд         </v>
      </c>
      <c r="B973" s="54" t="s">
        <v>421</v>
      </c>
      <c r="C973" s="8" t="s">
        <v>557</v>
      </c>
      <c r="D973" s="8" t="s">
        <v>538</v>
      </c>
      <c r="E973" s="6">
        <v>244</v>
      </c>
      <c r="F973" s="7">
        <f>прил.16!G1231</f>
        <v>2952.5</v>
      </c>
      <c r="G973" s="7">
        <f>прил.16!H1231</f>
        <v>2958.8</v>
      </c>
    </row>
    <row r="974" spans="1:7">
      <c r="A974" s="39" t="str">
        <f t="shared" ca="1" si="137"/>
        <v>Иные бюджетные ассигнования</v>
      </c>
      <c r="B974" s="54" t="s">
        <v>421</v>
      </c>
      <c r="C974" s="8" t="s">
        <v>557</v>
      </c>
      <c r="D974" s="8" t="s">
        <v>538</v>
      </c>
      <c r="E974" s="6">
        <v>800</v>
      </c>
      <c r="F974" s="7">
        <f>F975</f>
        <v>634.5</v>
      </c>
      <c r="G974" s="7">
        <f>G975</f>
        <v>634.5</v>
      </c>
    </row>
    <row r="975" spans="1:7">
      <c r="A975" s="39" t="str">
        <f t="shared" ca="1" si="137"/>
        <v>Уплата налогов, сборов и иных платежей</v>
      </c>
      <c r="B975" s="54" t="s">
        <v>421</v>
      </c>
      <c r="C975" s="8" t="s">
        <v>557</v>
      </c>
      <c r="D975" s="8" t="s">
        <v>538</v>
      </c>
      <c r="E975" s="6">
        <v>850</v>
      </c>
      <c r="F975" s="7">
        <f>SUM(F976:F977)</f>
        <v>634.5</v>
      </c>
      <c r="G975" s="7">
        <f>SUM(G976:G977)</f>
        <v>634.5</v>
      </c>
    </row>
    <row r="976" spans="1:7">
      <c r="A976" s="39" t="str">
        <f t="shared" ca="1" si="137"/>
        <v>Уплата налога на имущество организаций и земельного налога</v>
      </c>
      <c r="B976" s="54" t="s">
        <v>421</v>
      </c>
      <c r="C976" s="8" t="s">
        <v>557</v>
      </c>
      <c r="D976" s="8" t="s">
        <v>538</v>
      </c>
      <c r="E976" s="6">
        <v>851</v>
      </c>
      <c r="F976" s="7">
        <f>прил.16!G1234</f>
        <v>183.1</v>
      </c>
      <c r="G976" s="7">
        <f>прил.16!H1234</f>
        <v>183.1</v>
      </c>
    </row>
    <row r="977" spans="1:7">
      <c r="A977" s="39" t="str">
        <f t="shared" ca="1" si="137"/>
        <v>Уплата прочих налогов, сборов и иных платежей</v>
      </c>
      <c r="B977" s="54" t="s">
        <v>421</v>
      </c>
      <c r="C977" s="8" t="s">
        <v>557</v>
      </c>
      <c r="D977" s="8" t="s">
        <v>538</v>
      </c>
      <c r="E977" s="6">
        <v>852</v>
      </c>
      <c r="F977" s="7">
        <f>прил.16!G1235</f>
        <v>451.4</v>
      </c>
      <c r="G977" s="7">
        <f>прил.16!H1235</f>
        <v>451.4</v>
      </c>
    </row>
    <row r="978" spans="1:7" ht="49.5">
      <c r="A978" s="39" t="str">
        <f ca="1">IF(ISERROR(MATCH(B978,Код_КЦСР,0)),"",INDIRECT(ADDRESS(MATCH(B978,Код_КЦСР,0)+1,2,,,"КЦСР")))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78" s="54" t="s">
        <v>423</v>
      </c>
      <c r="C978" s="8"/>
      <c r="D978" s="1"/>
      <c r="E978" s="6"/>
      <c r="F978" s="7">
        <f>F979+F1024</f>
        <v>53954.8</v>
      </c>
      <c r="G978" s="7">
        <f>G979+G1024</f>
        <v>51817.1</v>
      </c>
    </row>
    <row r="979" spans="1:7" ht="33">
      <c r="A979" s="39" t="str">
        <f ca="1">IF(ISERROR(MATCH(B979,Код_КЦСР,0)),"",INDIRECT(ADDRESS(MATCH(B979,Код_КЦСР,0)+1,2,,,"КЦСР")))</f>
        <v>Обеспечение пожарной безопасности муниципальных учреждений города</v>
      </c>
      <c r="B979" s="54" t="s">
        <v>425</v>
      </c>
      <c r="C979" s="8"/>
      <c r="D979" s="1"/>
      <c r="E979" s="6"/>
      <c r="F979" s="7">
        <f>F980+F1001+F1016</f>
        <v>5000</v>
      </c>
      <c r="G979" s="7">
        <f>G980+G1001+G1016</f>
        <v>2777.2</v>
      </c>
    </row>
    <row r="980" spans="1:7" ht="49.5">
      <c r="A980" s="39" t="str">
        <f ca="1">IF(ISERROR(MATCH(B980,Код_КЦСР,0)),"",INDIRECT(ADDRESS(MATCH(B980,Код_КЦСР,0)+1,2,,,"КЦСР")))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0" s="54" t="s">
        <v>427</v>
      </c>
      <c r="C980" s="8"/>
      <c r="D980" s="1"/>
      <c r="E980" s="6"/>
      <c r="F980" s="7">
        <f>F981+F986+F996</f>
        <v>1544.8</v>
      </c>
      <c r="G980" s="7">
        <f>G981+G986+G996</f>
        <v>793.1</v>
      </c>
    </row>
    <row r="981" spans="1:7">
      <c r="A981" s="39" t="str">
        <f ca="1">IF(ISERROR(MATCH(C981,Код_Раздел,0)),"",INDIRECT(ADDRESS(MATCH(C981,Код_Раздел,0)+1,2,,,"Раздел")))</f>
        <v>Национальная безопасность и правоохранительная  деятельность</v>
      </c>
      <c r="B981" s="54" t="s">
        <v>427</v>
      </c>
      <c r="C981" s="8" t="s">
        <v>556</v>
      </c>
      <c r="D981" s="1"/>
      <c r="E981" s="6"/>
      <c r="F981" s="7">
        <f t="shared" ref="F981:G984" si="138">F982</f>
        <v>145</v>
      </c>
      <c r="G981" s="7">
        <f t="shared" si="138"/>
        <v>150</v>
      </c>
    </row>
    <row r="982" spans="1:7" ht="36.75" customHeight="1">
      <c r="A982" s="14" t="s">
        <v>600</v>
      </c>
      <c r="B982" s="54" t="s">
        <v>427</v>
      </c>
      <c r="C982" s="8" t="s">
        <v>556</v>
      </c>
      <c r="D982" s="1" t="s">
        <v>560</v>
      </c>
      <c r="E982" s="6"/>
      <c r="F982" s="7">
        <f t="shared" si="138"/>
        <v>145</v>
      </c>
      <c r="G982" s="7">
        <f t="shared" si="138"/>
        <v>150</v>
      </c>
    </row>
    <row r="983" spans="1:7">
      <c r="A983" s="39" t="str">
        <f ca="1">IF(ISERROR(MATCH(E983,Код_КВР,0)),"",INDIRECT(ADDRESS(MATCH(E983,Код_КВР,0)+1,2,,,"КВР")))</f>
        <v>Закупка товаров, работ и услуг для муниципальных нужд</v>
      </c>
      <c r="B983" s="54" t="s">
        <v>427</v>
      </c>
      <c r="C983" s="8" t="s">
        <v>556</v>
      </c>
      <c r="D983" s="1" t="s">
        <v>560</v>
      </c>
      <c r="E983" s="6">
        <v>200</v>
      </c>
      <c r="F983" s="7">
        <f t="shared" si="138"/>
        <v>145</v>
      </c>
      <c r="G983" s="7">
        <f t="shared" si="138"/>
        <v>150</v>
      </c>
    </row>
    <row r="984" spans="1:7" ht="33">
      <c r="A984" s="39" t="str">
        <f ca="1">IF(ISERROR(MATCH(E984,Код_КВР,0)),"",INDIRECT(ADDRESS(MATCH(E984,Код_КВР,0)+1,2,,,"КВР")))</f>
        <v>Иные закупки товаров, работ и услуг для обеспечения муниципальных нужд</v>
      </c>
      <c r="B984" s="54" t="s">
        <v>427</v>
      </c>
      <c r="C984" s="8" t="s">
        <v>556</v>
      </c>
      <c r="D984" s="1" t="s">
        <v>560</v>
      </c>
      <c r="E984" s="6">
        <v>240</v>
      </c>
      <c r="F984" s="7">
        <f t="shared" si="138"/>
        <v>145</v>
      </c>
      <c r="G984" s="7">
        <f t="shared" si="138"/>
        <v>150</v>
      </c>
    </row>
    <row r="985" spans="1:7" ht="33">
      <c r="A985" s="39" t="str">
        <f ca="1">IF(ISERROR(MATCH(E985,Код_КВР,0)),"",INDIRECT(ADDRESS(MATCH(E985,Код_КВР,0)+1,2,,,"КВР")))</f>
        <v xml:space="preserve">Прочая закупка товаров, работ и услуг для обеспечения муниципальных нужд         </v>
      </c>
      <c r="B985" s="54" t="s">
        <v>427</v>
      </c>
      <c r="C985" s="8" t="s">
        <v>556</v>
      </c>
      <c r="D985" s="1" t="s">
        <v>560</v>
      </c>
      <c r="E985" s="6">
        <v>244</v>
      </c>
      <c r="F985" s="7">
        <f>прил.16!G158</f>
        <v>145</v>
      </c>
      <c r="G985" s="7">
        <f>прил.16!H158</f>
        <v>150</v>
      </c>
    </row>
    <row r="986" spans="1:7">
      <c r="A986" s="39" t="str">
        <f ca="1">IF(ISERROR(MATCH(C986,Код_Раздел,0)),"",INDIRECT(ADDRESS(MATCH(C986,Код_Раздел,0)+1,2,,,"Раздел")))</f>
        <v>Образование</v>
      </c>
      <c r="B986" s="54" t="s">
        <v>427</v>
      </c>
      <c r="C986" s="8" t="s">
        <v>537</v>
      </c>
      <c r="D986" s="1"/>
      <c r="E986" s="6"/>
      <c r="F986" s="7">
        <f>F987</f>
        <v>462</v>
      </c>
      <c r="G986" s="7">
        <f>G987</f>
        <v>465</v>
      </c>
    </row>
    <row r="987" spans="1:7">
      <c r="A987" s="10" t="s">
        <v>590</v>
      </c>
      <c r="B987" s="54" t="s">
        <v>427</v>
      </c>
      <c r="C987" s="8" t="s">
        <v>537</v>
      </c>
      <c r="D987" s="1" t="s">
        <v>560</v>
      </c>
      <c r="E987" s="6"/>
      <c r="F987" s="7">
        <f>F988+F991</f>
        <v>462</v>
      </c>
      <c r="G987" s="7">
        <f>G988+G991</f>
        <v>465</v>
      </c>
    </row>
    <row r="988" spans="1:7">
      <c r="A988" s="39" t="str">
        <f t="shared" ref="A988:A995" ca="1" si="139">IF(ISERROR(MATCH(E988,Код_КВР,0)),"",INDIRECT(ADDRESS(MATCH(E988,Код_КВР,0)+1,2,,,"КВР")))</f>
        <v>Закупка товаров, работ и услуг для муниципальных нужд</v>
      </c>
      <c r="B988" s="54" t="s">
        <v>427</v>
      </c>
      <c r="C988" s="8" t="s">
        <v>537</v>
      </c>
      <c r="D988" s="1" t="s">
        <v>560</v>
      </c>
      <c r="E988" s="6">
        <v>200</v>
      </c>
      <c r="F988" s="7">
        <f>F989</f>
        <v>400</v>
      </c>
      <c r="G988" s="7">
        <f>G989</f>
        <v>400</v>
      </c>
    </row>
    <row r="989" spans="1:7" ht="33">
      <c r="A989" s="39" t="str">
        <f t="shared" ca="1" si="139"/>
        <v>Иные закупки товаров, работ и услуг для обеспечения муниципальных нужд</v>
      </c>
      <c r="B989" s="54" t="s">
        <v>427</v>
      </c>
      <c r="C989" s="8" t="s">
        <v>537</v>
      </c>
      <c r="D989" s="1" t="s">
        <v>560</v>
      </c>
      <c r="E989" s="6">
        <v>240</v>
      </c>
      <c r="F989" s="7">
        <f>F990</f>
        <v>400</v>
      </c>
      <c r="G989" s="7">
        <f>G990</f>
        <v>400</v>
      </c>
    </row>
    <row r="990" spans="1:7" ht="33">
      <c r="A990" s="39" t="str">
        <f t="shared" ca="1" si="139"/>
        <v xml:space="preserve">Прочая закупка товаров, работ и услуг для обеспечения муниципальных нужд         </v>
      </c>
      <c r="B990" s="54" t="s">
        <v>427</v>
      </c>
      <c r="C990" s="8" t="s">
        <v>537</v>
      </c>
      <c r="D990" s="1" t="s">
        <v>560</v>
      </c>
      <c r="E990" s="6">
        <v>244</v>
      </c>
      <c r="F990" s="7">
        <f>прил.16!G648</f>
        <v>400</v>
      </c>
      <c r="G990" s="7">
        <f>прил.16!H648</f>
        <v>400</v>
      </c>
    </row>
    <row r="991" spans="1:7" ht="33">
      <c r="A991" s="39" t="str">
        <f t="shared" ca="1" si="139"/>
        <v>Предоставление субсидий бюджетным, автономным учреждениям и иным некоммерческим организациям</v>
      </c>
      <c r="B991" s="54" t="s">
        <v>427</v>
      </c>
      <c r="C991" s="8" t="s">
        <v>537</v>
      </c>
      <c r="D991" s="1" t="s">
        <v>560</v>
      </c>
      <c r="E991" s="6">
        <v>600</v>
      </c>
      <c r="F991" s="7">
        <f>F992+F994</f>
        <v>62</v>
      </c>
      <c r="G991" s="7">
        <f>G992+G994</f>
        <v>65</v>
      </c>
    </row>
    <row r="992" spans="1:7">
      <c r="A992" s="39" t="str">
        <f t="shared" ca="1" si="139"/>
        <v>Субсидии бюджетным учреждениям</v>
      </c>
      <c r="B992" s="54" t="s">
        <v>427</v>
      </c>
      <c r="C992" s="8" t="s">
        <v>537</v>
      </c>
      <c r="D992" s="1" t="s">
        <v>560</v>
      </c>
      <c r="E992" s="6">
        <v>610</v>
      </c>
      <c r="F992" s="7">
        <f>F993</f>
        <v>43.4</v>
      </c>
      <c r="G992" s="7">
        <f>G993</f>
        <v>45.5</v>
      </c>
    </row>
    <row r="993" spans="1:7">
      <c r="A993" s="39" t="str">
        <f t="shared" ca="1" si="139"/>
        <v>Субсидии бюджетным учреждениям на иные цели</v>
      </c>
      <c r="B993" s="54" t="s">
        <v>427</v>
      </c>
      <c r="C993" s="8" t="s">
        <v>537</v>
      </c>
      <c r="D993" s="1" t="s">
        <v>560</v>
      </c>
      <c r="E993" s="6">
        <v>612</v>
      </c>
      <c r="F993" s="7">
        <f>прил.16!G651+прил.16!G794+прил.16!G995</f>
        <v>43.4</v>
      </c>
      <c r="G993" s="7">
        <f>прил.16!H651+прил.16!H794+прил.16!H995</f>
        <v>45.5</v>
      </c>
    </row>
    <row r="994" spans="1:7">
      <c r="A994" s="39" t="str">
        <f t="shared" ca="1" si="139"/>
        <v>Субсидии автономным учреждениям</v>
      </c>
      <c r="B994" s="54" t="s">
        <v>427</v>
      </c>
      <c r="C994" s="8" t="s">
        <v>537</v>
      </c>
      <c r="D994" s="1" t="s">
        <v>560</v>
      </c>
      <c r="E994" s="6">
        <v>620</v>
      </c>
      <c r="F994" s="7">
        <f>F995</f>
        <v>18.600000000000001</v>
      </c>
      <c r="G994" s="7">
        <f>G995</f>
        <v>19.5</v>
      </c>
    </row>
    <row r="995" spans="1:7">
      <c r="A995" s="39" t="str">
        <f t="shared" ca="1" si="139"/>
        <v>Субсидии автономным учреждениям на иные цели</v>
      </c>
      <c r="B995" s="54" t="s">
        <v>427</v>
      </c>
      <c r="C995" s="8" t="s">
        <v>537</v>
      </c>
      <c r="D995" s="1" t="s">
        <v>560</v>
      </c>
      <c r="E995" s="6">
        <v>622</v>
      </c>
      <c r="F995" s="7">
        <f>прил.16!G997</f>
        <v>18.600000000000001</v>
      </c>
      <c r="G995" s="7">
        <f>прил.16!H997</f>
        <v>19.5</v>
      </c>
    </row>
    <row r="996" spans="1:7">
      <c r="A996" s="39" t="str">
        <f ca="1">IF(ISERROR(MATCH(C996,Код_Раздел,0)),"",INDIRECT(ADDRESS(MATCH(C996,Код_Раздел,0)+1,2,,,"Раздел")))</f>
        <v>Культура, кинематография</v>
      </c>
      <c r="B996" s="54" t="s">
        <v>427</v>
      </c>
      <c r="C996" s="8" t="s">
        <v>563</v>
      </c>
      <c r="D996" s="1"/>
      <c r="E996" s="6"/>
      <c r="F996" s="7">
        <f t="shared" ref="F996:G999" si="140">F997</f>
        <v>937.8</v>
      </c>
      <c r="G996" s="7">
        <f t="shared" si="140"/>
        <v>178.1</v>
      </c>
    </row>
    <row r="997" spans="1:7">
      <c r="A997" s="10" t="s">
        <v>505</v>
      </c>
      <c r="B997" s="54" t="s">
        <v>427</v>
      </c>
      <c r="C997" s="8" t="s">
        <v>563</v>
      </c>
      <c r="D997" s="1" t="s">
        <v>557</v>
      </c>
      <c r="E997" s="6"/>
      <c r="F997" s="7">
        <f t="shared" si="140"/>
        <v>937.8</v>
      </c>
      <c r="G997" s="7">
        <f t="shared" si="140"/>
        <v>178.1</v>
      </c>
    </row>
    <row r="998" spans="1:7" ht="33">
      <c r="A998" s="39" t="str">
        <f ca="1">IF(ISERROR(MATCH(E998,Код_КВР,0)),"",INDIRECT(ADDRESS(MATCH(E998,Код_КВР,0)+1,2,,,"КВР")))</f>
        <v>Предоставление субсидий бюджетным, автономным учреждениям и иным некоммерческим организациям</v>
      </c>
      <c r="B998" s="54" t="s">
        <v>427</v>
      </c>
      <c r="C998" s="8" t="s">
        <v>563</v>
      </c>
      <c r="D998" s="1" t="s">
        <v>557</v>
      </c>
      <c r="E998" s="6">
        <v>600</v>
      </c>
      <c r="F998" s="7">
        <f t="shared" si="140"/>
        <v>937.8</v>
      </c>
      <c r="G998" s="7">
        <f t="shared" si="140"/>
        <v>178.1</v>
      </c>
    </row>
    <row r="999" spans="1:7">
      <c r="A999" s="39" t="str">
        <f ca="1">IF(ISERROR(MATCH(E999,Код_КВР,0)),"",INDIRECT(ADDRESS(MATCH(E999,Код_КВР,0)+1,2,,,"КВР")))</f>
        <v>Субсидии бюджетным учреждениям</v>
      </c>
      <c r="B999" s="54" t="s">
        <v>427</v>
      </c>
      <c r="C999" s="8" t="s">
        <v>563</v>
      </c>
      <c r="D999" s="1" t="s">
        <v>557</v>
      </c>
      <c r="E999" s="6">
        <v>610</v>
      </c>
      <c r="F999" s="7">
        <f t="shared" si="140"/>
        <v>937.8</v>
      </c>
      <c r="G999" s="7">
        <f t="shared" si="140"/>
        <v>178.1</v>
      </c>
    </row>
    <row r="1000" spans="1:7">
      <c r="A1000" s="39" t="str">
        <f ca="1">IF(ISERROR(MATCH(E1000,Код_КВР,0)),"",INDIRECT(ADDRESS(MATCH(E1000,Код_КВР,0)+1,2,,,"КВР")))</f>
        <v>Субсидии бюджетным учреждениям на иные цели</v>
      </c>
      <c r="B1000" s="54" t="s">
        <v>427</v>
      </c>
      <c r="C1000" s="8" t="s">
        <v>563</v>
      </c>
      <c r="D1000" s="1" t="s">
        <v>557</v>
      </c>
      <c r="E1000" s="6">
        <v>612</v>
      </c>
      <c r="F1000" s="7">
        <f>прил.16!G948</f>
        <v>937.8</v>
      </c>
      <c r="G1000" s="7">
        <f>прил.16!H948</f>
        <v>178.1</v>
      </c>
    </row>
    <row r="1001" spans="1:7">
      <c r="A1001" s="39" t="str">
        <f ca="1">IF(ISERROR(MATCH(B1001,Код_КЦСР,0)),"",INDIRECT(ADDRESS(MATCH(B1001,Код_КЦСР,0)+1,2,,,"КЦСР")))</f>
        <v>Ремонт и оборудование эвакуационных путей  зданий</v>
      </c>
      <c r="B1001" s="54" t="s">
        <v>431</v>
      </c>
      <c r="C1001" s="8"/>
      <c r="D1001" s="1"/>
      <c r="E1001" s="6"/>
      <c r="F1001" s="7">
        <f>F1002+F1009</f>
        <v>3455.2</v>
      </c>
      <c r="G1001" s="7">
        <f>G1002+G1009</f>
        <v>1984.1</v>
      </c>
    </row>
    <row r="1002" spans="1:7">
      <c r="A1002" s="39" t="str">
        <f ca="1">IF(ISERROR(MATCH(C1002,Код_Раздел,0)),"",INDIRECT(ADDRESS(MATCH(C1002,Код_Раздел,0)+1,2,,,"Раздел")))</f>
        <v>Образование</v>
      </c>
      <c r="B1002" s="54" t="s">
        <v>431</v>
      </c>
      <c r="C1002" s="8" t="s">
        <v>537</v>
      </c>
      <c r="D1002" s="1"/>
      <c r="E1002" s="6"/>
      <c r="F1002" s="7">
        <f>F1003</f>
        <v>1450</v>
      </c>
      <c r="G1002" s="7">
        <f>G1003</f>
        <v>1108.7</v>
      </c>
    </row>
    <row r="1003" spans="1:7">
      <c r="A1003" s="10" t="s">
        <v>590</v>
      </c>
      <c r="B1003" s="54" t="s">
        <v>431</v>
      </c>
      <c r="C1003" s="8" t="s">
        <v>537</v>
      </c>
      <c r="D1003" s="1" t="s">
        <v>560</v>
      </c>
      <c r="E1003" s="6"/>
      <c r="F1003" s="7">
        <f t="shared" ref="F1003:G1005" si="141">F1004</f>
        <v>1450</v>
      </c>
      <c r="G1003" s="7">
        <f t="shared" si="141"/>
        <v>1108.7</v>
      </c>
    </row>
    <row r="1004" spans="1:7" ht="33">
      <c r="A1004" s="39" t="str">
        <f ca="1">IF(ISERROR(MATCH(E1004,Код_КВР,0)),"",INDIRECT(ADDRESS(MATCH(E1004,Код_КВР,0)+1,2,,,"КВР")))</f>
        <v>Предоставление субсидий бюджетным, автономным учреждениям и иным некоммерческим организациям</v>
      </c>
      <c r="B1004" s="54" t="s">
        <v>431</v>
      </c>
      <c r="C1004" s="8" t="s">
        <v>537</v>
      </c>
      <c r="D1004" s="1" t="s">
        <v>560</v>
      </c>
      <c r="E1004" s="6">
        <v>600</v>
      </c>
      <c r="F1004" s="7">
        <f>F1005+F1007</f>
        <v>1450</v>
      </c>
      <c r="G1004" s="7">
        <f>G1005+G1007</f>
        <v>1108.7</v>
      </c>
    </row>
    <row r="1005" spans="1:7">
      <c r="A1005" s="39" t="str">
        <f ca="1">IF(ISERROR(MATCH(E1005,Код_КВР,0)),"",INDIRECT(ADDRESS(MATCH(E1005,Код_КВР,0)+1,2,,,"КВР")))</f>
        <v>Субсидии бюджетным учреждениям</v>
      </c>
      <c r="B1005" s="54" t="s">
        <v>431</v>
      </c>
      <c r="C1005" s="8" t="s">
        <v>537</v>
      </c>
      <c r="D1005" s="1" t="s">
        <v>560</v>
      </c>
      <c r="E1005" s="6">
        <v>610</v>
      </c>
      <c r="F1005" s="7">
        <f t="shared" si="141"/>
        <v>1400</v>
      </c>
      <c r="G1005" s="7">
        <f t="shared" si="141"/>
        <v>1088.7</v>
      </c>
    </row>
    <row r="1006" spans="1:7">
      <c r="A1006" s="39" t="str">
        <f ca="1">IF(ISERROR(MATCH(E1006,Код_КВР,0)),"",INDIRECT(ADDRESS(MATCH(E1006,Код_КВР,0)+1,2,,,"КВР")))</f>
        <v>Субсидии бюджетным учреждениям на иные цели</v>
      </c>
      <c r="B1006" s="54" t="s">
        <v>431</v>
      </c>
      <c r="C1006" s="8" t="s">
        <v>537</v>
      </c>
      <c r="D1006" s="1" t="s">
        <v>560</v>
      </c>
      <c r="E1006" s="6">
        <v>612</v>
      </c>
      <c r="F1006" s="7">
        <f>прил.16!G655+прил.16!G798+прил.16!G1001</f>
        <v>1400</v>
      </c>
      <c r="G1006" s="7">
        <f>прил.16!H655+прил.16!H798+прил.16!H1001</f>
        <v>1088.7</v>
      </c>
    </row>
    <row r="1007" spans="1:7">
      <c r="A1007" s="39" t="str">
        <f ca="1">IF(ISERROR(MATCH(E1007,Код_КВР,0)),"",INDIRECT(ADDRESS(MATCH(E1007,Код_КВР,0)+1,2,,,"КВР")))</f>
        <v>Субсидии автономным учреждениям</v>
      </c>
      <c r="B1007" s="54" t="s">
        <v>431</v>
      </c>
      <c r="C1007" s="8" t="s">
        <v>537</v>
      </c>
      <c r="D1007" s="1" t="s">
        <v>560</v>
      </c>
      <c r="E1007" s="6">
        <v>620</v>
      </c>
      <c r="F1007" s="7">
        <f>F1008</f>
        <v>50</v>
      </c>
      <c r="G1007" s="7">
        <f>G1008</f>
        <v>20</v>
      </c>
    </row>
    <row r="1008" spans="1:7">
      <c r="A1008" s="39" t="str">
        <f ca="1">IF(ISERROR(MATCH(E1008,Код_КВР,0)),"",INDIRECT(ADDRESS(MATCH(E1008,Код_КВР,0)+1,2,,,"КВР")))</f>
        <v>Субсидии автономным учреждениям на иные цели</v>
      </c>
      <c r="B1008" s="54" t="s">
        <v>431</v>
      </c>
      <c r="C1008" s="8" t="s">
        <v>537</v>
      </c>
      <c r="D1008" s="1" t="s">
        <v>560</v>
      </c>
      <c r="E1008" s="6">
        <v>622</v>
      </c>
      <c r="F1008" s="7">
        <f>прил.16!G1003</f>
        <v>50</v>
      </c>
      <c r="G1008" s="7">
        <f>прил.16!H1003</f>
        <v>20</v>
      </c>
    </row>
    <row r="1009" spans="1:7">
      <c r="A1009" s="39" t="str">
        <f ca="1">IF(ISERROR(MATCH(C1009,Код_Раздел,0)),"",INDIRECT(ADDRESS(MATCH(C1009,Код_Раздел,0)+1,2,,,"Раздел")))</f>
        <v>Культура, кинематография</v>
      </c>
      <c r="B1009" s="54" t="s">
        <v>431</v>
      </c>
      <c r="C1009" s="8" t="s">
        <v>563</v>
      </c>
      <c r="D1009" s="1"/>
      <c r="E1009" s="6"/>
      <c r="F1009" s="7">
        <f>F1010</f>
        <v>2005.2</v>
      </c>
      <c r="G1009" s="7">
        <f>G1010</f>
        <v>875.4</v>
      </c>
    </row>
    <row r="1010" spans="1:7">
      <c r="A1010" s="10" t="s">
        <v>505</v>
      </c>
      <c r="B1010" s="54" t="s">
        <v>431</v>
      </c>
      <c r="C1010" s="8" t="s">
        <v>563</v>
      </c>
      <c r="D1010" s="1" t="s">
        <v>557</v>
      </c>
      <c r="E1010" s="6"/>
      <c r="F1010" s="7">
        <f>F1011</f>
        <v>2005.2</v>
      </c>
      <c r="G1010" s="7">
        <f>G1011</f>
        <v>875.4</v>
      </c>
    </row>
    <row r="1011" spans="1:7" ht="33">
      <c r="A1011" s="39" t="str">
        <f ca="1">IF(ISERROR(MATCH(E1011,Код_КВР,0)),"",INDIRECT(ADDRESS(MATCH(E1011,Код_КВР,0)+1,2,,,"КВР")))</f>
        <v>Предоставление субсидий бюджетным, автономным учреждениям и иным некоммерческим организациям</v>
      </c>
      <c r="B1011" s="54" t="s">
        <v>431</v>
      </c>
      <c r="C1011" s="8" t="s">
        <v>563</v>
      </c>
      <c r="D1011" s="1" t="s">
        <v>557</v>
      </c>
      <c r="E1011" s="6">
        <v>600</v>
      </c>
      <c r="F1011" s="7">
        <f>F1012+F1014</f>
        <v>2005.2</v>
      </c>
      <c r="G1011" s="7">
        <f>G1012+G1014</f>
        <v>875.4</v>
      </c>
    </row>
    <row r="1012" spans="1:7">
      <c r="A1012" s="39" t="str">
        <f ca="1">IF(ISERROR(MATCH(E1012,Код_КВР,0)),"",INDIRECT(ADDRESS(MATCH(E1012,Код_КВР,0)+1,2,,,"КВР")))</f>
        <v>Субсидии бюджетным учреждениям</v>
      </c>
      <c r="B1012" s="54" t="s">
        <v>431</v>
      </c>
      <c r="C1012" s="8" t="s">
        <v>563</v>
      </c>
      <c r="D1012" s="1" t="s">
        <v>557</v>
      </c>
      <c r="E1012" s="6">
        <v>610</v>
      </c>
      <c r="F1012" s="7">
        <f>F1013</f>
        <v>2005.2</v>
      </c>
      <c r="G1012" s="7">
        <f>G1013</f>
        <v>874</v>
      </c>
    </row>
    <row r="1013" spans="1:7">
      <c r="A1013" s="39" t="str">
        <f ca="1">IF(ISERROR(MATCH(E1013,Код_КВР,0)),"",INDIRECT(ADDRESS(MATCH(E1013,Код_КВР,0)+1,2,,,"КВР")))</f>
        <v>Субсидии бюджетным учреждениям на иные цели</v>
      </c>
      <c r="B1013" s="54" t="s">
        <v>431</v>
      </c>
      <c r="C1013" s="8" t="s">
        <v>563</v>
      </c>
      <c r="D1013" s="1" t="s">
        <v>557</v>
      </c>
      <c r="E1013" s="6">
        <v>612</v>
      </c>
      <c r="F1013" s="7">
        <f>прил.16!G952</f>
        <v>2005.2</v>
      </c>
      <c r="G1013" s="7">
        <f>прил.16!H952</f>
        <v>874</v>
      </c>
    </row>
    <row r="1014" spans="1:7">
      <c r="A1014" s="39" t="str">
        <f ca="1">IF(ISERROR(MATCH(E1014,Код_КВР,0)),"",INDIRECT(ADDRESS(MATCH(E1014,Код_КВР,0)+1,2,,,"КВР")))</f>
        <v>Субсидии автономным учреждениям</v>
      </c>
      <c r="B1014" s="54" t="s">
        <v>431</v>
      </c>
      <c r="C1014" s="8" t="s">
        <v>563</v>
      </c>
      <c r="D1014" s="1" t="s">
        <v>557</v>
      </c>
      <c r="E1014" s="6">
        <v>620</v>
      </c>
      <c r="F1014" s="7">
        <f>F1015</f>
        <v>0</v>
      </c>
      <c r="G1014" s="7">
        <f>G1015</f>
        <v>1.4</v>
      </c>
    </row>
    <row r="1015" spans="1:7">
      <c r="A1015" s="39" t="str">
        <f ca="1">IF(ISERROR(MATCH(E1015,Код_КВР,0)),"",INDIRECT(ADDRESS(MATCH(E1015,Код_КВР,0)+1,2,,,"КВР")))</f>
        <v>Субсидии автономным учреждениям на иные цели</v>
      </c>
      <c r="B1015" s="54" t="s">
        <v>431</v>
      </c>
      <c r="C1015" s="8" t="s">
        <v>563</v>
      </c>
      <c r="D1015" s="1" t="s">
        <v>557</v>
      </c>
      <c r="E1015" s="6">
        <v>622</v>
      </c>
      <c r="F1015" s="7">
        <f>прил.16!G954</f>
        <v>0</v>
      </c>
      <c r="G1015" s="7">
        <f>прил.16!H954</f>
        <v>1.4</v>
      </c>
    </row>
    <row r="1016" spans="1:7" hidden="1">
      <c r="A1016" s="39" t="str">
        <f ca="1">IF(ISERROR(MATCH(B1016,Код_КЦСР,0)),"",INDIRECT(ADDRESS(MATCH(B1016,Код_КЦСР,0)+1,2,,,"КЦСР")))</f>
        <v>Установка распашных решеток на окнах зданий</v>
      </c>
      <c r="B1016" s="54" t="s">
        <v>447</v>
      </c>
      <c r="C1016" s="8"/>
      <c r="D1016" s="1"/>
      <c r="E1016" s="6"/>
      <c r="F1016" s="7">
        <f t="shared" ref="F1016:G1018" si="142">F1017</f>
        <v>0</v>
      </c>
      <c r="G1016" s="7">
        <f t="shared" si="142"/>
        <v>0</v>
      </c>
    </row>
    <row r="1017" spans="1:7" hidden="1">
      <c r="A1017" s="39" t="str">
        <f ca="1">IF(ISERROR(MATCH(C1017,Код_Раздел,0)),"",INDIRECT(ADDRESS(MATCH(C1017,Код_Раздел,0)+1,2,,,"Раздел")))</f>
        <v>Культура, кинематография</v>
      </c>
      <c r="B1017" s="54" t="s">
        <v>447</v>
      </c>
      <c r="C1017" s="8" t="s">
        <v>563</v>
      </c>
      <c r="D1017" s="1"/>
      <c r="E1017" s="6"/>
      <c r="F1017" s="7">
        <f t="shared" si="142"/>
        <v>0</v>
      </c>
      <c r="G1017" s="7">
        <f t="shared" si="142"/>
        <v>0</v>
      </c>
    </row>
    <row r="1018" spans="1:7" hidden="1">
      <c r="A1018" s="10" t="s">
        <v>505</v>
      </c>
      <c r="B1018" s="54" t="s">
        <v>447</v>
      </c>
      <c r="C1018" s="8" t="s">
        <v>563</v>
      </c>
      <c r="D1018" s="1" t="s">
        <v>557</v>
      </c>
      <c r="E1018" s="6"/>
      <c r="F1018" s="7">
        <f t="shared" si="142"/>
        <v>0</v>
      </c>
      <c r="G1018" s="7">
        <f t="shared" si="142"/>
        <v>0</v>
      </c>
    </row>
    <row r="1019" spans="1:7" ht="33" hidden="1">
      <c r="A1019" s="39" t="str">
        <f ca="1">IF(ISERROR(MATCH(E1019,Код_КВР,0)),"",INDIRECT(ADDRESS(MATCH(E1019,Код_КВР,0)+1,2,,,"КВР")))</f>
        <v>Предоставление субсидий бюджетным, автономным учреждениям и иным некоммерческим организациям</v>
      </c>
      <c r="B1019" s="54" t="s">
        <v>447</v>
      </c>
      <c r="C1019" s="8" t="s">
        <v>563</v>
      </c>
      <c r="D1019" s="1" t="s">
        <v>557</v>
      </c>
      <c r="E1019" s="6">
        <v>600</v>
      </c>
      <c r="F1019" s="7">
        <f>F1020+F1022</f>
        <v>0</v>
      </c>
      <c r="G1019" s="7">
        <f>G1020+G1022</f>
        <v>0</v>
      </c>
    </row>
    <row r="1020" spans="1:7" hidden="1">
      <c r="A1020" s="39" t="str">
        <f ca="1">IF(ISERROR(MATCH(E1020,Код_КВР,0)),"",INDIRECT(ADDRESS(MATCH(E1020,Код_КВР,0)+1,2,,,"КВР")))</f>
        <v>Субсидии бюджетным учреждениям</v>
      </c>
      <c r="B1020" s="54" t="s">
        <v>447</v>
      </c>
      <c r="C1020" s="8" t="s">
        <v>563</v>
      </c>
      <c r="D1020" s="1" t="s">
        <v>557</v>
      </c>
      <c r="E1020" s="6">
        <v>610</v>
      </c>
      <c r="F1020" s="7">
        <f>F1021</f>
        <v>0</v>
      </c>
      <c r="G1020" s="7">
        <f>G1021</f>
        <v>0</v>
      </c>
    </row>
    <row r="1021" spans="1:7" hidden="1">
      <c r="A1021" s="39" t="str">
        <f ca="1">IF(ISERROR(MATCH(E1021,Код_КВР,0)),"",INDIRECT(ADDRESS(MATCH(E1021,Код_КВР,0)+1,2,,,"КВР")))</f>
        <v>Субсидии бюджетным учреждениям на иные цели</v>
      </c>
      <c r="B1021" s="54" t="s">
        <v>447</v>
      </c>
      <c r="C1021" s="8" t="s">
        <v>563</v>
      </c>
      <c r="D1021" s="1" t="s">
        <v>557</v>
      </c>
      <c r="E1021" s="6">
        <v>612</v>
      </c>
      <c r="F1021" s="7">
        <f>прил.16!G958</f>
        <v>0</v>
      </c>
      <c r="G1021" s="7">
        <f>прил.16!H958</f>
        <v>0</v>
      </c>
    </row>
    <row r="1022" spans="1:7" hidden="1">
      <c r="A1022" s="39" t="str">
        <f ca="1">IF(ISERROR(MATCH(E1022,Код_КВР,0)),"",INDIRECT(ADDRESS(MATCH(E1022,Код_КВР,0)+1,2,,,"КВР")))</f>
        <v>Субсидии автономным учреждениям</v>
      </c>
      <c r="B1022" s="54" t="s">
        <v>447</v>
      </c>
      <c r="C1022" s="8" t="s">
        <v>563</v>
      </c>
      <c r="D1022" s="1" t="s">
        <v>557</v>
      </c>
      <c r="E1022" s="6">
        <v>620</v>
      </c>
      <c r="F1022" s="7">
        <f>F1023</f>
        <v>0</v>
      </c>
      <c r="G1022" s="7">
        <f>G1023</f>
        <v>0</v>
      </c>
    </row>
    <row r="1023" spans="1:7" hidden="1">
      <c r="A1023" s="39" t="str">
        <f ca="1">IF(ISERROR(MATCH(E1023,Код_КВР,0)),"",INDIRECT(ADDRESS(MATCH(E1023,Код_КВР,0)+1,2,,,"КВР")))</f>
        <v>Субсидии автономным учреждениям на иные цели</v>
      </c>
      <c r="B1023" s="54" t="s">
        <v>447</v>
      </c>
      <c r="C1023" s="8" t="s">
        <v>563</v>
      </c>
      <c r="D1023" s="1" t="s">
        <v>557</v>
      </c>
      <c r="E1023" s="6">
        <v>622</v>
      </c>
      <c r="F1023" s="7">
        <f>прил.16!G960</f>
        <v>0</v>
      </c>
      <c r="G1023" s="7">
        <f>прил.16!H960</f>
        <v>0</v>
      </c>
    </row>
    <row r="1024" spans="1:7" ht="33">
      <c r="A1024" s="39" t="str">
        <f ca="1">IF(ISERROR(MATCH(B1024,Код_КЦСР,0)),"",INDIRECT(ADDRESS(MATCH(B1024,Код_КЦСР,0)+1,2,,,"КЦСР")))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24" s="54" t="s">
        <v>449</v>
      </c>
      <c r="C1024" s="8"/>
      <c r="D1024" s="1"/>
      <c r="E1024" s="6"/>
      <c r="F1024" s="7">
        <f>F1025+F1033+F1039+F1044</f>
        <v>48954.8</v>
      </c>
      <c r="G1024" s="7">
        <f>G1025+G1033+G1039+G1044</f>
        <v>49039.9</v>
      </c>
    </row>
    <row r="1025" spans="1:7" ht="33">
      <c r="A1025" s="39" t="str">
        <f ca="1">IF(ISERROR(MATCH(B1025,Код_КЦСР,0)),"",INDIRECT(ADDRESS(MATCH(B1025,Код_КЦСР,0)+1,2,,,"КЦСР")))</f>
        <v>Оснащение ВСО и ПСО МКУ «ЦЗНТЧС» современными аварийно-спасательными средствами и инструментом</v>
      </c>
      <c r="B1025" s="54" t="s">
        <v>451</v>
      </c>
      <c r="C1025" s="8"/>
      <c r="D1025" s="1"/>
      <c r="E1025" s="6"/>
      <c r="F1025" s="7">
        <f>F1026</f>
        <v>653.29999999999995</v>
      </c>
      <c r="G1025" s="7">
        <f>G1026</f>
        <v>653.29999999999995</v>
      </c>
    </row>
    <row r="1026" spans="1:7">
      <c r="A1026" s="39" t="str">
        <f ca="1">IF(ISERROR(MATCH(C1026,Код_Раздел,0)),"",INDIRECT(ADDRESS(MATCH(C1026,Код_Раздел,0)+1,2,,,"Раздел")))</f>
        <v>Национальная безопасность и правоохранительная  деятельность</v>
      </c>
      <c r="B1026" s="54" t="s">
        <v>451</v>
      </c>
      <c r="C1026" s="8" t="s">
        <v>556</v>
      </c>
      <c r="D1026" s="1"/>
      <c r="E1026" s="6"/>
      <c r="F1026" s="7">
        <f>F1027</f>
        <v>653.29999999999995</v>
      </c>
      <c r="G1026" s="7">
        <f>G1027</f>
        <v>653.29999999999995</v>
      </c>
    </row>
    <row r="1027" spans="1:7" ht="33">
      <c r="A1027" s="14" t="s">
        <v>600</v>
      </c>
      <c r="B1027" s="54" t="s">
        <v>451</v>
      </c>
      <c r="C1027" s="8" t="s">
        <v>556</v>
      </c>
      <c r="D1027" s="1" t="s">
        <v>560</v>
      </c>
      <c r="E1027" s="6"/>
      <c r="F1027" s="7">
        <f>F1028+F1030</f>
        <v>653.29999999999995</v>
      </c>
      <c r="G1027" s="7">
        <f>G1028+G1030</f>
        <v>653.29999999999995</v>
      </c>
    </row>
    <row r="1028" spans="1:7" ht="33">
      <c r="A1028" s="39" t="str">
        <f ca="1">IF(ISERROR(MATCH(E1028,Код_КВР,0)),"",INDIRECT(ADDRESS(MATCH(E1028,Код_КВР,0)+1,2,,,"КВР")))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8" s="54" t="s">
        <v>451</v>
      </c>
      <c r="C1028" s="8" t="s">
        <v>556</v>
      </c>
      <c r="D1028" s="1" t="s">
        <v>560</v>
      </c>
      <c r="E1028" s="6">
        <v>100</v>
      </c>
      <c r="F1028" s="7">
        <f>F1029</f>
        <v>555</v>
      </c>
      <c r="G1028" s="7">
        <f>G1029</f>
        <v>555</v>
      </c>
    </row>
    <row r="1029" spans="1:7">
      <c r="A1029" s="39" t="str">
        <f ca="1">IF(ISERROR(MATCH(E1029,Код_КВР,0)),"",INDIRECT(ADDRESS(MATCH(E1029,Код_КВР,0)+1,2,,,"КВР")))</f>
        <v>Расходы на выплаты персоналу казенных учреждений</v>
      </c>
      <c r="B1029" s="54" t="s">
        <v>451</v>
      </c>
      <c r="C1029" s="8" t="s">
        <v>556</v>
      </c>
      <c r="D1029" s="1" t="s">
        <v>560</v>
      </c>
      <c r="E1029" s="6">
        <v>110</v>
      </c>
      <c r="F1029" s="7">
        <f>прил.16!G162</f>
        <v>555</v>
      </c>
      <c r="G1029" s="7">
        <f>прил.16!H162</f>
        <v>555</v>
      </c>
    </row>
    <row r="1030" spans="1:7">
      <c r="A1030" s="39" t="str">
        <f ca="1">IF(ISERROR(MATCH(E1030,Код_КВР,0)),"",INDIRECT(ADDRESS(MATCH(E1030,Код_КВР,0)+1,2,,,"КВР")))</f>
        <v>Закупка товаров, работ и услуг для муниципальных нужд</v>
      </c>
      <c r="B1030" s="54" t="s">
        <v>451</v>
      </c>
      <c r="C1030" s="8" t="s">
        <v>556</v>
      </c>
      <c r="D1030" s="1" t="s">
        <v>560</v>
      </c>
      <c r="E1030" s="6">
        <v>200</v>
      </c>
      <c r="F1030" s="7">
        <f>F1031</f>
        <v>98.3</v>
      </c>
      <c r="G1030" s="7">
        <f>G1031</f>
        <v>98.3</v>
      </c>
    </row>
    <row r="1031" spans="1:7" ht="33">
      <c r="A1031" s="39" t="str">
        <f ca="1">IF(ISERROR(MATCH(E1031,Код_КВР,0)),"",INDIRECT(ADDRESS(MATCH(E1031,Код_КВР,0)+1,2,,,"КВР")))</f>
        <v>Иные закупки товаров, работ и услуг для обеспечения муниципальных нужд</v>
      </c>
      <c r="B1031" s="54" t="s">
        <v>451</v>
      </c>
      <c r="C1031" s="8" t="s">
        <v>556</v>
      </c>
      <c r="D1031" s="1" t="s">
        <v>560</v>
      </c>
      <c r="E1031" s="6">
        <v>240</v>
      </c>
      <c r="F1031" s="7">
        <f>F1032</f>
        <v>98.3</v>
      </c>
      <c r="G1031" s="7">
        <f>G1032</f>
        <v>98.3</v>
      </c>
    </row>
    <row r="1032" spans="1:7" ht="33">
      <c r="A1032" s="39" t="str">
        <f ca="1">IF(ISERROR(MATCH(E1032,Код_КВР,0)),"",INDIRECT(ADDRESS(MATCH(E1032,Код_КВР,0)+1,2,,,"КВР")))</f>
        <v xml:space="preserve">Прочая закупка товаров, работ и услуг для обеспечения муниципальных нужд         </v>
      </c>
      <c r="B1032" s="54" t="s">
        <v>451</v>
      </c>
      <c r="C1032" s="8" t="s">
        <v>556</v>
      </c>
      <c r="D1032" s="1" t="s">
        <v>560</v>
      </c>
      <c r="E1032" s="6">
        <v>244</v>
      </c>
      <c r="F1032" s="7">
        <f>прил.16!G165</f>
        <v>98.3</v>
      </c>
      <c r="G1032" s="7">
        <f>прил.16!H165</f>
        <v>98.3</v>
      </c>
    </row>
    <row r="1033" spans="1:7" hidden="1">
      <c r="A1033" s="39" t="str">
        <f ca="1">IF(ISERROR(MATCH(B1033,Код_КЦСР,0)),"",INDIRECT(ADDRESS(MATCH(B1033,Код_КЦСР,0)+1,2,,,"КЦСР")))</f>
        <v>Приобретение лицензионного ПО, Крипто ПРО с лицензией СЭД</v>
      </c>
      <c r="B1033" s="54" t="s">
        <v>453</v>
      </c>
      <c r="C1033" s="8"/>
      <c r="D1033" s="1"/>
      <c r="E1033" s="6"/>
      <c r="F1033" s="7">
        <f t="shared" ref="F1033:G1037" si="143">F1034</f>
        <v>0</v>
      </c>
      <c r="G1033" s="7">
        <f t="shared" si="143"/>
        <v>0</v>
      </c>
    </row>
    <row r="1034" spans="1:7" hidden="1">
      <c r="A1034" s="39" t="str">
        <f ca="1">IF(ISERROR(MATCH(C1034,Код_Раздел,0)),"",INDIRECT(ADDRESS(MATCH(C1034,Код_Раздел,0)+1,2,,,"Раздел")))</f>
        <v>Национальная безопасность и правоохранительная  деятельность</v>
      </c>
      <c r="B1034" s="54" t="s">
        <v>453</v>
      </c>
      <c r="C1034" s="8" t="s">
        <v>556</v>
      </c>
      <c r="D1034" s="1"/>
      <c r="E1034" s="6"/>
      <c r="F1034" s="7">
        <f t="shared" si="143"/>
        <v>0</v>
      </c>
      <c r="G1034" s="7">
        <f t="shared" si="143"/>
        <v>0</v>
      </c>
    </row>
    <row r="1035" spans="1:7" ht="33" hidden="1">
      <c r="A1035" s="14" t="s">
        <v>600</v>
      </c>
      <c r="B1035" s="54" t="s">
        <v>453</v>
      </c>
      <c r="C1035" s="8" t="s">
        <v>556</v>
      </c>
      <c r="D1035" s="1" t="s">
        <v>560</v>
      </c>
      <c r="E1035" s="6"/>
      <c r="F1035" s="7">
        <f t="shared" si="143"/>
        <v>0</v>
      </c>
      <c r="G1035" s="7">
        <f t="shared" si="143"/>
        <v>0</v>
      </c>
    </row>
    <row r="1036" spans="1:7" hidden="1">
      <c r="A1036" s="39" t="str">
        <f ca="1">IF(ISERROR(MATCH(E1036,Код_КВР,0)),"",INDIRECT(ADDRESS(MATCH(E1036,Код_КВР,0)+1,2,,,"КВР")))</f>
        <v>Закупка товаров, работ и услуг для муниципальных нужд</v>
      </c>
      <c r="B1036" s="54" t="s">
        <v>453</v>
      </c>
      <c r="C1036" s="8" t="s">
        <v>556</v>
      </c>
      <c r="D1036" s="1" t="s">
        <v>560</v>
      </c>
      <c r="E1036" s="6">
        <v>200</v>
      </c>
      <c r="F1036" s="7">
        <f t="shared" si="143"/>
        <v>0</v>
      </c>
      <c r="G1036" s="7">
        <f t="shared" si="143"/>
        <v>0</v>
      </c>
    </row>
    <row r="1037" spans="1:7" ht="33" hidden="1">
      <c r="A1037" s="39" t="str">
        <f ca="1">IF(ISERROR(MATCH(E1037,Код_КВР,0)),"",INDIRECT(ADDRESS(MATCH(E1037,Код_КВР,0)+1,2,,,"КВР")))</f>
        <v>Иные закупки товаров, работ и услуг для обеспечения муниципальных нужд</v>
      </c>
      <c r="B1037" s="54" t="s">
        <v>453</v>
      </c>
      <c r="C1037" s="8" t="s">
        <v>556</v>
      </c>
      <c r="D1037" s="1" t="s">
        <v>560</v>
      </c>
      <c r="E1037" s="6">
        <v>240</v>
      </c>
      <c r="F1037" s="7">
        <f t="shared" si="143"/>
        <v>0</v>
      </c>
      <c r="G1037" s="7">
        <f t="shared" si="143"/>
        <v>0</v>
      </c>
    </row>
    <row r="1038" spans="1:7" ht="33" hidden="1">
      <c r="A1038" s="39" t="str">
        <f ca="1">IF(ISERROR(MATCH(E1038,Код_КВР,0)),"",INDIRECT(ADDRESS(MATCH(E1038,Код_КВР,0)+1,2,,,"КВР")))</f>
        <v xml:space="preserve">Прочая закупка товаров, работ и услуг для обеспечения муниципальных нужд         </v>
      </c>
      <c r="B1038" s="54" t="s">
        <v>453</v>
      </c>
      <c r="C1038" s="8" t="s">
        <v>556</v>
      </c>
      <c r="D1038" s="1" t="s">
        <v>560</v>
      </c>
      <c r="E1038" s="6">
        <v>244</v>
      </c>
      <c r="F1038" s="7">
        <f>прил.16!G169</f>
        <v>0</v>
      </c>
      <c r="G1038" s="7">
        <f>прил.16!H169</f>
        <v>0</v>
      </c>
    </row>
    <row r="1039" spans="1:7" ht="33">
      <c r="A1039" s="39" t="str">
        <f ca="1">IF(ISERROR(MATCH(B1039,Код_КЦСР,0)),"",INDIRECT(ADDRESS(MATCH(B1039,Код_КЦСР,0)+1,2,,,"КЦСР")))</f>
        <v>Минимизация последствий от ЧС на опасных производственных объектах экономики (ОПОЭ)</v>
      </c>
      <c r="B1039" s="54" t="s">
        <v>455</v>
      </c>
      <c r="C1039" s="8"/>
      <c r="D1039" s="1"/>
      <c r="E1039" s="6"/>
      <c r="F1039" s="7">
        <f t="shared" ref="F1039:G1042" si="144">F1040</f>
        <v>1559.6</v>
      </c>
      <c r="G1039" s="7">
        <f t="shared" si="144"/>
        <v>1559.6</v>
      </c>
    </row>
    <row r="1040" spans="1:7">
      <c r="A1040" s="39" t="str">
        <f ca="1">IF(ISERROR(MATCH(C1040,Код_Раздел,0)),"",INDIRECT(ADDRESS(MATCH(C1040,Код_Раздел,0)+1,2,,,"Раздел")))</f>
        <v>Национальная безопасность и правоохранительная  деятельность</v>
      </c>
      <c r="B1040" s="54" t="s">
        <v>455</v>
      </c>
      <c r="C1040" s="8" t="s">
        <v>556</v>
      </c>
      <c r="D1040" s="1"/>
      <c r="E1040" s="6"/>
      <c r="F1040" s="7">
        <f t="shared" si="144"/>
        <v>1559.6</v>
      </c>
      <c r="G1040" s="7">
        <f t="shared" si="144"/>
        <v>1559.6</v>
      </c>
    </row>
    <row r="1041" spans="1:7" ht="37.5" customHeight="1">
      <c r="A1041" s="14" t="s">
        <v>600</v>
      </c>
      <c r="B1041" s="54" t="s">
        <v>455</v>
      </c>
      <c r="C1041" s="8" t="s">
        <v>556</v>
      </c>
      <c r="D1041" s="1" t="s">
        <v>560</v>
      </c>
      <c r="E1041" s="6"/>
      <c r="F1041" s="7">
        <f t="shared" si="144"/>
        <v>1559.6</v>
      </c>
      <c r="G1041" s="7">
        <f t="shared" si="144"/>
        <v>1559.6</v>
      </c>
    </row>
    <row r="1042" spans="1:7" ht="33">
      <c r="A1042" s="39" t="str">
        <f ca="1">IF(ISERROR(MATCH(E1042,Код_КВР,0)),"",INDIRECT(ADDRESS(MATCH(E1042,Код_КВР,0)+1,2,,,"КВР")))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2" s="54" t="s">
        <v>455</v>
      </c>
      <c r="C1042" s="8" t="s">
        <v>556</v>
      </c>
      <c r="D1042" s="1" t="s">
        <v>560</v>
      </c>
      <c r="E1042" s="6">
        <v>100</v>
      </c>
      <c r="F1042" s="7">
        <f t="shared" si="144"/>
        <v>1559.6</v>
      </c>
      <c r="G1042" s="7">
        <f t="shared" si="144"/>
        <v>1559.6</v>
      </c>
    </row>
    <row r="1043" spans="1:7">
      <c r="A1043" s="39" t="str">
        <f ca="1">IF(ISERROR(MATCH(E1043,Код_КВР,0)),"",INDIRECT(ADDRESS(MATCH(E1043,Код_КВР,0)+1,2,,,"КВР")))</f>
        <v>Расходы на выплаты персоналу казенных учреждений</v>
      </c>
      <c r="B1043" s="54" t="s">
        <v>455</v>
      </c>
      <c r="C1043" s="8" t="s">
        <v>556</v>
      </c>
      <c r="D1043" s="1" t="s">
        <v>560</v>
      </c>
      <c r="E1043" s="6">
        <v>110</v>
      </c>
      <c r="F1043" s="7">
        <f>прил.16!G172</f>
        <v>1559.6</v>
      </c>
      <c r="G1043" s="7">
        <f>прил.16!H172</f>
        <v>1559.6</v>
      </c>
    </row>
    <row r="1044" spans="1:7" ht="33">
      <c r="A1044" s="39" t="str">
        <f ca="1">IF(ISERROR(MATCH(B1044,Код_КЦСР,0)),"",INDIRECT(ADDRESS(MATCH(B1044,Код_КЦСР,0)+1,2,,,"КЦСР")))</f>
        <v>Обеспечение создания условий для реализации подпрограммы 2 (Текущее содержание учреждения)</v>
      </c>
      <c r="B1044" s="54" t="s">
        <v>457</v>
      </c>
      <c r="C1044" s="8"/>
      <c r="D1044" s="1"/>
      <c r="E1044" s="6"/>
      <c r="F1044" s="7">
        <f>F1045</f>
        <v>46741.9</v>
      </c>
      <c r="G1044" s="7">
        <f>G1045</f>
        <v>46827</v>
      </c>
    </row>
    <row r="1045" spans="1:7">
      <c r="A1045" s="39" t="str">
        <f ca="1">IF(ISERROR(MATCH(C1045,Код_Раздел,0)),"",INDIRECT(ADDRESS(MATCH(C1045,Код_Раздел,0)+1,2,,,"Раздел")))</f>
        <v>Национальная безопасность и правоохранительная  деятельность</v>
      </c>
      <c r="B1045" s="54" t="s">
        <v>457</v>
      </c>
      <c r="C1045" s="8" t="s">
        <v>556</v>
      </c>
      <c r="D1045" s="1"/>
      <c r="E1045" s="6"/>
      <c r="F1045" s="7">
        <f>F1046</f>
        <v>46741.9</v>
      </c>
      <c r="G1045" s="7">
        <f>G1046</f>
        <v>46827</v>
      </c>
    </row>
    <row r="1046" spans="1:7" ht="33">
      <c r="A1046" s="14" t="s">
        <v>600</v>
      </c>
      <c r="B1046" s="54" t="s">
        <v>457</v>
      </c>
      <c r="C1046" s="8" t="s">
        <v>556</v>
      </c>
      <c r="D1046" s="1" t="s">
        <v>560</v>
      </c>
      <c r="E1046" s="6"/>
      <c r="F1046" s="7">
        <f>F1047+F1049+F1052</f>
        <v>46741.9</v>
      </c>
      <c r="G1046" s="7">
        <f>G1047+G1049+G1052</f>
        <v>46827</v>
      </c>
    </row>
    <row r="1047" spans="1:7" ht="33.75" customHeight="1">
      <c r="A1047" s="39" t="str">
        <f t="shared" ref="A1047:A1055" ca="1" si="145">IF(ISERROR(MATCH(E1047,Код_КВР,0)),"",INDIRECT(ADDRESS(MATCH(E1047,Код_КВР,0)+1,2,,,"КВР")))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7" s="54" t="s">
        <v>457</v>
      </c>
      <c r="C1047" s="8" t="s">
        <v>556</v>
      </c>
      <c r="D1047" s="1" t="s">
        <v>560</v>
      </c>
      <c r="E1047" s="6">
        <v>100</v>
      </c>
      <c r="F1047" s="7">
        <f>F1048</f>
        <v>38954.9</v>
      </c>
      <c r="G1047" s="7">
        <f>G1048</f>
        <v>38954.9</v>
      </c>
    </row>
    <row r="1048" spans="1:7">
      <c r="A1048" s="39" t="str">
        <f t="shared" ca="1" si="145"/>
        <v>Расходы на выплаты персоналу казенных учреждений</v>
      </c>
      <c r="B1048" s="54" t="s">
        <v>457</v>
      </c>
      <c r="C1048" s="8" t="s">
        <v>556</v>
      </c>
      <c r="D1048" s="1" t="s">
        <v>560</v>
      </c>
      <c r="E1048" s="6">
        <v>110</v>
      </c>
      <c r="F1048" s="7">
        <f>прил.16!G175</f>
        <v>38954.9</v>
      </c>
      <c r="G1048" s="7">
        <f>прил.16!H175</f>
        <v>38954.9</v>
      </c>
    </row>
    <row r="1049" spans="1:7">
      <c r="A1049" s="39" t="str">
        <f t="shared" ca="1" si="145"/>
        <v>Закупка товаров, работ и услуг для муниципальных нужд</v>
      </c>
      <c r="B1049" s="54" t="s">
        <v>457</v>
      </c>
      <c r="C1049" s="8" t="s">
        <v>556</v>
      </c>
      <c r="D1049" s="1" t="s">
        <v>560</v>
      </c>
      <c r="E1049" s="6">
        <v>200</v>
      </c>
      <c r="F1049" s="7">
        <f>F1050</f>
        <v>6711</v>
      </c>
      <c r="G1049" s="7">
        <f>G1050</f>
        <v>6842.7</v>
      </c>
    </row>
    <row r="1050" spans="1:7" ht="33">
      <c r="A1050" s="39" t="str">
        <f t="shared" ca="1" si="145"/>
        <v>Иные закупки товаров, работ и услуг для обеспечения муниципальных нужд</v>
      </c>
      <c r="B1050" s="54" t="s">
        <v>457</v>
      </c>
      <c r="C1050" s="8" t="s">
        <v>556</v>
      </c>
      <c r="D1050" s="1" t="s">
        <v>560</v>
      </c>
      <c r="E1050" s="6">
        <v>240</v>
      </c>
      <c r="F1050" s="7">
        <f>F1051</f>
        <v>6711</v>
      </c>
      <c r="G1050" s="7">
        <f>G1051</f>
        <v>6842.7</v>
      </c>
    </row>
    <row r="1051" spans="1:7" ht="33">
      <c r="A1051" s="39" t="str">
        <f t="shared" ca="1" si="145"/>
        <v xml:space="preserve">Прочая закупка товаров, работ и услуг для обеспечения муниципальных нужд         </v>
      </c>
      <c r="B1051" s="54" t="s">
        <v>457</v>
      </c>
      <c r="C1051" s="8" t="s">
        <v>556</v>
      </c>
      <c r="D1051" s="1" t="s">
        <v>560</v>
      </c>
      <c r="E1051" s="6">
        <v>244</v>
      </c>
      <c r="F1051" s="7">
        <f>прил.16!G178</f>
        <v>6711</v>
      </c>
      <c r="G1051" s="7">
        <f>прил.16!H178</f>
        <v>6842.7</v>
      </c>
    </row>
    <row r="1052" spans="1:7">
      <c r="A1052" s="39" t="str">
        <f t="shared" ca="1" si="145"/>
        <v>Иные бюджетные ассигнования</v>
      </c>
      <c r="B1052" s="54" t="s">
        <v>457</v>
      </c>
      <c r="C1052" s="8" t="s">
        <v>556</v>
      </c>
      <c r="D1052" s="1" t="s">
        <v>560</v>
      </c>
      <c r="E1052" s="6">
        <v>800</v>
      </c>
      <c r="F1052" s="7">
        <f>F1053</f>
        <v>1076</v>
      </c>
      <c r="G1052" s="7">
        <f>G1053</f>
        <v>1029.4000000000001</v>
      </c>
    </row>
    <row r="1053" spans="1:7">
      <c r="A1053" s="39" t="str">
        <f t="shared" ca="1" si="145"/>
        <v>Уплата налогов, сборов и иных платежей</v>
      </c>
      <c r="B1053" s="54" t="s">
        <v>457</v>
      </c>
      <c r="C1053" s="8" t="s">
        <v>556</v>
      </c>
      <c r="D1053" s="1" t="s">
        <v>560</v>
      </c>
      <c r="E1053" s="6">
        <v>850</v>
      </c>
      <c r="F1053" s="7">
        <f>SUM(F1054:F1055)</f>
        <v>1076</v>
      </c>
      <c r="G1053" s="7">
        <f>SUM(G1054:G1055)</f>
        <v>1029.4000000000001</v>
      </c>
    </row>
    <row r="1054" spans="1:7">
      <c r="A1054" s="39" t="str">
        <f t="shared" ca="1" si="145"/>
        <v>Уплата налога на имущество организаций и земельного налога</v>
      </c>
      <c r="B1054" s="54" t="s">
        <v>457</v>
      </c>
      <c r="C1054" s="8" t="s">
        <v>556</v>
      </c>
      <c r="D1054" s="1" t="s">
        <v>560</v>
      </c>
      <c r="E1054" s="6">
        <v>851</v>
      </c>
      <c r="F1054" s="7">
        <f>прил.16!G181</f>
        <v>938.3</v>
      </c>
      <c r="G1054" s="7">
        <f>прил.16!H181</f>
        <v>891.7</v>
      </c>
    </row>
    <row r="1055" spans="1:7">
      <c r="A1055" s="39" t="str">
        <f t="shared" ca="1" si="145"/>
        <v>Уплата прочих налогов, сборов и иных платежей</v>
      </c>
      <c r="B1055" s="54" t="s">
        <v>457</v>
      </c>
      <c r="C1055" s="8" t="s">
        <v>556</v>
      </c>
      <c r="D1055" s="1" t="s">
        <v>560</v>
      </c>
      <c r="E1055" s="6">
        <v>852</v>
      </c>
      <c r="F1055" s="7">
        <f>прил.16!G182</f>
        <v>137.69999999999999</v>
      </c>
      <c r="G1055" s="7">
        <f>прил.16!H182</f>
        <v>137.69999999999999</v>
      </c>
    </row>
    <row r="1056" spans="1:7" ht="33">
      <c r="A1056" s="39" t="str">
        <f ca="1">IF(ISERROR(MATCH(B1056,Код_КЦСР,0)),"",INDIRECT(ADDRESS(MATCH(B1056,Код_КЦСР,0)+1,2,,,"КЦСР")))</f>
        <v>Муниципальная программа «Совершенствование муниципального управления в городе Череповце» на 2014-2018 годы</v>
      </c>
      <c r="B1056" s="54" t="s">
        <v>459</v>
      </c>
      <c r="C1056" s="8"/>
      <c r="D1056" s="1"/>
      <c r="E1056" s="6"/>
      <c r="F1056" s="7">
        <f>F1057+F1076+F1088</f>
        <v>113192.9</v>
      </c>
      <c r="G1056" s="7">
        <f>G1057+G1076+G1088</f>
        <v>113624.6</v>
      </c>
    </row>
    <row r="1057" spans="1:7" ht="33">
      <c r="A1057" s="39" t="str">
        <f ca="1">IF(ISERROR(MATCH(B1057,Код_КЦСР,0)),"",INDIRECT(ADDRESS(MATCH(B1057,Код_КЦСР,0)+1,2,,,"КЦСР")))</f>
        <v>Создание условий для обеспечения выполнения органами муниципальной власти своих полномочий</v>
      </c>
      <c r="B1057" s="54" t="s">
        <v>460</v>
      </c>
      <c r="C1057" s="8"/>
      <c r="D1057" s="1"/>
      <c r="E1057" s="6"/>
      <c r="F1057" s="7">
        <f>F1058+F1064</f>
        <v>71373</v>
      </c>
      <c r="G1057" s="7">
        <f>G1058+G1064</f>
        <v>71605.8</v>
      </c>
    </row>
    <row r="1058" spans="1:7" hidden="1">
      <c r="A1058" s="39" t="str">
        <f ca="1">IF(ISERROR(MATCH(B1058,Код_КЦСР,0)),"",INDIRECT(ADDRESS(MATCH(B1058,Код_КЦСР,0)+1,2,,,"КЦСР")))</f>
        <v>Обеспечение работы СЭД «Летограф»</v>
      </c>
      <c r="B1058" s="54" t="s">
        <v>462</v>
      </c>
      <c r="C1058" s="8"/>
      <c r="D1058" s="1"/>
      <c r="E1058" s="6"/>
      <c r="F1058" s="7">
        <f t="shared" ref="F1058:G1062" si="146">F1059</f>
        <v>0</v>
      </c>
      <c r="G1058" s="7">
        <f t="shared" si="146"/>
        <v>0</v>
      </c>
    </row>
    <row r="1059" spans="1:7" hidden="1">
      <c r="A1059" s="39" t="str">
        <f ca="1">IF(ISERROR(MATCH(C1059,Код_Раздел,0)),"",INDIRECT(ADDRESS(MATCH(C1059,Код_Раздел,0)+1,2,,,"Раздел")))</f>
        <v>Национальная экономика</v>
      </c>
      <c r="B1059" s="54" t="s">
        <v>462</v>
      </c>
      <c r="C1059" s="8" t="s">
        <v>557</v>
      </c>
      <c r="D1059" s="1"/>
      <c r="E1059" s="6"/>
      <c r="F1059" s="7">
        <f t="shared" si="146"/>
        <v>0</v>
      </c>
      <c r="G1059" s="7">
        <f t="shared" si="146"/>
        <v>0</v>
      </c>
    </row>
    <row r="1060" spans="1:7" hidden="1">
      <c r="A1060" s="10" t="s">
        <v>571</v>
      </c>
      <c r="B1060" s="54" t="s">
        <v>462</v>
      </c>
      <c r="C1060" s="8" t="s">
        <v>557</v>
      </c>
      <c r="D1060" s="1" t="s">
        <v>530</v>
      </c>
      <c r="E1060" s="6"/>
      <c r="F1060" s="7">
        <f t="shared" si="146"/>
        <v>0</v>
      </c>
      <c r="G1060" s="7">
        <f t="shared" si="146"/>
        <v>0</v>
      </c>
    </row>
    <row r="1061" spans="1:7" ht="33" hidden="1">
      <c r="A1061" s="39" t="str">
        <f ca="1">IF(ISERROR(MATCH(E1061,Код_КВР,0)),"",INDIRECT(ADDRESS(MATCH(E1061,Код_КВР,0)+1,2,,,"КВР")))</f>
        <v>Предоставление субсидий бюджетным, автономным учреждениям и иным некоммерческим организациям</v>
      </c>
      <c r="B1061" s="54" t="s">
        <v>462</v>
      </c>
      <c r="C1061" s="8" t="s">
        <v>557</v>
      </c>
      <c r="D1061" s="1" t="s">
        <v>530</v>
      </c>
      <c r="E1061" s="6">
        <v>600</v>
      </c>
      <c r="F1061" s="7">
        <f t="shared" si="146"/>
        <v>0</v>
      </c>
      <c r="G1061" s="7">
        <f t="shared" si="146"/>
        <v>0</v>
      </c>
    </row>
    <row r="1062" spans="1:7" hidden="1">
      <c r="A1062" s="39" t="str">
        <f ca="1">IF(ISERROR(MATCH(E1062,Код_КВР,0)),"",INDIRECT(ADDRESS(MATCH(E1062,Код_КВР,0)+1,2,,,"КВР")))</f>
        <v>Субсидии бюджетным учреждениям</v>
      </c>
      <c r="B1062" s="54" t="s">
        <v>462</v>
      </c>
      <c r="C1062" s="8" t="s">
        <v>557</v>
      </c>
      <c r="D1062" s="1" t="s">
        <v>530</v>
      </c>
      <c r="E1062" s="6">
        <v>610</v>
      </c>
      <c r="F1062" s="7">
        <f t="shared" si="146"/>
        <v>0</v>
      </c>
      <c r="G1062" s="7">
        <f t="shared" si="146"/>
        <v>0</v>
      </c>
    </row>
    <row r="1063" spans="1:7" hidden="1">
      <c r="A1063" s="39" t="str">
        <f ca="1">IF(ISERROR(MATCH(E1063,Код_КВР,0)),"",INDIRECT(ADDRESS(MATCH(E1063,Код_КВР,0)+1,2,,,"КВР")))</f>
        <v>Субсидии бюджетным учреждениям на иные цели</v>
      </c>
      <c r="B1063" s="54" t="s">
        <v>462</v>
      </c>
      <c r="C1063" s="8" t="s">
        <v>557</v>
      </c>
      <c r="D1063" s="1" t="s">
        <v>530</v>
      </c>
      <c r="E1063" s="6">
        <v>612</v>
      </c>
      <c r="F1063" s="7">
        <f>прил.16!G217</f>
        <v>0</v>
      </c>
      <c r="G1063" s="7">
        <f>прил.16!H217</f>
        <v>0</v>
      </c>
    </row>
    <row r="1064" spans="1:7" ht="33">
      <c r="A1064" s="39" t="str">
        <f ca="1">IF(ISERROR(MATCH(B1064,Код_КЦСР,0)),"",INDIRECT(ADDRESS(MATCH(B1064,Код_КЦСР,0)+1,2,,,"КЦСР")))</f>
        <v>Материально-техническое обеспечение деятельности работников местного самоуправления</v>
      </c>
      <c r="B1064" s="54" t="s">
        <v>464</v>
      </c>
      <c r="C1064" s="8"/>
      <c r="D1064" s="1"/>
      <c r="E1064" s="6"/>
      <c r="F1064" s="7">
        <f>F1065</f>
        <v>71373</v>
      </c>
      <c r="G1064" s="7">
        <f>G1065</f>
        <v>71605.8</v>
      </c>
    </row>
    <row r="1065" spans="1:7">
      <c r="A1065" s="39" t="str">
        <f ca="1">IF(ISERROR(MATCH(C1065,Код_Раздел,0)),"",INDIRECT(ADDRESS(MATCH(C1065,Код_Раздел,0)+1,2,,,"Раздел")))</f>
        <v>Общегосударственные  вопросы</v>
      </c>
      <c r="B1065" s="54" t="s">
        <v>464</v>
      </c>
      <c r="C1065" s="8" t="s">
        <v>554</v>
      </c>
      <c r="D1065" s="1"/>
      <c r="E1065" s="6"/>
      <c r="F1065" s="7">
        <f>F1066</f>
        <v>71373</v>
      </c>
      <c r="G1065" s="7">
        <f>G1066</f>
        <v>71605.8</v>
      </c>
    </row>
    <row r="1066" spans="1:7">
      <c r="A1066" s="10" t="s">
        <v>578</v>
      </c>
      <c r="B1066" s="54" t="s">
        <v>464</v>
      </c>
      <c r="C1066" s="8" t="s">
        <v>554</v>
      </c>
      <c r="D1066" s="1" t="s">
        <v>532</v>
      </c>
      <c r="E1066" s="6"/>
      <c r="F1066" s="7">
        <f>F1067+F1069+F1072</f>
        <v>71373</v>
      </c>
      <c r="G1066" s="7">
        <f>G1067+G1069+G1072</f>
        <v>71605.8</v>
      </c>
    </row>
    <row r="1067" spans="1:7" ht="36" customHeight="1">
      <c r="A1067" s="39" t="str">
        <f t="shared" ref="A1067:A1075" ca="1" si="147">IF(ISERROR(MATCH(E1067,Код_КВР,0)),"",INDIRECT(ADDRESS(MATCH(E1067,Код_КВР,0)+1,2,,,"КВР")))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7" s="54" t="s">
        <v>464</v>
      </c>
      <c r="C1067" s="8" t="s">
        <v>554</v>
      </c>
      <c r="D1067" s="1" t="s">
        <v>532</v>
      </c>
      <c r="E1067" s="6">
        <v>100</v>
      </c>
      <c r="F1067" s="7">
        <f>F1068</f>
        <v>36527.9</v>
      </c>
      <c r="G1067" s="7">
        <f>G1068</f>
        <v>36527.9</v>
      </c>
    </row>
    <row r="1068" spans="1:7">
      <c r="A1068" s="39" t="str">
        <f t="shared" ca="1" si="147"/>
        <v>Расходы на выплаты персоналу казенных учреждений</v>
      </c>
      <c r="B1068" s="54" t="s">
        <v>464</v>
      </c>
      <c r="C1068" s="8" t="s">
        <v>554</v>
      </c>
      <c r="D1068" s="1" t="s">
        <v>532</v>
      </c>
      <c r="E1068" s="6">
        <v>110</v>
      </c>
      <c r="F1068" s="7">
        <f>прил.16!G93</f>
        <v>36527.9</v>
      </c>
      <c r="G1068" s="7">
        <f>прил.16!H93</f>
        <v>36527.9</v>
      </c>
    </row>
    <row r="1069" spans="1:7">
      <c r="A1069" s="39" t="str">
        <f t="shared" ca="1" si="147"/>
        <v>Закупка товаров, работ и услуг для муниципальных нужд</v>
      </c>
      <c r="B1069" s="54" t="s">
        <v>464</v>
      </c>
      <c r="C1069" s="8" t="s">
        <v>554</v>
      </c>
      <c r="D1069" s="1" t="s">
        <v>532</v>
      </c>
      <c r="E1069" s="6">
        <v>200</v>
      </c>
      <c r="F1069" s="7">
        <f>F1070</f>
        <v>32047.3</v>
      </c>
      <c r="G1069" s="7">
        <f>G1070</f>
        <v>32436.6</v>
      </c>
    </row>
    <row r="1070" spans="1:7" ht="33">
      <c r="A1070" s="39" t="str">
        <f t="shared" ca="1" si="147"/>
        <v>Иные закупки товаров, работ и услуг для обеспечения муниципальных нужд</v>
      </c>
      <c r="B1070" s="54" t="s">
        <v>464</v>
      </c>
      <c r="C1070" s="8" t="s">
        <v>554</v>
      </c>
      <c r="D1070" s="1" t="s">
        <v>532</v>
      </c>
      <c r="E1070" s="6">
        <v>240</v>
      </c>
      <c r="F1070" s="7">
        <f>F1071</f>
        <v>32047.3</v>
      </c>
      <c r="G1070" s="7">
        <f>G1071</f>
        <v>32436.6</v>
      </c>
    </row>
    <row r="1071" spans="1:7" ht="33">
      <c r="A1071" s="39" t="str">
        <f t="shared" ca="1" si="147"/>
        <v xml:space="preserve">Прочая закупка товаров, работ и услуг для обеспечения муниципальных нужд         </v>
      </c>
      <c r="B1071" s="54" t="s">
        <v>464</v>
      </c>
      <c r="C1071" s="8" t="s">
        <v>554</v>
      </c>
      <c r="D1071" s="1" t="s">
        <v>532</v>
      </c>
      <c r="E1071" s="6">
        <v>244</v>
      </c>
      <c r="F1071" s="7">
        <f>прил.16!G96</f>
        <v>32047.3</v>
      </c>
      <c r="G1071" s="7">
        <f>прил.16!H96</f>
        <v>32436.6</v>
      </c>
    </row>
    <row r="1072" spans="1:7">
      <c r="A1072" s="39" t="str">
        <f t="shared" ca="1" si="147"/>
        <v>Иные бюджетные ассигнования</v>
      </c>
      <c r="B1072" s="54" t="s">
        <v>464</v>
      </c>
      <c r="C1072" s="8" t="s">
        <v>554</v>
      </c>
      <c r="D1072" s="1" t="s">
        <v>532</v>
      </c>
      <c r="E1072" s="6">
        <v>800</v>
      </c>
      <c r="F1072" s="7">
        <f>F1073</f>
        <v>2797.7999999999997</v>
      </c>
      <c r="G1072" s="7">
        <f>G1073</f>
        <v>2641.2999999999997</v>
      </c>
    </row>
    <row r="1073" spans="1:7">
      <c r="A1073" s="39" t="str">
        <f t="shared" ca="1" si="147"/>
        <v>Уплата налогов, сборов и иных платежей</v>
      </c>
      <c r="B1073" s="54" t="s">
        <v>464</v>
      </c>
      <c r="C1073" s="8" t="s">
        <v>554</v>
      </c>
      <c r="D1073" s="1" t="s">
        <v>532</v>
      </c>
      <c r="E1073" s="6">
        <v>850</v>
      </c>
      <c r="F1073" s="7">
        <f>SUM(F1074:F1075)</f>
        <v>2797.7999999999997</v>
      </c>
      <c r="G1073" s="7">
        <f>SUM(G1074:G1075)</f>
        <v>2641.2999999999997</v>
      </c>
    </row>
    <row r="1074" spans="1:7">
      <c r="A1074" s="39" t="str">
        <f t="shared" ca="1" si="147"/>
        <v>Уплата налога на имущество организаций и земельного налога</v>
      </c>
      <c r="B1074" s="54" t="s">
        <v>464</v>
      </c>
      <c r="C1074" s="8" t="s">
        <v>554</v>
      </c>
      <c r="D1074" s="1" t="s">
        <v>532</v>
      </c>
      <c r="E1074" s="6">
        <v>851</v>
      </c>
      <c r="F1074" s="7">
        <f>прил.16!G99</f>
        <v>2431.1</v>
      </c>
      <c r="G1074" s="7">
        <f>прил.16!H99</f>
        <v>2274.6</v>
      </c>
    </row>
    <row r="1075" spans="1:7">
      <c r="A1075" s="39" t="str">
        <f t="shared" ca="1" si="147"/>
        <v>Уплата прочих налогов, сборов и иных платежей</v>
      </c>
      <c r="B1075" s="54" t="s">
        <v>464</v>
      </c>
      <c r="C1075" s="8" t="s">
        <v>554</v>
      </c>
      <c r="D1075" s="1" t="s">
        <v>532</v>
      </c>
      <c r="E1075" s="6">
        <v>852</v>
      </c>
      <c r="F1075" s="7">
        <f>прил.16!G100</f>
        <v>366.7</v>
      </c>
      <c r="G1075" s="7">
        <f>прил.16!H100</f>
        <v>366.7</v>
      </c>
    </row>
    <row r="1076" spans="1:7">
      <c r="A1076" s="39" t="str">
        <f ca="1">IF(ISERROR(MATCH(B1076,Код_КЦСР,0)),"",INDIRECT(ADDRESS(MATCH(B1076,Код_КЦСР,0)+1,2,,,"КЦСР")))</f>
        <v>Развитие муниципальной службы в мэрии города Череповца</v>
      </c>
      <c r="B1076" s="54" t="s">
        <v>466</v>
      </c>
      <c r="C1076" s="8"/>
      <c r="D1076" s="1"/>
      <c r="E1076" s="6"/>
      <c r="F1076" s="7">
        <f>F1077+F1083</f>
        <v>13790</v>
      </c>
      <c r="G1076" s="7">
        <f>G1077+G1083</f>
        <v>13790</v>
      </c>
    </row>
    <row r="1077" spans="1:7" ht="49.5">
      <c r="A1077" s="39" t="str">
        <f ca="1">IF(ISERROR(MATCH(B1077,Код_КЦСР,0)),"",INDIRECT(ADDRESS(MATCH(B1077,Код_КЦСР,0)+1,2,,,"КЦСР")))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77" s="54" t="s">
        <v>468</v>
      </c>
      <c r="C1077" s="8"/>
      <c r="D1077" s="1"/>
      <c r="E1077" s="6"/>
      <c r="F1077" s="7">
        <f t="shared" ref="F1077:G1081" si="148">F1078</f>
        <v>350</v>
      </c>
      <c r="G1077" s="7">
        <f t="shared" si="148"/>
        <v>350</v>
      </c>
    </row>
    <row r="1078" spans="1:7">
      <c r="A1078" s="39" t="str">
        <f ca="1">IF(ISERROR(MATCH(C1078,Код_Раздел,0)),"",INDIRECT(ADDRESS(MATCH(C1078,Код_Раздел,0)+1,2,,,"Раздел")))</f>
        <v>Общегосударственные  вопросы</v>
      </c>
      <c r="B1078" s="54" t="s">
        <v>468</v>
      </c>
      <c r="C1078" s="8" t="s">
        <v>554</v>
      </c>
      <c r="D1078" s="1"/>
      <c r="E1078" s="6"/>
      <c r="F1078" s="7">
        <f t="shared" si="148"/>
        <v>350</v>
      </c>
      <c r="G1078" s="7">
        <f t="shared" si="148"/>
        <v>350</v>
      </c>
    </row>
    <row r="1079" spans="1:7">
      <c r="A1079" s="10" t="s">
        <v>578</v>
      </c>
      <c r="B1079" s="54" t="s">
        <v>468</v>
      </c>
      <c r="C1079" s="8" t="s">
        <v>554</v>
      </c>
      <c r="D1079" s="1" t="s">
        <v>532</v>
      </c>
      <c r="E1079" s="6"/>
      <c r="F1079" s="7">
        <f t="shared" si="148"/>
        <v>350</v>
      </c>
      <c r="G1079" s="7">
        <f t="shared" si="148"/>
        <v>350</v>
      </c>
    </row>
    <row r="1080" spans="1:7">
      <c r="A1080" s="39" t="str">
        <f ca="1">IF(ISERROR(MATCH(E1080,Код_КВР,0)),"",INDIRECT(ADDRESS(MATCH(E1080,Код_КВР,0)+1,2,,,"КВР")))</f>
        <v>Закупка товаров, работ и услуг для муниципальных нужд</v>
      </c>
      <c r="B1080" s="54" t="s">
        <v>468</v>
      </c>
      <c r="C1080" s="8" t="s">
        <v>554</v>
      </c>
      <c r="D1080" s="1" t="s">
        <v>532</v>
      </c>
      <c r="E1080" s="6">
        <v>200</v>
      </c>
      <c r="F1080" s="7">
        <f t="shared" si="148"/>
        <v>350</v>
      </c>
      <c r="G1080" s="7">
        <f t="shared" si="148"/>
        <v>350</v>
      </c>
    </row>
    <row r="1081" spans="1:7" ht="33">
      <c r="A1081" s="39" t="str">
        <f ca="1">IF(ISERROR(MATCH(E1081,Код_КВР,0)),"",INDIRECT(ADDRESS(MATCH(E1081,Код_КВР,0)+1,2,,,"КВР")))</f>
        <v>Иные закупки товаров, работ и услуг для обеспечения муниципальных нужд</v>
      </c>
      <c r="B1081" s="54" t="s">
        <v>468</v>
      </c>
      <c r="C1081" s="8" t="s">
        <v>554</v>
      </c>
      <c r="D1081" s="1" t="s">
        <v>532</v>
      </c>
      <c r="E1081" s="6">
        <v>240</v>
      </c>
      <c r="F1081" s="7">
        <f t="shared" si="148"/>
        <v>350</v>
      </c>
      <c r="G1081" s="7">
        <f t="shared" si="148"/>
        <v>350</v>
      </c>
    </row>
    <row r="1082" spans="1:7" ht="33">
      <c r="A1082" s="39" t="str">
        <f ca="1">IF(ISERROR(MATCH(E1082,Код_КВР,0)),"",INDIRECT(ADDRESS(MATCH(E1082,Код_КВР,0)+1,2,,,"КВР")))</f>
        <v xml:space="preserve">Прочая закупка товаров, работ и услуг для обеспечения муниципальных нужд         </v>
      </c>
      <c r="B1082" s="54" t="s">
        <v>468</v>
      </c>
      <c r="C1082" s="8" t="s">
        <v>554</v>
      </c>
      <c r="D1082" s="1" t="s">
        <v>532</v>
      </c>
      <c r="E1082" s="6">
        <v>244</v>
      </c>
      <c r="F1082" s="7">
        <f>прил.16!G105</f>
        <v>350</v>
      </c>
      <c r="G1082" s="7">
        <f>прил.16!H105</f>
        <v>350</v>
      </c>
    </row>
    <row r="1083" spans="1:7">
      <c r="A1083" s="39" t="str">
        <f ca="1">IF(ISERROR(MATCH(B1083,Код_КЦСР,0)),"",INDIRECT(ADDRESS(MATCH(B1083,Код_КЦСР,0)+1,2,,,"КЦСР")))</f>
        <v>Повышение престижа муниципальной службы в городе</v>
      </c>
      <c r="B1083" s="54" t="s">
        <v>470</v>
      </c>
      <c r="C1083" s="8"/>
      <c r="D1083" s="1"/>
      <c r="E1083" s="6"/>
      <c r="F1083" s="7">
        <f t="shared" ref="F1083:G1086" si="149">F1084</f>
        <v>13440</v>
      </c>
      <c r="G1083" s="7">
        <f t="shared" si="149"/>
        <v>13440</v>
      </c>
    </row>
    <row r="1084" spans="1:7">
      <c r="A1084" s="39" t="str">
        <f ca="1">IF(ISERROR(MATCH(C1084,Код_Раздел,0)),"",INDIRECT(ADDRESS(MATCH(C1084,Код_Раздел,0)+1,2,,,"Раздел")))</f>
        <v>Социальная политика</v>
      </c>
      <c r="B1084" s="54" t="s">
        <v>470</v>
      </c>
      <c r="C1084" s="8" t="s">
        <v>530</v>
      </c>
      <c r="D1084" s="1"/>
      <c r="E1084" s="6"/>
      <c r="F1084" s="7">
        <f t="shared" si="149"/>
        <v>13440</v>
      </c>
      <c r="G1084" s="7">
        <f t="shared" si="149"/>
        <v>13440</v>
      </c>
    </row>
    <row r="1085" spans="1:7">
      <c r="A1085" s="10" t="s">
        <v>527</v>
      </c>
      <c r="B1085" s="54" t="s">
        <v>470</v>
      </c>
      <c r="C1085" s="8" t="s">
        <v>530</v>
      </c>
      <c r="D1085" s="1" t="s">
        <v>554</v>
      </c>
      <c r="E1085" s="6"/>
      <c r="F1085" s="7">
        <f t="shared" si="149"/>
        <v>13440</v>
      </c>
      <c r="G1085" s="7">
        <f t="shared" si="149"/>
        <v>13440</v>
      </c>
    </row>
    <row r="1086" spans="1:7">
      <c r="A1086" s="39" t="str">
        <f ca="1">IF(ISERROR(MATCH(E1086,Код_КВР,0)),"",INDIRECT(ADDRESS(MATCH(E1086,Код_КВР,0)+1,2,,,"КВР")))</f>
        <v>Социальное обеспечение и иные выплаты населению</v>
      </c>
      <c r="B1086" s="54" t="s">
        <v>470</v>
      </c>
      <c r="C1086" s="8" t="s">
        <v>530</v>
      </c>
      <c r="D1086" s="1" t="s">
        <v>554</v>
      </c>
      <c r="E1086" s="6">
        <v>300</v>
      </c>
      <c r="F1086" s="7">
        <f t="shared" si="149"/>
        <v>13440</v>
      </c>
      <c r="G1086" s="7">
        <f t="shared" si="149"/>
        <v>13440</v>
      </c>
    </row>
    <row r="1087" spans="1:7">
      <c r="A1087" s="39" t="str">
        <f ca="1">IF(ISERROR(MATCH(E1087,Код_КВР,0)),"",INDIRECT(ADDRESS(MATCH(E1087,Код_КВР,0)+1,2,,,"КВР")))</f>
        <v>Иные выплаты населению</v>
      </c>
      <c r="B1087" s="54" t="s">
        <v>470</v>
      </c>
      <c r="C1087" s="8" t="s">
        <v>530</v>
      </c>
      <c r="D1087" s="1" t="s">
        <v>554</v>
      </c>
      <c r="E1087" s="6">
        <v>360</v>
      </c>
      <c r="F1087" s="7">
        <f>прил.16!G286</f>
        <v>13440</v>
      </c>
      <c r="G1087" s="7">
        <f>прил.16!H286</f>
        <v>13440</v>
      </c>
    </row>
    <row r="1088" spans="1:7" ht="66">
      <c r="A1088" s="39" t="str">
        <f ca="1">IF(ISERROR(MATCH(B1088,Код_КЦСР,0)),"",INDIRECT(ADDRESS(MATCH(B1088,Код_КЦСР,0)+1,2,,,"КЦСР")))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88" s="54" t="s">
        <v>472</v>
      </c>
      <c r="C1088" s="8"/>
      <c r="D1088" s="1"/>
      <c r="E1088" s="6"/>
      <c r="F1088" s="7">
        <f>F1089+F1095</f>
        <v>28029.9</v>
      </c>
      <c r="G1088" s="7">
        <f>G1089+G1095</f>
        <v>28228.799999999999</v>
      </c>
    </row>
    <row r="1089" spans="1:7" hidden="1">
      <c r="A1089" s="39" t="str">
        <f ca="1">IF(ISERROR(MATCH(B1089,Код_КЦСР,0)),"",INDIRECT(ADDRESS(MATCH(B1089,Код_КЦСР,0)+1,2,,,"КЦСР")))</f>
        <v>Совершенствование предоставления муниципальных услуг</v>
      </c>
      <c r="B1089" s="54" t="s">
        <v>474</v>
      </c>
      <c r="C1089" s="8"/>
      <c r="D1089" s="1"/>
      <c r="E1089" s="6"/>
      <c r="F1089" s="7">
        <f>F1090</f>
        <v>0</v>
      </c>
      <c r="G1089" s="7">
        <f>G1090</f>
        <v>0</v>
      </c>
    </row>
    <row r="1090" spans="1:7" hidden="1">
      <c r="A1090" s="39" t="str">
        <f ca="1">IF(ISERROR(MATCH(C1090,Код_Раздел,0)),"",INDIRECT(ADDRESS(MATCH(C1090,Код_Раздел,0)+1,2,,,"Раздел")))</f>
        <v>Национальная экономика</v>
      </c>
      <c r="B1090" s="54" t="s">
        <v>474</v>
      </c>
      <c r="C1090" s="8" t="s">
        <v>557</v>
      </c>
      <c r="D1090" s="1"/>
      <c r="E1090" s="6"/>
      <c r="F1090" s="7">
        <f>F1091</f>
        <v>0</v>
      </c>
      <c r="G1090" s="7">
        <f>G1091</f>
        <v>0</v>
      </c>
    </row>
    <row r="1091" spans="1:7" hidden="1">
      <c r="A1091" s="10" t="s">
        <v>571</v>
      </c>
      <c r="B1091" s="54" t="s">
        <v>474</v>
      </c>
      <c r="C1091" s="8" t="s">
        <v>557</v>
      </c>
      <c r="D1091" s="8" t="s">
        <v>530</v>
      </c>
      <c r="E1091" s="6"/>
      <c r="F1091" s="7">
        <f t="shared" ref="F1091:G1093" si="150">F1092</f>
        <v>0</v>
      </c>
      <c r="G1091" s="7">
        <f t="shared" si="150"/>
        <v>0</v>
      </c>
    </row>
    <row r="1092" spans="1:7" ht="33" hidden="1">
      <c r="A1092" s="39" t="str">
        <f ca="1">IF(ISERROR(MATCH(E1092,Код_КВР,0)),"",INDIRECT(ADDRESS(MATCH(E1092,Код_КВР,0)+1,2,,,"КВР")))</f>
        <v>Предоставление субсидий бюджетным, автономным учреждениям и иным некоммерческим организациям</v>
      </c>
      <c r="B1092" s="54" t="s">
        <v>474</v>
      </c>
      <c r="C1092" s="8" t="s">
        <v>557</v>
      </c>
      <c r="D1092" s="8" t="s">
        <v>530</v>
      </c>
      <c r="E1092" s="6">
        <v>600</v>
      </c>
      <c r="F1092" s="7">
        <f t="shared" si="150"/>
        <v>0</v>
      </c>
      <c r="G1092" s="7">
        <f t="shared" si="150"/>
        <v>0</v>
      </c>
    </row>
    <row r="1093" spans="1:7" hidden="1">
      <c r="A1093" s="39" t="str">
        <f ca="1">IF(ISERROR(MATCH(E1093,Код_КВР,0)),"",INDIRECT(ADDRESS(MATCH(E1093,Код_КВР,0)+1,2,,,"КВР")))</f>
        <v>Субсидии бюджетным учреждениям</v>
      </c>
      <c r="B1093" s="54" t="s">
        <v>474</v>
      </c>
      <c r="C1093" s="8" t="s">
        <v>557</v>
      </c>
      <c r="D1093" s="8" t="s">
        <v>530</v>
      </c>
      <c r="E1093" s="6">
        <v>610</v>
      </c>
      <c r="F1093" s="7">
        <f t="shared" si="150"/>
        <v>0</v>
      </c>
      <c r="G1093" s="7">
        <f t="shared" si="150"/>
        <v>0</v>
      </c>
    </row>
    <row r="1094" spans="1:7" hidden="1">
      <c r="A1094" s="39" t="str">
        <f ca="1">IF(ISERROR(MATCH(E1094,Код_КВР,0)),"",INDIRECT(ADDRESS(MATCH(E1094,Код_КВР,0)+1,2,,,"КВР")))</f>
        <v>Субсидии бюджетным учреждениям на иные цели</v>
      </c>
      <c r="B1094" s="54" t="s">
        <v>474</v>
      </c>
      <c r="C1094" s="8" t="s">
        <v>557</v>
      </c>
      <c r="D1094" s="8" t="s">
        <v>530</v>
      </c>
      <c r="E1094" s="6">
        <v>612</v>
      </c>
      <c r="F1094" s="7">
        <f>прил.16!G222</f>
        <v>0</v>
      </c>
      <c r="G1094" s="7">
        <f>прил.16!H222</f>
        <v>0</v>
      </c>
    </row>
    <row r="1095" spans="1:7" ht="33">
      <c r="A1095" s="39" t="str">
        <f ca="1">IF(ISERROR(MATCH(B1095,Код_КЦСР,0)),"",INDIRECT(ADDRESS(MATCH(B1095,Код_КЦСР,0)+1,2,,,"КЦСР")))</f>
        <v>Создание и организация деятельности многофункционального центра</v>
      </c>
      <c r="B1095" s="54" t="s">
        <v>476</v>
      </c>
      <c r="C1095" s="8"/>
      <c r="D1095" s="1"/>
      <c r="E1095" s="6"/>
      <c r="F1095" s="7">
        <f t="shared" ref="F1095:G1099" si="151">F1096</f>
        <v>28029.9</v>
      </c>
      <c r="G1095" s="7">
        <f t="shared" si="151"/>
        <v>28228.799999999999</v>
      </c>
    </row>
    <row r="1096" spans="1:7" ht="33">
      <c r="A1096" s="39" t="str">
        <f ca="1">IF(ISERROR(MATCH(B1096,Код_КЦСР,0)),"",INDIRECT(ADDRESS(MATCH(B1096,Код_КЦСР,0)+1,2,,,"КЦСР")))</f>
        <v>Создание и организация деятельности многофункционального центра</v>
      </c>
      <c r="B1096" s="54" t="s">
        <v>476</v>
      </c>
      <c r="C1096" s="8"/>
      <c r="D1096" s="1"/>
      <c r="E1096" s="6"/>
      <c r="F1096" s="7">
        <f t="shared" si="151"/>
        <v>28029.9</v>
      </c>
      <c r="G1096" s="7">
        <f t="shared" si="151"/>
        <v>28228.799999999999</v>
      </c>
    </row>
    <row r="1097" spans="1:7">
      <c r="A1097" s="39" t="str">
        <f ca="1">IF(ISERROR(MATCH(C1097,Код_Раздел,0)),"",INDIRECT(ADDRESS(MATCH(C1097,Код_Раздел,0)+1,2,,,"Раздел")))</f>
        <v>Общегосударственные  вопросы</v>
      </c>
      <c r="B1097" s="54" t="s">
        <v>476</v>
      </c>
      <c r="C1097" s="8" t="s">
        <v>554</v>
      </c>
      <c r="D1097" s="1"/>
      <c r="E1097" s="6"/>
      <c r="F1097" s="7">
        <f t="shared" si="151"/>
        <v>28029.9</v>
      </c>
      <c r="G1097" s="7">
        <f t="shared" si="151"/>
        <v>28228.799999999999</v>
      </c>
    </row>
    <row r="1098" spans="1:7">
      <c r="A1098" s="10" t="s">
        <v>578</v>
      </c>
      <c r="B1098" s="54" t="s">
        <v>476</v>
      </c>
      <c r="C1098" s="8" t="s">
        <v>554</v>
      </c>
      <c r="D1098" s="1" t="s">
        <v>532</v>
      </c>
      <c r="E1098" s="6"/>
      <c r="F1098" s="7">
        <f t="shared" si="151"/>
        <v>28029.9</v>
      </c>
      <c r="G1098" s="7">
        <f t="shared" si="151"/>
        <v>28228.799999999999</v>
      </c>
    </row>
    <row r="1099" spans="1:7" ht="33">
      <c r="A1099" s="39" t="str">
        <f ca="1">IF(ISERROR(MATCH(E1099,Код_КВР,0)),"",INDIRECT(ADDRESS(MATCH(E1099,Код_КВР,0)+1,2,,,"КВР")))</f>
        <v>Предоставление субсидий бюджетным, автономным учреждениям и иным некоммерческим организациям</v>
      </c>
      <c r="B1099" s="54" t="s">
        <v>476</v>
      </c>
      <c r="C1099" s="8" t="s">
        <v>554</v>
      </c>
      <c r="D1099" s="1" t="s">
        <v>532</v>
      </c>
      <c r="E1099" s="6">
        <v>600</v>
      </c>
      <c r="F1099" s="7">
        <f t="shared" si="151"/>
        <v>28029.9</v>
      </c>
      <c r="G1099" s="7">
        <f t="shared" si="151"/>
        <v>28228.799999999999</v>
      </c>
    </row>
    <row r="1100" spans="1:7">
      <c r="A1100" s="39" t="str">
        <f ca="1">IF(ISERROR(MATCH(E1100,Код_КВР,0)),"",INDIRECT(ADDRESS(MATCH(E1100,Код_КВР,0)+1,2,,,"КВР")))</f>
        <v>Субсидии бюджетным учреждениям</v>
      </c>
      <c r="B1100" s="54" t="s">
        <v>476</v>
      </c>
      <c r="C1100" s="8" t="s">
        <v>554</v>
      </c>
      <c r="D1100" s="1" t="s">
        <v>532</v>
      </c>
      <c r="E1100" s="6">
        <v>610</v>
      </c>
      <c r="F1100" s="7">
        <f>SUM(F1101:F1102)</f>
        <v>28029.9</v>
      </c>
      <c r="G1100" s="7">
        <f>SUM(G1101:G1102)</f>
        <v>28228.799999999999</v>
      </c>
    </row>
    <row r="1101" spans="1:7" ht="50.25" customHeight="1">
      <c r="A1101" s="39" t="str">
        <f ca="1">IF(ISERROR(MATCH(E1101,Код_КВР,0)),"",INDIRECT(ADDRESS(MATCH(E1101,Код_КВР,0)+1,2,,,"КВР")))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1" s="54" t="s">
        <v>476</v>
      </c>
      <c r="C1101" s="8" t="s">
        <v>554</v>
      </c>
      <c r="D1101" s="1" t="s">
        <v>532</v>
      </c>
      <c r="E1101" s="6">
        <v>611</v>
      </c>
      <c r="F1101" s="7">
        <f>прил.16!G110</f>
        <v>27929.9</v>
      </c>
      <c r="G1101" s="7">
        <f>прил.16!H110</f>
        <v>28128.799999999999</v>
      </c>
    </row>
    <row r="1102" spans="1:7">
      <c r="A1102" s="39" t="str">
        <f ca="1">IF(ISERROR(MATCH(E1102,Код_КВР,0)),"",INDIRECT(ADDRESS(MATCH(E1102,Код_КВР,0)+1,2,,,"КВР")))</f>
        <v>Субсидии бюджетным учреждениям на иные цели</v>
      </c>
      <c r="B1102" s="54" t="s">
        <v>476</v>
      </c>
      <c r="C1102" s="8" t="s">
        <v>554</v>
      </c>
      <c r="D1102" s="1" t="s">
        <v>532</v>
      </c>
      <c r="E1102" s="6">
        <v>612</v>
      </c>
      <c r="F1102" s="7">
        <f>прил.16!G111</f>
        <v>100</v>
      </c>
      <c r="G1102" s="7">
        <f>прил.16!H111</f>
        <v>100</v>
      </c>
    </row>
    <row r="1103" spans="1:7" ht="36" customHeight="1">
      <c r="A1103" s="39" t="str">
        <f ca="1">IF(ISERROR(MATCH(B1103,Код_КЦСР,0)),"",INDIRECT(ADDRESS(MATCH(B1103,Код_КЦСР,0)+1,2,,,"КЦСР")))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03" s="54" t="s">
        <v>478</v>
      </c>
      <c r="C1103" s="8"/>
      <c r="D1103" s="1"/>
      <c r="E1103" s="6"/>
      <c r="F1103" s="7">
        <f>F1104+F1110+F1121+F1127+F1133+F1145</f>
        <v>46274.3</v>
      </c>
      <c r="G1103" s="7">
        <f>G1104+G1110+G1121+G1127+G1133+G1145</f>
        <v>46489.5</v>
      </c>
    </row>
    <row r="1104" spans="1:7" ht="33">
      <c r="A1104" s="39" t="str">
        <f ca="1">IF(ISERROR(MATCH(B1104,Код_КЦСР,0)),"",INDIRECT(ADDRESS(MATCH(B1104,Код_КЦСР,0)+1,2,,,"КЦСР")))</f>
        <v>Создание системы территориального общественного самоуправления</v>
      </c>
      <c r="B1104" s="54" t="s">
        <v>480</v>
      </c>
      <c r="C1104" s="8"/>
      <c r="D1104" s="1"/>
      <c r="E1104" s="6"/>
      <c r="F1104" s="7">
        <f>F1105</f>
        <v>72</v>
      </c>
      <c r="G1104" s="7">
        <f>G1105</f>
        <v>72</v>
      </c>
    </row>
    <row r="1105" spans="1:7">
      <c r="A1105" s="39" t="str">
        <f ca="1">IF(ISERROR(MATCH(C1105,Код_Раздел,0)),"",INDIRECT(ADDRESS(MATCH(C1105,Код_Раздел,0)+1,2,,,"Раздел")))</f>
        <v>Общегосударственные  вопросы</v>
      </c>
      <c r="B1105" s="54" t="s">
        <v>480</v>
      </c>
      <c r="C1105" s="8" t="s">
        <v>554</v>
      </c>
      <c r="D1105" s="1"/>
      <c r="E1105" s="6"/>
      <c r="F1105" s="7">
        <f t="shared" ref="F1105:G1108" si="152">F1106</f>
        <v>72</v>
      </c>
      <c r="G1105" s="7">
        <f t="shared" si="152"/>
        <v>72</v>
      </c>
    </row>
    <row r="1106" spans="1:7">
      <c r="A1106" s="10" t="s">
        <v>578</v>
      </c>
      <c r="B1106" s="54" t="s">
        <v>480</v>
      </c>
      <c r="C1106" s="8" t="s">
        <v>554</v>
      </c>
      <c r="D1106" s="1" t="s">
        <v>532</v>
      </c>
      <c r="E1106" s="6"/>
      <c r="F1106" s="7">
        <f t="shared" si="152"/>
        <v>72</v>
      </c>
      <c r="G1106" s="7">
        <f t="shared" si="152"/>
        <v>72</v>
      </c>
    </row>
    <row r="1107" spans="1:7">
      <c r="A1107" s="39" t="str">
        <f ca="1">IF(ISERROR(MATCH(E1107,Код_КВР,0)),"",INDIRECT(ADDRESS(MATCH(E1107,Код_КВР,0)+1,2,,,"КВР")))</f>
        <v>Закупка товаров, работ и услуг для муниципальных нужд</v>
      </c>
      <c r="B1107" s="54" t="s">
        <v>480</v>
      </c>
      <c r="C1107" s="8" t="s">
        <v>554</v>
      </c>
      <c r="D1107" s="1" t="s">
        <v>532</v>
      </c>
      <c r="E1107" s="6">
        <v>200</v>
      </c>
      <c r="F1107" s="7">
        <f t="shared" si="152"/>
        <v>72</v>
      </c>
      <c r="G1107" s="7">
        <f t="shared" si="152"/>
        <v>72</v>
      </c>
    </row>
    <row r="1108" spans="1:7" ht="33">
      <c r="A1108" s="39" t="str">
        <f ca="1">IF(ISERROR(MATCH(E1108,Код_КВР,0)),"",INDIRECT(ADDRESS(MATCH(E1108,Код_КВР,0)+1,2,,,"КВР")))</f>
        <v>Иные закупки товаров, работ и услуг для обеспечения муниципальных нужд</v>
      </c>
      <c r="B1108" s="54" t="s">
        <v>480</v>
      </c>
      <c r="C1108" s="8" t="s">
        <v>554</v>
      </c>
      <c r="D1108" s="1" t="s">
        <v>532</v>
      </c>
      <c r="E1108" s="6">
        <v>240</v>
      </c>
      <c r="F1108" s="7">
        <f t="shared" si="152"/>
        <v>72</v>
      </c>
      <c r="G1108" s="7">
        <f t="shared" si="152"/>
        <v>72</v>
      </c>
    </row>
    <row r="1109" spans="1:7" ht="33">
      <c r="A1109" s="39" t="str">
        <f ca="1">IF(ISERROR(MATCH(E1109,Код_КВР,0)),"",INDIRECT(ADDRESS(MATCH(E1109,Код_КВР,0)+1,2,,,"КВР")))</f>
        <v xml:space="preserve">Прочая закупка товаров, работ и услуг для обеспечения муниципальных нужд         </v>
      </c>
      <c r="B1109" s="54" t="s">
        <v>480</v>
      </c>
      <c r="C1109" s="8" t="s">
        <v>554</v>
      </c>
      <c r="D1109" s="1" t="s">
        <v>532</v>
      </c>
      <c r="E1109" s="6">
        <v>244</v>
      </c>
      <c r="F1109" s="7">
        <f>прил.16!G116</f>
        <v>72</v>
      </c>
      <c r="G1109" s="7">
        <f>прил.16!H116</f>
        <v>72</v>
      </c>
    </row>
    <row r="1110" spans="1:7" ht="33">
      <c r="A1110" s="39" t="str">
        <f ca="1">IF(ISERROR(MATCH(B1110,Код_КЦСР,0)),"",INDIRECT(ADDRESS(MATCH(B1110,Код_КЦСР,0)+1,2,,,"КЦСР")))</f>
        <v>Проведение мероприятий по формированию благоприятного имиджа города</v>
      </c>
      <c r="B1110" s="54" t="s">
        <v>482</v>
      </c>
      <c r="C1110" s="8"/>
      <c r="D1110" s="1"/>
      <c r="E1110" s="6"/>
      <c r="F1110" s="7">
        <f>F1111+F1116</f>
        <v>495.7</v>
      </c>
      <c r="G1110" s="7">
        <f>G1111+G1116</f>
        <v>495.7</v>
      </c>
    </row>
    <row r="1111" spans="1:7">
      <c r="A1111" s="39" t="str">
        <f ca="1">IF(ISERROR(MATCH(C1111,Код_Раздел,0)),"",INDIRECT(ADDRESS(MATCH(C1111,Код_Раздел,0)+1,2,,,"Раздел")))</f>
        <v>Общегосударственные  вопросы</v>
      </c>
      <c r="B1111" s="54" t="s">
        <v>482</v>
      </c>
      <c r="C1111" s="8" t="s">
        <v>554</v>
      </c>
      <c r="D1111" s="1"/>
      <c r="E1111" s="6"/>
      <c r="F1111" s="7">
        <f t="shared" ref="F1111:G1114" si="153">F1112</f>
        <v>411.5</v>
      </c>
      <c r="G1111" s="7">
        <f t="shared" si="153"/>
        <v>411.5</v>
      </c>
    </row>
    <row r="1112" spans="1:7">
      <c r="A1112" s="10" t="s">
        <v>578</v>
      </c>
      <c r="B1112" s="54" t="s">
        <v>482</v>
      </c>
      <c r="C1112" s="8" t="s">
        <v>554</v>
      </c>
      <c r="D1112" s="1" t="s">
        <v>532</v>
      </c>
      <c r="E1112" s="6"/>
      <c r="F1112" s="7">
        <f t="shared" si="153"/>
        <v>411.5</v>
      </c>
      <c r="G1112" s="7">
        <f t="shared" si="153"/>
        <v>411.5</v>
      </c>
    </row>
    <row r="1113" spans="1:7">
      <c r="A1113" s="39" t="str">
        <f ca="1">IF(ISERROR(MATCH(E1113,Код_КВР,0)),"",INDIRECT(ADDRESS(MATCH(E1113,Код_КВР,0)+1,2,,,"КВР")))</f>
        <v>Закупка товаров, работ и услуг для муниципальных нужд</v>
      </c>
      <c r="B1113" s="54" t="s">
        <v>482</v>
      </c>
      <c r="C1113" s="8" t="s">
        <v>554</v>
      </c>
      <c r="D1113" s="1" t="s">
        <v>532</v>
      </c>
      <c r="E1113" s="6">
        <v>200</v>
      </c>
      <c r="F1113" s="7">
        <f t="shared" si="153"/>
        <v>411.5</v>
      </c>
      <c r="G1113" s="7">
        <f t="shared" si="153"/>
        <v>411.5</v>
      </c>
    </row>
    <row r="1114" spans="1:7" ht="33">
      <c r="A1114" s="39" t="str">
        <f ca="1">IF(ISERROR(MATCH(E1114,Код_КВР,0)),"",INDIRECT(ADDRESS(MATCH(E1114,Код_КВР,0)+1,2,,,"КВР")))</f>
        <v>Иные закупки товаров, работ и услуг для обеспечения муниципальных нужд</v>
      </c>
      <c r="B1114" s="54" t="s">
        <v>482</v>
      </c>
      <c r="C1114" s="8" t="s">
        <v>554</v>
      </c>
      <c r="D1114" s="1" t="s">
        <v>532</v>
      </c>
      <c r="E1114" s="6">
        <v>240</v>
      </c>
      <c r="F1114" s="7">
        <f t="shared" si="153"/>
        <v>411.5</v>
      </c>
      <c r="G1114" s="7">
        <f t="shared" si="153"/>
        <v>411.5</v>
      </c>
    </row>
    <row r="1115" spans="1:7" ht="33">
      <c r="A1115" s="39" t="str">
        <f ca="1">IF(ISERROR(MATCH(E1115,Код_КВР,0)),"",INDIRECT(ADDRESS(MATCH(E1115,Код_КВР,0)+1,2,,,"КВР")))</f>
        <v xml:space="preserve">Прочая закупка товаров, работ и услуг для обеспечения муниципальных нужд         </v>
      </c>
      <c r="B1115" s="54" t="s">
        <v>482</v>
      </c>
      <c r="C1115" s="8" t="s">
        <v>554</v>
      </c>
      <c r="D1115" s="1" t="s">
        <v>532</v>
      </c>
      <c r="E1115" s="6">
        <v>244</v>
      </c>
      <c r="F1115" s="7">
        <f>прил.16!G120</f>
        <v>411.5</v>
      </c>
      <c r="G1115" s="7">
        <f>прил.16!H120</f>
        <v>411.5</v>
      </c>
    </row>
    <row r="1116" spans="1:7">
      <c r="A1116" s="39" t="str">
        <f ca="1">IF(ISERROR(MATCH(C1116,Код_Раздел,0)),"",INDIRECT(ADDRESS(MATCH(C1116,Код_Раздел,0)+1,2,,,"Раздел")))</f>
        <v>Жилищно-коммунальное хозяйство</v>
      </c>
      <c r="B1116" s="54" t="s">
        <v>482</v>
      </c>
      <c r="C1116" s="8" t="s">
        <v>562</v>
      </c>
      <c r="D1116" s="1"/>
      <c r="E1116" s="6"/>
      <c r="F1116" s="7">
        <f t="shared" ref="F1116:G1119" si="154">F1117</f>
        <v>84.2</v>
      </c>
      <c r="G1116" s="7">
        <f t="shared" si="154"/>
        <v>84.2</v>
      </c>
    </row>
    <row r="1117" spans="1:7">
      <c r="A1117" s="13" t="s">
        <v>591</v>
      </c>
      <c r="B1117" s="54" t="s">
        <v>482</v>
      </c>
      <c r="C1117" s="8" t="s">
        <v>562</v>
      </c>
      <c r="D1117" s="8" t="s">
        <v>556</v>
      </c>
      <c r="E1117" s="6"/>
      <c r="F1117" s="7">
        <f t="shared" si="154"/>
        <v>84.2</v>
      </c>
      <c r="G1117" s="7">
        <f t="shared" si="154"/>
        <v>84.2</v>
      </c>
    </row>
    <row r="1118" spans="1:7">
      <c r="A1118" s="39" t="str">
        <f ca="1">IF(ISERROR(MATCH(E1118,Код_КВР,0)),"",INDIRECT(ADDRESS(MATCH(E1118,Код_КВР,0)+1,2,,,"КВР")))</f>
        <v>Закупка товаров, работ и услуг для муниципальных нужд</v>
      </c>
      <c r="B1118" s="54" t="s">
        <v>482</v>
      </c>
      <c r="C1118" s="8" t="s">
        <v>562</v>
      </c>
      <c r="D1118" s="8" t="s">
        <v>556</v>
      </c>
      <c r="E1118" s="6">
        <v>200</v>
      </c>
      <c r="F1118" s="7">
        <f t="shared" si="154"/>
        <v>84.2</v>
      </c>
      <c r="G1118" s="7">
        <f t="shared" si="154"/>
        <v>84.2</v>
      </c>
    </row>
    <row r="1119" spans="1:7" ht="33">
      <c r="A1119" s="39" t="str">
        <f ca="1">IF(ISERROR(MATCH(E1119,Код_КВР,0)),"",INDIRECT(ADDRESS(MATCH(E1119,Код_КВР,0)+1,2,,,"КВР")))</f>
        <v>Иные закупки товаров, работ и услуг для обеспечения муниципальных нужд</v>
      </c>
      <c r="B1119" s="54" t="s">
        <v>482</v>
      </c>
      <c r="C1119" s="8" t="s">
        <v>562</v>
      </c>
      <c r="D1119" s="8" t="s">
        <v>556</v>
      </c>
      <c r="E1119" s="6">
        <v>240</v>
      </c>
      <c r="F1119" s="7">
        <f t="shared" si="154"/>
        <v>84.2</v>
      </c>
      <c r="G1119" s="7">
        <f t="shared" si="154"/>
        <v>84.2</v>
      </c>
    </row>
    <row r="1120" spans="1:7" ht="33">
      <c r="A1120" s="39" t="str">
        <f ca="1">IF(ISERROR(MATCH(E1120,Код_КВР,0)),"",INDIRECT(ADDRESS(MATCH(E1120,Код_КВР,0)+1,2,,,"КВР")))</f>
        <v xml:space="preserve">Прочая закупка товаров, работ и услуг для обеспечения муниципальных нужд         </v>
      </c>
      <c r="B1120" s="54" t="s">
        <v>482</v>
      </c>
      <c r="C1120" s="8" t="s">
        <v>562</v>
      </c>
      <c r="D1120" s="8" t="s">
        <v>556</v>
      </c>
      <c r="E1120" s="6">
        <v>244</v>
      </c>
      <c r="F1120" s="7">
        <f>прил.16!G430</f>
        <v>84.2</v>
      </c>
      <c r="G1120" s="7">
        <f>прил.16!H430</f>
        <v>84.2</v>
      </c>
    </row>
    <row r="1121" spans="1:7" ht="33">
      <c r="A1121" s="39" t="str">
        <f ca="1">IF(ISERROR(MATCH(B1121,Код_КЦСР,0)),"",INDIRECT(ADDRESS(MATCH(B1121,Код_КЦСР,0)+1,2,,,"КЦСР")))</f>
        <v>Формирование презентационных пакетов, включая папки и открытки</v>
      </c>
      <c r="B1121" s="54" t="s">
        <v>484</v>
      </c>
      <c r="C1121" s="8"/>
      <c r="D1121" s="1"/>
      <c r="E1121" s="6"/>
      <c r="F1121" s="7">
        <f t="shared" ref="F1121:G1125" si="155">F1122</f>
        <v>720</v>
      </c>
      <c r="G1121" s="7">
        <f t="shared" si="155"/>
        <v>720</v>
      </c>
    </row>
    <row r="1122" spans="1:7">
      <c r="A1122" s="39" t="str">
        <f ca="1">IF(ISERROR(MATCH(C1122,Код_Раздел,0)),"",INDIRECT(ADDRESS(MATCH(C1122,Код_Раздел,0)+1,2,,,"Раздел")))</f>
        <v>Общегосударственные  вопросы</v>
      </c>
      <c r="B1122" s="54" t="s">
        <v>484</v>
      </c>
      <c r="C1122" s="8" t="s">
        <v>554</v>
      </c>
      <c r="D1122" s="1"/>
      <c r="E1122" s="6"/>
      <c r="F1122" s="7">
        <f t="shared" si="155"/>
        <v>720</v>
      </c>
      <c r="G1122" s="7">
        <f t="shared" si="155"/>
        <v>720</v>
      </c>
    </row>
    <row r="1123" spans="1:7">
      <c r="A1123" s="10" t="s">
        <v>578</v>
      </c>
      <c r="B1123" s="54" t="s">
        <v>484</v>
      </c>
      <c r="C1123" s="8" t="s">
        <v>554</v>
      </c>
      <c r="D1123" s="1" t="s">
        <v>532</v>
      </c>
      <c r="E1123" s="6"/>
      <c r="F1123" s="7">
        <f t="shared" si="155"/>
        <v>720</v>
      </c>
      <c r="G1123" s="7">
        <f t="shared" si="155"/>
        <v>720</v>
      </c>
    </row>
    <row r="1124" spans="1:7">
      <c r="A1124" s="39" t="str">
        <f ca="1">IF(ISERROR(MATCH(E1124,Код_КВР,0)),"",INDIRECT(ADDRESS(MATCH(E1124,Код_КВР,0)+1,2,,,"КВР")))</f>
        <v>Закупка товаров, работ и услуг для муниципальных нужд</v>
      </c>
      <c r="B1124" s="54" t="s">
        <v>484</v>
      </c>
      <c r="C1124" s="8" t="s">
        <v>554</v>
      </c>
      <c r="D1124" s="1" t="s">
        <v>532</v>
      </c>
      <c r="E1124" s="6">
        <v>200</v>
      </c>
      <c r="F1124" s="7">
        <f t="shared" si="155"/>
        <v>720</v>
      </c>
      <c r="G1124" s="7">
        <f t="shared" si="155"/>
        <v>720</v>
      </c>
    </row>
    <row r="1125" spans="1:7" ht="33">
      <c r="A1125" s="39" t="str">
        <f ca="1">IF(ISERROR(MATCH(E1125,Код_КВР,0)),"",INDIRECT(ADDRESS(MATCH(E1125,Код_КВР,0)+1,2,,,"КВР")))</f>
        <v>Иные закупки товаров, работ и услуг для обеспечения муниципальных нужд</v>
      </c>
      <c r="B1125" s="54" t="s">
        <v>484</v>
      </c>
      <c r="C1125" s="8" t="s">
        <v>554</v>
      </c>
      <c r="D1125" s="1" t="s">
        <v>532</v>
      </c>
      <c r="E1125" s="6">
        <v>240</v>
      </c>
      <c r="F1125" s="7">
        <f t="shared" si="155"/>
        <v>720</v>
      </c>
      <c r="G1125" s="7">
        <f t="shared" si="155"/>
        <v>720</v>
      </c>
    </row>
    <row r="1126" spans="1:7" ht="33">
      <c r="A1126" s="39" t="str">
        <f ca="1">IF(ISERROR(MATCH(E1126,Код_КВР,0)),"",INDIRECT(ADDRESS(MATCH(E1126,Код_КВР,0)+1,2,,,"КВР")))</f>
        <v xml:space="preserve">Прочая закупка товаров, работ и услуг для обеспечения муниципальных нужд         </v>
      </c>
      <c r="B1126" s="54" t="s">
        <v>484</v>
      </c>
      <c r="C1126" s="8" t="s">
        <v>554</v>
      </c>
      <c r="D1126" s="1" t="s">
        <v>532</v>
      </c>
      <c r="E1126" s="6">
        <v>244</v>
      </c>
      <c r="F1126" s="7">
        <f>прил.16!G124</f>
        <v>720</v>
      </c>
      <c r="G1126" s="7">
        <f>прил.16!H124</f>
        <v>720</v>
      </c>
    </row>
    <row r="1127" spans="1:7">
      <c r="A1127" s="39" t="str">
        <f ca="1">IF(ISERROR(MATCH(B1127,Код_КЦСР,0)),"",INDIRECT(ADDRESS(MATCH(B1127,Код_КЦСР,0)+1,2,,,"КЦСР")))</f>
        <v>Оплата членских взносов в союзы и ассоциации</v>
      </c>
      <c r="B1127" s="54" t="s">
        <v>486</v>
      </c>
      <c r="C1127" s="8"/>
      <c r="D1127" s="1"/>
      <c r="E1127" s="6"/>
      <c r="F1127" s="7">
        <f t="shared" ref="F1127:G1131" si="156">F1128</f>
        <v>479.7</v>
      </c>
      <c r="G1127" s="7">
        <f t="shared" si="156"/>
        <v>479.7</v>
      </c>
    </row>
    <row r="1128" spans="1:7">
      <c r="A1128" s="39" t="str">
        <f ca="1">IF(ISERROR(MATCH(C1128,Код_Раздел,0)),"",INDIRECT(ADDRESS(MATCH(C1128,Код_Раздел,0)+1,2,,,"Раздел")))</f>
        <v>Общегосударственные  вопросы</v>
      </c>
      <c r="B1128" s="54" t="s">
        <v>486</v>
      </c>
      <c r="C1128" s="8" t="s">
        <v>554</v>
      </c>
      <c r="D1128" s="1"/>
      <c r="E1128" s="6"/>
      <c r="F1128" s="7">
        <f t="shared" si="156"/>
        <v>479.7</v>
      </c>
      <c r="G1128" s="7">
        <f t="shared" si="156"/>
        <v>479.7</v>
      </c>
    </row>
    <row r="1129" spans="1:7">
      <c r="A1129" s="10" t="s">
        <v>578</v>
      </c>
      <c r="B1129" s="54" t="s">
        <v>486</v>
      </c>
      <c r="C1129" s="8" t="s">
        <v>554</v>
      </c>
      <c r="D1129" s="1" t="s">
        <v>532</v>
      </c>
      <c r="E1129" s="6"/>
      <c r="F1129" s="7">
        <f t="shared" si="156"/>
        <v>479.7</v>
      </c>
      <c r="G1129" s="7">
        <f t="shared" si="156"/>
        <v>479.7</v>
      </c>
    </row>
    <row r="1130" spans="1:7">
      <c r="A1130" s="39" t="str">
        <f ca="1">IF(ISERROR(MATCH(E1130,Код_КВР,0)),"",INDIRECT(ADDRESS(MATCH(E1130,Код_КВР,0)+1,2,,,"КВР")))</f>
        <v>Иные бюджетные ассигнования</v>
      </c>
      <c r="B1130" s="54" t="s">
        <v>486</v>
      </c>
      <c r="C1130" s="8" t="s">
        <v>554</v>
      </c>
      <c r="D1130" s="1" t="s">
        <v>532</v>
      </c>
      <c r="E1130" s="6">
        <v>800</v>
      </c>
      <c r="F1130" s="7">
        <f t="shared" si="156"/>
        <v>479.7</v>
      </c>
      <c r="G1130" s="7">
        <f t="shared" si="156"/>
        <v>479.7</v>
      </c>
    </row>
    <row r="1131" spans="1:7">
      <c r="A1131" s="39" t="str">
        <f ca="1">IF(ISERROR(MATCH(E1131,Код_КВР,0)),"",INDIRECT(ADDRESS(MATCH(E1131,Код_КВР,0)+1,2,,,"КВР")))</f>
        <v>Уплата налогов, сборов и иных платежей</v>
      </c>
      <c r="B1131" s="54" t="s">
        <v>486</v>
      </c>
      <c r="C1131" s="8" t="s">
        <v>554</v>
      </c>
      <c r="D1131" s="1" t="s">
        <v>532</v>
      </c>
      <c r="E1131" s="6">
        <v>850</v>
      </c>
      <c r="F1131" s="7">
        <f t="shared" si="156"/>
        <v>479.7</v>
      </c>
      <c r="G1131" s="7">
        <f t="shared" si="156"/>
        <v>479.7</v>
      </c>
    </row>
    <row r="1132" spans="1:7">
      <c r="A1132" s="39" t="str">
        <f ca="1">IF(ISERROR(MATCH(E1132,Код_КВР,0)),"",INDIRECT(ADDRESS(MATCH(E1132,Код_КВР,0)+1,2,,,"КВР")))</f>
        <v>Уплата прочих налогов, сборов и иных платежей</v>
      </c>
      <c r="B1132" s="54" t="s">
        <v>486</v>
      </c>
      <c r="C1132" s="8" t="s">
        <v>554</v>
      </c>
      <c r="D1132" s="1" t="s">
        <v>532</v>
      </c>
      <c r="E1132" s="6">
        <v>852</v>
      </c>
      <c r="F1132" s="7">
        <f>прил.16!G128</f>
        <v>479.7</v>
      </c>
      <c r="G1132" s="7">
        <f>прил.16!H128</f>
        <v>479.7</v>
      </c>
    </row>
    <row r="1133" spans="1:7" ht="49.5">
      <c r="A1133" s="39" t="str">
        <f ca="1">IF(ISERROR(MATCH(B1133,Код_КЦСР,0)),"",INDIRECT(ADDRESS(MATCH(B1133,Код_КЦСР,0)+1,2,,,"КЦСР")))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33" s="54" t="s">
        <v>488</v>
      </c>
      <c r="C1133" s="8"/>
      <c r="D1133" s="1"/>
      <c r="E1133" s="6"/>
      <c r="F1133" s="7">
        <f>F1134</f>
        <v>23602.1</v>
      </c>
      <c r="G1133" s="7">
        <f>G1134</f>
        <v>23817.299999999996</v>
      </c>
    </row>
    <row r="1134" spans="1:7">
      <c r="A1134" s="39" t="str">
        <f ca="1">IF(ISERROR(MATCH(C1134,Код_Раздел,0)),"",INDIRECT(ADDRESS(MATCH(C1134,Код_Раздел,0)+1,2,,,"Раздел")))</f>
        <v>Средства массовой информации</v>
      </c>
      <c r="B1134" s="54" t="s">
        <v>488</v>
      </c>
      <c r="C1134" s="8" t="s">
        <v>538</v>
      </c>
      <c r="D1134" s="1"/>
      <c r="E1134" s="6"/>
      <c r="F1134" s="7">
        <f>F1135</f>
        <v>23602.1</v>
      </c>
      <c r="G1134" s="7">
        <f>G1135</f>
        <v>23817.299999999996</v>
      </c>
    </row>
    <row r="1135" spans="1:7">
      <c r="A1135" s="10" t="s">
        <v>540</v>
      </c>
      <c r="B1135" s="54" t="s">
        <v>488</v>
      </c>
      <c r="C1135" s="8" t="s">
        <v>538</v>
      </c>
      <c r="D1135" s="1" t="s">
        <v>555</v>
      </c>
      <c r="E1135" s="6"/>
      <c r="F1135" s="7">
        <f>F1136+F1138+F1141</f>
        <v>23602.1</v>
      </c>
      <c r="G1135" s="7">
        <f>G1136+G1138+G1141</f>
        <v>23817.299999999996</v>
      </c>
    </row>
    <row r="1136" spans="1:7" ht="36.75" customHeight="1">
      <c r="A1136" s="39" t="str">
        <f t="shared" ref="A1136:A1144" ca="1" si="157">IF(ISERROR(MATCH(E1136,Код_КВР,0)),"",INDIRECT(ADDRESS(MATCH(E1136,Код_КВР,0)+1,2,,,"КВР")))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6" s="54" t="s">
        <v>488</v>
      </c>
      <c r="C1136" s="8" t="s">
        <v>538</v>
      </c>
      <c r="D1136" s="1" t="s">
        <v>555</v>
      </c>
      <c r="E1136" s="6">
        <v>100</v>
      </c>
      <c r="F1136" s="7">
        <f>F1137</f>
        <v>19202.599999999999</v>
      </c>
      <c r="G1136" s="7">
        <f>G1137</f>
        <v>19202.599999999999</v>
      </c>
    </row>
    <row r="1137" spans="1:7">
      <c r="A1137" s="39" t="str">
        <f t="shared" ca="1" si="157"/>
        <v>Расходы на выплаты персоналу казенных учреждений</v>
      </c>
      <c r="B1137" s="54" t="s">
        <v>488</v>
      </c>
      <c r="C1137" s="8" t="s">
        <v>538</v>
      </c>
      <c r="D1137" s="1" t="s">
        <v>555</v>
      </c>
      <c r="E1137" s="6">
        <v>110</v>
      </c>
      <c r="F1137" s="7">
        <f>прил.16!G317</f>
        <v>19202.599999999999</v>
      </c>
      <c r="G1137" s="7">
        <f>прил.16!H317</f>
        <v>19202.599999999999</v>
      </c>
    </row>
    <row r="1138" spans="1:7">
      <c r="A1138" s="39" t="str">
        <f t="shared" ca="1" si="157"/>
        <v>Закупка товаров, работ и услуг для муниципальных нужд</v>
      </c>
      <c r="B1138" s="54" t="s">
        <v>488</v>
      </c>
      <c r="C1138" s="8" t="s">
        <v>538</v>
      </c>
      <c r="D1138" s="1" t="s">
        <v>555</v>
      </c>
      <c r="E1138" s="6">
        <v>200</v>
      </c>
      <c r="F1138" s="7">
        <f>F1139</f>
        <v>4267.5</v>
      </c>
      <c r="G1138" s="7">
        <f>G1139</f>
        <v>4500.6000000000004</v>
      </c>
    </row>
    <row r="1139" spans="1:7" ht="33">
      <c r="A1139" s="39" t="str">
        <f t="shared" ca="1" si="157"/>
        <v>Иные закупки товаров, работ и услуг для обеспечения муниципальных нужд</v>
      </c>
      <c r="B1139" s="54" t="s">
        <v>488</v>
      </c>
      <c r="C1139" s="8" t="s">
        <v>538</v>
      </c>
      <c r="D1139" s="1" t="s">
        <v>555</v>
      </c>
      <c r="E1139" s="6">
        <v>240</v>
      </c>
      <c r="F1139" s="7">
        <f>F1140</f>
        <v>4267.5</v>
      </c>
      <c r="G1139" s="7">
        <f>G1140</f>
        <v>4500.6000000000004</v>
      </c>
    </row>
    <row r="1140" spans="1:7" ht="33">
      <c r="A1140" s="39" t="str">
        <f t="shared" ca="1" si="157"/>
        <v xml:space="preserve">Прочая закупка товаров, работ и услуг для обеспечения муниципальных нужд         </v>
      </c>
      <c r="B1140" s="54" t="s">
        <v>488</v>
      </c>
      <c r="C1140" s="8" t="s">
        <v>538</v>
      </c>
      <c r="D1140" s="1" t="s">
        <v>555</v>
      </c>
      <c r="E1140" s="6">
        <v>244</v>
      </c>
      <c r="F1140" s="7">
        <f>прил.16!G320</f>
        <v>4267.5</v>
      </c>
      <c r="G1140" s="7">
        <f>прил.16!H320</f>
        <v>4500.6000000000004</v>
      </c>
    </row>
    <row r="1141" spans="1:7">
      <c r="A1141" s="39" t="str">
        <f t="shared" ca="1" si="157"/>
        <v>Иные бюджетные ассигнования</v>
      </c>
      <c r="B1141" s="54" t="s">
        <v>488</v>
      </c>
      <c r="C1141" s="8" t="s">
        <v>538</v>
      </c>
      <c r="D1141" s="1" t="s">
        <v>555</v>
      </c>
      <c r="E1141" s="6">
        <v>800</v>
      </c>
      <c r="F1141" s="7">
        <f>F1142</f>
        <v>132</v>
      </c>
      <c r="G1141" s="7">
        <f>G1142</f>
        <v>114.1</v>
      </c>
    </row>
    <row r="1142" spans="1:7">
      <c r="A1142" s="39" t="str">
        <f t="shared" ca="1" si="157"/>
        <v>Уплата налогов, сборов и иных платежей</v>
      </c>
      <c r="B1142" s="54" t="s">
        <v>488</v>
      </c>
      <c r="C1142" s="8" t="s">
        <v>538</v>
      </c>
      <c r="D1142" s="1" t="s">
        <v>555</v>
      </c>
      <c r="E1142" s="6">
        <v>850</v>
      </c>
      <c r="F1142" s="7">
        <f>SUM(F1143:F1144)</f>
        <v>132</v>
      </c>
      <c r="G1142" s="7">
        <f>SUM(G1143:G1144)</f>
        <v>114.1</v>
      </c>
    </row>
    <row r="1143" spans="1:7">
      <c r="A1143" s="39" t="str">
        <f t="shared" ca="1" si="157"/>
        <v>Уплата налога на имущество организаций и земельного налога</v>
      </c>
      <c r="B1143" s="54" t="s">
        <v>488</v>
      </c>
      <c r="C1143" s="8" t="s">
        <v>538</v>
      </c>
      <c r="D1143" s="1" t="s">
        <v>555</v>
      </c>
      <c r="E1143" s="6">
        <v>851</v>
      </c>
      <c r="F1143" s="7">
        <f>прил.16!G323</f>
        <v>124</v>
      </c>
      <c r="G1143" s="7">
        <f>прил.16!H323</f>
        <v>106.1</v>
      </c>
    </row>
    <row r="1144" spans="1:7">
      <c r="A1144" s="39" t="str">
        <f t="shared" ca="1" si="157"/>
        <v>Уплата прочих налогов, сборов и иных платежей</v>
      </c>
      <c r="B1144" s="54" t="s">
        <v>488</v>
      </c>
      <c r="C1144" s="8" t="s">
        <v>538</v>
      </c>
      <c r="D1144" s="1" t="s">
        <v>555</v>
      </c>
      <c r="E1144" s="6">
        <v>852</v>
      </c>
      <c r="F1144" s="7">
        <f>прил.16!G324</f>
        <v>8</v>
      </c>
      <c r="G1144" s="7">
        <f>прил.16!H324</f>
        <v>8</v>
      </c>
    </row>
    <row r="1145" spans="1:7" ht="66">
      <c r="A1145" s="39" t="str">
        <f ca="1">IF(ISERROR(MATCH(B1145,Код_КЦСР,0)),"",INDIRECT(ADDRESS(MATCH(B1145,Код_КЦСР,0)+1,2,,,"КЦСР")))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45" s="54" t="s">
        <v>490</v>
      </c>
      <c r="C1145" s="8"/>
      <c r="D1145" s="1"/>
      <c r="E1145" s="6"/>
      <c r="F1145" s="7">
        <f t="shared" ref="F1145:G1149" si="158">F1146</f>
        <v>20904.8</v>
      </c>
      <c r="G1145" s="7">
        <f t="shared" si="158"/>
        <v>20904.8</v>
      </c>
    </row>
    <row r="1146" spans="1:7">
      <c r="A1146" s="39" t="str">
        <f ca="1">IF(ISERROR(MATCH(C1146,Код_Раздел,0)),"",INDIRECT(ADDRESS(MATCH(C1146,Код_Раздел,0)+1,2,,,"Раздел")))</f>
        <v>Средства массовой информации</v>
      </c>
      <c r="B1146" s="54" t="s">
        <v>490</v>
      </c>
      <c r="C1146" s="8" t="s">
        <v>538</v>
      </c>
      <c r="D1146" s="1"/>
      <c r="E1146" s="6"/>
      <c r="F1146" s="7">
        <f t="shared" si="158"/>
        <v>20904.8</v>
      </c>
      <c r="G1146" s="7">
        <f t="shared" si="158"/>
        <v>20904.8</v>
      </c>
    </row>
    <row r="1147" spans="1:7">
      <c r="A1147" s="10" t="s">
        <v>540</v>
      </c>
      <c r="B1147" s="54" t="s">
        <v>490</v>
      </c>
      <c r="C1147" s="8" t="s">
        <v>538</v>
      </c>
      <c r="D1147" s="1" t="s">
        <v>555</v>
      </c>
      <c r="E1147" s="6"/>
      <c r="F1147" s="7">
        <f t="shared" si="158"/>
        <v>20904.8</v>
      </c>
      <c r="G1147" s="7">
        <f t="shared" si="158"/>
        <v>20904.8</v>
      </c>
    </row>
    <row r="1148" spans="1:7">
      <c r="A1148" s="39" t="str">
        <f ca="1">IF(ISERROR(MATCH(E1148,Код_КВР,0)),"",INDIRECT(ADDRESS(MATCH(E1148,Код_КВР,0)+1,2,,,"КВР")))</f>
        <v>Закупка товаров, работ и услуг для муниципальных нужд</v>
      </c>
      <c r="B1148" s="54" t="s">
        <v>490</v>
      </c>
      <c r="C1148" s="8" t="s">
        <v>538</v>
      </c>
      <c r="D1148" s="1" t="s">
        <v>555</v>
      </c>
      <c r="E1148" s="6">
        <v>200</v>
      </c>
      <c r="F1148" s="7">
        <f t="shared" si="158"/>
        <v>20904.8</v>
      </c>
      <c r="G1148" s="7">
        <f t="shared" si="158"/>
        <v>20904.8</v>
      </c>
    </row>
    <row r="1149" spans="1:7" ht="33">
      <c r="A1149" s="39" t="str">
        <f ca="1">IF(ISERROR(MATCH(E1149,Код_КВР,0)),"",INDIRECT(ADDRESS(MATCH(E1149,Код_КВР,0)+1,2,,,"КВР")))</f>
        <v>Иные закупки товаров, работ и услуг для обеспечения муниципальных нужд</v>
      </c>
      <c r="B1149" s="54" t="s">
        <v>490</v>
      </c>
      <c r="C1149" s="8" t="s">
        <v>538</v>
      </c>
      <c r="D1149" s="1" t="s">
        <v>555</v>
      </c>
      <c r="E1149" s="6">
        <v>240</v>
      </c>
      <c r="F1149" s="7">
        <f t="shared" si="158"/>
        <v>20904.8</v>
      </c>
      <c r="G1149" s="7">
        <f t="shared" si="158"/>
        <v>20904.8</v>
      </c>
    </row>
    <row r="1150" spans="1:7" ht="33">
      <c r="A1150" s="39" t="str">
        <f ca="1">IF(ISERROR(MATCH(E1150,Код_КВР,0)),"",INDIRECT(ADDRESS(MATCH(E1150,Код_КВР,0)+1,2,,,"КВР")))</f>
        <v xml:space="preserve">Прочая закупка товаров, работ и услуг для обеспечения муниципальных нужд         </v>
      </c>
      <c r="B1150" s="54" t="s">
        <v>490</v>
      </c>
      <c r="C1150" s="8" t="s">
        <v>538</v>
      </c>
      <c r="D1150" s="1" t="s">
        <v>555</v>
      </c>
      <c r="E1150" s="6">
        <v>244</v>
      </c>
      <c r="F1150" s="7">
        <f>прил.16!G328</f>
        <v>20904.8</v>
      </c>
      <c r="G1150" s="7">
        <f>прил.16!H328</f>
        <v>20904.8</v>
      </c>
    </row>
    <row r="1151" spans="1:7" ht="49.5">
      <c r="A1151" s="39" t="str">
        <f ca="1">IF(ISERROR(MATCH(B1151,Код_КЦСР,0)),"",INDIRECT(ADDRESS(MATCH(B1151,Код_КЦСР,0)+1,2,,,"КЦСР")))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51" s="54" t="s">
        <v>492</v>
      </c>
      <c r="C1151" s="8"/>
      <c r="D1151" s="1"/>
      <c r="E1151" s="6"/>
      <c r="F1151" s="7">
        <f>F1152+F1185</f>
        <v>10659.199999999999</v>
      </c>
      <c r="G1151" s="7">
        <f>G1152+G1185</f>
        <v>10261.699999999999</v>
      </c>
    </row>
    <row r="1152" spans="1:7" ht="33">
      <c r="A1152" s="39" t="str">
        <f ca="1">IF(ISERROR(MATCH(B1152,Код_КЦСР,0)),"",INDIRECT(ADDRESS(MATCH(B1152,Код_КЦСР,0)+1,2,,,"КЦСР")))</f>
        <v>Профилактика преступлений и иных правонарушений в городе Череповце</v>
      </c>
      <c r="B1152" s="54" t="s">
        <v>494</v>
      </c>
      <c r="C1152" s="8"/>
      <c r="D1152" s="1"/>
      <c r="E1152" s="6"/>
      <c r="F1152" s="7">
        <f>F1153+F1159+F1179</f>
        <v>10629.199999999999</v>
      </c>
      <c r="G1152" s="7">
        <f>G1153+G1159+G1179</f>
        <v>10231.699999999999</v>
      </c>
    </row>
    <row r="1153" spans="1:7" ht="49.5">
      <c r="A1153" s="39" t="str">
        <f ca="1">IF(ISERROR(MATCH(B1153,Код_КЦСР,0)),"",INDIRECT(ADDRESS(MATCH(B1153,Код_КЦСР,0)+1,2,,,"КЦСР")))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53" s="6" t="s">
        <v>106</v>
      </c>
      <c r="C1153" s="8"/>
      <c r="D1153" s="1"/>
      <c r="E1153" s="6"/>
      <c r="F1153" s="7">
        <f t="shared" ref="F1153:G1157" si="159">F1154</f>
        <v>59</v>
      </c>
      <c r="G1153" s="7">
        <f t="shared" si="159"/>
        <v>34.9</v>
      </c>
    </row>
    <row r="1154" spans="1:7">
      <c r="A1154" s="39" t="str">
        <f ca="1">IF(ISERROR(MATCH(C1154,Код_Раздел,0)),"",INDIRECT(ADDRESS(MATCH(C1154,Код_Раздел,0)+1,2,,,"Раздел")))</f>
        <v>Национальная экономика</v>
      </c>
      <c r="B1154" s="6" t="s">
        <v>106</v>
      </c>
      <c r="C1154" s="8" t="s">
        <v>557</v>
      </c>
      <c r="D1154" s="1"/>
      <c r="E1154" s="6"/>
      <c r="F1154" s="7">
        <f t="shared" si="159"/>
        <v>59</v>
      </c>
      <c r="G1154" s="7">
        <f t="shared" si="159"/>
        <v>34.9</v>
      </c>
    </row>
    <row r="1155" spans="1:7">
      <c r="A1155" s="10" t="s">
        <v>571</v>
      </c>
      <c r="B1155" s="6" t="s">
        <v>106</v>
      </c>
      <c r="C1155" s="8" t="s">
        <v>557</v>
      </c>
      <c r="D1155" s="1" t="s">
        <v>530</v>
      </c>
      <c r="E1155" s="6"/>
      <c r="F1155" s="7">
        <f t="shared" si="159"/>
        <v>59</v>
      </c>
      <c r="G1155" s="7">
        <f t="shared" si="159"/>
        <v>34.9</v>
      </c>
    </row>
    <row r="1156" spans="1:7" ht="33">
      <c r="A1156" s="39" t="str">
        <f ca="1">IF(ISERROR(MATCH(E1156,Код_КВР,0)),"",INDIRECT(ADDRESS(MATCH(E1156,Код_КВР,0)+1,2,,,"КВР")))</f>
        <v>Предоставление субсидий бюджетным, автономным учреждениям и иным некоммерческим организациям</v>
      </c>
      <c r="B1156" s="6" t="s">
        <v>106</v>
      </c>
      <c r="C1156" s="8" t="s">
        <v>557</v>
      </c>
      <c r="D1156" s="1" t="s">
        <v>530</v>
      </c>
      <c r="E1156" s="6">
        <v>600</v>
      </c>
      <c r="F1156" s="7">
        <f t="shared" si="159"/>
        <v>59</v>
      </c>
      <c r="G1156" s="7">
        <f t="shared" si="159"/>
        <v>34.9</v>
      </c>
    </row>
    <row r="1157" spans="1:7">
      <c r="A1157" s="39" t="str">
        <f ca="1">IF(ISERROR(MATCH(E1157,Код_КВР,0)),"",INDIRECT(ADDRESS(MATCH(E1157,Код_КВР,0)+1,2,,,"КВР")))</f>
        <v>Субсидии бюджетным учреждениям</v>
      </c>
      <c r="B1157" s="6" t="s">
        <v>106</v>
      </c>
      <c r="C1157" s="8" t="s">
        <v>557</v>
      </c>
      <c r="D1157" s="1" t="s">
        <v>530</v>
      </c>
      <c r="E1157" s="6">
        <v>610</v>
      </c>
      <c r="F1157" s="7">
        <f t="shared" si="159"/>
        <v>59</v>
      </c>
      <c r="G1157" s="7">
        <f t="shared" si="159"/>
        <v>34.9</v>
      </c>
    </row>
    <row r="1158" spans="1:7">
      <c r="A1158" s="39" t="str">
        <f ca="1">IF(ISERROR(MATCH(E1158,Код_КВР,0)),"",INDIRECT(ADDRESS(MATCH(E1158,Код_КВР,0)+1,2,,,"КВР")))</f>
        <v>Субсидии бюджетным учреждениям на иные цели</v>
      </c>
      <c r="B1158" s="6" t="s">
        <v>106</v>
      </c>
      <c r="C1158" s="8" t="s">
        <v>557</v>
      </c>
      <c r="D1158" s="1" t="s">
        <v>530</v>
      </c>
      <c r="E1158" s="6">
        <v>612</v>
      </c>
      <c r="F1158" s="7">
        <f>прил.16!G228</f>
        <v>59</v>
      </c>
      <c r="G1158" s="7">
        <f>прил.16!H228</f>
        <v>34.9</v>
      </c>
    </row>
    <row r="1159" spans="1:7">
      <c r="A1159" s="39" t="str">
        <f ca="1">IF(ISERROR(MATCH(B1159,Код_КЦСР,0)),"",INDIRECT(ADDRESS(MATCH(B1159,Код_КЦСР,0)+1,2,,,"КЦСР")))</f>
        <v>Привлечение общественности к охране общественного порядка</v>
      </c>
      <c r="B1159" s="54" t="s">
        <v>496</v>
      </c>
      <c r="C1159" s="8"/>
      <c r="D1159" s="1"/>
      <c r="E1159" s="6"/>
      <c r="F1159" s="7">
        <f>F1160+F1165+F1175</f>
        <v>9449.4</v>
      </c>
      <c r="G1159" s="7">
        <f>G1160+G1165+G1175</f>
        <v>9533.5</v>
      </c>
    </row>
    <row r="1160" spans="1:7">
      <c r="A1160" s="39" t="str">
        <f ca="1">IF(ISERROR(MATCH(C1160,Код_Раздел,0)),"",INDIRECT(ADDRESS(MATCH(C1160,Код_Раздел,0)+1,2,,,"Раздел")))</f>
        <v>Общегосударственные  вопросы</v>
      </c>
      <c r="B1160" s="54" t="s">
        <v>496</v>
      </c>
      <c r="C1160" s="8" t="s">
        <v>554</v>
      </c>
      <c r="D1160" s="1"/>
      <c r="E1160" s="6"/>
      <c r="F1160" s="7">
        <f t="shared" ref="F1160:G1163" si="160">F1161</f>
        <v>20</v>
      </c>
      <c r="G1160" s="7">
        <f t="shared" si="160"/>
        <v>20</v>
      </c>
    </row>
    <row r="1161" spans="1:7">
      <c r="A1161" s="10" t="s">
        <v>578</v>
      </c>
      <c r="B1161" s="54" t="s">
        <v>496</v>
      </c>
      <c r="C1161" s="8" t="s">
        <v>554</v>
      </c>
      <c r="D1161" s="1" t="s">
        <v>532</v>
      </c>
      <c r="E1161" s="6"/>
      <c r="F1161" s="7">
        <f t="shared" si="160"/>
        <v>20</v>
      </c>
      <c r="G1161" s="7">
        <f t="shared" si="160"/>
        <v>20</v>
      </c>
    </row>
    <row r="1162" spans="1:7">
      <c r="A1162" s="39" t="str">
        <f ca="1">IF(ISERROR(MATCH(E1162,Код_КВР,0)),"",INDIRECT(ADDRESS(MATCH(E1162,Код_КВР,0)+1,2,,,"КВР")))</f>
        <v>Закупка товаров, работ и услуг для муниципальных нужд</v>
      </c>
      <c r="B1162" s="54" t="s">
        <v>496</v>
      </c>
      <c r="C1162" s="8" t="s">
        <v>554</v>
      </c>
      <c r="D1162" s="1" t="s">
        <v>532</v>
      </c>
      <c r="E1162" s="6">
        <v>200</v>
      </c>
      <c r="F1162" s="7">
        <f t="shared" si="160"/>
        <v>20</v>
      </c>
      <c r="G1162" s="7">
        <f t="shared" si="160"/>
        <v>20</v>
      </c>
    </row>
    <row r="1163" spans="1:7" ht="33">
      <c r="A1163" s="39" t="str">
        <f ca="1">IF(ISERROR(MATCH(E1163,Код_КВР,0)),"",INDIRECT(ADDRESS(MATCH(E1163,Код_КВР,0)+1,2,,,"КВР")))</f>
        <v>Иные закупки товаров, работ и услуг для обеспечения муниципальных нужд</v>
      </c>
      <c r="B1163" s="54" t="s">
        <v>496</v>
      </c>
      <c r="C1163" s="8" t="s">
        <v>554</v>
      </c>
      <c r="D1163" s="1" t="s">
        <v>532</v>
      </c>
      <c r="E1163" s="6">
        <v>240</v>
      </c>
      <c r="F1163" s="7">
        <f t="shared" si="160"/>
        <v>20</v>
      </c>
      <c r="G1163" s="7">
        <f t="shared" si="160"/>
        <v>20</v>
      </c>
    </row>
    <row r="1164" spans="1:7" ht="33">
      <c r="A1164" s="39" t="str">
        <f ca="1">IF(ISERROR(MATCH(E1164,Код_КВР,0)),"",INDIRECT(ADDRESS(MATCH(E1164,Код_КВР,0)+1,2,,,"КВР")))</f>
        <v xml:space="preserve">Прочая закупка товаров, работ и услуг для обеспечения муниципальных нужд         </v>
      </c>
      <c r="B1164" s="54" t="s">
        <v>496</v>
      </c>
      <c r="C1164" s="8" t="s">
        <v>554</v>
      </c>
      <c r="D1164" s="1" t="s">
        <v>532</v>
      </c>
      <c r="E1164" s="6">
        <v>244</v>
      </c>
      <c r="F1164" s="7">
        <f>прил.16!G134</f>
        <v>20</v>
      </c>
      <c r="G1164" s="7">
        <f>прил.16!H134</f>
        <v>20</v>
      </c>
    </row>
    <row r="1165" spans="1:7">
      <c r="A1165" s="39" t="str">
        <f ca="1">IF(ISERROR(MATCH(C1165,Код_Раздел,0)),"",INDIRECT(ADDRESS(MATCH(C1165,Код_Раздел,0)+1,2,,,"Раздел")))</f>
        <v>Национальная безопасность и правоохранительная  деятельность</v>
      </c>
      <c r="B1165" s="54" t="s">
        <v>496</v>
      </c>
      <c r="C1165" s="8" t="s">
        <v>556</v>
      </c>
      <c r="D1165" s="1"/>
      <c r="E1165" s="6"/>
      <c r="F1165" s="7">
        <f>F1166</f>
        <v>9329.4</v>
      </c>
      <c r="G1165" s="7">
        <f>G1166</f>
        <v>9413.5</v>
      </c>
    </row>
    <row r="1166" spans="1:7" ht="33">
      <c r="A1166" s="14" t="s">
        <v>600</v>
      </c>
      <c r="B1166" s="54" t="s">
        <v>496</v>
      </c>
      <c r="C1166" s="8" t="s">
        <v>556</v>
      </c>
      <c r="D1166" s="1" t="s">
        <v>560</v>
      </c>
      <c r="E1166" s="6"/>
      <c r="F1166" s="7">
        <f>F1167+F1169+F1172</f>
        <v>9329.4</v>
      </c>
      <c r="G1166" s="7">
        <f>G1167+G1169+G1172</f>
        <v>9413.5</v>
      </c>
    </row>
    <row r="1167" spans="1:7" ht="33" customHeight="1">
      <c r="A1167" s="39" t="str">
        <f t="shared" ref="A1167:A1174" ca="1" si="161">IF(ISERROR(MATCH(E1167,Код_КВР,0)),"",INDIRECT(ADDRESS(MATCH(E1167,Код_КВР,0)+1,2,,,"КВР")))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7" s="54" t="s">
        <v>496</v>
      </c>
      <c r="C1167" s="8" t="s">
        <v>556</v>
      </c>
      <c r="D1167" s="1" t="s">
        <v>560</v>
      </c>
      <c r="E1167" s="6">
        <v>100</v>
      </c>
      <c r="F1167" s="7">
        <f>F1168</f>
        <v>7465.6</v>
      </c>
      <c r="G1167" s="7">
        <f>G1168</f>
        <v>7465.6</v>
      </c>
    </row>
    <row r="1168" spans="1:7">
      <c r="A1168" s="39" t="str">
        <f t="shared" ca="1" si="161"/>
        <v>Расходы на выплаты персоналу казенных учреждений</v>
      </c>
      <c r="B1168" s="54" t="s">
        <v>496</v>
      </c>
      <c r="C1168" s="8" t="s">
        <v>556</v>
      </c>
      <c r="D1168" s="1" t="s">
        <v>560</v>
      </c>
      <c r="E1168" s="6">
        <v>110</v>
      </c>
      <c r="F1168" s="7">
        <f>прил.16!G187</f>
        <v>7465.6</v>
      </c>
      <c r="G1168" s="7">
        <f>прил.16!H187</f>
        <v>7465.6</v>
      </c>
    </row>
    <row r="1169" spans="1:7">
      <c r="A1169" s="39" t="str">
        <f t="shared" ca="1" si="161"/>
        <v>Закупка товаров, работ и услуг для муниципальных нужд</v>
      </c>
      <c r="B1169" s="54" t="s">
        <v>496</v>
      </c>
      <c r="C1169" s="8" t="s">
        <v>556</v>
      </c>
      <c r="D1169" s="1" t="s">
        <v>560</v>
      </c>
      <c r="E1169" s="6">
        <v>200</v>
      </c>
      <c r="F1169" s="7">
        <f>F1170</f>
        <v>1606.8</v>
      </c>
      <c r="G1169" s="7">
        <f>G1170</f>
        <v>1693.9</v>
      </c>
    </row>
    <row r="1170" spans="1:7" ht="33">
      <c r="A1170" s="39" t="str">
        <f t="shared" ca="1" si="161"/>
        <v>Иные закупки товаров, работ и услуг для обеспечения муниципальных нужд</v>
      </c>
      <c r="B1170" s="54" t="s">
        <v>496</v>
      </c>
      <c r="C1170" s="8" t="s">
        <v>556</v>
      </c>
      <c r="D1170" s="1" t="s">
        <v>560</v>
      </c>
      <c r="E1170" s="6">
        <v>240</v>
      </c>
      <c r="F1170" s="7">
        <f>F1171</f>
        <v>1606.8</v>
      </c>
      <c r="G1170" s="7">
        <f>G1171</f>
        <v>1693.9</v>
      </c>
    </row>
    <row r="1171" spans="1:7" ht="33">
      <c r="A1171" s="39" t="str">
        <f t="shared" ca="1" si="161"/>
        <v xml:space="preserve">Прочая закупка товаров, работ и услуг для обеспечения муниципальных нужд         </v>
      </c>
      <c r="B1171" s="54" t="s">
        <v>496</v>
      </c>
      <c r="C1171" s="8" t="s">
        <v>556</v>
      </c>
      <c r="D1171" s="1" t="s">
        <v>560</v>
      </c>
      <c r="E1171" s="6">
        <v>244</v>
      </c>
      <c r="F1171" s="7">
        <f>прил.16!G190</f>
        <v>1606.8</v>
      </c>
      <c r="G1171" s="7">
        <f>прил.16!H190</f>
        <v>1693.9</v>
      </c>
    </row>
    <row r="1172" spans="1:7">
      <c r="A1172" s="39" t="str">
        <f t="shared" ca="1" si="161"/>
        <v>Иные бюджетные ассигнования</v>
      </c>
      <c r="B1172" s="54" t="s">
        <v>496</v>
      </c>
      <c r="C1172" s="8" t="s">
        <v>556</v>
      </c>
      <c r="D1172" s="1" t="s">
        <v>560</v>
      </c>
      <c r="E1172" s="6">
        <v>800</v>
      </c>
      <c r="F1172" s="7">
        <f>F1173</f>
        <v>257</v>
      </c>
      <c r="G1172" s="7">
        <f>G1173</f>
        <v>254</v>
      </c>
    </row>
    <row r="1173" spans="1:7">
      <c r="A1173" s="39" t="str">
        <f t="shared" ca="1" si="161"/>
        <v>Уплата налогов, сборов и иных платежей</v>
      </c>
      <c r="B1173" s="54" t="s">
        <v>496</v>
      </c>
      <c r="C1173" s="8" t="s">
        <v>556</v>
      </c>
      <c r="D1173" s="1" t="s">
        <v>560</v>
      </c>
      <c r="E1173" s="6">
        <v>850</v>
      </c>
      <c r="F1173" s="7">
        <f>F1174</f>
        <v>257</v>
      </c>
      <c r="G1173" s="7">
        <f>G1174</f>
        <v>254</v>
      </c>
    </row>
    <row r="1174" spans="1:7">
      <c r="A1174" s="39" t="str">
        <f t="shared" ca="1" si="161"/>
        <v>Уплата налога на имущество организаций и земельного налога</v>
      </c>
      <c r="B1174" s="54" t="s">
        <v>496</v>
      </c>
      <c r="C1174" s="8" t="s">
        <v>556</v>
      </c>
      <c r="D1174" s="1" t="s">
        <v>560</v>
      </c>
      <c r="E1174" s="6">
        <v>851</v>
      </c>
      <c r="F1174" s="7">
        <f>прил.16!G193</f>
        <v>257</v>
      </c>
      <c r="G1174" s="7">
        <f>прил.16!H193</f>
        <v>254</v>
      </c>
    </row>
    <row r="1175" spans="1:7">
      <c r="A1175" s="39" t="str">
        <f ca="1">IF(ISERROR(MATCH(C1175,Код_Раздел,0)),"",INDIRECT(ADDRESS(MATCH(C1175,Код_Раздел,0)+1,2,,,"Раздел")))</f>
        <v>Социальная политика</v>
      </c>
      <c r="B1175" s="54" t="s">
        <v>496</v>
      </c>
      <c r="C1175" s="8" t="s">
        <v>530</v>
      </c>
      <c r="D1175" s="1"/>
      <c r="E1175" s="6"/>
      <c r="F1175" s="7">
        <f t="shared" ref="F1175:G1177" si="162">F1176</f>
        <v>100</v>
      </c>
      <c r="G1175" s="7">
        <f t="shared" si="162"/>
        <v>100</v>
      </c>
    </row>
    <row r="1176" spans="1:7">
      <c r="A1176" s="10" t="s">
        <v>521</v>
      </c>
      <c r="B1176" s="54" t="s">
        <v>496</v>
      </c>
      <c r="C1176" s="8" t="s">
        <v>530</v>
      </c>
      <c r="D1176" s="1" t="s">
        <v>556</v>
      </c>
      <c r="E1176" s="6"/>
      <c r="F1176" s="7">
        <f t="shared" si="162"/>
        <v>100</v>
      </c>
      <c r="G1176" s="7">
        <f t="shared" si="162"/>
        <v>100</v>
      </c>
    </row>
    <row r="1177" spans="1:7">
      <c r="A1177" s="39" t="str">
        <f ca="1">IF(ISERROR(MATCH(E1177,Код_КВР,0)),"",INDIRECT(ADDRESS(MATCH(E1177,Код_КВР,0)+1,2,,,"КВР")))</f>
        <v>Социальное обеспечение и иные выплаты населению</v>
      </c>
      <c r="B1177" s="54" t="s">
        <v>496</v>
      </c>
      <c r="C1177" s="8" t="s">
        <v>530</v>
      </c>
      <c r="D1177" s="1" t="s">
        <v>556</v>
      </c>
      <c r="E1177" s="6">
        <v>300</v>
      </c>
      <c r="F1177" s="7">
        <f t="shared" si="162"/>
        <v>100</v>
      </c>
      <c r="G1177" s="7">
        <f t="shared" si="162"/>
        <v>100</v>
      </c>
    </row>
    <row r="1178" spans="1:7">
      <c r="A1178" s="39" t="str">
        <f ca="1">IF(ISERROR(MATCH(E1178,Код_КВР,0)),"",INDIRECT(ADDRESS(MATCH(E1178,Код_КВР,0)+1,2,,,"КВР")))</f>
        <v>Иные выплаты населению</v>
      </c>
      <c r="B1178" s="54" t="s">
        <v>496</v>
      </c>
      <c r="C1178" s="8" t="s">
        <v>530</v>
      </c>
      <c r="D1178" s="1" t="s">
        <v>556</v>
      </c>
      <c r="E1178" s="6">
        <v>360</v>
      </c>
      <c r="F1178" s="7">
        <f>прил.16!G311</f>
        <v>100</v>
      </c>
      <c r="G1178" s="7">
        <f>прил.16!H311</f>
        <v>100</v>
      </c>
    </row>
    <row r="1179" spans="1:7" ht="49.5">
      <c r="A1179" s="39" t="str">
        <f ca="1">IF(ISERROR(MATCH(B1179,Код_КЦСР,0)),"",INDIRECT(ADDRESS(MATCH(B1179,Код_КЦСР,0)+1,2,,,"КЦСР")))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79" s="6" t="s">
        <v>108</v>
      </c>
      <c r="C1179" s="8"/>
      <c r="D1179" s="1"/>
      <c r="E1179" s="6"/>
      <c r="F1179" s="7">
        <f t="shared" ref="F1179:G1183" si="163">F1180</f>
        <v>1120.8</v>
      </c>
      <c r="G1179" s="7">
        <f t="shared" si="163"/>
        <v>663.3</v>
      </c>
    </row>
    <row r="1180" spans="1:7">
      <c r="A1180" s="39" t="str">
        <f ca="1">IF(ISERROR(MATCH(C1180,Код_Раздел,0)),"",INDIRECT(ADDRESS(MATCH(C1180,Код_Раздел,0)+1,2,,,"Раздел")))</f>
        <v>Национальная экономика</v>
      </c>
      <c r="B1180" s="6" t="s">
        <v>108</v>
      </c>
      <c r="C1180" s="8" t="s">
        <v>557</v>
      </c>
      <c r="D1180" s="1"/>
      <c r="E1180" s="6"/>
      <c r="F1180" s="7">
        <f t="shared" si="163"/>
        <v>1120.8</v>
      </c>
      <c r="G1180" s="7">
        <f t="shared" si="163"/>
        <v>663.3</v>
      </c>
    </row>
    <row r="1181" spans="1:7">
      <c r="A1181" s="10" t="s">
        <v>571</v>
      </c>
      <c r="B1181" s="6" t="s">
        <v>108</v>
      </c>
      <c r="C1181" s="8" t="s">
        <v>557</v>
      </c>
      <c r="D1181" s="1" t="s">
        <v>530</v>
      </c>
      <c r="E1181" s="6"/>
      <c r="F1181" s="7">
        <f t="shared" si="163"/>
        <v>1120.8</v>
      </c>
      <c r="G1181" s="7">
        <f t="shared" si="163"/>
        <v>663.3</v>
      </c>
    </row>
    <row r="1182" spans="1:7" ht="33">
      <c r="A1182" s="39" t="str">
        <f ca="1">IF(ISERROR(MATCH(E1182,Код_КВР,0)),"",INDIRECT(ADDRESS(MATCH(E1182,Код_КВР,0)+1,2,,,"КВР")))</f>
        <v>Предоставление субсидий бюджетным, автономным учреждениям и иным некоммерческим организациям</v>
      </c>
      <c r="B1182" s="6" t="s">
        <v>108</v>
      </c>
      <c r="C1182" s="8" t="s">
        <v>557</v>
      </c>
      <c r="D1182" s="1" t="s">
        <v>530</v>
      </c>
      <c r="E1182" s="6">
        <v>600</v>
      </c>
      <c r="F1182" s="7">
        <f t="shared" si="163"/>
        <v>1120.8</v>
      </c>
      <c r="G1182" s="7">
        <f t="shared" si="163"/>
        <v>663.3</v>
      </c>
    </row>
    <row r="1183" spans="1:7">
      <c r="A1183" s="39" t="str">
        <f ca="1">IF(ISERROR(MATCH(E1183,Код_КВР,0)),"",INDIRECT(ADDRESS(MATCH(E1183,Код_КВР,0)+1,2,,,"КВР")))</f>
        <v>Субсидии бюджетным учреждениям</v>
      </c>
      <c r="B1183" s="6" t="s">
        <v>108</v>
      </c>
      <c r="C1183" s="8" t="s">
        <v>557</v>
      </c>
      <c r="D1183" s="1" t="s">
        <v>530</v>
      </c>
      <c r="E1183" s="6">
        <v>610</v>
      </c>
      <c r="F1183" s="7">
        <f t="shared" si="163"/>
        <v>1120.8</v>
      </c>
      <c r="G1183" s="7">
        <f t="shared" si="163"/>
        <v>663.3</v>
      </c>
    </row>
    <row r="1184" spans="1:7">
      <c r="A1184" s="39" t="str">
        <f ca="1">IF(ISERROR(MATCH(E1184,Код_КВР,0)),"",INDIRECT(ADDRESS(MATCH(E1184,Код_КВР,0)+1,2,,,"КВР")))</f>
        <v>Субсидии бюджетным учреждениям на иные цели</v>
      </c>
      <c r="B1184" s="6" t="s">
        <v>108</v>
      </c>
      <c r="C1184" s="8" t="s">
        <v>557</v>
      </c>
      <c r="D1184" s="1" t="s">
        <v>530</v>
      </c>
      <c r="E1184" s="6">
        <v>612</v>
      </c>
      <c r="F1184" s="7">
        <f>прил.16!G232</f>
        <v>1120.8</v>
      </c>
      <c r="G1184" s="7">
        <f>прил.16!H232</f>
        <v>663.3</v>
      </c>
    </row>
    <row r="1185" spans="1:7" ht="33">
      <c r="A1185" s="39" t="str">
        <f t="shared" ref="A1185:A1195" ca="1" si="164">IF(ISERROR(MATCH(B1185,Код_КЦСР,0)),"",INDIRECT(ADDRESS(MATCH(B1185,Код_КЦСР,0)+1,2,,,"КЦСР")))</f>
        <v>Повышение безопасности дорожного движения в городе Череповце</v>
      </c>
      <c r="B1185" s="52" t="s">
        <v>498</v>
      </c>
      <c r="C1185" s="8"/>
      <c r="D1185" s="1"/>
      <c r="E1185" s="6"/>
      <c r="F1185" s="7">
        <f>F1186</f>
        <v>30</v>
      </c>
      <c r="G1185" s="7">
        <f>G1186</f>
        <v>30</v>
      </c>
    </row>
    <row r="1186" spans="1:7" ht="49.5">
      <c r="A1186" s="39" t="str">
        <f t="shared" ca="1" si="164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86" s="52" t="s">
        <v>500</v>
      </c>
      <c r="C1186" s="8"/>
      <c r="D1186" s="1"/>
      <c r="E1186" s="6"/>
      <c r="F1186" s="7">
        <f>F1187</f>
        <v>30</v>
      </c>
      <c r="G1186" s="7">
        <f>G1187</f>
        <v>30</v>
      </c>
    </row>
    <row r="1187" spans="1:7">
      <c r="A1187" s="39" t="str">
        <f ca="1">IF(ISERROR(MATCH(C1187,Код_Раздел,0)),"",INDIRECT(ADDRESS(MATCH(C1187,Код_Раздел,0)+1,2,,,"Раздел")))</f>
        <v>Образование</v>
      </c>
      <c r="B1187" s="52" t="s">
        <v>500</v>
      </c>
      <c r="C1187" s="8" t="s">
        <v>537</v>
      </c>
      <c r="D1187" s="1"/>
      <c r="E1187" s="6"/>
      <c r="F1187" s="7">
        <f t="shared" ref="F1187:G1190" si="165">F1188</f>
        <v>30</v>
      </c>
      <c r="G1187" s="7">
        <f t="shared" si="165"/>
        <v>30</v>
      </c>
    </row>
    <row r="1188" spans="1:7">
      <c r="A1188" s="10" t="s">
        <v>590</v>
      </c>
      <c r="B1188" s="52" t="s">
        <v>500</v>
      </c>
      <c r="C1188" s="8" t="s">
        <v>537</v>
      </c>
      <c r="D1188" s="1" t="s">
        <v>560</v>
      </c>
      <c r="E1188" s="6"/>
      <c r="F1188" s="7">
        <f t="shared" si="165"/>
        <v>30</v>
      </c>
      <c r="G1188" s="7">
        <f t="shared" si="165"/>
        <v>30</v>
      </c>
    </row>
    <row r="1189" spans="1:7" ht="33">
      <c r="A1189" s="39" t="str">
        <f ca="1">IF(ISERROR(MATCH(E1189,Код_КВР,0)),"",INDIRECT(ADDRESS(MATCH(E1189,Код_КВР,0)+1,2,,,"КВР")))</f>
        <v>Предоставление субсидий бюджетным, автономным учреждениям и иным некоммерческим организациям</v>
      </c>
      <c r="B1189" s="52" t="s">
        <v>500</v>
      </c>
      <c r="C1189" s="8" t="s">
        <v>537</v>
      </c>
      <c r="D1189" s="1" t="s">
        <v>560</v>
      </c>
      <c r="E1189" s="6">
        <v>600</v>
      </c>
      <c r="F1189" s="7">
        <f t="shared" si="165"/>
        <v>30</v>
      </c>
      <c r="G1189" s="7">
        <f t="shared" si="165"/>
        <v>30</v>
      </c>
    </row>
    <row r="1190" spans="1:7">
      <c r="A1190" s="39" t="str">
        <f ca="1">IF(ISERROR(MATCH(E1190,Код_КВР,0)),"",INDIRECT(ADDRESS(MATCH(E1190,Код_КВР,0)+1,2,,,"КВР")))</f>
        <v>Субсидии бюджетным учреждениям</v>
      </c>
      <c r="B1190" s="52" t="s">
        <v>500</v>
      </c>
      <c r="C1190" s="8" t="s">
        <v>537</v>
      </c>
      <c r="D1190" s="1" t="s">
        <v>560</v>
      </c>
      <c r="E1190" s="6">
        <v>610</v>
      </c>
      <c r="F1190" s="7">
        <f t="shared" si="165"/>
        <v>30</v>
      </c>
      <c r="G1190" s="7">
        <f t="shared" si="165"/>
        <v>30</v>
      </c>
    </row>
    <row r="1191" spans="1:7">
      <c r="A1191" s="39" t="str">
        <f ca="1">IF(ISERROR(MATCH(E1191,Код_КВР,0)),"",INDIRECT(ADDRESS(MATCH(E1191,Код_КВР,0)+1,2,,,"КВР")))</f>
        <v>Субсидии бюджетным учреждениям на иные цели</v>
      </c>
      <c r="B1191" s="52" t="s">
        <v>500</v>
      </c>
      <c r="C1191" s="8" t="s">
        <v>537</v>
      </c>
      <c r="D1191" s="1" t="s">
        <v>560</v>
      </c>
      <c r="E1191" s="6">
        <v>612</v>
      </c>
      <c r="F1191" s="7">
        <f>прил.16!G661</f>
        <v>30</v>
      </c>
      <c r="G1191" s="7">
        <f>прил.16!H661</f>
        <v>30</v>
      </c>
    </row>
    <row r="1192" spans="1:7" ht="33">
      <c r="A1192" s="39" t="str">
        <f t="shared" ca="1" si="164"/>
        <v>Непрограммные направления деятельности органов местного самоуправления</v>
      </c>
      <c r="B1192" s="52" t="s">
        <v>19</v>
      </c>
      <c r="C1192" s="8"/>
      <c r="D1192" s="1"/>
      <c r="E1192" s="6"/>
      <c r="F1192" s="7">
        <f>F1193</f>
        <v>548427.80000000005</v>
      </c>
      <c r="G1192" s="7">
        <f>G1193</f>
        <v>505272.1</v>
      </c>
    </row>
    <row r="1193" spans="1:7" ht="33">
      <c r="A1193" s="39" t="str">
        <f t="shared" ca="1" si="164"/>
        <v>Расходы, не включенные в муниципальные программы города Череповца</v>
      </c>
      <c r="B1193" s="52" t="s">
        <v>21</v>
      </c>
      <c r="C1193" s="8"/>
      <c r="D1193" s="1"/>
      <c r="E1193" s="6"/>
      <c r="F1193" s="7">
        <f>F1194+F1300+F1307+F1313+F1319+F1325+F1330+F1338+F1346+F1354+F1362+F1367+F1372+F1380+F1388+F1393+F1398+F1403+F1409+F1414</f>
        <v>548427.80000000005</v>
      </c>
      <c r="G1193" s="7">
        <f>G1194+G1300+G1307+G1313+G1319+G1325+G1330+G1338+G1346+G1354+G1362+G1367+G1372+G1380+G1388+G1393+G1398+G1403+G1409</f>
        <v>505272.1</v>
      </c>
    </row>
    <row r="1194" spans="1:7" ht="33">
      <c r="A1194" s="39" t="str">
        <f t="shared" ca="1" si="164"/>
        <v>Руководство и управление в сфере установленных функций органов местного самоуправления</v>
      </c>
      <c r="B1194" s="52" t="s">
        <v>23</v>
      </c>
      <c r="C1194" s="8"/>
      <c r="D1194" s="1"/>
      <c r="E1194" s="6"/>
      <c r="F1194" s="7">
        <f>F1195++F1200+F1290+F1295</f>
        <v>347379.89999999997</v>
      </c>
      <c r="G1194" s="7">
        <f>G1195++G1200+G1290+G1295</f>
        <v>344241.6</v>
      </c>
    </row>
    <row r="1195" spans="1:7">
      <c r="A1195" s="39" t="str">
        <f t="shared" ca="1" si="164"/>
        <v>Глава муниципального образования</v>
      </c>
      <c r="B1195" s="52" t="s">
        <v>25</v>
      </c>
      <c r="C1195" s="8"/>
      <c r="D1195" s="1"/>
      <c r="E1195" s="6"/>
      <c r="F1195" s="7">
        <f t="shared" ref="F1195:G1198" si="166">F1196</f>
        <v>2998</v>
      </c>
      <c r="G1195" s="7">
        <f t="shared" si="166"/>
        <v>2998</v>
      </c>
    </row>
    <row r="1196" spans="1:7">
      <c r="A1196" s="39" t="str">
        <f ca="1">IF(ISERROR(MATCH(C1196,Код_Раздел,0)),"",INDIRECT(ADDRESS(MATCH(C1196,Код_Раздел,0)+1,2,,,"Раздел")))</f>
        <v>Общегосударственные  вопросы</v>
      </c>
      <c r="B1196" s="52" t="s">
        <v>25</v>
      </c>
      <c r="C1196" s="8" t="s">
        <v>554</v>
      </c>
      <c r="D1196" s="1"/>
      <c r="E1196" s="6"/>
      <c r="F1196" s="7">
        <f t="shared" si="166"/>
        <v>2998</v>
      </c>
      <c r="G1196" s="7">
        <f t="shared" si="166"/>
        <v>2998</v>
      </c>
    </row>
    <row r="1197" spans="1:7" ht="33">
      <c r="A1197" s="20" t="s">
        <v>574</v>
      </c>
      <c r="B1197" s="52" t="s">
        <v>25</v>
      </c>
      <c r="C1197" s="8" t="s">
        <v>554</v>
      </c>
      <c r="D1197" s="1" t="s">
        <v>555</v>
      </c>
      <c r="E1197" s="6"/>
      <c r="F1197" s="7">
        <f t="shared" si="166"/>
        <v>2998</v>
      </c>
      <c r="G1197" s="7">
        <f t="shared" si="166"/>
        <v>2998</v>
      </c>
    </row>
    <row r="1198" spans="1:7" ht="33">
      <c r="A1198" s="39" t="str">
        <f ca="1">IF(ISERROR(MATCH(E1198,Код_КВР,0)),"",INDIRECT(ADDRESS(MATCH(E1198,Код_КВР,0)+1,2,,,"КВР")))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8" s="52" t="s">
        <v>25</v>
      </c>
      <c r="C1198" s="8" t="s">
        <v>554</v>
      </c>
      <c r="D1198" s="8" t="s">
        <v>555</v>
      </c>
      <c r="E1198" s="6">
        <v>100</v>
      </c>
      <c r="F1198" s="7">
        <f t="shared" si="166"/>
        <v>2998</v>
      </c>
      <c r="G1198" s="7">
        <f t="shared" si="166"/>
        <v>2998</v>
      </c>
    </row>
    <row r="1199" spans="1:7">
      <c r="A1199" s="39" t="str">
        <f ca="1">IF(ISERROR(MATCH(E1199,Код_КВР,0)),"",INDIRECT(ADDRESS(MATCH(E1199,Код_КВР,0)+1,2,,,"КВР")))</f>
        <v>Расходы на выплаты персоналу муниципальных органов</v>
      </c>
      <c r="B1199" s="52" t="s">
        <v>25</v>
      </c>
      <c r="C1199" s="8" t="s">
        <v>554</v>
      </c>
      <c r="D1199" s="8" t="s">
        <v>555</v>
      </c>
      <c r="E1199" s="6">
        <v>120</v>
      </c>
      <c r="F1199" s="7">
        <f>прил.16!G21</f>
        <v>2998</v>
      </c>
      <c r="G1199" s="7">
        <f>прил.16!H21</f>
        <v>2998</v>
      </c>
    </row>
    <row r="1200" spans="1:7">
      <c r="A1200" s="39" t="str">
        <f ca="1">IF(ISERROR(MATCH(B1200,Код_КЦСР,0)),"",INDIRECT(ADDRESS(MATCH(B1200,Код_КЦСР,0)+1,2,,,"КЦСР")))</f>
        <v>Центральный аппарат</v>
      </c>
      <c r="B1200" s="52" t="s">
        <v>26</v>
      </c>
      <c r="C1200" s="8"/>
      <c r="D1200" s="1"/>
      <c r="E1200" s="6"/>
      <c r="F1200" s="7">
        <f>F1201+F1229+F1239+F1249+F1259+F1266+F1276+F1283</f>
        <v>338474</v>
      </c>
      <c r="G1200" s="7">
        <f>G1201+G1229+G1239+G1249+G1259+G1266+G1276+G1283</f>
        <v>335335.7</v>
      </c>
    </row>
    <row r="1201" spans="1:7">
      <c r="A1201" s="39" t="str">
        <f ca="1">IF(ISERROR(MATCH(C1201,Код_Раздел,0)),"",INDIRECT(ADDRESS(MATCH(C1201,Код_Раздел,0)+1,2,,,"Раздел")))</f>
        <v>Общегосударственные  вопросы</v>
      </c>
      <c r="B1201" s="52" t="s">
        <v>26</v>
      </c>
      <c r="C1201" s="8" t="s">
        <v>554</v>
      </c>
      <c r="D1201" s="1"/>
      <c r="E1201" s="6"/>
      <c r="F1201" s="7">
        <f>F1202+F1211+F1220</f>
        <v>183912.2</v>
      </c>
      <c r="G1201" s="7">
        <f>G1202+G1211+G1220</f>
        <v>180760.1</v>
      </c>
    </row>
    <row r="1202" spans="1:7" ht="49.5">
      <c r="A1202" s="10" t="s">
        <v>510</v>
      </c>
      <c r="B1202" s="52" t="s">
        <v>26</v>
      </c>
      <c r="C1202" s="8" t="s">
        <v>554</v>
      </c>
      <c r="D1202" s="8" t="s">
        <v>556</v>
      </c>
      <c r="E1202" s="6"/>
      <c r="F1202" s="7">
        <f>F1203+F1205+F1208</f>
        <v>23491.8</v>
      </c>
      <c r="G1202" s="7">
        <f>G1203+G1205+G1208</f>
        <v>23491.8</v>
      </c>
    </row>
    <row r="1203" spans="1:7" ht="33">
      <c r="A1203" s="39" t="str">
        <f t="shared" ref="A1203:A1210" ca="1" si="167">IF(ISERROR(MATCH(E1203,Код_КВР,0)),"",INDIRECT(ADDRESS(MATCH(E1203,Код_КВР,0)+1,2,,,"КВР")))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3" s="52" t="s">
        <v>26</v>
      </c>
      <c r="C1203" s="8" t="s">
        <v>554</v>
      </c>
      <c r="D1203" s="8" t="s">
        <v>556</v>
      </c>
      <c r="E1203" s="6">
        <v>100</v>
      </c>
      <c r="F1203" s="7">
        <f>F1204</f>
        <v>22098.199999999997</v>
      </c>
      <c r="G1203" s="7">
        <f>G1204</f>
        <v>22098.199999999997</v>
      </c>
    </row>
    <row r="1204" spans="1:7">
      <c r="A1204" s="39" t="str">
        <f t="shared" ca="1" si="167"/>
        <v>Расходы на выплаты персоналу муниципальных органов</v>
      </c>
      <c r="B1204" s="52" t="s">
        <v>26</v>
      </c>
      <c r="C1204" s="8" t="s">
        <v>554</v>
      </c>
      <c r="D1204" s="8" t="s">
        <v>556</v>
      </c>
      <c r="E1204" s="6">
        <v>120</v>
      </c>
      <c r="F1204" s="7">
        <f>прил.16!G337</f>
        <v>22098.199999999997</v>
      </c>
      <c r="G1204" s="7">
        <f>прил.16!H337</f>
        <v>22098.199999999997</v>
      </c>
    </row>
    <row r="1205" spans="1:7">
      <c r="A1205" s="39" t="str">
        <f t="shared" ca="1" si="167"/>
        <v>Закупка товаров, работ и услуг для муниципальных нужд</v>
      </c>
      <c r="B1205" s="52" t="s">
        <v>26</v>
      </c>
      <c r="C1205" s="8" t="s">
        <v>554</v>
      </c>
      <c r="D1205" s="8" t="s">
        <v>556</v>
      </c>
      <c r="E1205" s="6">
        <v>200</v>
      </c>
      <c r="F1205" s="7">
        <f>F1206</f>
        <v>1391.2</v>
      </c>
      <c r="G1205" s="7">
        <f>G1206</f>
        <v>1391.2</v>
      </c>
    </row>
    <row r="1206" spans="1:7" ht="33">
      <c r="A1206" s="39" t="str">
        <f t="shared" ca="1" si="167"/>
        <v>Иные закупки товаров, работ и услуг для обеспечения муниципальных нужд</v>
      </c>
      <c r="B1206" s="52" t="s">
        <v>26</v>
      </c>
      <c r="C1206" s="8" t="s">
        <v>554</v>
      </c>
      <c r="D1206" s="8" t="s">
        <v>556</v>
      </c>
      <c r="E1206" s="6">
        <v>240</v>
      </c>
      <c r="F1206" s="7">
        <f>F1207</f>
        <v>1391.2</v>
      </c>
      <c r="G1206" s="7">
        <f>G1207</f>
        <v>1391.2</v>
      </c>
    </row>
    <row r="1207" spans="1:7" ht="33">
      <c r="A1207" s="39" t="str">
        <f t="shared" ca="1" si="167"/>
        <v xml:space="preserve">Прочая закупка товаров, работ и услуг для обеспечения муниципальных нужд         </v>
      </c>
      <c r="B1207" s="52" t="s">
        <v>26</v>
      </c>
      <c r="C1207" s="8" t="s">
        <v>554</v>
      </c>
      <c r="D1207" s="8" t="s">
        <v>556</v>
      </c>
      <c r="E1207" s="6">
        <v>244</v>
      </c>
      <c r="F1207" s="7">
        <f>прил.16!G340</f>
        <v>1391.2</v>
      </c>
      <c r="G1207" s="7">
        <f>прил.16!H340</f>
        <v>1391.2</v>
      </c>
    </row>
    <row r="1208" spans="1:7">
      <c r="A1208" s="39" t="str">
        <f t="shared" ca="1" si="167"/>
        <v>Иные бюджетные ассигнования</v>
      </c>
      <c r="B1208" s="52" t="s">
        <v>26</v>
      </c>
      <c r="C1208" s="8" t="s">
        <v>554</v>
      </c>
      <c r="D1208" s="8" t="s">
        <v>556</v>
      </c>
      <c r="E1208" s="6">
        <v>800</v>
      </c>
      <c r="F1208" s="7">
        <f>F1209</f>
        <v>2.4</v>
      </c>
      <c r="G1208" s="7">
        <f>G1209</f>
        <v>2.4</v>
      </c>
    </row>
    <row r="1209" spans="1:7">
      <c r="A1209" s="39" t="str">
        <f t="shared" ca="1" si="167"/>
        <v>Уплата налогов, сборов и иных платежей</v>
      </c>
      <c r="B1209" s="52" t="s">
        <v>26</v>
      </c>
      <c r="C1209" s="8" t="s">
        <v>554</v>
      </c>
      <c r="D1209" s="8" t="s">
        <v>556</v>
      </c>
      <c r="E1209" s="6">
        <v>850</v>
      </c>
      <c r="F1209" s="7">
        <f>F1210</f>
        <v>2.4</v>
      </c>
      <c r="G1209" s="7">
        <f>G1210</f>
        <v>2.4</v>
      </c>
    </row>
    <row r="1210" spans="1:7">
      <c r="A1210" s="39" t="str">
        <f t="shared" ca="1" si="167"/>
        <v>Уплата прочих налогов, сборов и иных платежей</v>
      </c>
      <c r="B1210" s="52" t="s">
        <v>26</v>
      </c>
      <c r="C1210" s="8" t="s">
        <v>554</v>
      </c>
      <c r="D1210" s="8" t="s">
        <v>556</v>
      </c>
      <c r="E1210" s="6">
        <v>852</v>
      </c>
      <c r="F1210" s="7">
        <f>прил.16!G343</f>
        <v>2.4</v>
      </c>
      <c r="G1210" s="7">
        <f>прил.16!H343</f>
        <v>2.4</v>
      </c>
    </row>
    <row r="1211" spans="1:7" ht="49.5">
      <c r="A1211" s="11" t="s">
        <v>576</v>
      </c>
      <c r="B1211" s="52" t="s">
        <v>26</v>
      </c>
      <c r="C1211" s="8" t="s">
        <v>554</v>
      </c>
      <c r="D1211" s="8" t="s">
        <v>557</v>
      </c>
      <c r="E1211" s="6"/>
      <c r="F1211" s="7">
        <f>F1212+F1214+F1217</f>
        <v>125944.3</v>
      </c>
      <c r="G1211" s="7">
        <f>G1212+G1214+G1217</f>
        <v>122792.2</v>
      </c>
    </row>
    <row r="1212" spans="1:7" ht="33">
      <c r="A1212" s="39" t="str">
        <f t="shared" ref="A1212:A1219" ca="1" si="168">IF(ISERROR(MATCH(E1212,Код_КВР,0)),"",INDIRECT(ADDRESS(MATCH(E1212,Код_КВР,0)+1,2,,,"КВР")))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2" s="52" t="s">
        <v>26</v>
      </c>
      <c r="C1212" s="8" t="s">
        <v>554</v>
      </c>
      <c r="D1212" s="8" t="s">
        <v>557</v>
      </c>
      <c r="E1212" s="6">
        <v>100</v>
      </c>
      <c r="F1212" s="7">
        <f>F1213</f>
        <v>121544.5</v>
      </c>
      <c r="G1212" s="7">
        <f>G1213</f>
        <v>118582.39999999999</v>
      </c>
    </row>
    <row r="1213" spans="1:7">
      <c r="A1213" s="39" t="str">
        <f t="shared" ca="1" si="168"/>
        <v>Расходы на выплаты персоналу муниципальных органов</v>
      </c>
      <c r="B1213" s="52" t="s">
        <v>26</v>
      </c>
      <c r="C1213" s="8" t="s">
        <v>554</v>
      </c>
      <c r="D1213" s="8" t="s">
        <v>557</v>
      </c>
      <c r="E1213" s="6">
        <v>120</v>
      </c>
      <c r="F1213" s="7">
        <f>прил.16!G28</f>
        <v>121544.5</v>
      </c>
      <c r="G1213" s="7">
        <f>прил.16!H28</f>
        <v>118582.39999999999</v>
      </c>
    </row>
    <row r="1214" spans="1:7">
      <c r="A1214" s="39" t="str">
        <f t="shared" ca="1" si="168"/>
        <v>Закупка товаров, работ и услуг для муниципальных нужд</v>
      </c>
      <c r="B1214" s="52" t="s">
        <v>26</v>
      </c>
      <c r="C1214" s="8" t="s">
        <v>554</v>
      </c>
      <c r="D1214" s="8" t="s">
        <v>557</v>
      </c>
      <c r="E1214" s="6">
        <v>200</v>
      </c>
      <c r="F1214" s="7">
        <f>F1215</f>
        <v>4397.8</v>
      </c>
      <c r="G1214" s="7">
        <f>G1215</f>
        <v>4207.8</v>
      </c>
    </row>
    <row r="1215" spans="1:7" ht="33">
      <c r="A1215" s="39" t="str">
        <f t="shared" ca="1" si="168"/>
        <v>Иные закупки товаров, работ и услуг для обеспечения муниципальных нужд</v>
      </c>
      <c r="B1215" s="52" t="s">
        <v>26</v>
      </c>
      <c r="C1215" s="8" t="s">
        <v>554</v>
      </c>
      <c r="D1215" s="8" t="s">
        <v>557</v>
      </c>
      <c r="E1215" s="6">
        <v>240</v>
      </c>
      <c r="F1215" s="7">
        <f>F1216</f>
        <v>4397.8</v>
      </c>
      <c r="G1215" s="7">
        <f>G1216</f>
        <v>4207.8</v>
      </c>
    </row>
    <row r="1216" spans="1:7" ht="33">
      <c r="A1216" s="39" t="str">
        <f t="shared" ca="1" si="168"/>
        <v xml:space="preserve">Прочая закупка товаров, работ и услуг для обеспечения муниципальных нужд         </v>
      </c>
      <c r="B1216" s="52" t="s">
        <v>26</v>
      </c>
      <c r="C1216" s="8" t="s">
        <v>554</v>
      </c>
      <c r="D1216" s="8" t="s">
        <v>557</v>
      </c>
      <c r="E1216" s="6">
        <v>244</v>
      </c>
      <c r="F1216" s="7">
        <f>прил.16!G31</f>
        <v>4397.8</v>
      </c>
      <c r="G1216" s="7">
        <f>прил.16!H31</f>
        <v>4207.8</v>
      </c>
    </row>
    <row r="1217" spans="1:7">
      <c r="A1217" s="39" t="str">
        <f t="shared" ca="1" si="168"/>
        <v>Иные бюджетные ассигнования</v>
      </c>
      <c r="B1217" s="52" t="s">
        <v>26</v>
      </c>
      <c r="C1217" s="8" t="s">
        <v>554</v>
      </c>
      <c r="D1217" s="8" t="s">
        <v>557</v>
      </c>
      <c r="E1217" s="6">
        <v>800</v>
      </c>
      <c r="F1217" s="7">
        <f>F1218</f>
        <v>2</v>
      </c>
      <c r="G1217" s="7">
        <f>G1218</f>
        <v>2</v>
      </c>
    </row>
    <row r="1218" spans="1:7">
      <c r="A1218" s="39" t="str">
        <f t="shared" ca="1" si="168"/>
        <v>Уплата налогов, сборов и иных платежей</v>
      </c>
      <c r="B1218" s="52" t="s">
        <v>26</v>
      </c>
      <c r="C1218" s="8" t="s">
        <v>554</v>
      </c>
      <c r="D1218" s="8" t="s">
        <v>557</v>
      </c>
      <c r="E1218" s="6">
        <v>850</v>
      </c>
      <c r="F1218" s="7">
        <f>F1219</f>
        <v>2</v>
      </c>
      <c r="G1218" s="7">
        <f>G1219</f>
        <v>2</v>
      </c>
    </row>
    <row r="1219" spans="1:7">
      <c r="A1219" s="39" t="str">
        <f t="shared" ca="1" si="168"/>
        <v>Уплата прочих налогов, сборов и иных платежей</v>
      </c>
      <c r="B1219" s="52" t="s">
        <v>26</v>
      </c>
      <c r="C1219" s="8" t="s">
        <v>554</v>
      </c>
      <c r="D1219" s="8" t="s">
        <v>557</v>
      </c>
      <c r="E1219" s="6">
        <v>852</v>
      </c>
      <c r="F1219" s="7">
        <f>прил.16!G34</f>
        <v>2</v>
      </c>
      <c r="G1219" s="7">
        <f>прил.16!H34</f>
        <v>2</v>
      </c>
    </row>
    <row r="1220" spans="1:7" ht="33">
      <c r="A1220" s="10" t="s">
        <v>507</v>
      </c>
      <c r="B1220" s="52" t="s">
        <v>26</v>
      </c>
      <c r="C1220" s="8" t="s">
        <v>554</v>
      </c>
      <c r="D1220" s="8" t="s">
        <v>558</v>
      </c>
      <c r="E1220" s="6"/>
      <c r="F1220" s="7">
        <f>F1221+F1223+F1226</f>
        <v>34476.1</v>
      </c>
      <c r="G1220" s="7">
        <f>G1221+G1223+G1226</f>
        <v>34476.1</v>
      </c>
    </row>
    <row r="1221" spans="1:7" ht="33">
      <c r="A1221" s="39" t="str">
        <f t="shared" ref="A1221:A1228" ca="1" si="169">IF(ISERROR(MATCH(E1221,Код_КВР,0)),"",INDIRECT(ADDRESS(MATCH(E1221,Код_КВР,0)+1,2,,,"КВР")))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1" s="52" t="s">
        <v>26</v>
      </c>
      <c r="C1221" s="8" t="s">
        <v>554</v>
      </c>
      <c r="D1221" s="8" t="s">
        <v>558</v>
      </c>
      <c r="E1221" s="6">
        <v>100</v>
      </c>
      <c r="F1221" s="7">
        <f>F1222</f>
        <v>34401.9</v>
      </c>
      <c r="G1221" s="7">
        <f>G1222</f>
        <v>34401.9</v>
      </c>
    </row>
    <row r="1222" spans="1:7">
      <c r="A1222" s="39" t="str">
        <f t="shared" ca="1" si="169"/>
        <v>Расходы на выплаты персоналу муниципальных органов</v>
      </c>
      <c r="B1222" s="52" t="s">
        <v>26</v>
      </c>
      <c r="C1222" s="8" t="s">
        <v>554</v>
      </c>
      <c r="D1222" s="8" t="s">
        <v>558</v>
      </c>
      <c r="E1222" s="6">
        <v>120</v>
      </c>
      <c r="F1222" s="7">
        <f>прил.16!G723</f>
        <v>34401.9</v>
      </c>
      <c r="G1222" s="7">
        <f>прил.16!H723</f>
        <v>34401.9</v>
      </c>
    </row>
    <row r="1223" spans="1:7">
      <c r="A1223" s="39" t="str">
        <f t="shared" ca="1" si="169"/>
        <v>Закупка товаров, работ и услуг для муниципальных нужд</v>
      </c>
      <c r="B1223" s="52" t="s">
        <v>26</v>
      </c>
      <c r="C1223" s="8" t="s">
        <v>554</v>
      </c>
      <c r="D1223" s="8" t="s">
        <v>558</v>
      </c>
      <c r="E1223" s="6">
        <v>200</v>
      </c>
      <c r="F1223" s="7">
        <f>F1224</f>
        <v>72.7</v>
      </c>
      <c r="G1223" s="7">
        <f>G1224</f>
        <v>72.7</v>
      </c>
    </row>
    <row r="1224" spans="1:7" ht="33">
      <c r="A1224" s="39" t="str">
        <f t="shared" ca="1" si="169"/>
        <v>Иные закупки товаров, работ и услуг для обеспечения муниципальных нужд</v>
      </c>
      <c r="B1224" s="52" t="s">
        <v>26</v>
      </c>
      <c r="C1224" s="8" t="s">
        <v>554</v>
      </c>
      <c r="D1224" s="8" t="s">
        <v>558</v>
      </c>
      <c r="E1224" s="6">
        <v>240</v>
      </c>
      <c r="F1224" s="7">
        <f>F1225</f>
        <v>72.7</v>
      </c>
      <c r="G1224" s="7">
        <f>G1225</f>
        <v>72.7</v>
      </c>
    </row>
    <row r="1225" spans="1:7" ht="33">
      <c r="A1225" s="39" t="str">
        <f t="shared" ca="1" si="169"/>
        <v xml:space="preserve">Прочая закупка товаров, работ и услуг для обеспечения муниципальных нужд         </v>
      </c>
      <c r="B1225" s="52" t="s">
        <v>26</v>
      </c>
      <c r="C1225" s="8" t="s">
        <v>554</v>
      </c>
      <c r="D1225" s="8" t="s">
        <v>558</v>
      </c>
      <c r="E1225" s="6">
        <v>244</v>
      </c>
      <c r="F1225" s="7">
        <f>прил.16!G726</f>
        <v>72.7</v>
      </c>
      <c r="G1225" s="7">
        <f>прил.16!H726</f>
        <v>72.7</v>
      </c>
    </row>
    <row r="1226" spans="1:7">
      <c r="A1226" s="39" t="str">
        <f t="shared" ca="1" si="169"/>
        <v>Иные бюджетные ассигнования</v>
      </c>
      <c r="B1226" s="52" t="s">
        <v>26</v>
      </c>
      <c r="C1226" s="8" t="s">
        <v>554</v>
      </c>
      <c r="D1226" s="8" t="s">
        <v>558</v>
      </c>
      <c r="E1226" s="6">
        <v>800</v>
      </c>
      <c r="F1226" s="7">
        <f>F1227</f>
        <v>1.5</v>
      </c>
      <c r="G1226" s="7">
        <f>G1227</f>
        <v>1.5</v>
      </c>
    </row>
    <row r="1227" spans="1:7">
      <c r="A1227" s="39" t="str">
        <f t="shared" ca="1" si="169"/>
        <v>Уплата налогов, сборов и иных платежей</v>
      </c>
      <c r="B1227" s="52" t="s">
        <v>26</v>
      </c>
      <c r="C1227" s="8" t="s">
        <v>554</v>
      </c>
      <c r="D1227" s="8" t="s">
        <v>558</v>
      </c>
      <c r="E1227" s="6">
        <v>850</v>
      </c>
      <c r="F1227" s="7">
        <f>F1228</f>
        <v>1.5</v>
      </c>
      <c r="G1227" s="7">
        <f>G1228</f>
        <v>1.5</v>
      </c>
    </row>
    <row r="1228" spans="1:7">
      <c r="A1228" s="39" t="str">
        <f t="shared" ca="1" si="169"/>
        <v>Уплата прочих налогов, сборов и иных платежей</v>
      </c>
      <c r="B1228" s="52" t="s">
        <v>26</v>
      </c>
      <c r="C1228" s="8" t="s">
        <v>554</v>
      </c>
      <c r="D1228" s="8" t="s">
        <v>558</v>
      </c>
      <c r="E1228" s="6">
        <v>852</v>
      </c>
      <c r="F1228" s="7">
        <f>прил.16!G729</f>
        <v>1.5</v>
      </c>
      <c r="G1228" s="7">
        <f>прил.16!H729</f>
        <v>1.5</v>
      </c>
    </row>
    <row r="1229" spans="1:7">
      <c r="A1229" s="39" t="str">
        <f ca="1">IF(ISERROR(MATCH(C1229,Код_Раздел,0)),"",INDIRECT(ADDRESS(MATCH(C1229,Код_Раздел,0)+1,2,,,"Раздел")))</f>
        <v>Национальная экономика</v>
      </c>
      <c r="B1229" s="52" t="s">
        <v>26</v>
      </c>
      <c r="C1229" s="8" t="s">
        <v>557</v>
      </c>
      <c r="D1229" s="8"/>
      <c r="E1229" s="6"/>
      <c r="F1229" s="7">
        <f>F1230</f>
        <v>69119.899999999994</v>
      </c>
      <c r="G1229" s="7">
        <f>G1230</f>
        <v>69119.899999999994</v>
      </c>
    </row>
    <row r="1230" spans="1:7">
      <c r="A1230" s="10" t="s">
        <v>506</v>
      </c>
      <c r="B1230" s="52" t="s">
        <v>26</v>
      </c>
      <c r="C1230" s="8" t="s">
        <v>557</v>
      </c>
      <c r="D1230" s="8" t="s">
        <v>538</v>
      </c>
      <c r="E1230" s="6"/>
      <c r="F1230" s="7">
        <f>F1231+F1233+F1236</f>
        <v>69119.899999999994</v>
      </c>
      <c r="G1230" s="7">
        <f>G1231+G1233+G1236</f>
        <v>69119.899999999994</v>
      </c>
    </row>
    <row r="1231" spans="1:7" ht="33">
      <c r="A1231" s="39" t="str">
        <f t="shared" ref="A1231:A1238" ca="1" si="170">IF(ISERROR(MATCH(E1231,Код_КВР,0)),"",INDIRECT(ADDRESS(MATCH(E1231,Код_КВР,0)+1,2,,,"КВР")))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1" s="52" t="s">
        <v>26</v>
      </c>
      <c r="C1231" s="8" t="s">
        <v>557</v>
      </c>
      <c r="D1231" s="8" t="s">
        <v>538</v>
      </c>
      <c r="E1231" s="6">
        <v>100</v>
      </c>
      <c r="F1231" s="7">
        <f>F1232</f>
        <v>69073.299999999988</v>
      </c>
      <c r="G1231" s="7">
        <f>G1232</f>
        <v>69073.299999999988</v>
      </c>
    </row>
    <row r="1232" spans="1:7">
      <c r="A1232" s="39" t="str">
        <f t="shared" ca="1" si="170"/>
        <v>Расходы на выплаты персоналу муниципальных органов</v>
      </c>
      <c r="B1232" s="52" t="s">
        <v>26</v>
      </c>
      <c r="C1232" s="8" t="s">
        <v>557</v>
      </c>
      <c r="D1232" s="8" t="s">
        <v>538</v>
      </c>
      <c r="E1232" s="6">
        <v>120</v>
      </c>
      <c r="F1232" s="7">
        <f>прил.16!G485+прил.16!G1241</f>
        <v>69073.299999999988</v>
      </c>
      <c r="G1232" s="7">
        <f>прил.16!H485+прил.16!H1241</f>
        <v>69073.299999999988</v>
      </c>
    </row>
    <row r="1233" spans="1:7">
      <c r="A1233" s="39" t="str">
        <f t="shared" ca="1" si="170"/>
        <v>Закупка товаров, работ и услуг для муниципальных нужд</v>
      </c>
      <c r="B1233" s="52" t="s">
        <v>26</v>
      </c>
      <c r="C1233" s="8" t="s">
        <v>557</v>
      </c>
      <c r="D1233" s="8" t="s">
        <v>538</v>
      </c>
      <c r="E1233" s="6">
        <v>200</v>
      </c>
      <c r="F1233" s="7">
        <f>F1234</f>
        <v>41.6</v>
      </c>
      <c r="G1233" s="7">
        <f>G1234</f>
        <v>41.6</v>
      </c>
    </row>
    <row r="1234" spans="1:7" ht="33">
      <c r="A1234" s="39" t="str">
        <f t="shared" ca="1" si="170"/>
        <v>Иные закупки товаров, работ и услуг для обеспечения муниципальных нужд</v>
      </c>
      <c r="B1234" s="52" t="s">
        <v>26</v>
      </c>
      <c r="C1234" s="8" t="s">
        <v>557</v>
      </c>
      <c r="D1234" s="8" t="s">
        <v>538</v>
      </c>
      <c r="E1234" s="6">
        <v>240</v>
      </c>
      <c r="F1234" s="7">
        <f>F1235</f>
        <v>41.6</v>
      </c>
      <c r="G1234" s="7">
        <f>G1235</f>
        <v>41.6</v>
      </c>
    </row>
    <row r="1235" spans="1:7" ht="33">
      <c r="A1235" s="39" t="str">
        <f t="shared" ca="1" si="170"/>
        <v xml:space="preserve">Прочая закупка товаров, работ и услуг для обеспечения муниципальных нужд         </v>
      </c>
      <c r="B1235" s="52" t="s">
        <v>26</v>
      </c>
      <c r="C1235" s="8" t="s">
        <v>557</v>
      </c>
      <c r="D1235" s="8" t="s">
        <v>538</v>
      </c>
      <c r="E1235" s="6">
        <v>244</v>
      </c>
      <c r="F1235" s="7">
        <f>прил.16!G488+прил.16!G1244</f>
        <v>41.6</v>
      </c>
      <c r="G1235" s="7">
        <f>прил.16!H488+прил.16!H1244</f>
        <v>41.6</v>
      </c>
    </row>
    <row r="1236" spans="1:7">
      <c r="A1236" s="39" t="str">
        <f t="shared" ca="1" si="170"/>
        <v>Иные бюджетные ассигнования</v>
      </c>
      <c r="B1236" s="52" t="s">
        <v>26</v>
      </c>
      <c r="C1236" s="8" t="s">
        <v>557</v>
      </c>
      <c r="D1236" s="8" t="s">
        <v>538</v>
      </c>
      <c r="E1236" s="6">
        <v>800</v>
      </c>
      <c r="F1236" s="7">
        <f>F1237</f>
        <v>5</v>
      </c>
      <c r="G1236" s="7">
        <f>G1237</f>
        <v>5</v>
      </c>
    </row>
    <row r="1237" spans="1:7">
      <c r="A1237" s="39" t="str">
        <f t="shared" ca="1" si="170"/>
        <v>Уплата налогов, сборов и иных платежей</v>
      </c>
      <c r="B1237" s="52" t="s">
        <v>26</v>
      </c>
      <c r="C1237" s="8" t="s">
        <v>557</v>
      </c>
      <c r="D1237" s="8" t="s">
        <v>538</v>
      </c>
      <c r="E1237" s="6">
        <v>850</v>
      </c>
      <c r="F1237" s="7">
        <f>F1238</f>
        <v>5</v>
      </c>
      <c r="G1237" s="7">
        <f>G1238</f>
        <v>5</v>
      </c>
    </row>
    <row r="1238" spans="1:7">
      <c r="A1238" s="39" t="str">
        <f t="shared" ca="1" si="170"/>
        <v>Уплата прочих налогов, сборов и иных платежей</v>
      </c>
      <c r="B1238" s="52" t="s">
        <v>26</v>
      </c>
      <c r="C1238" s="8" t="s">
        <v>557</v>
      </c>
      <c r="D1238" s="8" t="s">
        <v>538</v>
      </c>
      <c r="E1238" s="6">
        <v>852</v>
      </c>
      <c r="F1238" s="7">
        <f>прил.16!G491+прил.16!G1247</f>
        <v>5</v>
      </c>
      <c r="G1238" s="7">
        <f>прил.16!H491+прил.16!H1247</f>
        <v>5</v>
      </c>
    </row>
    <row r="1239" spans="1:7">
      <c r="A1239" s="39" t="str">
        <f ca="1">IF(ISERROR(MATCH(C1239,Код_Раздел,0)),"",INDIRECT(ADDRESS(MATCH(C1239,Код_Раздел,0)+1,2,,,"Раздел")))</f>
        <v>Жилищно-коммунальное хозяйство</v>
      </c>
      <c r="B1239" s="52" t="s">
        <v>26</v>
      </c>
      <c r="C1239" s="8" t="s">
        <v>562</v>
      </c>
      <c r="D1239" s="8"/>
      <c r="E1239" s="6"/>
      <c r="F1239" s="7">
        <f>F1240</f>
        <v>22212</v>
      </c>
      <c r="G1239" s="7">
        <f>G1240</f>
        <v>22212</v>
      </c>
    </row>
    <row r="1240" spans="1:7">
      <c r="A1240" s="10" t="s">
        <v>506</v>
      </c>
      <c r="B1240" s="52" t="s">
        <v>26</v>
      </c>
      <c r="C1240" s="8" t="s">
        <v>562</v>
      </c>
      <c r="D1240" s="8" t="s">
        <v>562</v>
      </c>
      <c r="E1240" s="6"/>
      <c r="F1240" s="7">
        <f>F1241+F1243+F1246</f>
        <v>22212</v>
      </c>
      <c r="G1240" s="7">
        <f>G1241+G1243+G1246</f>
        <v>22212</v>
      </c>
    </row>
    <row r="1241" spans="1:7" ht="33">
      <c r="A1241" s="39" t="str">
        <f t="shared" ref="A1241:A1248" ca="1" si="171">IF(ISERROR(MATCH(E1241,Код_КВР,0)),"",INDIRECT(ADDRESS(MATCH(E1241,Код_КВР,0)+1,2,,,"КВР")))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1" s="52" t="s">
        <v>26</v>
      </c>
      <c r="C1241" s="8" t="s">
        <v>562</v>
      </c>
      <c r="D1241" s="8" t="s">
        <v>562</v>
      </c>
      <c r="E1241" s="6">
        <v>100</v>
      </c>
      <c r="F1241" s="7">
        <f>F1242</f>
        <v>22177.599999999999</v>
      </c>
      <c r="G1241" s="7">
        <f>G1242</f>
        <v>22177.599999999999</v>
      </c>
    </row>
    <row r="1242" spans="1:7">
      <c r="A1242" s="39" t="str">
        <f t="shared" ca="1" si="171"/>
        <v>Расходы на выплаты персоналу муниципальных органов</v>
      </c>
      <c r="B1242" s="52" t="s">
        <v>26</v>
      </c>
      <c r="C1242" s="8" t="s">
        <v>562</v>
      </c>
      <c r="D1242" s="8" t="s">
        <v>562</v>
      </c>
      <c r="E1242" s="6">
        <v>120</v>
      </c>
      <c r="F1242" s="7">
        <f>прил.16!G437</f>
        <v>22177.599999999999</v>
      </c>
      <c r="G1242" s="7">
        <f>прил.16!H437</f>
        <v>22177.599999999999</v>
      </c>
    </row>
    <row r="1243" spans="1:7">
      <c r="A1243" s="39" t="str">
        <f t="shared" ca="1" si="171"/>
        <v>Закупка товаров, работ и услуг для муниципальных нужд</v>
      </c>
      <c r="B1243" s="52" t="s">
        <v>26</v>
      </c>
      <c r="C1243" s="8" t="s">
        <v>562</v>
      </c>
      <c r="D1243" s="8" t="s">
        <v>562</v>
      </c>
      <c r="E1243" s="6">
        <v>200</v>
      </c>
      <c r="F1243" s="7">
        <f>F1244</f>
        <v>31.4</v>
      </c>
      <c r="G1243" s="7">
        <f>G1244</f>
        <v>31.4</v>
      </c>
    </row>
    <row r="1244" spans="1:7" ht="33">
      <c r="A1244" s="39" t="str">
        <f t="shared" ca="1" si="171"/>
        <v>Иные закупки товаров, работ и услуг для обеспечения муниципальных нужд</v>
      </c>
      <c r="B1244" s="52" t="s">
        <v>26</v>
      </c>
      <c r="C1244" s="8" t="s">
        <v>562</v>
      </c>
      <c r="D1244" s="8" t="s">
        <v>562</v>
      </c>
      <c r="E1244" s="6">
        <v>240</v>
      </c>
      <c r="F1244" s="7">
        <f>F1245</f>
        <v>31.4</v>
      </c>
      <c r="G1244" s="7">
        <f>G1245</f>
        <v>31.4</v>
      </c>
    </row>
    <row r="1245" spans="1:7" ht="33">
      <c r="A1245" s="39" t="str">
        <f t="shared" ca="1" si="171"/>
        <v xml:space="preserve">Прочая закупка товаров, работ и услуг для обеспечения муниципальных нужд         </v>
      </c>
      <c r="B1245" s="52" t="s">
        <v>26</v>
      </c>
      <c r="C1245" s="8" t="s">
        <v>562</v>
      </c>
      <c r="D1245" s="8" t="s">
        <v>562</v>
      </c>
      <c r="E1245" s="6">
        <v>244</v>
      </c>
      <c r="F1245" s="7">
        <f>прил.16!G440</f>
        <v>31.4</v>
      </c>
      <c r="G1245" s="7">
        <f>прил.16!H440</f>
        <v>31.4</v>
      </c>
    </row>
    <row r="1246" spans="1:7">
      <c r="A1246" s="39" t="str">
        <f t="shared" ca="1" si="171"/>
        <v>Иные бюджетные ассигнования</v>
      </c>
      <c r="B1246" s="52" t="s">
        <v>26</v>
      </c>
      <c r="C1246" s="8" t="s">
        <v>562</v>
      </c>
      <c r="D1246" s="8" t="s">
        <v>562</v>
      </c>
      <c r="E1246" s="6">
        <v>800</v>
      </c>
      <c r="F1246" s="7">
        <f>F1247</f>
        <v>3</v>
      </c>
      <c r="G1246" s="7">
        <f>G1247</f>
        <v>3</v>
      </c>
    </row>
    <row r="1247" spans="1:7">
      <c r="A1247" s="39" t="str">
        <f t="shared" ca="1" si="171"/>
        <v>Уплата налогов, сборов и иных платежей</v>
      </c>
      <c r="B1247" s="52" t="s">
        <v>26</v>
      </c>
      <c r="C1247" s="8" t="s">
        <v>562</v>
      </c>
      <c r="D1247" s="8" t="s">
        <v>562</v>
      </c>
      <c r="E1247" s="6">
        <v>850</v>
      </c>
      <c r="F1247" s="7">
        <f>F1248</f>
        <v>3</v>
      </c>
      <c r="G1247" s="7">
        <f>G1248</f>
        <v>3</v>
      </c>
    </row>
    <row r="1248" spans="1:7">
      <c r="A1248" s="39" t="str">
        <f t="shared" ca="1" si="171"/>
        <v>Уплата прочих налогов, сборов и иных платежей</v>
      </c>
      <c r="B1248" s="52" t="s">
        <v>26</v>
      </c>
      <c r="C1248" s="8" t="s">
        <v>562</v>
      </c>
      <c r="D1248" s="8" t="s">
        <v>562</v>
      </c>
      <c r="E1248" s="6">
        <v>852</v>
      </c>
      <c r="F1248" s="7">
        <f>прил.16!G443</f>
        <v>3</v>
      </c>
      <c r="G1248" s="7">
        <f>прил.16!H443</f>
        <v>3</v>
      </c>
    </row>
    <row r="1249" spans="1:7">
      <c r="A1249" s="39" t="str">
        <f ca="1">IF(ISERROR(MATCH(C1249,Код_Раздел,0)),"",INDIRECT(ADDRESS(MATCH(C1249,Код_Раздел,0)+1,2,,,"Раздел")))</f>
        <v>Охрана окружающей среды</v>
      </c>
      <c r="B1249" s="52" t="s">
        <v>26</v>
      </c>
      <c r="C1249" s="8" t="s">
        <v>558</v>
      </c>
      <c r="D1249" s="8"/>
      <c r="E1249" s="6"/>
      <c r="F1249" s="7">
        <f>F1250</f>
        <v>11319.699999999999</v>
      </c>
      <c r="G1249" s="7">
        <f>G1250</f>
        <v>11319.699999999999</v>
      </c>
    </row>
    <row r="1250" spans="1:7">
      <c r="A1250" s="10" t="s">
        <v>594</v>
      </c>
      <c r="B1250" s="52" t="s">
        <v>26</v>
      </c>
      <c r="C1250" s="8" t="s">
        <v>558</v>
      </c>
      <c r="D1250" s="8" t="s">
        <v>562</v>
      </c>
      <c r="E1250" s="6"/>
      <c r="F1250" s="7">
        <f>F1251+F1253+F1256</f>
        <v>11319.699999999999</v>
      </c>
      <c r="G1250" s="7">
        <f>G1251+G1253+G1256</f>
        <v>11319.699999999999</v>
      </c>
    </row>
    <row r="1251" spans="1:7" ht="33">
      <c r="A1251" s="39" t="str">
        <f t="shared" ref="A1251:A1258" ca="1" si="172">IF(ISERROR(MATCH(E1251,Код_КВР,0)),"",INDIRECT(ADDRESS(MATCH(E1251,Код_КВР,0)+1,2,,,"КВР")))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1" s="52" t="s">
        <v>26</v>
      </c>
      <c r="C1251" s="8" t="s">
        <v>558</v>
      </c>
      <c r="D1251" s="8" t="s">
        <v>562</v>
      </c>
      <c r="E1251" s="6">
        <v>100</v>
      </c>
      <c r="F1251" s="7">
        <f>F1252</f>
        <v>11302.3</v>
      </c>
      <c r="G1251" s="7">
        <f>G1252</f>
        <v>11302.3</v>
      </c>
    </row>
    <row r="1252" spans="1:7">
      <c r="A1252" s="39" t="str">
        <f t="shared" ca="1" si="172"/>
        <v>Расходы на выплаты персоналу муниципальных органов</v>
      </c>
      <c r="B1252" s="52" t="s">
        <v>26</v>
      </c>
      <c r="C1252" s="8" t="s">
        <v>558</v>
      </c>
      <c r="D1252" s="8" t="s">
        <v>562</v>
      </c>
      <c r="E1252" s="6">
        <v>120</v>
      </c>
      <c r="F1252" s="7">
        <f>прил.16!G1335</f>
        <v>11302.3</v>
      </c>
      <c r="G1252" s="7">
        <f>прил.16!H1335</f>
        <v>11302.3</v>
      </c>
    </row>
    <row r="1253" spans="1:7">
      <c r="A1253" s="39" t="str">
        <f t="shared" ca="1" si="172"/>
        <v>Закупка товаров, работ и услуг для муниципальных нужд</v>
      </c>
      <c r="B1253" s="52" t="s">
        <v>26</v>
      </c>
      <c r="C1253" s="8" t="s">
        <v>558</v>
      </c>
      <c r="D1253" s="8" t="s">
        <v>562</v>
      </c>
      <c r="E1253" s="6">
        <v>200</v>
      </c>
      <c r="F1253" s="7">
        <f>F1254</f>
        <v>15.4</v>
      </c>
      <c r="G1253" s="7">
        <f>G1254</f>
        <v>15.4</v>
      </c>
    </row>
    <row r="1254" spans="1:7" ht="33">
      <c r="A1254" s="39" t="str">
        <f t="shared" ca="1" si="172"/>
        <v>Иные закупки товаров, работ и услуг для обеспечения муниципальных нужд</v>
      </c>
      <c r="B1254" s="52" t="s">
        <v>26</v>
      </c>
      <c r="C1254" s="8" t="s">
        <v>558</v>
      </c>
      <c r="D1254" s="8" t="s">
        <v>562</v>
      </c>
      <c r="E1254" s="6">
        <v>240</v>
      </c>
      <c r="F1254" s="7">
        <f>F1255</f>
        <v>15.4</v>
      </c>
      <c r="G1254" s="7">
        <f>G1255</f>
        <v>15.4</v>
      </c>
    </row>
    <row r="1255" spans="1:7" ht="33">
      <c r="A1255" s="39" t="str">
        <f t="shared" ca="1" si="172"/>
        <v xml:space="preserve">Прочая закупка товаров, работ и услуг для обеспечения муниципальных нужд         </v>
      </c>
      <c r="B1255" s="52" t="s">
        <v>26</v>
      </c>
      <c r="C1255" s="8" t="s">
        <v>558</v>
      </c>
      <c r="D1255" s="8" t="s">
        <v>562</v>
      </c>
      <c r="E1255" s="6">
        <v>244</v>
      </c>
      <c r="F1255" s="7">
        <f>прил.16!G1338</f>
        <v>15.4</v>
      </c>
      <c r="G1255" s="7">
        <f>прил.16!H1338</f>
        <v>15.4</v>
      </c>
    </row>
    <row r="1256" spans="1:7">
      <c r="A1256" s="39" t="str">
        <f t="shared" ca="1" si="172"/>
        <v>Иные бюджетные ассигнования</v>
      </c>
      <c r="B1256" s="52" t="s">
        <v>26</v>
      </c>
      <c r="C1256" s="8" t="s">
        <v>558</v>
      </c>
      <c r="D1256" s="8" t="s">
        <v>562</v>
      </c>
      <c r="E1256" s="6">
        <v>800</v>
      </c>
      <c r="F1256" s="7">
        <f>F1257</f>
        <v>2</v>
      </c>
      <c r="G1256" s="7">
        <f>G1257</f>
        <v>2</v>
      </c>
    </row>
    <row r="1257" spans="1:7">
      <c r="A1257" s="39" t="str">
        <f t="shared" ca="1" si="172"/>
        <v>Уплата налогов, сборов и иных платежей</v>
      </c>
      <c r="B1257" s="52" t="s">
        <v>26</v>
      </c>
      <c r="C1257" s="8" t="s">
        <v>558</v>
      </c>
      <c r="D1257" s="8" t="s">
        <v>562</v>
      </c>
      <c r="E1257" s="6">
        <v>850</v>
      </c>
      <c r="F1257" s="7">
        <f>F1258</f>
        <v>2</v>
      </c>
      <c r="G1257" s="7">
        <f>G1258</f>
        <v>2</v>
      </c>
    </row>
    <row r="1258" spans="1:7">
      <c r="A1258" s="39" t="str">
        <f t="shared" ca="1" si="172"/>
        <v>Уплата прочих налогов, сборов и иных платежей</v>
      </c>
      <c r="B1258" s="52" t="s">
        <v>26</v>
      </c>
      <c r="C1258" s="8" t="s">
        <v>558</v>
      </c>
      <c r="D1258" s="8" t="s">
        <v>562</v>
      </c>
      <c r="E1258" s="6">
        <v>852</v>
      </c>
      <c r="F1258" s="7">
        <f>прил.16!G1341</f>
        <v>2</v>
      </c>
      <c r="G1258" s="7">
        <f>прил.16!H1341</f>
        <v>2</v>
      </c>
    </row>
    <row r="1259" spans="1:7">
      <c r="A1259" s="39" t="str">
        <f ca="1">IF(ISERROR(MATCH(C1259,Код_Раздел,0)),"",INDIRECT(ADDRESS(MATCH(C1259,Код_Раздел,0)+1,2,,,"Раздел")))</f>
        <v>Образование</v>
      </c>
      <c r="B1259" s="52" t="s">
        <v>26</v>
      </c>
      <c r="C1259" s="8" t="s">
        <v>537</v>
      </c>
      <c r="D1259" s="1"/>
      <c r="E1259" s="6"/>
      <c r="F1259" s="7">
        <f>F1260</f>
        <v>21090</v>
      </c>
      <c r="G1259" s="7">
        <f>G1260</f>
        <v>21090</v>
      </c>
    </row>
    <row r="1260" spans="1:7">
      <c r="A1260" s="10" t="s">
        <v>590</v>
      </c>
      <c r="B1260" s="52" t="s">
        <v>26</v>
      </c>
      <c r="C1260" s="8" t="s">
        <v>537</v>
      </c>
      <c r="D1260" s="1" t="s">
        <v>560</v>
      </c>
      <c r="E1260" s="6"/>
      <c r="F1260" s="7">
        <f>F1261+F1263</f>
        <v>21090</v>
      </c>
      <c r="G1260" s="7">
        <f>G1261+G1263</f>
        <v>21090</v>
      </c>
    </row>
    <row r="1261" spans="1:7" ht="33">
      <c r="A1261" s="39" t="str">
        <f ca="1">IF(ISERROR(MATCH(E1261,Код_КВР,0)),"",INDIRECT(ADDRESS(MATCH(E1261,Код_КВР,0)+1,2,,,"КВР")))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1" s="52" t="s">
        <v>26</v>
      </c>
      <c r="C1261" s="8" t="s">
        <v>537</v>
      </c>
      <c r="D1261" s="1" t="s">
        <v>560</v>
      </c>
      <c r="E1261" s="6">
        <v>100</v>
      </c>
      <c r="F1261" s="7">
        <f>F1262</f>
        <v>21032.400000000001</v>
      </c>
      <c r="G1261" s="7">
        <f>G1262</f>
        <v>21032.400000000001</v>
      </c>
    </row>
    <row r="1262" spans="1:7">
      <c r="A1262" s="39" t="str">
        <f ca="1">IF(ISERROR(MATCH(E1262,Код_КВР,0)),"",INDIRECT(ADDRESS(MATCH(E1262,Код_КВР,0)+1,2,,,"КВР")))</f>
        <v>Расходы на выплаты персоналу муниципальных органов</v>
      </c>
      <c r="B1262" s="52" t="s">
        <v>26</v>
      </c>
      <c r="C1262" s="8" t="s">
        <v>537</v>
      </c>
      <c r="D1262" s="1" t="s">
        <v>560</v>
      </c>
      <c r="E1262" s="6">
        <v>120</v>
      </c>
      <c r="F1262" s="7">
        <f>прил.16!G667</f>
        <v>21032.400000000001</v>
      </c>
      <c r="G1262" s="7">
        <f>прил.16!H667</f>
        <v>21032.400000000001</v>
      </c>
    </row>
    <row r="1263" spans="1:7">
      <c r="A1263" s="39" t="str">
        <f ca="1">IF(ISERROR(MATCH(E1263,Код_КВР,0)),"",INDIRECT(ADDRESS(MATCH(E1263,Код_КВР,0)+1,2,,,"КВР")))</f>
        <v>Закупка товаров, работ и услуг для муниципальных нужд</v>
      </c>
      <c r="B1263" s="52" t="s">
        <v>26</v>
      </c>
      <c r="C1263" s="8" t="s">
        <v>537</v>
      </c>
      <c r="D1263" s="1" t="s">
        <v>560</v>
      </c>
      <c r="E1263" s="6">
        <v>200</v>
      </c>
      <c r="F1263" s="7">
        <f>F1264</f>
        <v>57.6</v>
      </c>
      <c r="G1263" s="7">
        <f>G1264</f>
        <v>57.6</v>
      </c>
    </row>
    <row r="1264" spans="1:7" ht="33">
      <c r="A1264" s="39" t="str">
        <f ca="1">IF(ISERROR(MATCH(E1264,Код_КВР,0)),"",INDIRECT(ADDRESS(MATCH(E1264,Код_КВР,0)+1,2,,,"КВР")))</f>
        <v>Иные закупки товаров, работ и услуг для обеспечения муниципальных нужд</v>
      </c>
      <c r="B1264" s="52" t="s">
        <v>26</v>
      </c>
      <c r="C1264" s="8" t="s">
        <v>537</v>
      </c>
      <c r="D1264" s="1" t="s">
        <v>560</v>
      </c>
      <c r="E1264" s="6">
        <v>240</v>
      </c>
      <c r="F1264" s="7">
        <f>F1265</f>
        <v>57.6</v>
      </c>
      <c r="G1264" s="7">
        <f>G1265</f>
        <v>57.6</v>
      </c>
    </row>
    <row r="1265" spans="1:7" ht="33">
      <c r="A1265" s="39" t="str">
        <f ca="1">IF(ISERROR(MATCH(E1265,Код_КВР,0)),"",INDIRECT(ADDRESS(MATCH(E1265,Код_КВР,0)+1,2,,,"КВР")))</f>
        <v xml:space="preserve">Прочая закупка товаров, работ и услуг для обеспечения муниципальных нужд         </v>
      </c>
      <c r="B1265" s="52" t="s">
        <v>26</v>
      </c>
      <c r="C1265" s="8" t="s">
        <v>537</v>
      </c>
      <c r="D1265" s="1" t="s">
        <v>560</v>
      </c>
      <c r="E1265" s="6">
        <v>244</v>
      </c>
      <c r="F1265" s="7">
        <f>прил.16!G670</f>
        <v>57.6</v>
      </c>
      <c r="G1265" s="7">
        <f>прил.16!H670</f>
        <v>57.6</v>
      </c>
    </row>
    <row r="1266" spans="1:7">
      <c r="A1266" s="39" t="str">
        <f ca="1">IF(ISERROR(MATCH(C1266,Код_Раздел,0)),"",INDIRECT(ADDRESS(MATCH(C1266,Код_Раздел,0)+1,2,,,"Раздел")))</f>
        <v>Культура, кинематография</v>
      </c>
      <c r="B1266" s="52" t="s">
        <v>26</v>
      </c>
      <c r="C1266" s="8" t="s">
        <v>563</v>
      </c>
      <c r="D1266" s="1"/>
      <c r="E1266" s="6"/>
      <c r="F1266" s="7">
        <f>F1267</f>
        <v>8966</v>
      </c>
      <c r="G1266" s="7">
        <f>G1267</f>
        <v>8966</v>
      </c>
    </row>
    <row r="1267" spans="1:7">
      <c r="A1267" s="10" t="s">
        <v>505</v>
      </c>
      <c r="B1267" s="52" t="s">
        <v>26</v>
      </c>
      <c r="C1267" s="8" t="s">
        <v>563</v>
      </c>
      <c r="D1267" s="1" t="s">
        <v>557</v>
      </c>
      <c r="E1267" s="6"/>
      <c r="F1267" s="7">
        <f>F1268+F1270+F1273</f>
        <v>8966</v>
      </c>
      <c r="G1267" s="7">
        <f>G1268+G1270+G1273</f>
        <v>8966</v>
      </c>
    </row>
    <row r="1268" spans="1:7" ht="33">
      <c r="A1268" s="39" t="str">
        <f t="shared" ref="A1268:A1275" ca="1" si="173">IF(ISERROR(MATCH(E1268,Код_КВР,0)),"",INDIRECT(ADDRESS(MATCH(E1268,Код_КВР,0)+1,2,,,"КВР")))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8" s="52" t="s">
        <v>26</v>
      </c>
      <c r="C1268" s="8" t="s">
        <v>563</v>
      </c>
      <c r="D1268" s="1" t="s">
        <v>557</v>
      </c>
      <c r="E1268" s="6">
        <v>100</v>
      </c>
      <c r="F1268" s="7">
        <f>F1269</f>
        <v>8950.2000000000007</v>
      </c>
      <c r="G1268" s="7">
        <f>G1269</f>
        <v>8950.2000000000007</v>
      </c>
    </row>
    <row r="1269" spans="1:7">
      <c r="A1269" s="39" t="str">
        <f t="shared" ca="1" si="173"/>
        <v>Расходы на выплаты персоналу муниципальных органов</v>
      </c>
      <c r="B1269" s="52" t="s">
        <v>26</v>
      </c>
      <c r="C1269" s="8" t="s">
        <v>563</v>
      </c>
      <c r="D1269" s="1" t="s">
        <v>557</v>
      </c>
      <c r="E1269" s="6">
        <v>120</v>
      </c>
      <c r="F1269" s="7">
        <f>прил.16!G966</f>
        <v>8950.2000000000007</v>
      </c>
      <c r="G1269" s="7">
        <f>прил.16!H966</f>
        <v>8950.2000000000007</v>
      </c>
    </row>
    <row r="1270" spans="1:7">
      <c r="A1270" s="39" t="str">
        <f t="shared" ca="1" si="173"/>
        <v>Закупка товаров, работ и услуг для муниципальных нужд</v>
      </c>
      <c r="B1270" s="52" t="s">
        <v>26</v>
      </c>
      <c r="C1270" s="8" t="s">
        <v>563</v>
      </c>
      <c r="D1270" s="1" t="s">
        <v>557</v>
      </c>
      <c r="E1270" s="6">
        <v>200</v>
      </c>
      <c r="F1270" s="7">
        <f>F1271</f>
        <v>14.3</v>
      </c>
      <c r="G1270" s="7">
        <f>G1271</f>
        <v>14.3</v>
      </c>
    </row>
    <row r="1271" spans="1:7" ht="33">
      <c r="A1271" s="39" t="str">
        <f t="shared" ca="1" si="173"/>
        <v>Иные закупки товаров, работ и услуг для обеспечения муниципальных нужд</v>
      </c>
      <c r="B1271" s="52" t="s">
        <v>26</v>
      </c>
      <c r="C1271" s="8" t="s">
        <v>563</v>
      </c>
      <c r="D1271" s="1" t="s">
        <v>557</v>
      </c>
      <c r="E1271" s="6">
        <v>240</v>
      </c>
      <c r="F1271" s="7">
        <f>F1272</f>
        <v>14.3</v>
      </c>
      <c r="G1271" s="7">
        <f>G1272</f>
        <v>14.3</v>
      </c>
    </row>
    <row r="1272" spans="1:7" ht="33">
      <c r="A1272" s="39" t="str">
        <f t="shared" ca="1" si="173"/>
        <v xml:space="preserve">Прочая закупка товаров, работ и услуг для обеспечения муниципальных нужд         </v>
      </c>
      <c r="B1272" s="52" t="s">
        <v>26</v>
      </c>
      <c r="C1272" s="8" t="s">
        <v>563</v>
      </c>
      <c r="D1272" s="1" t="s">
        <v>557</v>
      </c>
      <c r="E1272" s="6">
        <v>244</v>
      </c>
      <c r="F1272" s="7">
        <f>прил.16!G969</f>
        <v>14.3</v>
      </c>
      <c r="G1272" s="7">
        <f>прил.16!H969</f>
        <v>14.3</v>
      </c>
    </row>
    <row r="1273" spans="1:7">
      <c r="A1273" s="39" t="str">
        <f t="shared" ca="1" si="173"/>
        <v>Иные бюджетные ассигнования</v>
      </c>
      <c r="B1273" s="52" t="s">
        <v>26</v>
      </c>
      <c r="C1273" s="8" t="s">
        <v>563</v>
      </c>
      <c r="D1273" s="1" t="s">
        <v>557</v>
      </c>
      <c r="E1273" s="6">
        <v>800</v>
      </c>
      <c r="F1273" s="7">
        <f>F1274</f>
        <v>1.5</v>
      </c>
      <c r="G1273" s="7">
        <f>G1274</f>
        <v>1.5</v>
      </c>
    </row>
    <row r="1274" spans="1:7">
      <c r="A1274" s="39" t="str">
        <f t="shared" ca="1" si="173"/>
        <v>Уплата налогов, сборов и иных платежей</v>
      </c>
      <c r="B1274" s="52" t="s">
        <v>26</v>
      </c>
      <c r="C1274" s="8" t="s">
        <v>563</v>
      </c>
      <c r="D1274" s="1" t="s">
        <v>557</v>
      </c>
      <c r="E1274" s="6">
        <v>850</v>
      </c>
      <c r="F1274" s="7">
        <f>F1275</f>
        <v>1.5</v>
      </c>
      <c r="G1274" s="7">
        <f>G1275</f>
        <v>1.5</v>
      </c>
    </row>
    <row r="1275" spans="1:7">
      <c r="A1275" s="39" t="str">
        <f t="shared" ca="1" si="173"/>
        <v>Уплата прочих налогов, сборов и иных платежей</v>
      </c>
      <c r="B1275" s="52" t="s">
        <v>26</v>
      </c>
      <c r="C1275" s="8" t="s">
        <v>563</v>
      </c>
      <c r="D1275" s="1" t="s">
        <v>557</v>
      </c>
      <c r="E1275" s="6">
        <v>852</v>
      </c>
      <c r="F1275" s="7">
        <f>прил.16!G972</f>
        <v>1.5</v>
      </c>
      <c r="G1275" s="7">
        <f>прил.16!H972</f>
        <v>1.5</v>
      </c>
    </row>
    <row r="1276" spans="1:7">
      <c r="A1276" s="39" t="str">
        <f ca="1">IF(ISERROR(MATCH(C1276,Код_Раздел,0)),"",INDIRECT(ADDRESS(MATCH(C1276,Код_Раздел,0)+1,2,,,"Раздел")))</f>
        <v>Социальная политика</v>
      </c>
      <c r="B1276" s="52" t="s">
        <v>26</v>
      </c>
      <c r="C1276" s="8" t="s">
        <v>530</v>
      </c>
      <c r="D1276" s="1"/>
      <c r="E1276" s="6"/>
      <c r="F1276" s="7">
        <f>F1277</f>
        <v>15921.5</v>
      </c>
      <c r="G1276" s="7">
        <f>G1277</f>
        <v>15935.300000000001</v>
      </c>
    </row>
    <row r="1277" spans="1:7">
      <c r="A1277" s="10" t="s">
        <v>531</v>
      </c>
      <c r="B1277" s="52" t="s">
        <v>26</v>
      </c>
      <c r="C1277" s="8" t="s">
        <v>530</v>
      </c>
      <c r="D1277" s="1" t="s">
        <v>558</v>
      </c>
      <c r="E1277" s="6"/>
      <c r="F1277" s="7">
        <f>F1278+F1280</f>
        <v>15921.5</v>
      </c>
      <c r="G1277" s="7">
        <f>G1278+G1280</f>
        <v>15935.300000000001</v>
      </c>
    </row>
    <row r="1278" spans="1:7" ht="33">
      <c r="A1278" s="39" t="str">
        <f ca="1">IF(ISERROR(MATCH(E1278,Код_КВР,0)),"",INDIRECT(ADDRESS(MATCH(E1278,Код_КВР,0)+1,2,,,"КВР")))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8" s="52" t="s">
        <v>26</v>
      </c>
      <c r="C1278" s="8" t="s">
        <v>530</v>
      </c>
      <c r="D1278" s="1" t="s">
        <v>558</v>
      </c>
      <c r="E1278" s="6">
        <v>100</v>
      </c>
      <c r="F1278" s="7">
        <f>F1279</f>
        <v>14933.7</v>
      </c>
      <c r="G1278" s="7">
        <f>G1279</f>
        <v>14933.7</v>
      </c>
    </row>
    <row r="1279" spans="1:7">
      <c r="A1279" s="39" t="str">
        <f ca="1">IF(ISERROR(MATCH(E1279,Код_КВР,0)),"",INDIRECT(ADDRESS(MATCH(E1279,Код_КВР,0)+1,2,,,"КВР")))</f>
        <v>Расходы на выплаты персоналу муниципальных органов</v>
      </c>
      <c r="B1279" s="52" t="s">
        <v>26</v>
      </c>
      <c r="C1279" s="8" t="s">
        <v>530</v>
      </c>
      <c r="D1279" s="1" t="s">
        <v>558</v>
      </c>
      <c r="E1279" s="6">
        <v>120</v>
      </c>
      <c r="F1279" s="7">
        <f>прил.16!G1153</f>
        <v>14933.7</v>
      </c>
      <c r="G1279" s="7">
        <f>прил.16!H1153</f>
        <v>14933.7</v>
      </c>
    </row>
    <row r="1280" spans="1:7">
      <c r="A1280" s="39" t="str">
        <f ca="1">IF(ISERROR(MATCH(E1280,Код_КВР,0)),"",INDIRECT(ADDRESS(MATCH(E1280,Код_КВР,0)+1,2,,,"КВР")))</f>
        <v>Закупка товаров, работ и услуг для муниципальных нужд</v>
      </c>
      <c r="B1280" s="52" t="s">
        <v>26</v>
      </c>
      <c r="C1280" s="8" t="s">
        <v>530</v>
      </c>
      <c r="D1280" s="1" t="s">
        <v>558</v>
      </c>
      <c r="E1280" s="6">
        <v>200</v>
      </c>
      <c r="F1280" s="7">
        <f>F1281</f>
        <v>987.8</v>
      </c>
      <c r="G1280" s="7">
        <f>G1281</f>
        <v>1001.6</v>
      </c>
    </row>
    <row r="1281" spans="1:7" ht="33">
      <c r="A1281" s="39" t="str">
        <f ca="1">IF(ISERROR(MATCH(E1281,Код_КВР,0)),"",INDIRECT(ADDRESS(MATCH(E1281,Код_КВР,0)+1,2,,,"КВР")))</f>
        <v>Иные закупки товаров, работ и услуг для обеспечения муниципальных нужд</v>
      </c>
      <c r="B1281" s="52" t="s">
        <v>26</v>
      </c>
      <c r="C1281" s="8" t="s">
        <v>530</v>
      </c>
      <c r="D1281" s="1" t="s">
        <v>558</v>
      </c>
      <c r="E1281" s="6">
        <v>240</v>
      </c>
      <c r="F1281" s="7">
        <f>F1282</f>
        <v>987.8</v>
      </c>
      <c r="G1281" s="7">
        <f>G1282</f>
        <v>1001.6</v>
      </c>
    </row>
    <row r="1282" spans="1:7" ht="33">
      <c r="A1282" s="39" t="str">
        <f ca="1">IF(ISERROR(MATCH(E1282,Код_КВР,0)),"",INDIRECT(ADDRESS(MATCH(E1282,Код_КВР,0)+1,2,,,"КВР")))</f>
        <v xml:space="preserve">Прочая закупка товаров, работ и услуг для обеспечения муниципальных нужд         </v>
      </c>
      <c r="B1282" s="52" t="s">
        <v>26</v>
      </c>
      <c r="C1282" s="8" t="s">
        <v>530</v>
      </c>
      <c r="D1282" s="1" t="s">
        <v>558</v>
      </c>
      <c r="E1282" s="6">
        <v>244</v>
      </c>
      <c r="F1282" s="7">
        <f>прил.16!G1156</f>
        <v>987.8</v>
      </c>
      <c r="G1282" s="7">
        <f>прил.16!H1156</f>
        <v>1001.6</v>
      </c>
    </row>
    <row r="1283" spans="1:7">
      <c r="A1283" s="39" t="str">
        <f ca="1">IF(ISERROR(MATCH(C1283,Код_Раздел,0)),"",INDIRECT(ADDRESS(MATCH(C1283,Код_Раздел,0)+1,2,,,"Раздел")))</f>
        <v>Физическая культура и спорт</v>
      </c>
      <c r="B1283" s="52" t="s">
        <v>26</v>
      </c>
      <c r="C1283" s="8" t="s">
        <v>565</v>
      </c>
      <c r="D1283" s="1"/>
      <c r="E1283" s="6"/>
      <c r="F1283" s="7">
        <f>F1284</f>
        <v>5932.7</v>
      </c>
      <c r="G1283" s="7">
        <f>G1284</f>
        <v>5932.7</v>
      </c>
    </row>
    <row r="1284" spans="1:7">
      <c r="A1284" s="10" t="s">
        <v>534</v>
      </c>
      <c r="B1284" s="52" t="s">
        <v>26</v>
      </c>
      <c r="C1284" s="8" t="s">
        <v>565</v>
      </c>
      <c r="D1284" s="1" t="s">
        <v>562</v>
      </c>
      <c r="E1284" s="6"/>
      <c r="F1284" s="7">
        <f>F1285+F1287</f>
        <v>5932.7</v>
      </c>
      <c r="G1284" s="7">
        <f>G1285+G1287</f>
        <v>5932.7</v>
      </c>
    </row>
    <row r="1285" spans="1:7" ht="33">
      <c r="A1285" s="39" t="str">
        <f ca="1">IF(ISERROR(MATCH(E1285,Код_КВР,0)),"",INDIRECT(ADDRESS(MATCH(E1285,Код_КВР,0)+1,2,,,"КВР")))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5" s="52" t="s">
        <v>26</v>
      </c>
      <c r="C1285" s="8" t="s">
        <v>565</v>
      </c>
      <c r="D1285" s="1" t="s">
        <v>562</v>
      </c>
      <c r="E1285" s="6">
        <v>100</v>
      </c>
      <c r="F1285" s="7">
        <f>F1286</f>
        <v>5917.9</v>
      </c>
      <c r="G1285" s="7">
        <f>G1286</f>
        <v>5917.9</v>
      </c>
    </row>
    <row r="1286" spans="1:7">
      <c r="A1286" s="39" t="str">
        <f ca="1">IF(ISERROR(MATCH(E1286,Код_КВР,0)),"",INDIRECT(ADDRESS(MATCH(E1286,Код_КВР,0)+1,2,,,"КВР")))</f>
        <v>Расходы на выплаты персоналу муниципальных органов</v>
      </c>
      <c r="B1286" s="52" t="s">
        <v>26</v>
      </c>
      <c r="C1286" s="8" t="s">
        <v>565</v>
      </c>
      <c r="D1286" s="1" t="s">
        <v>562</v>
      </c>
      <c r="E1286" s="6">
        <v>120</v>
      </c>
      <c r="F1286" s="7">
        <f>прил.16!G1053</f>
        <v>5917.9</v>
      </c>
      <c r="G1286" s="7">
        <f>прил.16!H1053</f>
        <v>5917.9</v>
      </c>
    </row>
    <row r="1287" spans="1:7">
      <c r="A1287" s="39" t="str">
        <f ca="1">IF(ISERROR(MATCH(E1287,Код_КВР,0)),"",INDIRECT(ADDRESS(MATCH(E1287,Код_КВР,0)+1,2,,,"КВР")))</f>
        <v>Закупка товаров, работ и услуг для муниципальных нужд</v>
      </c>
      <c r="B1287" s="52" t="s">
        <v>26</v>
      </c>
      <c r="C1287" s="8" t="s">
        <v>565</v>
      </c>
      <c r="D1287" s="1" t="s">
        <v>562</v>
      </c>
      <c r="E1287" s="6">
        <v>200</v>
      </c>
      <c r="F1287" s="7">
        <f>F1288</f>
        <v>14.8</v>
      </c>
      <c r="G1287" s="7">
        <f>G1288</f>
        <v>14.8</v>
      </c>
    </row>
    <row r="1288" spans="1:7" ht="33">
      <c r="A1288" s="39" t="str">
        <f ca="1">IF(ISERROR(MATCH(E1288,Код_КВР,0)),"",INDIRECT(ADDRESS(MATCH(E1288,Код_КВР,0)+1,2,,,"КВР")))</f>
        <v>Иные закупки товаров, работ и услуг для обеспечения муниципальных нужд</v>
      </c>
      <c r="B1288" s="52" t="s">
        <v>26</v>
      </c>
      <c r="C1288" s="8" t="s">
        <v>565</v>
      </c>
      <c r="D1288" s="1" t="s">
        <v>562</v>
      </c>
      <c r="E1288" s="6">
        <v>240</v>
      </c>
      <c r="F1288" s="7">
        <f>F1289</f>
        <v>14.8</v>
      </c>
      <c r="G1288" s="7">
        <f>G1289</f>
        <v>14.8</v>
      </c>
    </row>
    <row r="1289" spans="1:7" ht="33">
      <c r="A1289" s="39" t="str">
        <f ca="1">IF(ISERROR(MATCH(E1289,Код_КВР,0)),"",INDIRECT(ADDRESS(MATCH(E1289,Код_КВР,0)+1,2,,,"КВР")))</f>
        <v xml:space="preserve">Прочая закупка товаров, работ и услуг для обеспечения муниципальных нужд         </v>
      </c>
      <c r="B1289" s="52" t="s">
        <v>26</v>
      </c>
      <c r="C1289" s="8" t="s">
        <v>565</v>
      </c>
      <c r="D1289" s="1" t="s">
        <v>562</v>
      </c>
      <c r="E1289" s="6">
        <v>244</v>
      </c>
      <c r="F1289" s="7">
        <f>прил.16!G1056</f>
        <v>14.8</v>
      </c>
      <c r="G1289" s="7">
        <f>прил.16!H1056</f>
        <v>14.8</v>
      </c>
    </row>
    <row r="1290" spans="1:7" ht="33">
      <c r="A1290" s="39" t="str">
        <f ca="1">IF(ISERROR(MATCH(B1290,Код_КЦСР,0)),"",INDIRECT(ADDRESS(MATCH(B1290,Код_КЦСР,0)+1,2,,,"КЦСР")))</f>
        <v>Председатель представительного органа муниципального образования</v>
      </c>
      <c r="B1290" s="52" t="s">
        <v>27</v>
      </c>
      <c r="C1290" s="8"/>
      <c r="D1290" s="1"/>
      <c r="E1290" s="6"/>
      <c r="F1290" s="7">
        <f t="shared" ref="F1290:G1293" si="174">F1291</f>
        <v>2201.1</v>
      </c>
      <c r="G1290" s="7">
        <f t="shared" si="174"/>
        <v>2201.1</v>
      </c>
    </row>
    <row r="1291" spans="1:7">
      <c r="A1291" s="39" t="str">
        <f ca="1">IF(ISERROR(MATCH(C1291,Код_Раздел,0)),"",INDIRECT(ADDRESS(MATCH(C1291,Код_Раздел,0)+1,2,,,"Раздел")))</f>
        <v>Общегосударственные  вопросы</v>
      </c>
      <c r="B1291" s="52" t="s">
        <v>27</v>
      </c>
      <c r="C1291" s="8" t="s">
        <v>554</v>
      </c>
      <c r="D1291" s="1"/>
      <c r="E1291" s="6"/>
      <c r="F1291" s="7">
        <f t="shared" si="174"/>
        <v>2201.1</v>
      </c>
      <c r="G1291" s="7">
        <f t="shared" si="174"/>
        <v>2201.1</v>
      </c>
    </row>
    <row r="1292" spans="1:7" ht="49.5">
      <c r="A1292" s="10" t="s">
        <v>510</v>
      </c>
      <c r="B1292" s="52" t="s">
        <v>27</v>
      </c>
      <c r="C1292" s="8" t="s">
        <v>554</v>
      </c>
      <c r="D1292" s="8" t="s">
        <v>556</v>
      </c>
      <c r="E1292" s="6"/>
      <c r="F1292" s="7">
        <f t="shared" si="174"/>
        <v>2201.1</v>
      </c>
      <c r="G1292" s="7">
        <f t="shared" si="174"/>
        <v>2201.1</v>
      </c>
    </row>
    <row r="1293" spans="1:7" ht="33">
      <c r="A1293" s="39" t="str">
        <f ca="1">IF(ISERROR(MATCH(E1293,Код_КВР,0)),"",INDIRECT(ADDRESS(MATCH(E1293,Код_КВР,0)+1,2,,,"КВР")))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3" s="52" t="s">
        <v>27</v>
      </c>
      <c r="C1293" s="8" t="s">
        <v>554</v>
      </c>
      <c r="D1293" s="8" t="s">
        <v>556</v>
      </c>
      <c r="E1293" s="6">
        <v>100</v>
      </c>
      <c r="F1293" s="7">
        <f t="shared" si="174"/>
        <v>2201.1</v>
      </c>
      <c r="G1293" s="7">
        <f t="shared" si="174"/>
        <v>2201.1</v>
      </c>
    </row>
    <row r="1294" spans="1:7">
      <c r="A1294" s="39" t="str">
        <f ca="1">IF(ISERROR(MATCH(E1294,Код_КВР,0)),"",INDIRECT(ADDRESS(MATCH(E1294,Код_КВР,0)+1,2,,,"КВР")))</f>
        <v>Расходы на выплаты персоналу муниципальных органов</v>
      </c>
      <c r="B1294" s="52" t="s">
        <v>27</v>
      </c>
      <c r="C1294" s="8" t="s">
        <v>554</v>
      </c>
      <c r="D1294" s="8" t="s">
        <v>556</v>
      </c>
      <c r="E1294" s="6">
        <v>120</v>
      </c>
      <c r="F1294" s="7">
        <f>прил.16!G346</f>
        <v>2201.1</v>
      </c>
      <c r="G1294" s="7">
        <f>прил.16!H346</f>
        <v>2201.1</v>
      </c>
    </row>
    <row r="1295" spans="1:7">
      <c r="A1295" s="39" t="str">
        <f ca="1">IF(ISERROR(MATCH(B1295,Код_КЦСР,0)),"",INDIRECT(ADDRESS(MATCH(B1295,Код_КЦСР,0)+1,2,,,"КЦСР")))</f>
        <v>Депутаты представительного органа муниципального образования</v>
      </c>
      <c r="B1295" s="52" t="s">
        <v>28</v>
      </c>
      <c r="C1295" s="8"/>
      <c r="D1295" s="1"/>
      <c r="E1295" s="6"/>
      <c r="F1295" s="7">
        <f t="shared" ref="F1295:G1298" si="175">F1296</f>
        <v>3706.8</v>
      </c>
      <c r="G1295" s="7">
        <f t="shared" si="175"/>
        <v>3706.8</v>
      </c>
    </row>
    <row r="1296" spans="1:7">
      <c r="A1296" s="39" t="str">
        <f ca="1">IF(ISERROR(MATCH(C1296,Код_Раздел,0)),"",INDIRECT(ADDRESS(MATCH(C1296,Код_Раздел,0)+1,2,,,"Раздел")))</f>
        <v>Общегосударственные  вопросы</v>
      </c>
      <c r="B1296" s="52" t="s">
        <v>28</v>
      </c>
      <c r="C1296" s="8" t="s">
        <v>554</v>
      </c>
      <c r="D1296" s="1"/>
      <c r="E1296" s="6"/>
      <c r="F1296" s="7">
        <f t="shared" si="175"/>
        <v>3706.8</v>
      </c>
      <c r="G1296" s="7">
        <f t="shared" si="175"/>
        <v>3706.8</v>
      </c>
    </row>
    <row r="1297" spans="1:7" ht="49.5">
      <c r="A1297" s="10" t="s">
        <v>510</v>
      </c>
      <c r="B1297" s="52" t="s">
        <v>28</v>
      </c>
      <c r="C1297" s="8" t="s">
        <v>554</v>
      </c>
      <c r="D1297" s="8" t="s">
        <v>556</v>
      </c>
      <c r="E1297" s="6"/>
      <c r="F1297" s="7">
        <f t="shared" si="175"/>
        <v>3706.8</v>
      </c>
      <c r="G1297" s="7">
        <f t="shared" si="175"/>
        <v>3706.8</v>
      </c>
    </row>
    <row r="1298" spans="1:7" ht="33">
      <c r="A1298" s="39" t="str">
        <f ca="1">IF(ISERROR(MATCH(E1298,Код_КВР,0)),"",INDIRECT(ADDRESS(MATCH(E1298,Код_КВР,0)+1,2,,,"КВР")))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8" s="52" t="s">
        <v>28</v>
      </c>
      <c r="C1298" s="8" t="s">
        <v>554</v>
      </c>
      <c r="D1298" s="8" t="s">
        <v>556</v>
      </c>
      <c r="E1298" s="6">
        <v>100</v>
      </c>
      <c r="F1298" s="7">
        <f t="shared" si="175"/>
        <v>3706.8</v>
      </c>
      <c r="G1298" s="7">
        <f t="shared" si="175"/>
        <v>3706.8</v>
      </c>
    </row>
    <row r="1299" spans="1:7">
      <c r="A1299" s="39" t="str">
        <f ca="1">IF(ISERROR(MATCH(E1299,Код_КВР,0)),"",INDIRECT(ADDRESS(MATCH(E1299,Код_КВР,0)+1,2,,,"КВР")))</f>
        <v>Расходы на выплаты персоналу муниципальных органов</v>
      </c>
      <c r="B1299" s="52" t="s">
        <v>28</v>
      </c>
      <c r="C1299" s="8" t="s">
        <v>554</v>
      </c>
      <c r="D1299" s="8" t="s">
        <v>556</v>
      </c>
      <c r="E1299" s="6">
        <v>120</v>
      </c>
      <c r="F1299" s="7">
        <f>прил.16!G349</f>
        <v>3706.8</v>
      </c>
      <c r="G1299" s="7">
        <f>прил.16!H349</f>
        <v>3706.8</v>
      </c>
    </row>
    <row r="1300" spans="1:7" ht="33">
      <c r="A1300" s="39" t="str">
        <f ca="1">IF(ISERROR(MATCH(B1300,Код_КЦСР,0)),"",INDIRECT(ADDRESS(MATCH(B1300,Код_КЦСР,0)+1,2,,,"КЦСР")))</f>
        <v>Реализация функций органов местного самоуправления города, связанных с общегородским управлением</v>
      </c>
      <c r="B1300" s="52" t="s">
        <v>29</v>
      </c>
      <c r="C1300" s="8"/>
      <c r="D1300" s="1"/>
      <c r="E1300" s="6"/>
      <c r="F1300" s="7">
        <f t="shared" ref="F1300:G1305" si="176">F1301</f>
        <v>400</v>
      </c>
      <c r="G1300" s="7">
        <f t="shared" si="176"/>
        <v>400</v>
      </c>
    </row>
    <row r="1301" spans="1:7">
      <c r="A1301" s="39" t="str">
        <f ca="1">IF(ISERROR(MATCH(B1301,Код_КЦСР,0)),"",INDIRECT(ADDRESS(MATCH(B1301,Код_КЦСР,0)+1,2,,,"КЦСР")))</f>
        <v>Расходы на судебные издержки и исполнение судебных решений</v>
      </c>
      <c r="B1301" s="52" t="s">
        <v>31</v>
      </c>
      <c r="C1301" s="8"/>
      <c r="D1301" s="1"/>
      <c r="E1301" s="6"/>
      <c r="F1301" s="7">
        <f t="shared" si="176"/>
        <v>400</v>
      </c>
      <c r="G1301" s="7">
        <f t="shared" si="176"/>
        <v>400</v>
      </c>
    </row>
    <row r="1302" spans="1:7">
      <c r="A1302" s="39" t="str">
        <f ca="1">IF(ISERROR(MATCH(C1302,Код_Раздел,0)),"",INDIRECT(ADDRESS(MATCH(C1302,Код_Раздел,0)+1,2,,,"Раздел")))</f>
        <v>Общегосударственные  вопросы</v>
      </c>
      <c r="B1302" s="52" t="s">
        <v>31</v>
      </c>
      <c r="C1302" s="8" t="s">
        <v>554</v>
      </c>
      <c r="D1302" s="1"/>
      <c r="E1302" s="6"/>
      <c r="F1302" s="7">
        <f t="shared" si="176"/>
        <v>400</v>
      </c>
      <c r="G1302" s="7">
        <f t="shared" si="176"/>
        <v>400</v>
      </c>
    </row>
    <row r="1303" spans="1:7">
      <c r="A1303" s="10" t="s">
        <v>578</v>
      </c>
      <c r="B1303" s="52" t="s">
        <v>31</v>
      </c>
      <c r="C1303" s="8" t="s">
        <v>554</v>
      </c>
      <c r="D1303" s="1" t="s">
        <v>532</v>
      </c>
      <c r="E1303" s="6"/>
      <c r="F1303" s="7">
        <f t="shared" si="176"/>
        <v>400</v>
      </c>
      <c r="G1303" s="7">
        <f t="shared" si="176"/>
        <v>400</v>
      </c>
    </row>
    <row r="1304" spans="1:7">
      <c r="A1304" s="39" t="str">
        <f ca="1">IF(ISERROR(MATCH(E1304,Код_КВР,0)),"",INDIRECT(ADDRESS(MATCH(E1304,Код_КВР,0)+1,2,,,"КВР")))</f>
        <v>Иные бюджетные ассигнования</v>
      </c>
      <c r="B1304" s="52" t="s">
        <v>31</v>
      </c>
      <c r="C1304" s="8" t="s">
        <v>554</v>
      </c>
      <c r="D1304" s="1" t="s">
        <v>532</v>
      </c>
      <c r="E1304" s="6">
        <v>800</v>
      </c>
      <c r="F1304" s="7">
        <f t="shared" si="176"/>
        <v>400</v>
      </c>
      <c r="G1304" s="7">
        <f t="shared" si="176"/>
        <v>400</v>
      </c>
    </row>
    <row r="1305" spans="1:7">
      <c r="A1305" s="39" t="str">
        <f ca="1">IF(ISERROR(MATCH(E1305,Код_КВР,0)),"",INDIRECT(ADDRESS(MATCH(E1305,Код_КВР,0)+1,2,,,"КВР")))</f>
        <v>Исполнение судебных актов</v>
      </c>
      <c r="B1305" s="52" t="s">
        <v>31</v>
      </c>
      <c r="C1305" s="8" t="s">
        <v>554</v>
      </c>
      <c r="D1305" s="1" t="s">
        <v>532</v>
      </c>
      <c r="E1305" s="6">
        <v>830</v>
      </c>
      <c r="F1305" s="7">
        <f t="shared" si="176"/>
        <v>400</v>
      </c>
      <c r="G1305" s="7">
        <f t="shared" si="176"/>
        <v>400</v>
      </c>
    </row>
    <row r="1306" spans="1:7" ht="82.5">
      <c r="A1306" s="39" t="str">
        <f ca="1">IF(ISERROR(MATCH(E1306,Код_КВР,0)),"",INDIRECT(ADDRESS(MATCH(E1306,Код_КВР,0)+1,2,,,"КВР")))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06" s="52" t="s">
        <v>31</v>
      </c>
      <c r="C1306" s="8" t="s">
        <v>554</v>
      </c>
      <c r="D1306" s="1" t="s">
        <v>532</v>
      </c>
      <c r="E1306" s="6">
        <v>831</v>
      </c>
      <c r="F1306" s="7">
        <f>прил.16!G141+прил.16!G747</f>
        <v>400</v>
      </c>
      <c r="G1306" s="7">
        <f>прил.16!H141+прил.16!H747</f>
        <v>400</v>
      </c>
    </row>
    <row r="1307" spans="1:7">
      <c r="A1307" s="39" t="str">
        <f ca="1">IF(ISERROR(MATCH(B1307,Код_КЦСР,0)),"",INDIRECT(ADDRESS(MATCH(B1307,Код_КЦСР,0)+1,2,,,"КЦСР")))</f>
        <v>Процентные платежи по долговым обязательствам</v>
      </c>
      <c r="B1307" s="52" t="s">
        <v>34</v>
      </c>
      <c r="C1307" s="8"/>
      <c r="D1307" s="1"/>
      <c r="E1307" s="6"/>
      <c r="F1307" s="7">
        <f t="shared" ref="F1307:G1311" si="177">F1308</f>
        <v>59631.5</v>
      </c>
      <c r="G1307" s="7">
        <f t="shared" si="177"/>
        <v>54323.9</v>
      </c>
    </row>
    <row r="1308" spans="1:7">
      <c r="A1308" s="39" t="str">
        <f ca="1">IF(ISERROR(MATCH(B1308,Код_КЦСР,0)),"",INDIRECT(ADDRESS(MATCH(B1308,Код_КЦСР,0)+1,2,,,"КЦСР")))</f>
        <v>Процентные платежи по муниципальному долгу</v>
      </c>
      <c r="B1308" s="52" t="s">
        <v>35</v>
      </c>
      <c r="C1308" s="8"/>
      <c r="D1308" s="1"/>
      <c r="E1308" s="6"/>
      <c r="F1308" s="7">
        <f t="shared" si="177"/>
        <v>59631.5</v>
      </c>
      <c r="G1308" s="7">
        <f t="shared" si="177"/>
        <v>54323.9</v>
      </c>
    </row>
    <row r="1309" spans="1:7">
      <c r="A1309" s="39" t="str">
        <f ca="1">IF(ISERROR(MATCH(C1309,Код_Раздел,0)),"",INDIRECT(ADDRESS(MATCH(C1309,Код_Раздел,0)+1,2,,,"Раздел")))</f>
        <v>Обслуживание государственного и муниципального долга</v>
      </c>
      <c r="B1309" s="52" t="s">
        <v>35</v>
      </c>
      <c r="C1309" s="8" t="s">
        <v>532</v>
      </c>
      <c r="D1309" s="1"/>
      <c r="E1309" s="6"/>
      <c r="F1309" s="7">
        <f t="shared" si="177"/>
        <v>59631.5</v>
      </c>
      <c r="G1309" s="7">
        <f t="shared" si="177"/>
        <v>54323.9</v>
      </c>
    </row>
    <row r="1310" spans="1:7" ht="33">
      <c r="A1310" s="10" t="s">
        <v>599</v>
      </c>
      <c r="B1310" s="52" t="s">
        <v>35</v>
      </c>
      <c r="C1310" s="8" t="s">
        <v>532</v>
      </c>
      <c r="D1310" s="1" t="s">
        <v>554</v>
      </c>
      <c r="E1310" s="6"/>
      <c r="F1310" s="7">
        <f t="shared" si="177"/>
        <v>59631.5</v>
      </c>
      <c r="G1310" s="7">
        <f t="shared" si="177"/>
        <v>54323.9</v>
      </c>
    </row>
    <row r="1311" spans="1:7">
      <c r="A1311" s="39" t="str">
        <f ca="1">IF(ISERROR(MATCH(E1311,Код_КВР,0)),"",INDIRECT(ADDRESS(MATCH(E1311,Код_КВР,0)+1,2,,,"КВР")))</f>
        <v>Обслуживание государственного (муниципального) долга</v>
      </c>
      <c r="B1311" s="52" t="s">
        <v>35</v>
      </c>
      <c r="C1311" s="8" t="s">
        <v>532</v>
      </c>
      <c r="D1311" s="1" t="s">
        <v>554</v>
      </c>
      <c r="E1311" s="6">
        <v>700</v>
      </c>
      <c r="F1311" s="7">
        <f t="shared" si="177"/>
        <v>59631.5</v>
      </c>
      <c r="G1311" s="7">
        <f t="shared" si="177"/>
        <v>54323.9</v>
      </c>
    </row>
    <row r="1312" spans="1:7">
      <c r="A1312" s="39" t="str">
        <f ca="1">IF(ISERROR(MATCH(E1312,Код_КВР,0)),"",INDIRECT(ADDRESS(MATCH(E1312,Код_КВР,0)+1,2,,,"КВР")))</f>
        <v>Обслуживание муниципального долга</v>
      </c>
      <c r="B1312" s="52" t="s">
        <v>35</v>
      </c>
      <c r="C1312" s="8" t="s">
        <v>532</v>
      </c>
      <c r="D1312" s="1" t="s">
        <v>554</v>
      </c>
      <c r="E1312" s="6">
        <v>730</v>
      </c>
      <c r="F1312" s="7">
        <f>прил.16!G763</f>
        <v>59631.5</v>
      </c>
      <c r="G1312" s="7">
        <f>прил.16!H763</f>
        <v>54323.9</v>
      </c>
    </row>
    <row r="1313" spans="1:7" hidden="1">
      <c r="A1313" s="39" t="str">
        <f ca="1">IF(ISERROR(MATCH(B1313,Код_КЦСР,0)),"",INDIRECT(ADDRESS(MATCH(B1313,Код_КЦСР,0)+1,2,,,"КЦСР")))</f>
        <v>Кредиторская задолженность, сложившаяся по итогам 2013 года</v>
      </c>
      <c r="B1313" s="57" t="s">
        <v>91</v>
      </c>
      <c r="C1313" s="8"/>
      <c r="D1313" s="1"/>
      <c r="E1313" s="6"/>
      <c r="F1313" s="7">
        <f t="shared" ref="F1313:G1317" si="178">F1314</f>
        <v>0</v>
      </c>
      <c r="G1313" s="7">
        <f t="shared" si="178"/>
        <v>0</v>
      </c>
    </row>
    <row r="1314" spans="1:7" hidden="1">
      <c r="A1314" s="39" t="str">
        <f ca="1">IF(ISERROR(MATCH(C1314,Код_Раздел,0)),"",INDIRECT(ADDRESS(MATCH(C1314,Код_Раздел,0)+1,2,,,"Раздел")))</f>
        <v>Национальная экономика</v>
      </c>
      <c r="B1314" s="57" t="s">
        <v>91</v>
      </c>
      <c r="C1314" s="8" t="s">
        <v>557</v>
      </c>
      <c r="D1314" s="1"/>
      <c r="E1314" s="6"/>
      <c r="F1314" s="7">
        <f t="shared" si="178"/>
        <v>0</v>
      </c>
      <c r="G1314" s="7">
        <f t="shared" si="178"/>
        <v>0</v>
      </c>
    </row>
    <row r="1315" spans="1:7" hidden="1">
      <c r="A1315" s="10" t="s">
        <v>564</v>
      </c>
      <c r="B1315" s="57" t="s">
        <v>91</v>
      </c>
      <c r="C1315" s="8" t="s">
        <v>557</v>
      </c>
      <c r="D1315" s="1" t="s">
        <v>538</v>
      </c>
      <c r="E1315" s="6"/>
      <c r="F1315" s="7">
        <f t="shared" si="178"/>
        <v>0</v>
      </c>
      <c r="G1315" s="7">
        <f t="shared" si="178"/>
        <v>0</v>
      </c>
    </row>
    <row r="1316" spans="1:7" hidden="1">
      <c r="A1316" s="39" t="str">
        <f ca="1">IF(ISERROR(MATCH(E1316,Код_КВР,0)),"",INDIRECT(ADDRESS(MATCH(E1316,Код_КВР,0)+1,2,,,"КВР")))</f>
        <v>Закупка товаров, работ и услуг для муниципальных нужд</v>
      </c>
      <c r="B1316" s="57" t="s">
        <v>91</v>
      </c>
      <c r="C1316" s="8" t="s">
        <v>557</v>
      </c>
      <c r="D1316" s="1" t="s">
        <v>538</v>
      </c>
      <c r="E1316" s="6">
        <v>200</v>
      </c>
      <c r="F1316" s="7">
        <f t="shared" si="178"/>
        <v>0</v>
      </c>
      <c r="G1316" s="7">
        <f t="shared" si="178"/>
        <v>0</v>
      </c>
    </row>
    <row r="1317" spans="1:7" ht="33" hidden="1">
      <c r="A1317" s="39" t="str">
        <f ca="1">IF(ISERROR(MATCH(E1317,Код_КВР,0)),"",INDIRECT(ADDRESS(MATCH(E1317,Код_КВР,0)+1,2,,,"КВР")))</f>
        <v>Иные закупки товаров, работ и услуг для обеспечения муниципальных нужд</v>
      </c>
      <c r="B1317" s="57" t="s">
        <v>91</v>
      </c>
      <c r="C1317" s="8" t="s">
        <v>557</v>
      </c>
      <c r="D1317" s="1" t="s">
        <v>538</v>
      </c>
      <c r="E1317" s="6">
        <v>240</v>
      </c>
      <c r="F1317" s="7">
        <f t="shared" si="178"/>
        <v>0</v>
      </c>
      <c r="G1317" s="7">
        <f t="shared" si="178"/>
        <v>0</v>
      </c>
    </row>
    <row r="1318" spans="1:7" ht="33" hidden="1">
      <c r="A1318" s="39" t="str">
        <f ca="1">IF(ISERROR(MATCH(E1318,Код_КВР,0)),"",INDIRECT(ADDRESS(MATCH(E1318,Код_КВР,0)+1,2,,,"КВР")))</f>
        <v xml:space="preserve">Прочая закупка товаров, работ и услуг для обеспечения муниципальных нужд         </v>
      </c>
      <c r="B1318" s="57" t="s">
        <v>91</v>
      </c>
      <c r="C1318" s="8" t="s">
        <v>557</v>
      </c>
      <c r="D1318" s="1" t="s">
        <v>538</v>
      </c>
      <c r="E1318" s="6">
        <v>244</v>
      </c>
      <c r="F1318" s="7">
        <f>прил.16!G755</f>
        <v>0</v>
      </c>
      <c r="G1318" s="7">
        <f>прил.16!H755</f>
        <v>0</v>
      </c>
    </row>
    <row r="1319" spans="1:7" ht="66">
      <c r="A1319" s="39" t="str">
        <f ca="1">IF(ISERROR(MATCH(B1319,Код_КЦСР,0)),"",INDIRECT(ADDRESS(MATCH(B1319,Код_КЦСР,0)+1,2,,,"КЦСР")))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19" s="6" t="s">
        <v>103</v>
      </c>
      <c r="C1319" s="8"/>
      <c r="D1319" s="1"/>
      <c r="E1319" s="6"/>
      <c r="F1319" s="7">
        <f t="shared" ref="F1319:G1323" si="179">F1320</f>
        <v>0</v>
      </c>
      <c r="G1319" s="7">
        <f t="shared" si="179"/>
        <v>217</v>
      </c>
    </row>
    <row r="1320" spans="1:7">
      <c r="A1320" s="39" t="str">
        <f ca="1">IF(ISERROR(MATCH(C1320,Код_Раздел,0)),"",INDIRECT(ADDRESS(MATCH(C1320,Код_Раздел,0)+1,2,,,"Раздел")))</f>
        <v>Общегосударственные  вопросы</v>
      </c>
      <c r="B1320" s="6" t="s">
        <v>103</v>
      </c>
      <c r="C1320" s="8" t="s">
        <v>554</v>
      </c>
      <c r="D1320" s="1"/>
      <c r="E1320" s="6"/>
      <c r="F1320" s="7">
        <f t="shared" si="179"/>
        <v>0</v>
      </c>
      <c r="G1320" s="7">
        <f t="shared" si="179"/>
        <v>217</v>
      </c>
    </row>
    <row r="1321" spans="1:7">
      <c r="A1321" s="11" t="s">
        <v>95</v>
      </c>
      <c r="B1321" s="6" t="s">
        <v>103</v>
      </c>
      <c r="C1321" s="8" t="s">
        <v>554</v>
      </c>
      <c r="D1321" s="1" t="s">
        <v>562</v>
      </c>
      <c r="E1321" s="6"/>
      <c r="F1321" s="7">
        <f t="shared" si="179"/>
        <v>0</v>
      </c>
      <c r="G1321" s="7">
        <f t="shared" si="179"/>
        <v>217</v>
      </c>
    </row>
    <row r="1322" spans="1:7">
      <c r="A1322" s="39" t="str">
        <f ca="1">IF(ISERROR(MATCH(E1322,Код_КВР,0)),"",INDIRECT(ADDRESS(MATCH(E1322,Код_КВР,0)+1,2,,,"КВР")))</f>
        <v>Закупка товаров, работ и услуг для муниципальных нужд</v>
      </c>
      <c r="B1322" s="6" t="s">
        <v>103</v>
      </c>
      <c r="C1322" s="8" t="s">
        <v>554</v>
      </c>
      <c r="D1322" s="1" t="s">
        <v>562</v>
      </c>
      <c r="E1322" s="6">
        <v>200</v>
      </c>
      <c r="F1322" s="7">
        <f t="shared" si="179"/>
        <v>0</v>
      </c>
      <c r="G1322" s="7">
        <f t="shared" si="179"/>
        <v>217</v>
      </c>
    </row>
    <row r="1323" spans="1:7" ht="33">
      <c r="A1323" s="39" t="str">
        <f ca="1">IF(ISERROR(MATCH(E1323,Код_КВР,0)),"",INDIRECT(ADDRESS(MATCH(E1323,Код_КВР,0)+1,2,,,"КВР")))</f>
        <v>Иные закупки товаров, работ и услуг для обеспечения муниципальных нужд</v>
      </c>
      <c r="B1323" s="6" t="s">
        <v>103</v>
      </c>
      <c r="C1323" s="8" t="s">
        <v>554</v>
      </c>
      <c r="D1323" s="1" t="s">
        <v>562</v>
      </c>
      <c r="E1323" s="6">
        <v>240</v>
      </c>
      <c r="F1323" s="7">
        <f t="shared" si="179"/>
        <v>0</v>
      </c>
      <c r="G1323" s="7">
        <f t="shared" si="179"/>
        <v>217</v>
      </c>
    </row>
    <row r="1324" spans="1:7" ht="33">
      <c r="A1324" s="39" t="str">
        <f ca="1">IF(ISERROR(MATCH(E1324,Код_КВР,0)),"",INDIRECT(ADDRESS(MATCH(E1324,Код_КВР,0)+1,2,,,"КВР")))</f>
        <v xml:space="preserve">Прочая закупка товаров, работ и услуг для обеспечения муниципальных нужд         </v>
      </c>
      <c r="B1324" s="6" t="s">
        <v>103</v>
      </c>
      <c r="C1324" s="8" t="s">
        <v>554</v>
      </c>
      <c r="D1324" s="1" t="s">
        <v>562</v>
      </c>
      <c r="E1324" s="6">
        <v>244</v>
      </c>
      <c r="F1324" s="7">
        <f>прил.16!G55</f>
        <v>0</v>
      </c>
      <c r="G1324" s="7">
        <f>прил.16!H55</f>
        <v>217</v>
      </c>
    </row>
    <row r="1325" spans="1:7" ht="33">
      <c r="A1325" s="39" t="str">
        <f ca="1">IF(ISERROR(MATCH(B1325,Код_КЦСР,0)),"",INDIRECT(ADDRESS(MATCH(B1325,Код_КЦСР,0)+1,2,,,"КЦСР")))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25" s="57" t="s">
        <v>123</v>
      </c>
      <c r="C1325" s="8"/>
      <c r="D1325" s="1"/>
      <c r="E1325" s="6"/>
      <c r="F1325" s="7">
        <f t="shared" ref="F1325:G1328" si="180">F1326</f>
        <v>1556.8</v>
      </c>
      <c r="G1325" s="7">
        <f t="shared" si="180"/>
        <v>1556.8</v>
      </c>
    </row>
    <row r="1326" spans="1:7">
      <c r="A1326" s="39" t="str">
        <f ca="1">IF(ISERROR(MATCH(C1326,Код_Раздел,0)),"",INDIRECT(ADDRESS(MATCH(C1326,Код_Раздел,0)+1,2,,,"Раздел")))</f>
        <v>Социальная политика</v>
      </c>
      <c r="B1326" s="57" t="s">
        <v>123</v>
      </c>
      <c r="C1326" s="8" t="s">
        <v>530</v>
      </c>
      <c r="D1326" s="1"/>
      <c r="E1326" s="6"/>
      <c r="F1326" s="7">
        <f t="shared" si="180"/>
        <v>1556.8</v>
      </c>
      <c r="G1326" s="7">
        <f t="shared" si="180"/>
        <v>1556.8</v>
      </c>
    </row>
    <row r="1327" spans="1:7">
      <c r="A1327" s="10" t="s">
        <v>531</v>
      </c>
      <c r="B1327" s="57" t="s">
        <v>123</v>
      </c>
      <c r="C1327" s="8" t="s">
        <v>530</v>
      </c>
      <c r="D1327" s="1" t="s">
        <v>558</v>
      </c>
      <c r="E1327" s="6"/>
      <c r="F1327" s="7">
        <f t="shared" si="180"/>
        <v>1556.8</v>
      </c>
      <c r="G1327" s="7">
        <f t="shared" si="180"/>
        <v>1556.8</v>
      </c>
    </row>
    <row r="1328" spans="1:7" ht="33">
      <c r="A1328" s="39" t="str">
        <f ca="1">IF(ISERROR(MATCH(E1328,Код_КВР,0)),"",INDIRECT(ADDRESS(MATCH(E1328,Код_КВР,0)+1,2,,,"КВР")))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8" s="57" t="s">
        <v>123</v>
      </c>
      <c r="C1328" s="8" t="s">
        <v>530</v>
      </c>
      <c r="D1328" s="1" t="s">
        <v>558</v>
      </c>
      <c r="E1328" s="6">
        <v>100</v>
      </c>
      <c r="F1328" s="7">
        <f t="shared" si="180"/>
        <v>1556.8</v>
      </c>
      <c r="G1328" s="7">
        <f t="shared" si="180"/>
        <v>1556.8</v>
      </c>
    </row>
    <row r="1329" spans="1:7">
      <c r="A1329" s="39" t="str">
        <f ca="1">IF(ISERROR(MATCH(E1329,Код_КВР,0)),"",INDIRECT(ADDRESS(MATCH(E1329,Код_КВР,0)+1,2,,,"КВР")))</f>
        <v>Расходы на выплаты персоналу муниципальных органов</v>
      </c>
      <c r="B1329" s="57" t="s">
        <v>123</v>
      </c>
      <c r="C1329" s="8" t="s">
        <v>530</v>
      </c>
      <c r="D1329" s="1" t="s">
        <v>558</v>
      </c>
      <c r="E1329" s="6">
        <v>120</v>
      </c>
      <c r="F1329" s="7">
        <f>прил.16!G1159</f>
        <v>1556.8</v>
      </c>
      <c r="G1329" s="7">
        <f>прил.16!H1159</f>
        <v>1556.8</v>
      </c>
    </row>
    <row r="1330" spans="1:7" ht="132">
      <c r="A1330" s="39" t="str">
        <f ca="1">IF(ISERROR(MATCH(B1330,Код_КЦСР,0)),"",INDIRECT(ADDRESS(MATCH(B1330,Код_КЦСР,0)+1,2,,,"КЦСР")))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30" s="57" t="s">
        <v>110</v>
      </c>
      <c r="C1330" s="8"/>
      <c r="D1330" s="1"/>
      <c r="E1330" s="6"/>
      <c r="F1330" s="7">
        <f>F1331</f>
        <v>6969.8</v>
      </c>
      <c r="G1330" s="7">
        <f>G1331</f>
        <v>6969.8</v>
      </c>
    </row>
    <row r="1331" spans="1:7">
      <c r="A1331" s="39" t="str">
        <f ca="1">IF(ISERROR(MATCH(C1331,Код_Раздел,0)),"",INDIRECT(ADDRESS(MATCH(C1331,Код_Раздел,0)+1,2,,,"Раздел")))</f>
        <v>Образование</v>
      </c>
      <c r="B1331" s="57" t="s">
        <v>110</v>
      </c>
      <c r="C1331" s="8" t="s">
        <v>537</v>
      </c>
      <c r="D1331" s="1"/>
      <c r="E1331" s="6"/>
      <c r="F1331" s="7">
        <f>F1332</f>
        <v>6969.8</v>
      </c>
      <c r="G1331" s="7">
        <f>G1332</f>
        <v>6969.8</v>
      </c>
    </row>
    <row r="1332" spans="1:7">
      <c r="A1332" s="10" t="s">
        <v>590</v>
      </c>
      <c r="B1332" s="57" t="s">
        <v>110</v>
      </c>
      <c r="C1332" s="8" t="s">
        <v>537</v>
      </c>
      <c r="D1332" s="1" t="s">
        <v>560</v>
      </c>
      <c r="E1332" s="6"/>
      <c r="F1332" s="7">
        <f>F1333+F1335</f>
        <v>6969.8</v>
      </c>
      <c r="G1332" s="7">
        <f>G1333+G1335</f>
        <v>6969.8</v>
      </c>
    </row>
    <row r="1333" spans="1:7" ht="33">
      <c r="A1333" s="39" t="str">
        <f ca="1">IF(ISERROR(MATCH(E1333,Код_КВР,0)),"",INDIRECT(ADDRESS(MATCH(E1333,Код_КВР,0)+1,2,,,"КВР")))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57" t="s">
        <v>110</v>
      </c>
      <c r="C1333" s="8" t="s">
        <v>537</v>
      </c>
      <c r="D1333" s="1" t="s">
        <v>560</v>
      </c>
      <c r="E1333" s="6">
        <v>100</v>
      </c>
      <c r="F1333" s="7">
        <f>F1334</f>
        <v>6501.2</v>
      </c>
      <c r="G1333" s="7">
        <f>G1334</f>
        <v>6501.2</v>
      </c>
    </row>
    <row r="1334" spans="1:7">
      <c r="A1334" s="39" t="str">
        <f ca="1">IF(ISERROR(MATCH(E1334,Код_КВР,0)),"",INDIRECT(ADDRESS(MATCH(E1334,Код_КВР,0)+1,2,,,"КВР")))</f>
        <v>Расходы на выплаты персоналу муниципальных органов</v>
      </c>
      <c r="B1334" s="57" t="s">
        <v>110</v>
      </c>
      <c r="C1334" s="8" t="s">
        <v>537</v>
      </c>
      <c r="D1334" s="1" t="s">
        <v>560</v>
      </c>
      <c r="E1334" s="6">
        <v>120</v>
      </c>
      <c r="F1334" s="7">
        <f>прил.16!G673</f>
        <v>6501.2</v>
      </c>
      <c r="G1334" s="7">
        <f>прил.16!H673</f>
        <v>6501.2</v>
      </c>
    </row>
    <row r="1335" spans="1:7">
      <c r="A1335" s="39" t="str">
        <f ca="1">IF(ISERROR(MATCH(E1335,Код_КВР,0)),"",INDIRECT(ADDRESS(MATCH(E1335,Код_КВР,0)+1,2,,,"КВР")))</f>
        <v>Закупка товаров, работ и услуг для муниципальных нужд</v>
      </c>
      <c r="B1335" s="57" t="s">
        <v>110</v>
      </c>
      <c r="C1335" s="8" t="s">
        <v>537</v>
      </c>
      <c r="D1335" s="1" t="s">
        <v>560</v>
      </c>
      <c r="E1335" s="6">
        <v>200</v>
      </c>
      <c r="F1335" s="7">
        <f>F1336</f>
        <v>468.6</v>
      </c>
      <c r="G1335" s="7">
        <f>G1336</f>
        <v>468.6</v>
      </c>
    </row>
    <row r="1336" spans="1:7" ht="33">
      <c r="A1336" s="39" t="str">
        <f ca="1">IF(ISERROR(MATCH(E1336,Код_КВР,0)),"",INDIRECT(ADDRESS(MATCH(E1336,Код_КВР,0)+1,2,,,"КВР")))</f>
        <v>Иные закупки товаров, работ и услуг для обеспечения муниципальных нужд</v>
      </c>
      <c r="B1336" s="57" t="s">
        <v>110</v>
      </c>
      <c r="C1336" s="8" t="s">
        <v>537</v>
      </c>
      <c r="D1336" s="1" t="s">
        <v>560</v>
      </c>
      <c r="E1336" s="6">
        <v>240</v>
      </c>
      <c r="F1336" s="7">
        <f>F1337</f>
        <v>468.6</v>
      </c>
      <c r="G1336" s="7">
        <f>G1337</f>
        <v>468.6</v>
      </c>
    </row>
    <row r="1337" spans="1:7" ht="33">
      <c r="A1337" s="39" t="str">
        <f ca="1">IF(ISERROR(MATCH(E1337,Код_КВР,0)),"",INDIRECT(ADDRESS(MATCH(E1337,Код_КВР,0)+1,2,,,"КВР")))</f>
        <v xml:space="preserve">Прочая закупка товаров, работ и услуг для обеспечения муниципальных нужд         </v>
      </c>
      <c r="B1337" s="57" t="s">
        <v>110</v>
      </c>
      <c r="C1337" s="8" t="s">
        <v>537</v>
      </c>
      <c r="D1337" s="1" t="s">
        <v>560</v>
      </c>
      <c r="E1337" s="6">
        <v>244</v>
      </c>
      <c r="F1337" s="7">
        <f>прил.16!G676</f>
        <v>468.6</v>
      </c>
      <c r="G1337" s="7">
        <f>прил.16!H676</f>
        <v>468.6</v>
      </c>
    </row>
    <row r="1338" spans="1:7" ht="82.5">
      <c r="A1338" s="39" t="str">
        <f ca="1">IF(ISERROR(MATCH(B1338,Код_КЦСР,0)),"",INDIRECT(ADDRESS(MATCH(B1338,Код_КЦСР,0)+1,2,,,"КЦСР")))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8" s="57" t="s">
        <v>121</v>
      </c>
      <c r="C1338" s="8"/>
      <c r="D1338" s="1"/>
      <c r="E1338" s="6"/>
      <c r="F1338" s="7">
        <f>F1339</f>
        <v>21948.9</v>
      </c>
      <c r="G1338" s="7">
        <f>G1339</f>
        <v>22018.800000000003</v>
      </c>
    </row>
    <row r="1339" spans="1:7">
      <c r="A1339" s="39" t="str">
        <f ca="1">IF(ISERROR(MATCH(C1339,Код_Раздел,0)),"",INDIRECT(ADDRESS(MATCH(C1339,Код_Раздел,0)+1,2,,,"Раздел")))</f>
        <v>Социальная политика</v>
      </c>
      <c r="B1339" s="57" t="s">
        <v>121</v>
      </c>
      <c r="C1339" s="8" t="s">
        <v>530</v>
      </c>
      <c r="D1339" s="1"/>
      <c r="E1339" s="6"/>
      <c r="F1339" s="7">
        <f>F1340</f>
        <v>21948.9</v>
      </c>
      <c r="G1339" s="7">
        <f>G1340</f>
        <v>22018.800000000003</v>
      </c>
    </row>
    <row r="1340" spans="1:7">
      <c r="A1340" s="10" t="s">
        <v>531</v>
      </c>
      <c r="B1340" s="57" t="s">
        <v>121</v>
      </c>
      <c r="C1340" s="8" t="s">
        <v>530</v>
      </c>
      <c r="D1340" s="1" t="s">
        <v>558</v>
      </c>
      <c r="E1340" s="6"/>
      <c r="F1340" s="7">
        <f>F1341+F1343</f>
        <v>21948.9</v>
      </c>
      <c r="G1340" s="7">
        <f>G1341+G1343</f>
        <v>22018.800000000003</v>
      </c>
    </row>
    <row r="1341" spans="1:7" ht="33">
      <c r="A1341" s="39" t="str">
        <f ca="1">IF(ISERROR(MATCH(E1341,Код_КВР,0)),"",INDIRECT(ADDRESS(MATCH(E1341,Код_КВР,0)+1,2,,,"КВР")))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1" s="57" t="s">
        <v>121</v>
      </c>
      <c r="C1341" s="8" t="s">
        <v>530</v>
      </c>
      <c r="D1341" s="1" t="s">
        <v>558</v>
      </c>
      <c r="E1341" s="6">
        <v>100</v>
      </c>
      <c r="F1341" s="7">
        <f>F1342</f>
        <v>20191.300000000003</v>
      </c>
      <c r="G1341" s="7">
        <f>G1342</f>
        <v>20191.300000000003</v>
      </c>
    </row>
    <row r="1342" spans="1:7">
      <c r="A1342" s="39" t="str">
        <f ca="1">IF(ISERROR(MATCH(E1342,Код_КВР,0)),"",INDIRECT(ADDRESS(MATCH(E1342,Код_КВР,0)+1,2,,,"КВР")))</f>
        <v>Расходы на выплаты персоналу муниципальных органов</v>
      </c>
      <c r="B1342" s="57" t="s">
        <v>121</v>
      </c>
      <c r="C1342" s="8" t="s">
        <v>530</v>
      </c>
      <c r="D1342" s="1" t="s">
        <v>558</v>
      </c>
      <c r="E1342" s="6">
        <v>120</v>
      </c>
      <c r="F1342" s="7">
        <f>прил.16!G1162</f>
        <v>20191.300000000003</v>
      </c>
      <c r="G1342" s="7">
        <f>прил.16!H1162</f>
        <v>20191.300000000003</v>
      </c>
    </row>
    <row r="1343" spans="1:7">
      <c r="A1343" s="39" t="str">
        <f ca="1">IF(ISERROR(MATCH(E1343,Код_КВР,0)),"",INDIRECT(ADDRESS(MATCH(E1343,Код_КВР,0)+1,2,,,"КВР")))</f>
        <v>Закупка товаров, работ и услуг для муниципальных нужд</v>
      </c>
      <c r="B1343" s="57" t="s">
        <v>121</v>
      </c>
      <c r="C1343" s="8" t="s">
        <v>530</v>
      </c>
      <c r="D1343" s="1" t="s">
        <v>558</v>
      </c>
      <c r="E1343" s="6">
        <v>200</v>
      </c>
      <c r="F1343" s="7">
        <f>F1344</f>
        <v>1757.6</v>
      </c>
      <c r="G1343" s="7">
        <f>G1344</f>
        <v>1827.5</v>
      </c>
    </row>
    <row r="1344" spans="1:7" ht="33">
      <c r="A1344" s="39" t="str">
        <f ca="1">IF(ISERROR(MATCH(E1344,Код_КВР,0)),"",INDIRECT(ADDRESS(MATCH(E1344,Код_КВР,0)+1,2,,,"КВР")))</f>
        <v>Иные закупки товаров, работ и услуг для обеспечения муниципальных нужд</v>
      </c>
      <c r="B1344" s="57" t="s">
        <v>121</v>
      </c>
      <c r="C1344" s="8" t="s">
        <v>530</v>
      </c>
      <c r="D1344" s="1" t="s">
        <v>558</v>
      </c>
      <c r="E1344" s="6">
        <v>240</v>
      </c>
      <c r="F1344" s="7">
        <f>F1345</f>
        <v>1757.6</v>
      </c>
      <c r="G1344" s="7">
        <f>G1345</f>
        <v>1827.5</v>
      </c>
    </row>
    <row r="1345" spans="1:7" ht="33">
      <c r="A1345" s="39" t="str">
        <f ca="1">IF(ISERROR(MATCH(E1345,Код_КВР,0)),"",INDIRECT(ADDRESS(MATCH(E1345,Код_КВР,0)+1,2,,,"КВР")))</f>
        <v xml:space="preserve">Прочая закупка товаров, работ и услуг для обеспечения муниципальных нужд         </v>
      </c>
      <c r="B1345" s="57" t="s">
        <v>121</v>
      </c>
      <c r="C1345" s="8" t="s">
        <v>530</v>
      </c>
      <c r="D1345" s="1" t="s">
        <v>558</v>
      </c>
      <c r="E1345" s="6">
        <v>244</v>
      </c>
      <c r="F1345" s="7">
        <f>прил.16!G1165</f>
        <v>1757.6</v>
      </c>
      <c r="G1345" s="7">
        <f>прил.16!H1165</f>
        <v>1827.5</v>
      </c>
    </row>
    <row r="1346" spans="1:7" ht="148.5">
      <c r="A1346" s="39" t="str">
        <f ca="1">IF(ISERROR(MATCH(B1346,Код_КЦСР,0)),"",INDIRECT(ADDRESS(MATCH(B1346,Код_КЦСР,0)+1,2,,,"КЦСР")))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46" s="57" t="s">
        <v>114</v>
      </c>
      <c r="C1346" s="8"/>
      <c r="D1346" s="1"/>
      <c r="E1346" s="6"/>
      <c r="F1346" s="7">
        <f>F1347</f>
        <v>2682.5</v>
      </c>
      <c r="G1346" s="7">
        <f>G1347</f>
        <v>2682.5</v>
      </c>
    </row>
    <row r="1347" spans="1:7">
      <c r="A1347" s="39" t="str">
        <f ca="1">IF(ISERROR(MATCH(C1347,Код_Раздел,0)),"",INDIRECT(ADDRESS(MATCH(C1347,Код_Раздел,0)+1,2,,,"Раздел")))</f>
        <v>Социальная политика</v>
      </c>
      <c r="B1347" s="57" t="s">
        <v>114</v>
      </c>
      <c r="C1347" s="8" t="s">
        <v>530</v>
      </c>
      <c r="D1347" s="1"/>
      <c r="E1347" s="6"/>
      <c r="F1347" s="7">
        <f>F1348</f>
        <v>2682.5</v>
      </c>
      <c r="G1347" s="7">
        <f>G1348</f>
        <v>2682.5</v>
      </c>
    </row>
    <row r="1348" spans="1:7">
      <c r="A1348" s="10" t="s">
        <v>531</v>
      </c>
      <c r="B1348" s="57" t="s">
        <v>114</v>
      </c>
      <c r="C1348" s="8" t="s">
        <v>530</v>
      </c>
      <c r="D1348" s="1" t="s">
        <v>558</v>
      </c>
      <c r="E1348" s="6"/>
      <c r="F1348" s="7">
        <f>F1349+F1351</f>
        <v>2682.5</v>
      </c>
      <c r="G1348" s="7">
        <f>G1349+G1351</f>
        <v>2682.5</v>
      </c>
    </row>
    <row r="1349" spans="1:7" ht="33">
      <c r="A1349" s="39" t="str">
        <f ca="1">IF(ISERROR(MATCH(E1349,Код_КВР,0)),"",INDIRECT(ADDRESS(MATCH(E1349,Код_КВР,0)+1,2,,,"КВР")))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9" s="57" t="s">
        <v>114</v>
      </c>
      <c r="C1349" s="8" t="s">
        <v>530</v>
      </c>
      <c r="D1349" s="1" t="s">
        <v>558</v>
      </c>
      <c r="E1349" s="6">
        <v>100</v>
      </c>
      <c r="F1349" s="7">
        <f>F1350</f>
        <v>2180.9</v>
      </c>
      <c r="G1349" s="7">
        <f>G1350</f>
        <v>2180.9</v>
      </c>
    </row>
    <row r="1350" spans="1:7">
      <c r="A1350" s="39" t="str">
        <f ca="1">IF(ISERROR(MATCH(E1350,Код_КВР,0)),"",INDIRECT(ADDRESS(MATCH(E1350,Код_КВР,0)+1,2,,,"КВР")))</f>
        <v>Расходы на выплаты персоналу муниципальных органов</v>
      </c>
      <c r="B1350" s="57" t="s">
        <v>114</v>
      </c>
      <c r="C1350" s="8" t="s">
        <v>530</v>
      </c>
      <c r="D1350" s="1" t="s">
        <v>558</v>
      </c>
      <c r="E1350" s="6">
        <v>120</v>
      </c>
      <c r="F1350" s="7">
        <f>прил.16!G1168</f>
        <v>2180.9</v>
      </c>
      <c r="G1350" s="7">
        <f>прил.16!H1168</f>
        <v>2180.9</v>
      </c>
    </row>
    <row r="1351" spans="1:7">
      <c r="A1351" s="39" t="str">
        <f ca="1">IF(ISERROR(MATCH(E1351,Код_КВР,0)),"",INDIRECT(ADDRESS(MATCH(E1351,Код_КВР,0)+1,2,,,"КВР")))</f>
        <v>Закупка товаров, работ и услуг для муниципальных нужд</v>
      </c>
      <c r="B1351" s="57" t="s">
        <v>114</v>
      </c>
      <c r="C1351" s="8" t="s">
        <v>530</v>
      </c>
      <c r="D1351" s="1" t="s">
        <v>558</v>
      </c>
      <c r="E1351" s="6">
        <v>200</v>
      </c>
      <c r="F1351" s="7">
        <f>F1352</f>
        <v>501.6</v>
      </c>
      <c r="G1351" s="7">
        <f>G1352</f>
        <v>501.6</v>
      </c>
    </row>
    <row r="1352" spans="1:7" ht="33">
      <c r="A1352" s="39" t="str">
        <f ca="1">IF(ISERROR(MATCH(E1352,Код_КВР,0)),"",INDIRECT(ADDRESS(MATCH(E1352,Код_КВР,0)+1,2,,,"КВР")))</f>
        <v>Иные закупки товаров, работ и услуг для обеспечения муниципальных нужд</v>
      </c>
      <c r="B1352" s="57" t="s">
        <v>114</v>
      </c>
      <c r="C1352" s="8" t="s">
        <v>530</v>
      </c>
      <c r="D1352" s="1" t="s">
        <v>558</v>
      </c>
      <c r="E1352" s="6">
        <v>240</v>
      </c>
      <c r="F1352" s="7">
        <f>F1353</f>
        <v>501.6</v>
      </c>
      <c r="G1352" s="7">
        <f>G1353</f>
        <v>501.6</v>
      </c>
    </row>
    <row r="1353" spans="1:7" ht="33">
      <c r="A1353" s="39" t="str">
        <f ca="1">IF(ISERROR(MATCH(E1353,Код_КВР,0)),"",INDIRECT(ADDRESS(MATCH(E1353,Код_КВР,0)+1,2,,,"КВР")))</f>
        <v xml:space="preserve">Прочая закупка товаров, работ и услуг для обеспечения муниципальных нужд         </v>
      </c>
      <c r="B1353" s="57" t="s">
        <v>114</v>
      </c>
      <c r="C1353" s="8" t="s">
        <v>530</v>
      </c>
      <c r="D1353" s="1" t="s">
        <v>558</v>
      </c>
      <c r="E1353" s="6">
        <v>244</v>
      </c>
      <c r="F1353" s="7">
        <f>прил.16!G1171</f>
        <v>501.6</v>
      </c>
      <c r="G1353" s="7">
        <f>прил.16!H1171</f>
        <v>501.6</v>
      </c>
    </row>
    <row r="1354" spans="1:7" ht="123" customHeight="1">
      <c r="A1354" s="39" t="str">
        <f ca="1">IF(ISERROR(MATCH(B1354,Код_КЦСР,0)),"",INDIRECT(ADDRESS(MATCH(B1354,Код_КЦСР,0)+1,2,,,"КЦСР")))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4" s="57" t="s">
        <v>96</v>
      </c>
      <c r="C1354" s="8"/>
      <c r="D1354" s="1"/>
      <c r="E1354" s="6"/>
      <c r="F1354" s="7">
        <f>F1355</f>
        <v>1026.5999999999999</v>
      </c>
      <c r="G1354" s="7">
        <f>G1355</f>
        <v>1026.5999999999999</v>
      </c>
    </row>
    <row r="1355" spans="1:7">
      <c r="A1355" s="39" t="str">
        <f ca="1">IF(ISERROR(MATCH(C1355,Код_Раздел,0)),"",INDIRECT(ADDRESS(MATCH(C1355,Код_Раздел,0)+1,2,,,"Раздел")))</f>
        <v>Общегосударственные  вопросы</v>
      </c>
      <c r="B1355" s="57" t="s">
        <v>96</v>
      </c>
      <c r="C1355" s="8" t="s">
        <v>554</v>
      </c>
      <c r="D1355" s="1"/>
      <c r="E1355" s="6"/>
      <c r="F1355" s="7">
        <f>F1356</f>
        <v>1026.5999999999999</v>
      </c>
      <c r="G1355" s="7">
        <f>G1356</f>
        <v>1026.5999999999999</v>
      </c>
    </row>
    <row r="1356" spans="1:7" ht="49.5">
      <c r="A1356" s="11" t="s">
        <v>576</v>
      </c>
      <c r="B1356" s="57" t="s">
        <v>96</v>
      </c>
      <c r="C1356" s="8" t="s">
        <v>554</v>
      </c>
      <c r="D1356" s="1" t="s">
        <v>557</v>
      </c>
      <c r="E1356" s="6"/>
      <c r="F1356" s="7">
        <f>F1357+F1359</f>
        <v>1026.5999999999999</v>
      </c>
      <c r="G1356" s="7">
        <f>G1357+G1359</f>
        <v>1026.5999999999999</v>
      </c>
    </row>
    <row r="1357" spans="1:7" ht="33">
      <c r="A1357" s="39" t="str">
        <f ca="1">IF(ISERROR(MATCH(E1357,Код_КВР,0)),"",INDIRECT(ADDRESS(MATCH(E1357,Код_КВР,0)+1,2,,,"КВР")))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7" s="57" t="s">
        <v>96</v>
      </c>
      <c r="C1357" s="8" t="s">
        <v>554</v>
      </c>
      <c r="D1357" s="1" t="s">
        <v>557</v>
      </c>
      <c r="E1357" s="6">
        <v>100</v>
      </c>
      <c r="F1357" s="7">
        <f>F1358</f>
        <v>1016.6</v>
      </c>
      <c r="G1357" s="7">
        <f>G1358</f>
        <v>1016.6</v>
      </c>
    </row>
    <row r="1358" spans="1:7">
      <c r="A1358" s="39" t="str">
        <f ca="1">IF(ISERROR(MATCH(E1358,Код_КВР,0)),"",INDIRECT(ADDRESS(MATCH(E1358,Код_КВР,0)+1,2,,,"КВР")))</f>
        <v>Расходы на выплаты персоналу муниципальных органов</v>
      </c>
      <c r="B1358" s="57" t="s">
        <v>96</v>
      </c>
      <c r="C1358" s="8" t="s">
        <v>554</v>
      </c>
      <c r="D1358" s="1" t="s">
        <v>557</v>
      </c>
      <c r="E1358" s="6">
        <v>120</v>
      </c>
      <c r="F1358" s="7">
        <f>прил.16!G37</f>
        <v>1016.6</v>
      </c>
      <c r="G1358" s="7">
        <f>прил.16!H37</f>
        <v>1016.6</v>
      </c>
    </row>
    <row r="1359" spans="1:7">
      <c r="A1359" s="39" t="str">
        <f ca="1">IF(ISERROR(MATCH(E1359,Код_КВР,0)),"",INDIRECT(ADDRESS(MATCH(E1359,Код_КВР,0)+1,2,,,"КВР")))</f>
        <v>Закупка товаров, работ и услуг для муниципальных нужд</v>
      </c>
      <c r="B1359" s="57" t="s">
        <v>96</v>
      </c>
      <c r="C1359" s="8" t="s">
        <v>554</v>
      </c>
      <c r="D1359" s="1" t="s">
        <v>557</v>
      </c>
      <c r="E1359" s="6">
        <v>200</v>
      </c>
      <c r="F1359" s="7">
        <f>F1360</f>
        <v>10</v>
      </c>
      <c r="G1359" s="7">
        <f>G1360</f>
        <v>10</v>
      </c>
    </row>
    <row r="1360" spans="1:7" ht="33">
      <c r="A1360" s="39" t="str">
        <f ca="1">IF(ISERROR(MATCH(E1360,Код_КВР,0)),"",INDIRECT(ADDRESS(MATCH(E1360,Код_КВР,0)+1,2,,,"КВР")))</f>
        <v>Иные закупки товаров, работ и услуг для обеспечения муниципальных нужд</v>
      </c>
      <c r="B1360" s="57" t="s">
        <v>96</v>
      </c>
      <c r="C1360" s="8" t="s">
        <v>554</v>
      </c>
      <c r="D1360" s="1" t="s">
        <v>557</v>
      </c>
      <c r="E1360" s="6">
        <v>240</v>
      </c>
      <c r="F1360" s="7">
        <f>F1361</f>
        <v>10</v>
      </c>
      <c r="G1360" s="7">
        <f>G1361</f>
        <v>10</v>
      </c>
    </row>
    <row r="1361" spans="1:7" ht="33">
      <c r="A1361" s="39" t="str">
        <f ca="1">IF(ISERROR(MATCH(E1361,Код_КВР,0)),"",INDIRECT(ADDRESS(MATCH(E1361,Код_КВР,0)+1,2,,,"КВР")))</f>
        <v xml:space="preserve">Прочая закупка товаров, работ и услуг для обеспечения муниципальных нужд         </v>
      </c>
      <c r="B1361" s="57" t="s">
        <v>96</v>
      </c>
      <c r="C1361" s="8" t="s">
        <v>554</v>
      </c>
      <c r="D1361" s="1" t="s">
        <v>557</v>
      </c>
      <c r="E1361" s="6">
        <v>244</v>
      </c>
      <c r="F1361" s="7">
        <f>прил.16!G40</f>
        <v>10</v>
      </c>
      <c r="G1361" s="7">
        <f>прил.16!H40</f>
        <v>10</v>
      </c>
    </row>
    <row r="1362" spans="1:7" ht="115.5">
      <c r="A1362" s="39" t="str">
        <f ca="1">IF(ISERROR(MATCH(B1362,Код_КЦСР,0)),"",INDIRECT(ADDRESS(MATCH(B1362,Код_КЦСР,0)+1,2,,,"КЦСР")))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2" s="57" t="s">
        <v>97</v>
      </c>
      <c r="C1362" s="8"/>
      <c r="D1362" s="1"/>
      <c r="E1362" s="6"/>
      <c r="F1362" s="7">
        <f t="shared" ref="F1362:G1365" si="181">F1363</f>
        <v>495</v>
      </c>
      <c r="G1362" s="7">
        <f t="shared" si="181"/>
        <v>495</v>
      </c>
    </row>
    <row r="1363" spans="1:7">
      <c r="A1363" s="39" t="str">
        <f ca="1">IF(ISERROR(MATCH(C1363,Код_Раздел,0)),"",INDIRECT(ADDRESS(MATCH(C1363,Код_Раздел,0)+1,2,,,"Раздел")))</f>
        <v>Общегосударственные  вопросы</v>
      </c>
      <c r="B1363" s="57" t="s">
        <v>97</v>
      </c>
      <c r="C1363" s="8" t="s">
        <v>554</v>
      </c>
      <c r="D1363" s="1"/>
      <c r="E1363" s="6"/>
      <c r="F1363" s="7">
        <f t="shared" si="181"/>
        <v>495</v>
      </c>
      <c r="G1363" s="7">
        <f t="shared" si="181"/>
        <v>495</v>
      </c>
    </row>
    <row r="1364" spans="1:7" ht="49.5">
      <c r="A1364" s="11" t="s">
        <v>576</v>
      </c>
      <c r="B1364" s="57" t="s">
        <v>97</v>
      </c>
      <c r="C1364" s="8" t="s">
        <v>554</v>
      </c>
      <c r="D1364" s="1" t="s">
        <v>557</v>
      </c>
      <c r="E1364" s="6"/>
      <c r="F1364" s="7">
        <f t="shared" si="181"/>
        <v>495</v>
      </c>
      <c r="G1364" s="7">
        <f t="shared" si="181"/>
        <v>495</v>
      </c>
    </row>
    <row r="1365" spans="1:7" ht="33">
      <c r="A1365" s="39" t="str">
        <f ca="1">IF(ISERROR(MATCH(E1365,Код_КВР,0)),"",INDIRECT(ADDRESS(MATCH(E1365,Код_КВР,0)+1,2,,,"КВР")))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5" s="57" t="s">
        <v>97</v>
      </c>
      <c r="C1365" s="8" t="s">
        <v>554</v>
      </c>
      <c r="D1365" s="1" t="s">
        <v>557</v>
      </c>
      <c r="E1365" s="6">
        <v>100</v>
      </c>
      <c r="F1365" s="7">
        <f t="shared" si="181"/>
        <v>495</v>
      </c>
      <c r="G1365" s="7">
        <f t="shared" si="181"/>
        <v>495</v>
      </c>
    </row>
    <row r="1366" spans="1:7">
      <c r="A1366" s="39" t="str">
        <f ca="1">IF(ISERROR(MATCH(E1366,Код_КВР,0)),"",INDIRECT(ADDRESS(MATCH(E1366,Код_КВР,0)+1,2,,,"КВР")))</f>
        <v>Расходы на выплаты персоналу муниципальных органов</v>
      </c>
      <c r="B1366" s="57" t="s">
        <v>97</v>
      </c>
      <c r="C1366" s="8" t="s">
        <v>554</v>
      </c>
      <c r="D1366" s="1" t="s">
        <v>557</v>
      </c>
      <c r="E1366" s="6">
        <v>120</v>
      </c>
      <c r="F1366" s="7">
        <f>прил.16!G43</f>
        <v>495</v>
      </c>
      <c r="G1366" s="7">
        <f>прил.16!H43</f>
        <v>495</v>
      </c>
    </row>
    <row r="1367" spans="1:7" ht="169.5" customHeight="1">
      <c r="A1367" s="39" t="str">
        <f ca="1">IF(ISERROR(MATCH(B1367,Код_КЦСР,0)),"",INDIRECT(ADDRESS(MATCH(B1367,Код_КЦСР,0)+1,2,,,"КЦСР")))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7" s="57" t="s">
        <v>98</v>
      </c>
      <c r="C1367" s="8"/>
      <c r="D1367" s="1"/>
      <c r="E1367" s="6"/>
      <c r="F1367" s="7">
        <f t="shared" ref="F1367:G1370" si="182">F1368</f>
        <v>0.7</v>
      </c>
      <c r="G1367" s="7">
        <f t="shared" si="182"/>
        <v>0.7</v>
      </c>
    </row>
    <row r="1368" spans="1:7">
      <c r="A1368" s="39" t="str">
        <f ca="1">IF(ISERROR(MATCH(C1368,Код_Раздел,0)),"",INDIRECT(ADDRESS(MATCH(C1368,Код_Раздел,0)+1,2,,,"Раздел")))</f>
        <v>Общегосударственные  вопросы</v>
      </c>
      <c r="B1368" s="57" t="s">
        <v>98</v>
      </c>
      <c r="C1368" s="8" t="s">
        <v>554</v>
      </c>
      <c r="D1368" s="1"/>
      <c r="E1368" s="6"/>
      <c r="F1368" s="7">
        <f t="shared" si="182"/>
        <v>0.7</v>
      </c>
      <c r="G1368" s="7">
        <f t="shared" si="182"/>
        <v>0.7</v>
      </c>
    </row>
    <row r="1369" spans="1:7" ht="49.5">
      <c r="A1369" s="11" t="s">
        <v>576</v>
      </c>
      <c r="B1369" s="57" t="s">
        <v>98</v>
      </c>
      <c r="C1369" s="8" t="s">
        <v>554</v>
      </c>
      <c r="D1369" s="1" t="s">
        <v>557</v>
      </c>
      <c r="E1369" s="6"/>
      <c r="F1369" s="7">
        <f t="shared" si="182"/>
        <v>0.7</v>
      </c>
      <c r="G1369" s="7">
        <f t="shared" si="182"/>
        <v>0.7</v>
      </c>
    </row>
    <row r="1370" spans="1:7" ht="33">
      <c r="A1370" s="39" t="str">
        <f ca="1">IF(ISERROR(MATCH(E1370,Код_КВР,0)),"",INDIRECT(ADDRESS(MATCH(E1370,Код_КВР,0)+1,2,,,"КВР")))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0" s="57" t="s">
        <v>98</v>
      </c>
      <c r="C1370" s="8" t="s">
        <v>554</v>
      </c>
      <c r="D1370" s="1" t="s">
        <v>557</v>
      </c>
      <c r="E1370" s="6">
        <v>100</v>
      </c>
      <c r="F1370" s="7">
        <f t="shared" si="182"/>
        <v>0.7</v>
      </c>
      <c r="G1370" s="7">
        <f t="shared" si="182"/>
        <v>0.7</v>
      </c>
    </row>
    <row r="1371" spans="1:7">
      <c r="A1371" s="39" t="str">
        <f ca="1">IF(ISERROR(MATCH(E1371,Код_КВР,0)),"",INDIRECT(ADDRESS(MATCH(E1371,Код_КВР,0)+1,2,,,"КВР")))</f>
        <v>Расходы на выплаты персоналу муниципальных органов</v>
      </c>
      <c r="B1371" s="57" t="s">
        <v>98</v>
      </c>
      <c r="C1371" s="8" t="s">
        <v>554</v>
      </c>
      <c r="D1371" s="1" t="s">
        <v>557</v>
      </c>
      <c r="E1371" s="6">
        <v>120</v>
      </c>
      <c r="F1371" s="7">
        <f>прил.16!G47</f>
        <v>0.7</v>
      </c>
      <c r="G1371" s="7">
        <f>прил.16!H47</f>
        <v>0.7</v>
      </c>
    </row>
    <row r="1372" spans="1:7" ht="99">
      <c r="A1372" s="39" t="str">
        <f ca="1">IF(ISERROR(MATCH(B1372,Код_КЦСР,0)),"",INDIRECT(ADDRESS(MATCH(B1372,Код_КЦСР,0)+1,2,,,"КЦСР")))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2" s="57" t="s">
        <v>125</v>
      </c>
      <c r="C1372" s="8"/>
      <c r="D1372" s="1"/>
      <c r="E1372" s="6"/>
      <c r="F1372" s="7">
        <f>F1373</f>
        <v>902.7</v>
      </c>
      <c r="G1372" s="7">
        <f>G1373</f>
        <v>902.7</v>
      </c>
    </row>
    <row r="1373" spans="1:7">
      <c r="A1373" s="39" t="str">
        <f ca="1">IF(ISERROR(MATCH(C1373,Код_Раздел,0)),"",INDIRECT(ADDRESS(MATCH(C1373,Код_Раздел,0)+1,2,,,"Раздел")))</f>
        <v>Социальная политика</v>
      </c>
      <c r="B1373" s="57" t="s">
        <v>125</v>
      </c>
      <c r="C1373" s="8" t="s">
        <v>530</v>
      </c>
      <c r="D1373" s="1"/>
      <c r="E1373" s="6"/>
      <c r="F1373" s="7">
        <f>F1374</f>
        <v>902.7</v>
      </c>
      <c r="G1373" s="7">
        <f>G1374</f>
        <v>902.7</v>
      </c>
    </row>
    <row r="1374" spans="1:7">
      <c r="A1374" s="10" t="s">
        <v>531</v>
      </c>
      <c r="B1374" s="57" t="s">
        <v>125</v>
      </c>
      <c r="C1374" s="8" t="s">
        <v>530</v>
      </c>
      <c r="D1374" s="1" t="s">
        <v>558</v>
      </c>
      <c r="E1374" s="6"/>
      <c r="F1374" s="7">
        <f>F1375+F1377</f>
        <v>902.7</v>
      </c>
      <c r="G1374" s="7">
        <f>G1375+G1377</f>
        <v>902.7</v>
      </c>
    </row>
    <row r="1375" spans="1:7" ht="33">
      <c r="A1375" s="39" t="str">
        <f ca="1">IF(ISERROR(MATCH(E1375,Код_КВР,0)),"",INDIRECT(ADDRESS(MATCH(E1375,Код_КВР,0)+1,2,,,"КВР")))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5" s="57" t="s">
        <v>125</v>
      </c>
      <c r="C1375" s="8" t="s">
        <v>530</v>
      </c>
      <c r="D1375" s="1" t="s">
        <v>558</v>
      </c>
      <c r="E1375" s="6">
        <v>100</v>
      </c>
      <c r="F1375" s="7">
        <f>F1376</f>
        <v>722.2</v>
      </c>
      <c r="G1375" s="7">
        <f>G1376</f>
        <v>722.2</v>
      </c>
    </row>
    <row r="1376" spans="1:7">
      <c r="A1376" s="39" t="str">
        <f ca="1">IF(ISERROR(MATCH(E1376,Код_КВР,0)),"",INDIRECT(ADDRESS(MATCH(E1376,Код_КВР,0)+1,2,,,"КВР")))</f>
        <v>Расходы на выплаты персоналу муниципальных органов</v>
      </c>
      <c r="B1376" s="57" t="s">
        <v>125</v>
      </c>
      <c r="C1376" s="8" t="s">
        <v>530</v>
      </c>
      <c r="D1376" s="1" t="s">
        <v>558</v>
      </c>
      <c r="E1376" s="6">
        <v>120</v>
      </c>
      <c r="F1376" s="7">
        <f>прил.16!G1174</f>
        <v>722.2</v>
      </c>
      <c r="G1376" s="7">
        <f>прил.16!H1174</f>
        <v>722.2</v>
      </c>
    </row>
    <row r="1377" spans="1:7">
      <c r="A1377" s="39" t="str">
        <f ca="1">IF(ISERROR(MATCH(E1377,Код_КВР,0)),"",INDIRECT(ADDRESS(MATCH(E1377,Код_КВР,0)+1,2,,,"КВР")))</f>
        <v>Закупка товаров, работ и услуг для муниципальных нужд</v>
      </c>
      <c r="B1377" s="57" t="s">
        <v>125</v>
      </c>
      <c r="C1377" s="8" t="s">
        <v>530</v>
      </c>
      <c r="D1377" s="1" t="s">
        <v>558</v>
      </c>
      <c r="E1377" s="6">
        <v>200</v>
      </c>
      <c r="F1377" s="7">
        <f>F1378</f>
        <v>180.5</v>
      </c>
      <c r="G1377" s="7">
        <f>G1378</f>
        <v>180.5</v>
      </c>
    </row>
    <row r="1378" spans="1:7" ht="33">
      <c r="A1378" s="39" t="str">
        <f ca="1">IF(ISERROR(MATCH(E1378,Код_КВР,0)),"",INDIRECT(ADDRESS(MATCH(E1378,Код_КВР,0)+1,2,,,"КВР")))</f>
        <v>Иные закупки товаров, работ и услуг для обеспечения муниципальных нужд</v>
      </c>
      <c r="B1378" s="57" t="s">
        <v>125</v>
      </c>
      <c r="C1378" s="8" t="s">
        <v>530</v>
      </c>
      <c r="D1378" s="1" t="s">
        <v>558</v>
      </c>
      <c r="E1378" s="6">
        <v>240</v>
      </c>
      <c r="F1378" s="7">
        <f>F1379</f>
        <v>180.5</v>
      </c>
      <c r="G1378" s="7">
        <f>G1379</f>
        <v>180.5</v>
      </c>
    </row>
    <row r="1379" spans="1:7" ht="33">
      <c r="A1379" s="39" t="str">
        <f ca="1">IF(ISERROR(MATCH(E1379,Код_КВР,0)),"",INDIRECT(ADDRESS(MATCH(E1379,Код_КВР,0)+1,2,,,"КВР")))</f>
        <v xml:space="preserve">Прочая закупка товаров, работ и услуг для обеспечения муниципальных нужд         </v>
      </c>
      <c r="B1379" s="57" t="s">
        <v>125</v>
      </c>
      <c r="C1379" s="8" t="s">
        <v>530</v>
      </c>
      <c r="D1379" s="1" t="s">
        <v>558</v>
      </c>
      <c r="E1379" s="6">
        <v>244</v>
      </c>
      <c r="F1379" s="7">
        <f>прил.16!G1177</f>
        <v>180.5</v>
      </c>
      <c r="G1379" s="7">
        <f>прил.16!H1177</f>
        <v>180.5</v>
      </c>
    </row>
    <row r="1380" spans="1:7" ht="82.5">
      <c r="A1380" s="39" t="str">
        <f ca="1">IF(ISERROR(MATCH(B1380,Код_КЦСР,0)),"",INDIRECT(ADDRESS(MATCH(B1380,Код_КЦСР,0)+1,2,,,"КЦСР")))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80" s="57" t="s">
        <v>129</v>
      </c>
      <c r="C1380" s="8"/>
      <c r="D1380" s="1"/>
      <c r="E1380" s="6"/>
      <c r="F1380" s="7">
        <f>F1381</f>
        <v>1703.5</v>
      </c>
      <c r="G1380" s="7">
        <f>G1381</f>
        <v>1703.5</v>
      </c>
    </row>
    <row r="1381" spans="1:7">
      <c r="A1381" s="39" t="str">
        <f ca="1">IF(ISERROR(MATCH(C1381,Код_Раздел,0)),"",INDIRECT(ADDRESS(MATCH(C1381,Код_Раздел,0)+1,2,,,"Раздел")))</f>
        <v>Охрана окружающей среды</v>
      </c>
      <c r="B1381" s="57" t="s">
        <v>129</v>
      </c>
      <c r="C1381" s="8" t="s">
        <v>558</v>
      </c>
      <c r="D1381" s="1"/>
      <c r="E1381" s="6"/>
      <c r="F1381" s="7">
        <f>F1382</f>
        <v>1703.5</v>
      </c>
      <c r="G1381" s="7">
        <f>G1382</f>
        <v>1703.5</v>
      </c>
    </row>
    <row r="1382" spans="1:7" ht="33">
      <c r="A1382" s="39" t="s">
        <v>502</v>
      </c>
      <c r="B1382" s="57" t="s">
        <v>129</v>
      </c>
      <c r="C1382" s="8" t="s">
        <v>558</v>
      </c>
      <c r="D1382" s="1" t="s">
        <v>556</v>
      </c>
      <c r="E1382" s="6"/>
      <c r="F1382" s="7">
        <f>F1383+F1385</f>
        <v>1703.5</v>
      </c>
      <c r="G1382" s="7">
        <f>G1383+G1385</f>
        <v>1703.5</v>
      </c>
    </row>
    <row r="1383" spans="1:7" ht="33">
      <c r="A1383" s="39" t="str">
        <f ca="1">IF(ISERROR(MATCH(E1383,Код_КВР,0)),"",INDIRECT(ADDRESS(MATCH(E1383,Код_КВР,0)+1,2,,,"КВР")))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3" s="57" t="s">
        <v>129</v>
      </c>
      <c r="C1383" s="8" t="s">
        <v>558</v>
      </c>
      <c r="D1383" s="1" t="s">
        <v>556</v>
      </c>
      <c r="E1383" s="6">
        <v>100</v>
      </c>
      <c r="F1383" s="7">
        <f>F1384</f>
        <v>1653.5</v>
      </c>
      <c r="G1383" s="7">
        <f>G1384</f>
        <v>1653.5</v>
      </c>
    </row>
    <row r="1384" spans="1:7">
      <c r="A1384" s="39" t="str">
        <f ca="1">IF(ISERROR(MATCH(E1384,Код_КВР,0)),"",INDIRECT(ADDRESS(MATCH(E1384,Код_КВР,0)+1,2,,,"КВР")))</f>
        <v>Расходы на выплаты персоналу муниципальных органов</v>
      </c>
      <c r="B1384" s="57" t="s">
        <v>129</v>
      </c>
      <c r="C1384" s="8" t="s">
        <v>558</v>
      </c>
      <c r="D1384" s="1" t="s">
        <v>556</v>
      </c>
      <c r="E1384" s="6">
        <v>120</v>
      </c>
      <c r="F1384" s="7">
        <f>прил.16!G1320</f>
        <v>1653.5</v>
      </c>
      <c r="G1384" s="7">
        <f>прил.16!H1320</f>
        <v>1653.5</v>
      </c>
    </row>
    <row r="1385" spans="1:7">
      <c r="A1385" s="39" t="str">
        <f ca="1">IF(ISERROR(MATCH(E1385,Код_КВР,0)),"",INDIRECT(ADDRESS(MATCH(E1385,Код_КВР,0)+1,2,,,"КВР")))</f>
        <v>Закупка товаров, работ и услуг для муниципальных нужд</v>
      </c>
      <c r="B1385" s="57" t="s">
        <v>129</v>
      </c>
      <c r="C1385" s="8" t="s">
        <v>558</v>
      </c>
      <c r="D1385" s="1" t="s">
        <v>556</v>
      </c>
      <c r="E1385" s="6">
        <v>200</v>
      </c>
      <c r="F1385" s="7">
        <f>F1386</f>
        <v>50</v>
      </c>
      <c r="G1385" s="7">
        <f>G1386</f>
        <v>50</v>
      </c>
    </row>
    <row r="1386" spans="1:7" ht="33">
      <c r="A1386" s="39" t="str">
        <f ca="1">IF(ISERROR(MATCH(E1386,Код_КВР,0)),"",INDIRECT(ADDRESS(MATCH(E1386,Код_КВР,0)+1,2,,,"КВР")))</f>
        <v>Иные закупки товаров, работ и услуг для обеспечения муниципальных нужд</v>
      </c>
      <c r="B1386" s="57" t="s">
        <v>129</v>
      </c>
      <c r="C1386" s="8" t="s">
        <v>558</v>
      </c>
      <c r="D1386" s="1" t="s">
        <v>556</v>
      </c>
      <c r="E1386" s="6">
        <v>240</v>
      </c>
      <c r="F1386" s="7">
        <f>F1387</f>
        <v>50</v>
      </c>
      <c r="G1386" s="7">
        <f>G1387</f>
        <v>50</v>
      </c>
    </row>
    <row r="1387" spans="1:7" ht="33">
      <c r="A1387" s="39" t="str">
        <f ca="1">IF(ISERROR(MATCH(E1387,Код_КВР,0)),"",INDIRECT(ADDRESS(MATCH(E1387,Код_КВР,0)+1,2,,,"КВР")))</f>
        <v xml:space="preserve">Прочая закупка товаров, работ и услуг для обеспечения муниципальных нужд         </v>
      </c>
      <c r="B1387" s="57" t="s">
        <v>129</v>
      </c>
      <c r="C1387" s="8" t="s">
        <v>558</v>
      </c>
      <c r="D1387" s="1" t="s">
        <v>556</v>
      </c>
      <c r="E1387" s="6">
        <v>244</v>
      </c>
      <c r="F1387" s="7">
        <f>прил.16!G1323</f>
        <v>50</v>
      </c>
      <c r="G1387" s="7">
        <f>прил.16!H1323</f>
        <v>50</v>
      </c>
    </row>
    <row r="1388" spans="1:7" ht="103.5" customHeight="1">
      <c r="A1388" s="39" t="str">
        <f ca="1">IF(ISERROR(MATCH(B1388,Код_КЦСР,0)),"",INDIRECT(ADDRESS(MATCH(B1388,Код_КЦСР,0)+1,2,,,"КЦСР")))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88" s="57" t="s">
        <v>100</v>
      </c>
      <c r="C1388" s="8"/>
      <c r="D1388" s="1"/>
      <c r="E1388" s="6"/>
      <c r="F1388" s="7">
        <f t="shared" ref="F1388:F1396" si="183">F1389</f>
        <v>339.7</v>
      </c>
      <c r="G1388" s="7">
        <f t="shared" ref="G1388:G1396" si="184">G1389</f>
        <v>343</v>
      </c>
    </row>
    <row r="1389" spans="1:7">
      <c r="A1389" s="39" t="str">
        <f ca="1">IF(ISERROR(MATCH(C1389,Код_Раздел,0)),"",INDIRECT(ADDRESS(MATCH(C1389,Код_Раздел,0)+1,2,,,"Раздел")))</f>
        <v>Общегосударственные  вопросы</v>
      </c>
      <c r="B1389" s="57" t="s">
        <v>100</v>
      </c>
      <c r="C1389" s="8" t="s">
        <v>554</v>
      </c>
      <c r="D1389" s="1"/>
      <c r="E1389" s="6"/>
      <c r="F1389" s="7">
        <f t="shared" si="183"/>
        <v>339.7</v>
      </c>
      <c r="G1389" s="7">
        <f t="shared" si="184"/>
        <v>343</v>
      </c>
    </row>
    <row r="1390" spans="1:7" ht="55.5" customHeight="1">
      <c r="A1390" s="11" t="s">
        <v>576</v>
      </c>
      <c r="B1390" s="57" t="s">
        <v>100</v>
      </c>
      <c r="C1390" s="8" t="s">
        <v>554</v>
      </c>
      <c r="D1390" s="1" t="s">
        <v>557</v>
      </c>
      <c r="E1390" s="6"/>
      <c r="F1390" s="7">
        <f t="shared" si="183"/>
        <v>339.7</v>
      </c>
      <c r="G1390" s="7">
        <f t="shared" si="184"/>
        <v>343</v>
      </c>
    </row>
    <row r="1391" spans="1:7" ht="39.75" customHeight="1">
      <c r="A1391" s="39" t="str">
        <f ca="1">IF(ISERROR(MATCH(E1391,Код_КВР,0)),"",INDIRECT(ADDRESS(MATCH(E1391,Код_КВР,0)+1,2,,,"КВР")))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1" s="57" t="s">
        <v>100</v>
      </c>
      <c r="C1391" s="8" t="s">
        <v>554</v>
      </c>
      <c r="D1391" s="1" t="s">
        <v>557</v>
      </c>
      <c r="E1391" s="6">
        <v>100</v>
      </c>
      <c r="F1391" s="7">
        <f t="shared" si="183"/>
        <v>339.7</v>
      </c>
      <c r="G1391" s="7">
        <f t="shared" si="184"/>
        <v>343</v>
      </c>
    </row>
    <row r="1392" spans="1:7">
      <c r="A1392" s="39" t="str">
        <f ca="1">IF(ISERROR(MATCH(E1392,Код_КВР,0)),"",INDIRECT(ADDRESS(MATCH(E1392,Код_КВР,0)+1,2,,,"КВР")))</f>
        <v>Расходы на выплаты персоналу муниципальных органов</v>
      </c>
      <c r="B1392" s="57" t="s">
        <v>100</v>
      </c>
      <c r="C1392" s="8" t="s">
        <v>554</v>
      </c>
      <c r="D1392" s="1" t="s">
        <v>557</v>
      </c>
      <c r="E1392" s="6">
        <v>120</v>
      </c>
      <c r="F1392" s="7">
        <f>прил.16!G50</f>
        <v>339.7</v>
      </c>
      <c r="G1392" s="7">
        <f>прил.16!H50</f>
        <v>343</v>
      </c>
    </row>
    <row r="1393" spans="1:7" ht="115.5">
      <c r="A1393" s="39" t="str">
        <f ca="1">IF(ISERROR(MATCH(B1393,Код_КЦСР,0)),"",INDIRECT(ADDRESS(MATCH(B1393,Код_КЦСР,0)+1,2,,,"КЦСР")))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93" s="57" t="s">
        <v>112</v>
      </c>
      <c r="C1393" s="8"/>
      <c r="D1393" s="1"/>
      <c r="E1393" s="6"/>
      <c r="F1393" s="7">
        <f t="shared" si="183"/>
        <v>247.7</v>
      </c>
      <c r="G1393" s="7">
        <f t="shared" si="184"/>
        <v>247.7</v>
      </c>
    </row>
    <row r="1394" spans="1:7">
      <c r="A1394" s="39" t="str">
        <f ca="1">IF(ISERROR(MATCH(C1394,Код_Раздел,0)),"",INDIRECT(ADDRESS(MATCH(C1394,Код_Раздел,0)+1,2,,,"Раздел")))</f>
        <v>Общегосударственные  вопросы</v>
      </c>
      <c r="B1394" s="57" t="s">
        <v>112</v>
      </c>
      <c r="C1394" s="8" t="s">
        <v>554</v>
      </c>
      <c r="D1394" s="1"/>
      <c r="E1394" s="6"/>
      <c r="F1394" s="7">
        <f t="shared" si="183"/>
        <v>247.7</v>
      </c>
      <c r="G1394" s="7">
        <f t="shared" si="184"/>
        <v>247.7</v>
      </c>
    </row>
    <row r="1395" spans="1:7" ht="33">
      <c r="A1395" s="10" t="s">
        <v>507</v>
      </c>
      <c r="B1395" s="57" t="s">
        <v>112</v>
      </c>
      <c r="C1395" s="8" t="s">
        <v>554</v>
      </c>
      <c r="D1395" s="1" t="s">
        <v>558</v>
      </c>
      <c r="E1395" s="6"/>
      <c r="F1395" s="7">
        <f t="shared" si="183"/>
        <v>247.7</v>
      </c>
      <c r="G1395" s="7">
        <f t="shared" si="184"/>
        <v>247.7</v>
      </c>
    </row>
    <row r="1396" spans="1:7" ht="33">
      <c r="A1396" s="39" t="str">
        <f ca="1">IF(ISERROR(MATCH(E1396,Код_КВР,0)),"",INDIRECT(ADDRESS(MATCH(E1396,Код_КВР,0)+1,2,,,"КВР")))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6" s="57" t="s">
        <v>112</v>
      </c>
      <c r="C1396" s="8" t="s">
        <v>554</v>
      </c>
      <c r="D1396" s="1" t="s">
        <v>558</v>
      </c>
      <c r="E1396" s="6">
        <v>100</v>
      </c>
      <c r="F1396" s="7">
        <f t="shared" si="183"/>
        <v>247.7</v>
      </c>
      <c r="G1396" s="7">
        <f t="shared" si="184"/>
        <v>247.7</v>
      </c>
    </row>
    <row r="1397" spans="1:7">
      <c r="A1397" s="39" t="str">
        <f ca="1">IF(ISERROR(MATCH(E1397,Код_КВР,0)),"",INDIRECT(ADDRESS(MATCH(E1397,Код_КВР,0)+1,2,,,"КВР")))</f>
        <v>Расходы на выплаты персоналу муниципальных органов</v>
      </c>
      <c r="B1397" s="57" t="s">
        <v>112</v>
      </c>
      <c r="C1397" s="8" t="s">
        <v>554</v>
      </c>
      <c r="D1397" s="1" t="s">
        <v>558</v>
      </c>
      <c r="E1397" s="6">
        <v>120</v>
      </c>
      <c r="F1397" s="7">
        <f>прил.16!G732</f>
        <v>247.7</v>
      </c>
      <c r="G1397" s="7">
        <f>прил.16!H732</f>
        <v>247.7</v>
      </c>
    </row>
    <row r="1398" spans="1:7" ht="148.5" hidden="1">
      <c r="A1398" s="39" t="str">
        <f ca="1">IF(ISERROR(MATCH(B1398,Код_КЦСР,0)),"",INDIRECT(ADDRESS(MATCH(B1398,Код_КЦСР,0)+1,2,,,"КЦСР")))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98" s="57" t="s">
        <v>143</v>
      </c>
      <c r="C1398" s="8"/>
      <c r="D1398" s="1"/>
      <c r="E1398" s="6"/>
      <c r="F1398" s="7">
        <f>F1399</f>
        <v>0</v>
      </c>
      <c r="G1398" s="7">
        <f>G1399</f>
        <v>0</v>
      </c>
    </row>
    <row r="1399" spans="1:7" hidden="1">
      <c r="A1399" s="39" t="str">
        <f ca="1">IF(ISERROR(MATCH(C1399,Код_Раздел,0)),"",INDIRECT(ADDRESS(MATCH(C1399,Код_Раздел,0)+1,2,,,"Раздел")))</f>
        <v>Национальная экономика</v>
      </c>
      <c r="B1399" s="57" t="s">
        <v>143</v>
      </c>
      <c r="C1399" s="8" t="s">
        <v>557</v>
      </c>
      <c r="D1399" s="1"/>
      <c r="E1399" s="6"/>
      <c r="F1399" s="7">
        <f t="shared" ref="F1399:G1401" si="185">F1400</f>
        <v>0</v>
      </c>
      <c r="G1399" s="7">
        <f t="shared" si="185"/>
        <v>0</v>
      </c>
    </row>
    <row r="1400" spans="1:7" hidden="1">
      <c r="A1400" s="10" t="s">
        <v>564</v>
      </c>
      <c r="B1400" s="57" t="s">
        <v>143</v>
      </c>
      <c r="C1400" s="8" t="s">
        <v>557</v>
      </c>
      <c r="D1400" s="1" t="s">
        <v>538</v>
      </c>
      <c r="E1400" s="6"/>
      <c r="F1400" s="7">
        <f t="shared" si="185"/>
        <v>0</v>
      </c>
      <c r="G1400" s="7">
        <f t="shared" si="185"/>
        <v>0</v>
      </c>
    </row>
    <row r="1401" spans="1:7" ht="33" hidden="1">
      <c r="A1401" s="39" t="str">
        <f ca="1">IF(ISERROR(MATCH(E1401,Код_КВР,0)),"",INDIRECT(ADDRESS(MATCH(E1401,Код_КВР,0)+1,2,,,"КВР")))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1" s="57" t="s">
        <v>143</v>
      </c>
      <c r="C1401" s="8" t="s">
        <v>557</v>
      </c>
      <c r="D1401" s="1" t="s">
        <v>538</v>
      </c>
      <c r="E1401" s="6">
        <v>100</v>
      </c>
      <c r="F1401" s="7">
        <f t="shared" si="185"/>
        <v>0</v>
      </c>
      <c r="G1401" s="7">
        <f t="shared" si="185"/>
        <v>0</v>
      </c>
    </row>
    <row r="1402" spans="1:7" hidden="1">
      <c r="A1402" s="39" t="str">
        <f ca="1">IF(ISERROR(MATCH(E1402,Код_КВР,0)),"",INDIRECT(ADDRESS(MATCH(E1402,Код_КВР,0)+1,2,,,"КВР")))</f>
        <v>Расходы на выплаты персоналу муниципальных органов</v>
      </c>
      <c r="B1402" s="57" t="s">
        <v>143</v>
      </c>
      <c r="C1402" s="8" t="s">
        <v>557</v>
      </c>
      <c r="D1402" s="1" t="s">
        <v>538</v>
      </c>
      <c r="E1402" s="6">
        <v>120</v>
      </c>
      <c r="F1402" s="7">
        <f>прил.16!G1250</f>
        <v>0</v>
      </c>
      <c r="G1402" s="7">
        <f>прил.16!H1250</f>
        <v>0</v>
      </c>
    </row>
    <row r="1403" spans="1:7">
      <c r="A1403" s="39" t="str">
        <f ca="1">IF(ISERROR(MATCH(B1403,Код_КЦСР,0)),"",INDIRECT(ADDRESS(MATCH(B1403,Код_КЦСР,0)+1,2,,,"КЦСР")))</f>
        <v>Резервные фонды</v>
      </c>
      <c r="B1403" s="57" t="s">
        <v>164</v>
      </c>
      <c r="C1403" s="8"/>
      <c r="D1403" s="1"/>
      <c r="E1403" s="6"/>
      <c r="F1403" s="7">
        <f t="shared" ref="F1403:G1407" si="186">F1404</f>
        <v>68142.5</v>
      </c>
      <c r="G1403" s="7">
        <f t="shared" si="186"/>
        <v>68142.5</v>
      </c>
    </row>
    <row r="1404" spans="1:7">
      <c r="A1404" s="39" t="str">
        <f ca="1">IF(ISERROR(MATCH(B1404,Код_КЦСР,0)),"",INDIRECT(ADDRESS(MATCH(B1404,Код_КЦСР,0)+1,2,,,"КЦСР")))</f>
        <v>Резервные фонды мэрии города</v>
      </c>
      <c r="B1404" s="57" t="s">
        <v>165</v>
      </c>
      <c r="C1404" s="8"/>
      <c r="D1404" s="1"/>
      <c r="E1404" s="6"/>
      <c r="F1404" s="7">
        <f t="shared" si="186"/>
        <v>68142.5</v>
      </c>
      <c r="G1404" s="7">
        <f t="shared" si="186"/>
        <v>68142.5</v>
      </c>
    </row>
    <row r="1405" spans="1:7">
      <c r="A1405" s="39" t="str">
        <f ca="1">IF(ISERROR(MATCH(C1405,Код_Раздел,0)),"",INDIRECT(ADDRESS(MATCH(C1405,Код_Раздел,0)+1,2,,,"Раздел")))</f>
        <v>Общегосударственные  вопросы</v>
      </c>
      <c r="B1405" s="57" t="s">
        <v>165</v>
      </c>
      <c r="C1405" s="8" t="s">
        <v>554</v>
      </c>
      <c r="D1405" s="1"/>
      <c r="E1405" s="6"/>
      <c r="F1405" s="7">
        <f t="shared" si="186"/>
        <v>68142.5</v>
      </c>
      <c r="G1405" s="7">
        <f t="shared" si="186"/>
        <v>68142.5</v>
      </c>
    </row>
    <row r="1406" spans="1:7">
      <c r="A1406" s="10" t="s">
        <v>542</v>
      </c>
      <c r="B1406" s="57" t="s">
        <v>165</v>
      </c>
      <c r="C1406" s="8" t="s">
        <v>554</v>
      </c>
      <c r="D1406" s="1" t="s">
        <v>565</v>
      </c>
      <c r="E1406" s="6"/>
      <c r="F1406" s="7">
        <f t="shared" si="186"/>
        <v>68142.5</v>
      </c>
      <c r="G1406" s="7">
        <f t="shared" si="186"/>
        <v>68142.5</v>
      </c>
    </row>
    <row r="1407" spans="1:7">
      <c r="A1407" s="39" t="str">
        <f ca="1">IF(ISERROR(MATCH(E1407,Код_КВР,0)),"",INDIRECT(ADDRESS(MATCH(E1407,Код_КВР,0)+1,2,,,"КВР")))</f>
        <v>Иные бюджетные ассигнования</v>
      </c>
      <c r="B1407" s="57" t="s">
        <v>165</v>
      </c>
      <c r="C1407" s="8" t="s">
        <v>554</v>
      </c>
      <c r="D1407" s="1" t="s">
        <v>565</v>
      </c>
      <c r="E1407" s="6">
        <v>800</v>
      </c>
      <c r="F1407" s="7">
        <f t="shared" si="186"/>
        <v>68142.5</v>
      </c>
      <c r="G1407" s="7">
        <f t="shared" si="186"/>
        <v>68142.5</v>
      </c>
    </row>
    <row r="1408" spans="1:7">
      <c r="A1408" s="39" t="str">
        <f ca="1">IF(ISERROR(MATCH(E1408,Код_КВР,0)),"",INDIRECT(ADDRESS(MATCH(E1408,Код_КВР,0)+1,2,,,"КВР")))</f>
        <v>Резервные средства</v>
      </c>
      <c r="B1408" s="57" t="s">
        <v>165</v>
      </c>
      <c r="C1408" s="8" t="s">
        <v>554</v>
      </c>
      <c r="D1408" s="1" t="s">
        <v>565</v>
      </c>
      <c r="E1408" s="6">
        <v>870</v>
      </c>
      <c r="F1408" s="7">
        <f>прил.16!G739</f>
        <v>68142.5</v>
      </c>
      <c r="G1408" s="7">
        <f>прил.16!H739</f>
        <v>68142.5</v>
      </c>
    </row>
    <row r="1409" spans="1:7" ht="49.5" hidden="1">
      <c r="A1409" s="39" t="str">
        <f ca="1">IF(ISERROR(MATCH(B1409,Код_КЦСР,0)),"",INDIRECT(ADDRESS(MATCH(B1409,Код_КЦСР,0)+1,2,,,"КЦСР")))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09" s="82" t="s">
        <v>166</v>
      </c>
      <c r="C1409" s="8"/>
      <c r="D1409" s="1"/>
      <c r="E1409" s="6"/>
      <c r="F1409" s="7">
        <f t="shared" ref="F1409:G1412" si="187">F1410</f>
        <v>0</v>
      </c>
      <c r="G1409" s="7">
        <f t="shared" si="187"/>
        <v>0</v>
      </c>
    </row>
    <row r="1410" spans="1:7" hidden="1">
      <c r="A1410" s="39" t="str">
        <f ca="1">IF(ISERROR(MATCH(C1410,Код_Раздел,0)),"",INDIRECT(ADDRESS(MATCH(C1410,Код_Раздел,0)+1,2,,,"Раздел")))</f>
        <v>Жилищно-коммунальное хозяйство</v>
      </c>
      <c r="B1410" s="82" t="s">
        <v>166</v>
      </c>
      <c r="C1410" s="8" t="s">
        <v>562</v>
      </c>
      <c r="D1410" s="1"/>
      <c r="E1410" s="6"/>
      <c r="F1410" s="7">
        <f t="shared" si="187"/>
        <v>0</v>
      </c>
      <c r="G1410" s="7">
        <f t="shared" si="187"/>
        <v>0</v>
      </c>
    </row>
    <row r="1411" spans="1:7" hidden="1">
      <c r="A1411" s="10" t="s">
        <v>506</v>
      </c>
      <c r="B1411" s="82" t="s">
        <v>166</v>
      </c>
      <c r="C1411" s="8" t="s">
        <v>562</v>
      </c>
      <c r="D1411" s="1" t="s">
        <v>562</v>
      </c>
      <c r="E1411" s="6"/>
      <c r="F1411" s="7">
        <f t="shared" si="187"/>
        <v>0</v>
      </c>
      <c r="G1411" s="7">
        <f t="shared" si="187"/>
        <v>0</v>
      </c>
    </row>
    <row r="1412" spans="1:7" ht="33" hidden="1">
      <c r="A1412" s="39" t="str">
        <f ca="1">IF(ISERROR(MATCH(E1412,Код_КВР,0)),"",INDIRECT(ADDRESS(MATCH(E1412,Код_КВР,0)+1,2,,,"КВР")))</f>
        <v>Предоставление субсидий бюджетным, автономным учреждениям и иным некоммерческим организациям</v>
      </c>
      <c r="B1412" s="82" t="s">
        <v>166</v>
      </c>
      <c r="C1412" s="8" t="s">
        <v>562</v>
      </c>
      <c r="D1412" s="1" t="s">
        <v>562</v>
      </c>
      <c r="E1412" s="6">
        <v>600</v>
      </c>
      <c r="F1412" s="7">
        <f t="shared" si="187"/>
        <v>0</v>
      </c>
      <c r="G1412" s="7">
        <f t="shared" si="187"/>
        <v>0</v>
      </c>
    </row>
    <row r="1413" spans="1:7" ht="33" hidden="1">
      <c r="A1413" s="39" t="str">
        <f ca="1">IF(ISERROR(MATCH(E1413,Код_КВР,0)),"",INDIRECT(ADDRESS(MATCH(E1413,Код_КВР,0)+1,2,,,"КВР")))</f>
        <v>Субсидии некоммерческим организациям (за исключением государственных (муниципальных) учреждений)</v>
      </c>
      <c r="B1413" s="82" t="s">
        <v>166</v>
      </c>
      <c r="C1413" s="8" t="s">
        <v>562</v>
      </c>
      <c r="D1413" s="1" t="s">
        <v>562</v>
      </c>
      <c r="E1413" s="6">
        <v>630</v>
      </c>
      <c r="F1413" s="7">
        <f>прил.16!G446</f>
        <v>0</v>
      </c>
      <c r="G1413" s="7">
        <f>прил.16!H446</f>
        <v>0</v>
      </c>
    </row>
    <row r="1414" spans="1:7" ht="55.5" customHeight="1">
      <c r="A1414" s="39" t="str">
        <f ca="1">IF(ISERROR(MATCH(B1414,Код_КЦСР,0)),"",INDIRECT(ADDRESS(MATCH(B1414,Код_КЦСР,0)+1,2,,,"КЦСР")))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414" s="57" t="s">
        <v>10</v>
      </c>
      <c r="C1414" s="8"/>
      <c r="D1414" s="1"/>
      <c r="E1414" s="6"/>
      <c r="F1414" s="7">
        <f>F1415</f>
        <v>35000</v>
      </c>
      <c r="G1414" s="7"/>
    </row>
    <row r="1415" spans="1:7">
      <c r="A1415" s="39" t="str">
        <f ca="1">IF(ISERROR(MATCH(C1415,Код_Раздел,0)),"",INDIRECT(ADDRESS(MATCH(C1415,Код_Раздел,0)+1,2,,,"Раздел")))</f>
        <v>Национальная экономика</v>
      </c>
      <c r="B1415" s="57" t="s">
        <v>10</v>
      </c>
      <c r="C1415" s="8" t="s">
        <v>557</v>
      </c>
      <c r="D1415" s="1"/>
      <c r="E1415" s="6"/>
      <c r="F1415" s="7">
        <f>F1416</f>
        <v>35000</v>
      </c>
      <c r="G1415" s="7"/>
    </row>
    <row r="1416" spans="1:7">
      <c r="A1416" s="12" t="s">
        <v>522</v>
      </c>
      <c r="B1416" s="57" t="s">
        <v>10</v>
      </c>
      <c r="C1416" s="8" t="s">
        <v>557</v>
      </c>
      <c r="D1416" s="1" t="s">
        <v>560</v>
      </c>
      <c r="E1416" s="6"/>
      <c r="F1416" s="7">
        <f>F1417</f>
        <v>35000</v>
      </c>
      <c r="G1416" s="7"/>
    </row>
    <row r="1417" spans="1:7">
      <c r="A1417" s="39" t="str">
        <f ca="1">IF(ISERROR(MATCH(E1417,Код_КВР,0)),"",INDIRECT(ADDRESS(MATCH(E1417,Код_КВР,0)+1,2,,,"КВР")))</f>
        <v>Иные бюджетные ассигнования</v>
      </c>
      <c r="B1417" s="57" t="s">
        <v>10</v>
      </c>
      <c r="C1417" s="8" t="s">
        <v>557</v>
      </c>
      <c r="D1417" s="1" t="s">
        <v>560</v>
      </c>
      <c r="E1417" s="6">
        <v>800</v>
      </c>
      <c r="F1417" s="7">
        <f>F1418</f>
        <v>35000</v>
      </c>
      <c r="G1417" s="7"/>
    </row>
    <row r="1418" spans="1:7" ht="51" customHeight="1">
      <c r="A1418" s="39" t="str">
        <f ca="1">IF(ISERROR(MATCH(E1418,Код_КВР,0)),"",INDIRECT(ADDRESS(MATCH(E1418,Код_КВР,0)+1,2,,,"КВР")))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418" s="57" t="s">
        <v>10</v>
      </c>
      <c r="C1418" s="8" t="s">
        <v>557</v>
      </c>
      <c r="D1418" s="1" t="s">
        <v>560</v>
      </c>
      <c r="E1418" s="6">
        <v>840</v>
      </c>
      <c r="F1418" s="7">
        <f>F1419</f>
        <v>35000</v>
      </c>
      <c r="G1418" s="7"/>
    </row>
    <row r="1419" spans="1:7" ht="21" customHeight="1">
      <c r="A1419" s="39" t="str">
        <f ca="1">IF(ISERROR(MATCH(E1419,Код_КВР,0)),"",INDIRECT(ADDRESS(MATCH(E1419,Код_КВР,0)+1,2,,,"КВР")))</f>
        <v>Исполнение муниципальных гарантий</v>
      </c>
      <c r="B1419" s="57" t="s">
        <v>10</v>
      </c>
      <c r="C1419" s="8" t="s">
        <v>557</v>
      </c>
      <c r="D1419" s="1" t="s">
        <v>560</v>
      </c>
      <c r="E1419" s="6">
        <v>843</v>
      </c>
      <c r="F1419" s="7">
        <f>прил.16!G382</f>
        <v>35000</v>
      </c>
      <c r="G1419" s="7"/>
    </row>
    <row r="1420" spans="1:7">
      <c r="A1420" s="86" t="s">
        <v>116</v>
      </c>
      <c r="B1420" s="1"/>
      <c r="C1420" s="1"/>
      <c r="D1420" s="2"/>
      <c r="E1420" s="2"/>
      <c r="F1420" s="2">
        <f>F13+F204+F378+F436+F456+F485+F492+F503+F519+F538+F631+F645+F663+F773+F800+F808+F815+F828+F886+F910+F978+F1056+F1103+F1151+F1192</f>
        <v>6393988.8000000007</v>
      </c>
      <c r="G1420" s="2">
        <f>G13+G204+G378+G436+G456+G485+G492+G503+G519+G538+G631+G645+G663+G773+G800+G808+G815+G828+G886+G910+G978+G1056+G1103+G1151+G1192</f>
        <v>6496229.0999999996</v>
      </c>
    </row>
    <row r="1421" spans="1:7">
      <c r="A1421" s="3" t="s">
        <v>117</v>
      </c>
      <c r="B1421" s="1"/>
      <c r="C1421" s="1"/>
      <c r="D1421" s="1"/>
      <c r="E1421" s="1"/>
      <c r="F1421" s="7">
        <f>прил.16!G1343</f>
        <v>310399.59999999998</v>
      </c>
      <c r="G1421" s="7">
        <f>прил.16!H1343</f>
        <v>498023.69999999995</v>
      </c>
    </row>
    <row r="1422" spans="1:7">
      <c r="A1422" s="3" t="s">
        <v>508</v>
      </c>
      <c r="B1422" s="1"/>
      <c r="C1422" s="1"/>
      <c r="D1422" s="1"/>
      <c r="E1422" s="1"/>
      <c r="F1422" s="7">
        <f>SUM(F1420:F1421)</f>
        <v>6704388.4000000004</v>
      </c>
      <c r="G1422" s="7">
        <f>SUM(G1420:G1421)</f>
        <v>6994252.7999999998</v>
      </c>
    </row>
    <row r="1423" spans="1:7">
      <c r="A1423" s="23"/>
      <c r="B1423" s="31"/>
      <c r="C1423" s="31"/>
      <c r="D1423" s="31"/>
      <c r="E1423" s="31"/>
      <c r="F1423" s="32"/>
      <c r="G1423" s="32"/>
    </row>
    <row r="1424" spans="1:7">
      <c r="A1424" s="23"/>
      <c r="B1424" s="31"/>
      <c r="C1424" s="31"/>
      <c r="D1424" s="31"/>
      <c r="E1424" s="31"/>
      <c r="F1424" s="32"/>
      <c r="G1424" s="32"/>
    </row>
    <row r="1425" spans="1:7">
      <c r="A1425" s="73"/>
      <c r="B1425" s="31"/>
      <c r="C1425" s="31"/>
      <c r="D1425" s="31"/>
      <c r="E1425" s="31"/>
      <c r="F1425" s="32"/>
      <c r="G1425" s="32"/>
    </row>
    <row r="1426" spans="1:7">
      <c r="A1426" s="36"/>
      <c r="B1426" s="31"/>
      <c r="C1426" s="31"/>
      <c r="D1426" s="31"/>
      <c r="E1426" s="31"/>
      <c r="F1426" s="32"/>
      <c r="G1426" s="32"/>
    </row>
    <row r="1427" spans="1:7">
      <c r="A1427" s="73"/>
      <c r="B1427" s="31"/>
      <c r="C1427" s="31"/>
      <c r="D1427" s="31"/>
      <c r="E1427" s="31"/>
      <c r="F1427" s="32"/>
      <c r="G1427" s="32"/>
    </row>
    <row r="1428" spans="1:7">
      <c r="A1428" s="73"/>
      <c r="B1428" s="31"/>
      <c r="C1428" s="31"/>
      <c r="D1428" s="31"/>
      <c r="E1428" s="31"/>
      <c r="F1428" s="32"/>
      <c r="G1428" s="32"/>
    </row>
    <row r="1429" spans="1:7">
      <c r="A1429" s="34"/>
      <c r="B1429" s="31"/>
      <c r="C1429" s="31"/>
      <c r="D1429" s="31"/>
      <c r="E1429" s="31"/>
      <c r="F1429" s="32"/>
      <c r="G1429" s="32"/>
    </row>
    <row r="1430" spans="1:7">
      <c r="A1430" s="73"/>
      <c r="B1430" s="31"/>
      <c r="C1430" s="31"/>
      <c r="D1430" s="31"/>
      <c r="E1430" s="31"/>
      <c r="F1430" s="32"/>
      <c r="G1430" s="32"/>
    </row>
    <row r="1431" spans="1:7">
      <c r="A1431" s="73"/>
      <c r="B1431" s="31"/>
      <c r="C1431" s="31"/>
      <c r="D1431" s="31"/>
      <c r="E1431" s="31"/>
      <c r="F1431" s="32"/>
      <c r="G1431" s="32"/>
    </row>
    <row r="1432" spans="1:7">
      <c r="A1432" s="23"/>
      <c r="B1432" s="31"/>
      <c r="C1432" s="31"/>
      <c r="D1432" s="31"/>
      <c r="E1432" s="31"/>
      <c r="F1432" s="32"/>
      <c r="G1432" s="32"/>
    </row>
    <row r="1433" spans="1:7">
      <c r="A1433" s="23"/>
      <c r="B1433" s="31"/>
      <c r="C1433" s="31"/>
      <c r="D1433" s="31"/>
      <c r="E1433" s="31"/>
      <c r="F1433" s="32"/>
      <c r="G1433" s="32"/>
    </row>
    <row r="1434" spans="1:7">
      <c r="A1434" s="73"/>
      <c r="B1434" s="31"/>
      <c r="C1434" s="31"/>
      <c r="D1434" s="31"/>
      <c r="E1434" s="31"/>
      <c r="F1434" s="32"/>
      <c r="G1434" s="32"/>
    </row>
    <row r="1435" spans="1:7">
      <c r="A1435" s="34"/>
      <c r="B1435" s="31"/>
      <c r="C1435" s="31"/>
      <c r="D1435" s="31"/>
      <c r="E1435" s="31"/>
      <c r="F1435" s="32"/>
      <c r="G1435" s="32"/>
    </row>
    <row r="1436" spans="1:7">
      <c r="A1436" s="23"/>
      <c r="B1436" s="31"/>
      <c r="C1436" s="31"/>
      <c r="D1436" s="31"/>
      <c r="E1436" s="31"/>
      <c r="F1436" s="32"/>
      <c r="G1436" s="32"/>
    </row>
    <row r="1437" spans="1:7">
      <c r="A1437" s="23"/>
      <c r="B1437" s="31"/>
      <c r="C1437" s="31"/>
      <c r="D1437" s="31"/>
      <c r="E1437" s="31"/>
      <c r="F1437" s="32"/>
      <c r="G1437" s="32"/>
    </row>
    <row r="1438" spans="1:7">
      <c r="A1438" s="73"/>
      <c r="B1438" s="31"/>
      <c r="C1438" s="31"/>
      <c r="D1438" s="31"/>
      <c r="E1438" s="31"/>
      <c r="F1438" s="32"/>
      <c r="G1438" s="32"/>
    </row>
    <row r="1439" spans="1:7">
      <c r="A1439" s="73"/>
      <c r="B1439" s="31"/>
      <c r="C1439" s="31"/>
      <c r="D1439" s="31"/>
      <c r="E1439" s="31"/>
      <c r="F1439" s="32"/>
      <c r="G1439" s="32"/>
    </row>
    <row r="1440" spans="1:7">
      <c r="A1440" s="73"/>
      <c r="B1440" s="31"/>
      <c r="C1440" s="31"/>
      <c r="D1440" s="31"/>
      <c r="E1440" s="31"/>
      <c r="F1440" s="32"/>
      <c r="G1440" s="32"/>
    </row>
    <row r="1441" spans="1:7">
      <c r="A1441" s="34"/>
      <c r="B1441" s="33"/>
      <c r="C1441" s="33"/>
      <c r="D1441" s="33"/>
      <c r="E1441" s="33"/>
      <c r="F1441" s="32"/>
      <c r="G1441" s="32"/>
    </row>
    <row r="1442" spans="1:7">
      <c r="A1442" s="35"/>
      <c r="B1442" s="33"/>
      <c r="C1442" s="33"/>
      <c r="D1442" s="33"/>
      <c r="E1442" s="33"/>
      <c r="F1442" s="32"/>
      <c r="G1442" s="32"/>
    </row>
    <row r="1443" spans="1:7">
      <c r="A1443" s="37"/>
      <c r="B1443" s="33"/>
      <c r="C1443" s="33"/>
      <c r="D1443" s="33"/>
      <c r="E1443" s="33"/>
      <c r="F1443" s="32"/>
      <c r="G1443" s="32"/>
    </row>
    <row r="1444" spans="1:7">
      <c r="A1444" s="34"/>
      <c r="B1444" s="33"/>
      <c r="C1444" s="33"/>
      <c r="D1444" s="33"/>
      <c r="E1444" s="33"/>
      <c r="F1444" s="32"/>
      <c r="G1444" s="32"/>
    </row>
    <row r="1445" spans="1:7">
      <c r="A1445" s="73"/>
      <c r="B1445" s="31"/>
      <c r="C1445" s="31"/>
      <c r="D1445" s="31"/>
      <c r="E1445" s="31"/>
      <c r="F1445" s="32"/>
      <c r="G1445" s="32"/>
    </row>
    <row r="1446" spans="1:7">
      <c r="A1446" s="34"/>
      <c r="B1446" s="31"/>
      <c r="C1446" s="31"/>
      <c r="D1446" s="31"/>
      <c r="E1446" s="31"/>
      <c r="F1446" s="32"/>
      <c r="G1446" s="32"/>
    </row>
    <row r="1447" spans="1:7">
      <c r="A1447" s="34"/>
      <c r="B1447" s="31"/>
      <c r="C1447" s="31"/>
      <c r="D1447" s="31"/>
      <c r="E1447" s="31"/>
      <c r="F1447" s="32"/>
      <c r="G1447" s="32"/>
    </row>
    <row r="1448" spans="1:7">
      <c r="A1448" s="34"/>
      <c r="B1448" s="31"/>
      <c r="C1448" s="31"/>
      <c r="D1448" s="31"/>
      <c r="E1448" s="31"/>
      <c r="F1448" s="32"/>
      <c r="G1448" s="32"/>
    </row>
    <row r="1449" spans="1:7">
      <c r="A1449" s="73"/>
      <c r="B1449" s="31"/>
      <c r="C1449" s="31"/>
      <c r="D1449" s="31"/>
      <c r="E1449" s="31"/>
      <c r="F1449" s="32"/>
      <c r="G1449" s="32"/>
    </row>
    <row r="1450" spans="1:7">
      <c r="A1450" s="23"/>
      <c r="B1450" s="31"/>
      <c r="C1450" s="31"/>
      <c r="D1450" s="31"/>
      <c r="E1450" s="31"/>
      <c r="F1450" s="32"/>
      <c r="G1450" s="32"/>
    </row>
    <row r="1451" spans="1:7">
      <c r="A1451" s="34"/>
      <c r="B1451" s="31"/>
      <c r="C1451" s="31"/>
      <c r="D1451" s="31"/>
      <c r="E1451" s="31"/>
      <c r="F1451" s="32"/>
      <c r="G1451" s="32"/>
    </row>
    <row r="1452" spans="1:7">
      <c r="A1452" s="23"/>
      <c r="B1452" s="31"/>
      <c r="C1452" s="31"/>
      <c r="D1452" s="31"/>
      <c r="E1452" s="31"/>
      <c r="F1452" s="32"/>
      <c r="G1452" s="32"/>
    </row>
    <row r="1453" spans="1:7">
      <c r="A1453" s="34"/>
      <c r="B1453" s="31"/>
      <c r="C1453" s="31"/>
      <c r="D1453" s="31"/>
      <c r="E1453" s="31"/>
      <c r="F1453" s="32"/>
      <c r="G1453" s="32"/>
    </row>
    <row r="1454" spans="1:7">
      <c r="A1454" s="34"/>
      <c r="B1454" s="31"/>
      <c r="C1454" s="31"/>
      <c r="D1454" s="31"/>
      <c r="E1454" s="31"/>
      <c r="F1454" s="32"/>
      <c r="G1454" s="32"/>
    </row>
    <row r="1455" spans="1:7">
      <c r="A1455" s="34"/>
      <c r="B1455" s="31"/>
      <c r="C1455" s="31"/>
      <c r="D1455" s="31"/>
      <c r="E1455" s="31"/>
      <c r="F1455" s="32"/>
      <c r="G1455" s="32"/>
    </row>
    <row r="1456" spans="1:7">
      <c r="A1456" s="22"/>
      <c r="B1456" s="33"/>
      <c r="C1456" s="33"/>
      <c r="D1456" s="33"/>
      <c r="E1456" s="33"/>
      <c r="F1456" s="32"/>
      <c r="G1456" s="32"/>
    </row>
    <row r="1457" spans="1:7">
      <c r="A1457" s="34"/>
      <c r="B1457" s="31"/>
      <c r="C1457" s="31"/>
      <c r="D1457" s="31"/>
      <c r="E1457" s="31"/>
      <c r="F1457" s="32"/>
      <c r="G1457" s="32"/>
    </row>
    <row r="1458" spans="1:7">
      <c r="A1458" s="73"/>
      <c r="B1458" s="31"/>
      <c r="C1458" s="31"/>
      <c r="D1458" s="31"/>
      <c r="E1458" s="31"/>
      <c r="F1458" s="32"/>
      <c r="G1458" s="32"/>
    </row>
    <row r="1459" spans="1:7">
      <c r="A1459" s="22"/>
      <c r="B1459" s="31"/>
      <c r="C1459" s="31"/>
      <c r="D1459" s="31"/>
      <c r="E1459" s="31"/>
      <c r="F1459" s="32"/>
      <c r="G1459" s="32"/>
    </row>
    <row r="1460" spans="1:7">
      <c r="A1460" s="73"/>
      <c r="B1460" s="31"/>
      <c r="C1460" s="31"/>
      <c r="D1460" s="31"/>
      <c r="E1460" s="31"/>
      <c r="F1460" s="32"/>
      <c r="G1460" s="32"/>
    </row>
    <row r="1461" spans="1:7">
      <c r="A1461" s="73"/>
      <c r="B1461" s="31"/>
      <c r="C1461" s="31"/>
      <c r="D1461" s="31"/>
      <c r="E1461" s="31"/>
      <c r="F1461" s="32"/>
      <c r="G1461" s="32"/>
    </row>
    <row r="1462" spans="1:7">
      <c r="A1462" s="22"/>
      <c r="B1462" s="33"/>
      <c r="C1462" s="33"/>
      <c r="D1462" s="33"/>
      <c r="E1462" s="33"/>
      <c r="F1462" s="32"/>
      <c r="G1462" s="32"/>
    </row>
    <row r="1463" spans="1:7">
      <c r="A1463" s="34"/>
      <c r="B1463" s="31"/>
      <c r="C1463" s="31"/>
      <c r="D1463" s="31"/>
      <c r="E1463" s="31"/>
      <c r="F1463" s="32"/>
      <c r="G1463" s="32"/>
    </row>
    <row r="1464" spans="1:7">
      <c r="A1464" s="73"/>
      <c r="B1464" s="31"/>
      <c r="C1464" s="31"/>
      <c r="D1464" s="31"/>
      <c r="E1464" s="31"/>
      <c r="F1464" s="32"/>
      <c r="G1464" s="32"/>
    </row>
    <row r="1465" spans="1:7">
      <c r="A1465" s="34"/>
      <c r="B1465" s="31"/>
      <c r="C1465" s="31"/>
      <c r="D1465" s="31"/>
      <c r="E1465" s="31"/>
      <c r="F1465" s="32"/>
      <c r="G1465" s="32"/>
    </row>
    <row r="1466" spans="1:7">
      <c r="A1466" s="34"/>
      <c r="B1466" s="33"/>
      <c r="C1466" s="33"/>
      <c r="D1466" s="33"/>
      <c r="E1466" s="33"/>
      <c r="F1466" s="38"/>
      <c r="G1466" s="38"/>
    </row>
    <row r="1467" spans="1:7">
      <c r="A1467" s="34"/>
      <c r="B1467" s="31"/>
      <c r="C1467" s="31"/>
      <c r="D1467" s="31"/>
      <c r="E1467" s="31"/>
      <c r="F1467" s="32"/>
      <c r="G1467" s="32"/>
    </row>
    <row r="1468" spans="1:7">
      <c r="A1468" s="35"/>
      <c r="B1468" s="31"/>
      <c r="C1468" s="31"/>
      <c r="D1468" s="31"/>
      <c r="E1468" s="31"/>
      <c r="F1468" s="32"/>
      <c r="G1468" s="32"/>
    </row>
    <row r="1469" spans="1:7">
      <c r="A1469" s="34"/>
      <c r="B1469" s="31"/>
      <c r="C1469" s="31"/>
      <c r="D1469" s="31"/>
      <c r="E1469" s="31"/>
      <c r="F1469" s="32"/>
      <c r="G1469" s="32"/>
    </row>
    <row r="1470" spans="1:7">
      <c r="A1470" s="73"/>
      <c r="B1470" s="33"/>
      <c r="C1470" s="31"/>
      <c r="D1470" s="31"/>
      <c r="E1470" s="33"/>
      <c r="F1470" s="32"/>
      <c r="G1470" s="32"/>
    </row>
    <row r="1471" spans="1:7">
      <c r="A1471" s="73"/>
      <c r="B1471" s="31"/>
      <c r="C1471" s="31"/>
      <c r="D1471" s="31"/>
      <c r="E1471" s="33"/>
      <c r="F1471" s="32"/>
      <c r="G1471" s="32"/>
    </row>
    <row r="1472" spans="1:7">
      <c r="A1472" s="73"/>
      <c r="B1472" s="33"/>
      <c r="C1472" s="31"/>
      <c r="D1472" s="31"/>
      <c r="E1472" s="33"/>
      <c r="F1472" s="32"/>
      <c r="G1472" s="32"/>
    </row>
    <row r="1473" spans="1:7">
      <c r="A1473" s="22"/>
      <c r="B1473" s="33"/>
      <c r="C1473" s="31"/>
      <c r="D1473" s="31"/>
      <c r="E1473" s="33"/>
      <c r="F1473" s="32"/>
      <c r="G1473" s="32"/>
    </row>
    <row r="1474" spans="1:7">
      <c r="A1474" s="34"/>
      <c r="B1474" s="33"/>
      <c r="C1474" s="31"/>
      <c r="D1474" s="31"/>
      <c r="E1474" s="33"/>
      <c r="F1474" s="32"/>
      <c r="G1474" s="32"/>
    </row>
    <row r="1475" spans="1:7">
      <c r="A1475" s="22"/>
      <c r="B1475" s="33"/>
      <c r="C1475" s="31"/>
      <c r="D1475" s="31"/>
      <c r="E1475" s="33"/>
      <c r="F1475" s="32"/>
      <c r="G1475" s="32"/>
    </row>
    <row r="1476" spans="1:7">
      <c r="A1476" s="23"/>
      <c r="B1476" s="33"/>
      <c r="C1476" s="33"/>
      <c r="D1476" s="33"/>
      <c r="E1476" s="33"/>
      <c r="F1476" s="32"/>
      <c r="G1476" s="32"/>
    </row>
    <row r="1477" spans="1:7">
      <c r="A1477" s="73"/>
      <c r="B1477" s="33"/>
      <c r="C1477" s="33"/>
      <c r="D1477" s="33"/>
      <c r="E1477" s="33"/>
      <c r="F1477" s="32"/>
      <c r="G1477" s="32"/>
    </row>
    <row r="1478" spans="1:7">
      <c r="A1478" s="73"/>
      <c r="B1478" s="33"/>
      <c r="C1478" s="33"/>
      <c r="D1478" s="33"/>
      <c r="E1478" s="33"/>
      <c r="F1478" s="32"/>
      <c r="G1478" s="32"/>
    </row>
    <row r="1479" spans="1:7">
      <c r="A1479" s="34"/>
      <c r="B1479" s="33"/>
      <c r="C1479" s="33"/>
      <c r="D1479" s="33"/>
      <c r="E1479" s="33"/>
      <c r="F1479" s="32"/>
      <c r="G1479" s="32"/>
    </row>
    <row r="1480" spans="1:7">
      <c r="A1480" s="37"/>
      <c r="B1480" s="33"/>
      <c r="C1480" s="33"/>
      <c r="D1480" s="33"/>
      <c r="E1480" s="33"/>
      <c r="F1480" s="32"/>
      <c r="G1480" s="32"/>
    </row>
    <row r="1481" spans="1:7">
      <c r="A1481" s="73"/>
      <c r="B1481" s="33"/>
      <c r="C1481" s="33"/>
      <c r="D1481" s="33"/>
      <c r="E1481" s="33"/>
      <c r="F1481" s="32"/>
      <c r="G1481" s="32"/>
    </row>
    <row r="1482" spans="1:7">
      <c r="A1482" s="34"/>
      <c r="B1482" s="33"/>
      <c r="C1482" s="33"/>
      <c r="D1482" s="33"/>
      <c r="E1482" s="33"/>
      <c r="F1482" s="32"/>
      <c r="G1482" s="32"/>
    </row>
    <row r="1483" spans="1:7">
      <c r="A1483" s="73"/>
      <c r="B1483" s="33"/>
      <c r="C1483" s="33"/>
      <c r="D1483" s="33"/>
      <c r="E1483" s="33"/>
      <c r="F1483" s="32"/>
      <c r="G1483" s="32"/>
    </row>
    <row r="1484" spans="1:7">
      <c r="A1484" s="73"/>
      <c r="B1484" s="31"/>
      <c r="C1484" s="31"/>
      <c r="D1484" s="31"/>
      <c r="E1484" s="31"/>
      <c r="F1484" s="32"/>
      <c r="G1484" s="32"/>
    </row>
    <row r="1485" spans="1:7">
      <c r="A1485" s="73"/>
      <c r="B1485" s="31"/>
      <c r="C1485" s="31"/>
      <c r="D1485" s="31"/>
      <c r="E1485" s="31"/>
      <c r="F1485" s="32"/>
      <c r="G1485" s="32"/>
    </row>
    <row r="1486" spans="1:7">
      <c r="A1486" s="73"/>
      <c r="B1486" s="31"/>
      <c r="C1486" s="31"/>
      <c r="D1486" s="31"/>
      <c r="E1486" s="31"/>
      <c r="F1486" s="32"/>
      <c r="G1486" s="32"/>
    </row>
    <row r="1487" spans="1:7">
      <c r="A1487" s="34"/>
      <c r="B1487" s="31"/>
      <c r="C1487" s="31"/>
      <c r="D1487" s="31"/>
      <c r="E1487" s="31"/>
      <c r="F1487" s="32"/>
      <c r="G1487" s="32"/>
    </row>
    <row r="1488" spans="1:7">
      <c r="A1488" s="23"/>
      <c r="B1488" s="31"/>
      <c r="C1488" s="31"/>
      <c r="D1488" s="31"/>
      <c r="E1488" s="31"/>
      <c r="F1488" s="32"/>
      <c r="G1488" s="32"/>
    </row>
    <row r="1489" spans="1:7">
      <c r="A1489" s="34"/>
      <c r="B1489" s="31"/>
      <c r="C1489" s="31"/>
      <c r="D1489" s="31"/>
      <c r="E1489" s="31"/>
      <c r="F1489" s="32"/>
      <c r="G1489" s="32"/>
    </row>
    <row r="1490" spans="1:7">
      <c r="A1490" s="73"/>
      <c r="B1490" s="31"/>
      <c r="C1490" s="31"/>
      <c r="D1490" s="31"/>
      <c r="E1490" s="31"/>
      <c r="F1490" s="32"/>
      <c r="G1490" s="32"/>
    </row>
    <row r="1491" spans="1:7">
      <c r="A1491" s="73"/>
      <c r="B1491" s="31"/>
      <c r="C1491" s="31"/>
      <c r="D1491" s="31"/>
      <c r="E1491" s="31"/>
      <c r="F1491" s="32"/>
      <c r="G1491" s="32"/>
    </row>
    <row r="1492" spans="1:7">
      <c r="A1492" s="73"/>
      <c r="B1492" s="31"/>
      <c r="C1492" s="31"/>
      <c r="D1492" s="31"/>
      <c r="E1492" s="31"/>
      <c r="F1492" s="32"/>
      <c r="G1492" s="32"/>
    </row>
    <row r="1493" spans="1:7">
      <c r="A1493" s="23"/>
      <c r="B1493" s="31"/>
      <c r="C1493" s="31"/>
      <c r="D1493" s="31"/>
      <c r="E1493" s="31"/>
      <c r="F1493" s="32"/>
      <c r="G1493" s="32"/>
    </row>
    <row r="1494" spans="1:7">
      <c r="A1494" s="73"/>
      <c r="B1494" s="31"/>
      <c r="C1494" s="31"/>
      <c r="D1494" s="31"/>
      <c r="E1494" s="31"/>
      <c r="F1494" s="32"/>
      <c r="G1494" s="32"/>
    </row>
    <row r="1495" spans="1:7">
      <c r="A1495" s="73"/>
      <c r="B1495" s="31"/>
      <c r="C1495" s="31"/>
      <c r="D1495" s="31"/>
      <c r="E1495" s="31"/>
      <c r="F1495" s="32"/>
      <c r="G1495" s="32"/>
    </row>
    <row r="1496" spans="1:7">
      <c r="A1496" s="73"/>
      <c r="B1496" s="31"/>
      <c r="C1496" s="31"/>
      <c r="D1496" s="31"/>
      <c r="E1496" s="31"/>
      <c r="F1496" s="32"/>
      <c r="G1496" s="32"/>
    </row>
    <row r="1497" spans="1:7">
      <c r="A1497" s="73"/>
      <c r="B1497" s="31"/>
      <c r="C1497" s="31"/>
      <c r="D1497" s="31"/>
      <c r="E1497" s="31"/>
      <c r="F1497" s="32"/>
      <c r="G1497" s="32"/>
    </row>
    <row r="1498" spans="1:7">
      <c r="A1498" s="73"/>
      <c r="B1498" s="31"/>
      <c r="C1498" s="31"/>
      <c r="D1498" s="31"/>
      <c r="E1498" s="31"/>
      <c r="F1498" s="32"/>
      <c r="G1498" s="32"/>
    </row>
    <row r="1499" spans="1:7">
      <c r="A1499" s="34"/>
      <c r="B1499" s="31"/>
      <c r="C1499" s="31"/>
      <c r="D1499" s="31"/>
      <c r="E1499" s="31"/>
      <c r="F1499" s="32"/>
      <c r="G1499" s="32"/>
    </row>
    <row r="1500" spans="1:7">
      <c r="A1500" s="34"/>
      <c r="B1500" s="31"/>
      <c r="C1500" s="31"/>
      <c r="D1500" s="31"/>
      <c r="E1500" s="31"/>
      <c r="F1500" s="32"/>
      <c r="G1500" s="32"/>
    </row>
    <row r="1501" spans="1:7">
      <c r="A1501" s="34"/>
      <c r="B1501" s="31"/>
      <c r="C1501" s="31"/>
      <c r="D1501" s="31"/>
      <c r="E1501" s="31"/>
      <c r="F1501" s="32"/>
      <c r="G1501" s="32"/>
    </row>
    <row r="1502" spans="1:7">
      <c r="A1502" s="34"/>
      <c r="B1502" s="31"/>
      <c r="C1502" s="31"/>
      <c r="D1502" s="31"/>
      <c r="E1502" s="31"/>
      <c r="F1502" s="32"/>
      <c r="G1502" s="32"/>
    </row>
    <row r="1503" spans="1:7">
      <c r="A1503" s="34"/>
      <c r="B1503" s="31"/>
      <c r="C1503" s="31"/>
      <c r="D1503" s="31"/>
      <c r="E1503" s="31"/>
      <c r="F1503" s="32"/>
      <c r="G1503" s="32"/>
    </row>
    <row r="1504" spans="1:7">
      <c r="A1504" s="34"/>
      <c r="B1504" s="31"/>
      <c r="C1504" s="31"/>
      <c r="D1504" s="31"/>
      <c r="E1504" s="31"/>
      <c r="F1504" s="32"/>
      <c r="G1504" s="32"/>
    </row>
    <row r="1505" spans="1:7">
      <c r="A1505" s="23"/>
      <c r="B1505" s="31"/>
      <c r="C1505" s="31"/>
      <c r="D1505" s="31"/>
      <c r="E1505" s="31"/>
      <c r="F1505" s="32"/>
      <c r="G1505" s="32"/>
    </row>
    <row r="1506" spans="1:7">
      <c r="A1506" s="34"/>
      <c r="B1506" s="31"/>
      <c r="C1506" s="31"/>
      <c r="D1506" s="31"/>
      <c r="E1506" s="31"/>
      <c r="F1506" s="32"/>
      <c r="G1506" s="32"/>
    </row>
    <row r="1507" spans="1:7">
      <c r="A1507" s="73"/>
      <c r="B1507" s="31"/>
      <c r="C1507" s="31"/>
      <c r="D1507" s="31"/>
      <c r="E1507" s="31"/>
      <c r="F1507" s="32"/>
      <c r="G1507" s="32"/>
    </row>
    <row r="1508" spans="1:7">
      <c r="A1508" s="34"/>
      <c r="B1508" s="31"/>
      <c r="C1508" s="31"/>
      <c r="D1508" s="31"/>
      <c r="E1508" s="31"/>
      <c r="F1508" s="32"/>
      <c r="G1508" s="32"/>
    </row>
    <row r="1509" spans="1:7">
      <c r="A1509" s="73"/>
      <c r="B1509" s="31"/>
      <c r="C1509" s="31"/>
      <c r="D1509" s="31"/>
      <c r="E1509" s="31"/>
      <c r="F1509" s="32"/>
      <c r="G1509" s="32"/>
    </row>
    <row r="1510" spans="1:7">
      <c r="A1510" s="73"/>
      <c r="B1510" s="31"/>
      <c r="C1510" s="31"/>
      <c r="D1510" s="31"/>
      <c r="E1510" s="31"/>
      <c r="F1510" s="32"/>
      <c r="G1510" s="32"/>
    </row>
    <row r="1511" spans="1:7">
      <c r="A1511" s="23"/>
      <c r="B1511" s="31"/>
      <c r="C1511" s="31"/>
      <c r="D1511" s="31"/>
      <c r="E1511" s="31"/>
      <c r="F1511" s="32"/>
      <c r="G1511" s="32"/>
    </row>
    <row r="1512" spans="1:7">
      <c r="A1512" s="73"/>
      <c r="B1512" s="31"/>
      <c r="C1512" s="31"/>
      <c r="D1512" s="31"/>
      <c r="E1512" s="31"/>
      <c r="F1512" s="32"/>
      <c r="G1512" s="32"/>
    </row>
    <row r="1513" spans="1:7">
      <c r="A1513" s="73"/>
      <c r="B1513" s="31"/>
      <c r="C1513" s="31"/>
      <c r="D1513" s="31"/>
      <c r="E1513" s="31"/>
      <c r="F1513" s="32"/>
      <c r="G1513" s="32"/>
    </row>
    <row r="1514" spans="1:7">
      <c r="A1514" s="34"/>
      <c r="B1514" s="31"/>
      <c r="C1514" s="31"/>
      <c r="D1514" s="31"/>
      <c r="E1514" s="31"/>
      <c r="F1514" s="32"/>
      <c r="G1514" s="32"/>
    </row>
    <row r="1515" spans="1:7">
      <c r="A1515" s="73"/>
      <c r="B1515" s="31"/>
      <c r="C1515" s="31"/>
      <c r="D1515" s="31"/>
      <c r="E1515" s="31"/>
      <c r="F1515" s="32"/>
      <c r="G1515" s="32"/>
    </row>
    <row r="1516" spans="1:7">
      <c r="A1516" s="73"/>
      <c r="B1516" s="31"/>
      <c r="C1516" s="31"/>
      <c r="D1516" s="31"/>
      <c r="E1516" s="31"/>
      <c r="F1516" s="32"/>
      <c r="G1516" s="32"/>
    </row>
    <row r="1517" spans="1:7">
      <c r="A1517" s="73"/>
      <c r="B1517" s="31"/>
      <c r="C1517" s="31"/>
      <c r="D1517" s="31"/>
      <c r="E1517" s="31"/>
      <c r="F1517" s="32"/>
      <c r="G1517" s="32"/>
    </row>
    <row r="1518" spans="1:7">
      <c r="A1518" s="34"/>
      <c r="B1518" s="31"/>
      <c r="C1518" s="31"/>
      <c r="D1518" s="31"/>
      <c r="E1518" s="31"/>
      <c r="F1518" s="32"/>
      <c r="G1518" s="32"/>
    </row>
    <row r="1519" spans="1:7">
      <c r="A1519" s="73"/>
      <c r="B1519" s="31"/>
      <c r="C1519" s="31"/>
      <c r="D1519" s="31"/>
      <c r="E1519" s="31"/>
      <c r="F1519" s="32"/>
      <c r="G1519" s="32"/>
    </row>
    <row r="1520" spans="1:7">
      <c r="A1520" s="34"/>
      <c r="B1520" s="31"/>
      <c r="C1520" s="31"/>
      <c r="D1520" s="31"/>
      <c r="E1520" s="31"/>
      <c r="F1520" s="32"/>
      <c r="G1520" s="32"/>
    </row>
    <row r="1521" spans="1:7">
      <c r="A1521" s="73"/>
      <c r="B1521" s="31"/>
      <c r="C1521" s="31"/>
      <c r="D1521" s="31"/>
      <c r="E1521" s="31"/>
      <c r="F1521" s="32"/>
      <c r="G1521" s="32"/>
    </row>
    <row r="1522" spans="1:7">
      <c r="A1522" s="73"/>
      <c r="B1522" s="31"/>
      <c r="C1522" s="31"/>
      <c r="D1522" s="31"/>
      <c r="E1522" s="31"/>
      <c r="F1522" s="32"/>
      <c r="G1522" s="32"/>
    </row>
    <row r="1523" spans="1:7">
      <c r="A1523" s="73"/>
      <c r="B1523" s="31"/>
      <c r="C1523" s="31"/>
      <c r="D1523" s="31"/>
      <c r="E1523" s="31"/>
      <c r="F1523" s="32"/>
      <c r="G1523" s="32"/>
    </row>
    <row r="1524" spans="1:7">
      <c r="A1524" s="73"/>
      <c r="B1524" s="31"/>
      <c r="C1524" s="31"/>
      <c r="D1524" s="31"/>
      <c r="E1524" s="31"/>
      <c r="F1524" s="32"/>
      <c r="G1524" s="32"/>
    </row>
    <row r="1525" spans="1:7">
      <c r="A1525" s="34"/>
      <c r="B1525" s="31"/>
      <c r="C1525" s="31"/>
      <c r="D1525" s="31"/>
      <c r="E1525" s="31"/>
      <c r="F1525" s="32"/>
      <c r="G1525" s="32"/>
    </row>
    <row r="1526" spans="1:7">
      <c r="A1526" s="73"/>
      <c r="B1526" s="31"/>
      <c r="C1526" s="31"/>
      <c r="D1526" s="31"/>
      <c r="E1526" s="31"/>
      <c r="F1526" s="32"/>
      <c r="G1526" s="32"/>
    </row>
    <row r="1527" spans="1:7">
      <c r="A1527" s="23"/>
      <c r="B1527" s="31"/>
      <c r="C1527" s="31"/>
      <c r="D1527" s="31"/>
      <c r="E1527" s="31"/>
      <c r="F1527" s="32"/>
      <c r="G1527" s="32"/>
    </row>
    <row r="1540" spans="2:2">
      <c r="B1540" s="31"/>
    </row>
    <row r="1541" spans="2:2">
      <c r="B1541" s="31"/>
    </row>
    <row r="1542" spans="2:2">
      <c r="B1542" s="31"/>
    </row>
  </sheetData>
  <mergeCells count="9">
    <mergeCell ref="D11:D12"/>
    <mergeCell ref="E11:E12"/>
    <mergeCell ref="A8:G8"/>
    <mergeCell ref="A7:G7"/>
    <mergeCell ref="A9:G9"/>
    <mergeCell ref="F11:G11"/>
    <mergeCell ref="A11:A12"/>
    <mergeCell ref="B11:B12"/>
    <mergeCell ref="C11:C12"/>
  </mergeCells>
  <phoneticPr fontId="8" type="noConversion"/>
  <dataValidations count="3">
    <dataValidation type="list" allowBlank="1" showInputMessage="1" showErrorMessage="1" sqref="B13:B1419">
      <formula1>Код_КЦСР</formula1>
    </dataValidation>
    <dataValidation type="list" allowBlank="1" showInputMessage="1" showErrorMessage="1" sqref="E13:E1419">
      <formula1>Код_КВР</formula1>
    </dataValidation>
    <dataValidation type="list" allowBlank="1" showInputMessage="1" showErrorMessage="1" sqref="C13:C1419">
      <formula1>Код_Раздел</formula1>
    </dataValidation>
  </dataValidations>
  <pageMargins left="1.3779527559055118" right="0.39370078740157483" top="0.78740157480314965" bottom="0.78740157480314965" header="0.31496062992125984" footer="0.31496062992125984"/>
  <pageSetup paperSize="9" scale="56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361"/>
  <sheetViews>
    <sheetView showZeros="0" view="pageBreakPreview" zoomScale="70" zoomScaleNormal="84" zoomScaleSheetLayoutView="70" workbookViewId="0">
      <selection activeCell="H1" sqref="H1:H1048576"/>
    </sheetView>
  </sheetViews>
  <sheetFormatPr defaultRowHeight="16.5"/>
  <cols>
    <col min="1" max="1" width="80" style="50" customWidth="1"/>
    <col min="2" max="2" width="10.28515625" style="50" customWidth="1"/>
    <col min="3" max="3" width="9" style="50" customWidth="1"/>
    <col min="4" max="4" width="9.5703125" style="50" customWidth="1"/>
    <col min="5" max="5" width="20" style="26" customWidth="1"/>
    <col min="6" max="6" width="10.28515625" style="50" customWidth="1"/>
    <col min="7" max="7" width="21.5703125" style="48" customWidth="1"/>
    <col min="8" max="8" width="22.42578125" style="48" customWidth="1"/>
    <col min="9" max="9" width="9.140625" style="50"/>
    <col min="10" max="10" width="11.5703125" style="50" bestFit="1" customWidth="1"/>
    <col min="11" max="16384" width="9.140625" style="50"/>
  </cols>
  <sheetData>
    <row r="1" spans="1:8">
      <c r="G1" s="73"/>
      <c r="H1" s="114"/>
    </row>
    <row r="2" spans="1:8">
      <c r="G2" s="80"/>
      <c r="H2" s="115"/>
    </row>
    <row r="3" spans="1:8">
      <c r="G3" s="80"/>
      <c r="H3" s="115"/>
    </row>
    <row r="4" spans="1:8">
      <c r="G4" s="80"/>
      <c r="H4" s="115"/>
    </row>
    <row r="5" spans="1:8">
      <c r="E5" s="19"/>
      <c r="F5" s="19"/>
      <c r="H5" s="113" t="s">
        <v>627</v>
      </c>
    </row>
    <row r="6" spans="1:8">
      <c r="F6" s="19"/>
    </row>
    <row r="7" spans="1:8" ht="18.75">
      <c r="A7" s="105" t="s">
        <v>516</v>
      </c>
      <c r="B7" s="105"/>
      <c r="C7" s="105"/>
      <c r="D7" s="105"/>
      <c r="E7" s="105"/>
      <c r="F7" s="105"/>
      <c r="G7" s="106"/>
      <c r="H7" s="106"/>
    </row>
    <row r="8" spans="1:8" ht="18.75">
      <c r="A8" s="107" t="s">
        <v>119</v>
      </c>
      <c r="B8" s="107"/>
      <c r="C8" s="107"/>
      <c r="D8" s="107"/>
      <c r="E8" s="107"/>
      <c r="F8" s="108"/>
      <c r="G8" s="109"/>
      <c r="H8" s="109"/>
    </row>
    <row r="9" spans="1:8" ht="18.75">
      <c r="A9" s="110" t="s">
        <v>189</v>
      </c>
      <c r="B9" s="109"/>
      <c r="C9" s="109"/>
      <c r="D9" s="109"/>
      <c r="E9" s="109"/>
      <c r="F9" s="109"/>
      <c r="G9" s="109"/>
      <c r="H9" s="109"/>
    </row>
    <row r="10" spans="1:8">
      <c r="A10" s="72"/>
      <c r="B10" s="72"/>
      <c r="C10" s="19"/>
      <c r="D10" s="19"/>
      <c r="E10" s="19"/>
      <c r="F10" s="19"/>
    </row>
    <row r="11" spans="1:8">
      <c r="A11" s="100" t="s">
        <v>550</v>
      </c>
      <c r="B11" s="99" t="s">
        <v>539</v>
      </c>
      <c r="C11" s="99" t="s">
        <v>551</v>
      </c>
      <c r="D11" s="99" t="s">
        <v>568</v>
      </c>
      <c r="E11" s="99" t="s">
        <v>569</v>
      </c>
      <c r="F11" s="99" t="s">
        <v>570</v>
      </c>
      <c r="G11" s="111" t="s">
        <v>606</v>
      </c>
      <c r="H11" s="111"/>
    </row>
    <row r="12" spans="1:8" s="74" customFormat="1">
      <c r="A12" s="112"/>
      <c r="B12" s="112"/>
      <c r="C12" s="112"/>
      <c r="D12" s="112"/>
      <c r="E12" s="112"/>
      <c r="F12" s="112"/>
      <c r="G12" s="83" t="s">
        <v>607</v>
      </c>
      <c r="H12" s="92" t="s">
        <v>608</v>
      </c>
    </row>
    <row r="13" spans="1:8" s="74" customFormat="1">
      <c r="A13" s="39" t="str">
        <f ca="1">IF(ISERROR(MATCH(B13,Код_ППП,0)),"",INDIRECT(ADDRESS(MATCH(B13,Код_ППП,0)+1,2,,,"ППП")))</f>
        <v>МЭРИЯ ГОРОДА</v>
      </c>
      <c r="B13" s="6">
        <v>801</v>
      </c>
      <c r="C13" s="8"/>
      <c r="D13" s="8"/>
      <c r="E13" s="6"/>
      <c r="F13" s="6"/>
      <c r="G13" s="15">
        <f>G14+G142+G194+G256+G280+G312</f>
        <v>462243.30000000005</v>
      </c>
      <c r="H13" s="15">
        <f>H14+H142+H194+H256+H280+H312</f>
        <v>463503.39999999997</v>
      </c>
    </row>
    <row r="14" spans="1:8" s="74" customFormat="1">
      <c r="A14" s="39" t="str">
        <f ca="1">IF(ISERROR(MATCH(C14,Код_Раздел,0)),"",INDIRECT(ADDRESS(MATCH(C14,Код_Раздел,0)+1,2,,,"Раздел")))</f>
        <v>Общегосударственные  вопросы</v>
      </c>
      <c r="B14" s="6">
        <v>801</v>
      </c>
      <c r="C14" s="8" t="s">
        <v>554</v>
      </c>
      <c r="D14" s="8"/>
      <c r="E14" s="6"/>
      <c r="F14" s="6"/>
      <c r="G14" s="15">
        <f>G15+G22+G51+G56</f>
        <v>249214.9</v>
      </c>
      <c r="H14" s="15">
        <f>H15+H22+H51+H56</f>
        <v>246995.3</v>
      </c>
    </row>
    <row r="15" spans="1:8" s="74" customFormat="1" ht="33">
      <c r="A15" s="20" t="s">
        <v>574</v>
      </c>
      <c r="B15" s="6">
        <v>801</v>
      </c>
      <c r="C15" s="8" t="s">
        <v>554</v>
      </c>
      <c r="D15" s="8" t="s">
        <v>555</v>
      </c>
      <c r="E15" s="6"/>
      <c r="F15" s="6"/>
      <c r="G15" s="15">
        <f t="shared" ref="G15:G20" si="0">G16</f>
        <v>2998</v>
      </c>
      <c r="H15" s="15">
        <f t="shared" ref="H15:H20" si="1">H16</f>
        <v>2998</v>
      </c>
    </row>
    <row r="16" spans="1:8" s="74" customFormat="1" ht="33">
      <c r="A16" s="39" t="str">
        <f ca="1">IF(ISERROR(MATCH(E16,Код_КЦСР,0)),"",INDIRECT(ADDRESS(MATCH(E16,Код_КЦСР,0)+1,2,,,"КЦСР")))</f>
        <v>Непрограммные направления деятельности органов местного самоуправления</v>
      </c>
      <c r="B16" s="6">
        <v>801</v>
      </c>
      <c r="C16" s="8" t="s">
        <v>554</v>
      </c>
      <c r="D16" s="8" t="s">
        <v>555</v>
      </c>
      <c r="E16" s="6" t="s">
        <v>19</v>
      </c>
      <c r="F16" s="6"/>
      <c r="G16" s="15">
        <f t="shared" si="0"/>
        <v>2998</v>
      </c>
      <c r="H16" s="15">
        <f t="shared" si="1"/>
        <v>2998</v>
      </c>
    </row>
    <row r="17" spans="1:8" s="74" customFormat="1">
      <c r="A17" s="39" t="str">
        <f ca="1">IF(ISERROR(MATCH(E17,Код_КЦСР,0)),"",INDIRECT(ADDRESS(MATCH(E17,Код_КЦСР,0)+1,2,,,"КЦСР")))</f>
        <v>Расходы, не включенные в муниципальные программы города Череповца</v>
      </c>
      <c r="B17" s="6">
        <v>801</v>
      </c>
      <c r="C17" s="8" t="s">
        <v>554</v>
      </c>
      <c r="D17" s="8" t="s">
        <v>555</v>
      </c>
      <c r="E17" s="6" t="s">
        <v>21</v>
      </c>
      <c r="F17" s="6"/>
      <c r="G17" s="15">
        <f t="shared" si="0"/>
        <v>2998</v>
      </c>
      <c r="H17" s="15">
        <f t="shared" si="1"/>
        <v>2998</v>
      </c>
    </row>
    <row r="18" spans="1:8" s="74" customFormat="1" ht="33">
      <c r="A18" s="39" t="str">
        <f ca="1">IF(ISERROR(MATCH(E18,Код_КЦСР,0)),"",INDIRECT(ADDRESS(MATCH(E18,Код_КЦСР,0)+1,2,,,"КЦСР")))</f>
        <v>Руководство и управление в сфере установленных функций органов местного самоуправления</v>
      </c>
      <c r="B18" s="6">
        <v>801</v>
      </c>
      <c r="C18" s="8" t="s">
        <v>554</v>
      </c>
      <c r="D18" s="8" t="s">
        <v>555</v>
      </c>
      <c r="E18" s="6" t="s">
        <v>23</v>
      </c>
      <c r="F18" s="6"/>
      <c r="G18" s="15">
        <f t="shared" si="0"/>
        <v>2998</v>
      </c>
      <c r="H18" s="15">
        <f t="shared" si="1"/>
        <v>2998</v>
      </c>
    </row>
    <row r="19" spans="1:8" s="74" customFormat="1">
      <c r="A19" s="39" t="str">
        <f ca="1">IF(ISERROR(MATCH(E19,Код_КЦСР,0)),"",INDIRECT(ADDRESS(MATCH(E19,Код_КЦСР,0)+1,2,,,"КЦСР")))</f>
        <v>Глава муниципального образования</v>
      </c>
      <c r="B19" s="6">
        <v>801</v>
      </c>
      <c r="C19" s="8" t="s">
        <v>554</v>
      </c>
      <c r="D19" s="8" t="s">
        <v>555</v>
      </c>
      <c r="E19" s="6" t="s">
        <v>25</v>
      </c>
      <c r="F19" s="6"/>
      <c r="G19" s="15">
        <f t="shared" si="0"/>
        <v>2998</v>
      </c>
      <c r="H19" s="15">
        <f t="shared" si="1"/>
        <v>2998</v>
      </c>
    </row>
    <row r="20" spans="1:8" s="74" customFormat="1" ht="33">
      <c r="A20" s="39" t="str">
        <f ca="1">IF(ISERROR(MATCH(F20,Код_КВР,0)),"",INDIRECT(ADDRESS(MATCH(F20,Код_КВР,0)+1,2,,,"КВР")))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" s="6">
        <v>801</v>
      </c>
      <c r="C20" s="8" t="s">
        <v>554</v>
      </c>
      <c r="D20" s="8" t="s">
        <v>555</v>
      </c>
      <c r="E20" s="6" t="s">
        <v>25</v>
      </c>
      <c r="F20" s="6">
        <v>100</v>
      </c>
      <c r="G20" s="15">
        <f t="shared" si="0"/>
        <v>2998</v>
      </c>
      <c r="H20" s="15">
        <f t="shared" si="1"/>
        <v>2998</v>
      </c>
    </row>
    <row r="21" spans="1:8" s="74" customFormat="1">
      <c r="A21" s="39" t="str">
        <f ca="1">IF(ISERROR(MATCH(F21,Код_КВР,0)),"",INDIRECT(ADDRESS(MATCH(F21,Код_КВР,0)+1,2,,,"КВР")))</f>
        <v>Расходы на выплаты персоналу муниципальных органов</v>
      </c>
      <c r="B21" s="6">
        <v>801</v>
      </c>
      <c r="C21" s="8" t="s">
        <v>554</v>
      </c>
      <c r="D21" s="8" t="s">
        <v>555</v>
      </c>
      <c r="E21" s="6" t="s">
        <v>25</v>
      </c>
      <c r="F21" s="6">
        <v>120</v>
      </c>
      <c r="G21" s="15">
        <v>2998</v>
      </c>
      <c r="H21" s="15">
        <v>2998</v>
      </c>
    </row>
    <row r="22" spans="1:8" s="74" customFormat="1" ht="54" customHeight="1">
      <c r="A22" s="11" t="s">
        <v>576</v>
      </c>
      <c r="B22" s="6">
        <v>801</v>
      </c>
      <c r="C22" s="8" t="s">
        <v>554</v>
      </c>
      <c r="D22" s="8" t="s">
        <v>557</v>
      </c>
      <c r="E22" s="6"/>
      <c r="F22" s="6"/>
      <c r="G22" s="15">
        <f>G23</f>
        <v>127806.3</v>
      </c>
      <c r="H22" s="15">
        <f>H23</f>
        <v>124657.5</v>
      </c>
    </row>
    <row r="23" spans="1:8" s="74" customFormat="1" ht="33">
      <c r="A23" s="39" t="str">
        <f ca="1">IF(ISERROR(MATCH(E23,Код_КЦСР,0)),"",INDIRECT(ADDRESS(MATCH(E23,Код_КЦСР,0)+1,2,,,"КЦСР")))</f>
        <v>Непрограммные направления деятельности органов местного самоуправления</v>
      </c>
      <c r="B23" s="6">
        <v>801</v>
      </c>
      <c r="C23" s="8" t="s">
        <v>554</v>
      </c>
      <c r="D23" s="8" t="s">
        <v>557</v>
      </c>
      <c r="E23" s="6" t="s">
        <v>19</v>
      </c>
      <c r="F23" s="6"/>
      <c r="G23" s="15">
        <f t="shared" ref="G23:H25" si="2">G24</f>
        <v>127806.3</v>
      </c>
      <c r="H23" s="15">
        <f t="shared" si="2"/>
        <v>124657.5</v>
      </c>
    </row>
    <row r="24" spans="1:8" s="74" customFormat="1">
      <c r="A24" s="39" t="str">
        <f ca="1">IF(ISERROR(MATCH(E24,Код_КЦСР,0)),"",INDIRECT(ADDRESS(MATCH(E24,Код_КЦСР,0)+1,2,,,"КЦСР")))</f>
        <v>Расходы, не включенные в муниципальные программы города Череповца</v>
      </c>
      <c r="B24" s="6">
        <v>801</v>
      </c>
      <c r="C24" s="8" t="s">
        <v>554</v>
      </c>
      <c r="D24" s="8" t="s">
        <v>557</v>
      </c>
      <c r="E24" s="6" t="s">
        <v>21</v>
      </c>
      <c r="F24" s="6"/>
      <c r="G24" s="15">
        <f>G25+G35+G41+G44+G48</f>
        <v>127806.3</v>
      </c>
      <c r="H24" s="15">
        <f>H25+H35+H41+H44+H48</f>
        <v>124657.5</v>
      </c>
    </row>
    <row r="25" spans="1:8" s="74" customFormat="1" ht="33">
      <c r="A25" s="39" t="str">
        <f ca="1">IF(ISERROR(MATCH(E25,Код_КЦСР,0)),"",INDIRECT(ADDRESS(MATCH(E25,Код_КЦСР,0)+1,2,,,"КЦСР")))</f>
        <v>Руководство и управление в сфере установленных функций органов местного самоуправления</v>
      </c>
      <c r="B25" s="6">
        <v>801</v>
      </c>
      <c r="C25" s="8" t="s">
        <v>554</v>
      </c>
      <c r="D25" s="8" t="s">
        <v>557</v>
      </c>
      <c r="E25" s="6" t="s">
        <v>23</v>
      </c>
      <c r="F25" s="6"/>
      <c r="G25" s="15">
        <f t="shared" si="2"/>
        <v>125944.3</v>
      </c>
      <c r="H25" s="15">
        <f t="shared" si="2"/>
        <v>122792.2</v>
      </c>
    </row>
    <row r="26" spans="1:8" s="74" customFormat="1">
      <c r="A26" s="39" t="str">
        <f ca="1">IF(ISERROR(MATCH(E26,Код_КЦСР,0)),"",INDIRECT(ADDRESS(MATCH(E26,Код_КЦСР,0)+1,2,,,"КЦСР")))</f>
        <v>Центральный аппарат</v>
      </c>
      <c r="B26" s="6">
        <v>801</v>
      </c>
      <c r="C26" s="8" t="s">
        <v>554</v>
      </c>
      <c r="D26" s="8" t="s">
        <v>557</v>
      </c>
      <c r="E26" s="6" t="s">
        <v>26</v>
      </c>
      <c r="F26" s="6"/>
      <c r="G26" s="15">
        <f>G27+G29+G32</f>
        <v>125944.3</v>
      </c>
      <c r="H26" s="15">
        <f>H27+H29+H32</f>
        <v>122792.2</v>
      </c>
    </row>
    <row r="27" spans="1:8" s="74" customFormat="1" ht="33">
      <c r="A27" s="39" t="str">
        <f t="shared" ref="A27:A33" ca="1" si="3">IF(ISERROR(MATCH(F27,Код_КВР,0)),"",INDIRECT(ADDRESS(MATCH(F27,Код_КВР,0)+1,2,,,"КВР")))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7" s="6">
        <v>801</v>
      </c>
      <c r="C27" s="8" t="s">
        <v>554</v>
      </c>
      <c r="D27" s="8" t="s">
        <v>557</v>
      </c>
      <c r="E27" s="6" t="s">
        <v>26</v>
      </c>
      <c r="F27" s="6">
        <v>100</v>
      </c>
      <c r="G27" s="15">
        <f>G28</f>
        <v>121544.5</v>
      </c>
      <c r="H27" s="15">
        <f>H28</f>
        <v>118582.39999999999</v>
      </c>
    </row>
    <row r="28" spans="1:8" s="74" customFormat="1">
      <c r="A28" s="39" t="str">
        <f t="shared" ca="1" si="3"/>
        <v>Расходы на выплаты персоналу муниципальных органов</v>
      </c>
      <c r="B28" s="6">
        <v>801</v>
      </c>
      <c r="C28" s="8" t="s">
        <v>554</v>
      </c>
      <c r="D28" s="8" t="s">
        <v>557</v>
      </c>
      <c r="E28" s="6" t="s">
        <v>26</v>
      </c>
      <c r="F28" s="6">
        <v>120</v>
      </c>
      <c r="G28" s="15">
        <v>121544.5</v>
      </c>
      <c r="H28" s="15">
        <v>118582.39999999999</v>
      </c>
    </row>
    <row r="29" spans="1:8" s="74" customFormat="1">
      <c r="A29" s="39" t="str">
        <f t="shared" ca="1" si="3"/>
        <v>Закупка товаров, работ и услуг для муниципальных нужд</v>
      </c>
      <c r="B29" s="6">
        <v>801</v>
      </c>
      <c r="C29" s="8" t="s">
        <v>554</v>
      </c>
      <c r="D29" s="8" t="s">
        <v>557</v>
      </c>
      <c r="E29" s="6" t="s">
        <v>26</v>
      </c>
      <c r="F29" s="6">
        <v>200</v>
      </c>
      <c r="G29" s="15">
        <f>G30</f>
        <v>4397.8</v>
      </c>
      <c r="H29" s="15">
        <f>H30</f>
        <v>4207.8</v>
      </c>
    </row>
    <row r="30" spans="1:8" s="74" customFormat="1" ht="33">
      <c r="A30" s="39" t="str">
        <f t="shared" ca="1" si="3"/>
        <v>Иные закупки товаров, работ и услуг для обеспечения муниципальных нужд</v>
      </c>
      <c r="B30" s="6">
        <v>801</v>
      </c>
      <c r="C30" s="8" t="s">
        <v>554</v>
      </c>
      <c r="D30" s="8" t="s">
        <v>557</v>
      </c>
      <c r="E30" s="6" t="s">
        <v>26</v>
      </c>
      <c r="F30" s="6">
        <v>240</v>
      </c>
      <c r="G30" s="15">
        <f>G31</f>
        <v>4397.8</v>
      </c>
      <c r="H30" s="15">
        <f>H31</f>
        <v>4207.8</v>
      </c>
    </row>
    <row r="31" spans="1:8" s="74" customFormat="1" ht="33">
      <c r="A31" s="39" t="str">
        <f t="shared" ca="1" si="3"/>
        <v xml:space="preserve">Прочая закупка товаров, работ и услуг для обеспечения муниципальных нужд         </v>
      </c>
      <c r="B31" s="6">
        <v>801</v>
      </c>
      <c r="C31" s="8" t="s">
        <v>554</v>
      </c>
      <c r="D31" s="8" t="s">
        <v>557</v>
      </c>
      <c r="E31" s="6" t="s">
        <v>26</v>
      </c>
      <c r="F31" s="6">
        <v>244</v>
      </c>
      <c r="G31" s="15">
        <v>4397.8</v>
      </c>
      <c r="H31" s="15">
        <v>4207.8</v>
      </c>
    </row>
    <row r="32" spans="1:8" s="74" customFormat="1">
      <c r="A32" s="39" t="str">
        <f t="shared" ca="1" si="3"/>
        <v>Иные бюджетные ассигнования</v>
      </c>
      <c r="B32" s="6">
        <v>801</v>
      </c>
      <c r="C32" s="8" t="s">
        <v>554</v>
      </c>
      <c r="D32" s="8" t="s">
        <v>557</v>
      </c>
      <c r="E32" s="6" t="s">
        <v>26</v>
      </c>
      <c r="F32" s="6">
        <v>800</v>
      </c>
      <c r="G32" s="15">
        <f>G33</f>
        <v>2</v>
      </c>
      <c r="H32" s="15">
        <f>H33</f>
        <v>2</v>
      </c>
    </row>
    <row r="33" spans="1:8" s="74" customFormat="1">
      <c r="A33" s="39" t="str">
        <f t="shared" ca="1" si="3"/>
        <v>Уплата налогов, сборов и иных платежей</v>
      </c>
      <c r="B33" s="6">
        <v>801</v>
      </c>
      <c r="C33" s="8" t="s">
        <v>554</v>
      </c>
      <c r="D33" s="8" t="s">
        <v>557</v>
      </c>
      <c r="E33" s="6" t="s">
        <v>26</v>
      </c>
      <c r="F33" s="6">
        <v>850</v>
      </c>
      <c r="G33" s="15">
        <f>G34</f>
        <v>2</v>
      </c>
      <c r="H33" s="15">
        <f>H34</f>
        <v>2</v>
      </c>
    </row>
    <row r="34" spans="1:8" s="74" customFormat="1">
      <c r="A34" s="39" t="str">
        <f ca="1">IF(ISERROR(MATCH(F34,Код_КВР,0)),"",INDIRECT(ADDRESS(MATCH(F34,Код_КВР,0)+1,2,,,"КВР")))</f>
        <v>Уплата прочих налогов, сборов и иных платежей</v>
      </c>
      <c r="B34" s="6">
        <v>801</v>
      </c>
      <c r="C34" s="8" t="s">
        <v>554</v>
      </c>
      <c r="D34" s="8" t="s">
        <v>557</v>
      </c>
      <c r="E34" s="6" t="s">
        <v>26</v>
      </c>
      <c r="F34" s="6">
        <v>852</v>
      </c>
      <c r="G34" s="15">
        <v>2</v>
      </c>
      <c r="H34" s="15">
        <v>2</v>
      </c>
    </row>
    <row r="35" spans="1:8" s="74" customFormat="1" ht="109.5" customHeight="1">
      <c r="A35" s="39" t="str">
        <f ca="1">IF(ISERROR(MATCH(E35,Код_КЦСР,0)),"",INDIRECT(ADDRESS(MATCH(E35,Код_КЦСР,0)+1,2,,,"КЦСР")))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5" s="6">
        <v>801</v>
      </c>
      <c r="C35" s="8" t="s">
        <v>554</v>
      </c>
      <c r="D35" s="8" t="s">
        <v>557</v>
      </c>
      <c r="E35" s="6" t="s">
        <v>96</v>
      </c>
      <c r="F35" s="6"/>
      <c r="G35" s="15">
        <f>G36+G38</f>
        <v>1026.5999999999999</v>
      </c>
      <c r="H35" s="15">
        <f>H36+H38</f>
        <v>1026.5999999999999</v>
      </c>
    </row>
    <row r="36" spans="1:8" s="74" customFormat="1" ht="33">
      <c r="A36" s="39" t="str">
        <f ca="1">IF(ISERROR(MATCH(F36,Код_КВР,0)),"",INDIRECT(ADDRESS(MATCH(F36,Код_КВР,0)+1,2,,,"КВР")))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" s="6">
        <v>801</v>
      </c>
      <c r="C36" s="8" t="s">
        <v>554</v>
      </c>
      <c r="D36" s="8" t="s">
        <v>557</v>
      </c>
      <c r="E36" s="6" t="s">
        <v>96</v>
      </c>
      <c r="F36" s="6">
        <v>100</v>
      </c>
      <c r="G36" s="15">
        <f>G37</f>
        <v>1016.6</v>
      </c>
      <c r="H36" s="15">
        <f>H37</f>
        <v>1016.6</v>
      </c>
    </row>
    <row r="37" spans="1:8" s="74" customFormat="1" ht="21" customHeight="1">
      <c r="A37" s="39" t="str">
        <f ca="1">IF(ISERROR(MATCH(F37,Код_КВР,0)),"",INDIRECT(ADDRESS(MATCH(F37,Код_КВР,0)+1,2,,,"КВР")))</f>
        <v>Расходы на выплаты персоналу муниципальных органов</v>
      </c>
      <c r="B37" s="6">
        <v>801</v>
      </c>
      <c r="C37" s="8" t="s">
        <v>554</v>
      </c>
      <c r="D37" s="8" t="s">
        <v>557</v>
      </c>
      <c r="E37" s="6" t="s">
        <v>96</v>
      </c>
      <c r="F37" s="6">
        <v>120</v>
      </c>
      <c r="G37" s="15">
        <v>1016.6</v>
      </c>
      <c r="H37" s="15">
        <v>1016.6</v>
      </c>
    </row>
    <row r="38" spans="1:8" s="74" customFormat="1">
      <c r="A38" s="39" t="str">
        <f ca="1">IF(ISERROR(MATCH(F38,Код_КВР,0)),"",INDIRECT(ADDRESS(MATCH(F38,Код_КВР,0)+1,2,,,"КВР")))</f>
        <v>Закупка товаров, работ и услуг для муниципальных нужд</v>
      </c>
      <c r="B38" s="6">
        <v>801</v>
      </c>
      <c r="C38" s="8" t="s">
        <v>554</v>
      </c>
      <c r="D38" s="8" t="s">
        <v>557</v>
      </c>
      <c r="E38" s="6" t="s">
        <v>96</v>
      </c>
      <c r="F38" s="6">
        <v>200</v>
      </c>
      <c r="G38" s="15">
        <f>G39</f>
        <v>10</v>
      </c>
      <c r="H38" s="15">
        <f>H39</f>
        <v>10</v>
      </c>
    </row>
    <row r="39" spans="1:8" s="74" customFormat="1" ht="33">
      <c r="A39" s="39" t="str">
        <f ca="1">IF(ISERROR(MATCH(F39,Код_КВР,0)),"",INDIRECT(ADDRESS(MATCH(F39,Код_КВР,0)+1,2,,,"КВР")))</f>
        <v>Иные закупки товаров, работ и услуг для обеспечения муниципальных нужд</v>
      </c>
      <c r="B39" s="6">
        <v>801</v>
      </c>
      <c r="C39" s="8" t="s">
        <v>554</v>
      </c>
      <c r="D39" s="8" t="s">
        <v>557</v>
      </c>
      <c r="E39" s="6" t="s">
        <v>96</v>
      </c>
      <c r="F39" s="6">
        <v>240</v>
      </c>
      <c r="G39" s="15">
        <f>G40</f>
        <v>10</v>
      </c>
      <c r="H39" s="15">
        <f>H40</f>
        <v>10</v>
      </c>
    </row>
    <row r="40" spans="1:8" s="74" customFormat="1" ht="33">
      <c r="A40" s="39" t="str">
        <f ca="1">IF(ISERROR(MATCH(F40,Код_КВР,0)),"",INDIRECT(ADDRESS(MATCH(F40,Код_КВР,0)+1,2,,,"КВР")))</f>
        <v xml:space="preserve">Прочая закупка товаров, работ и услуг для обеспечения муниципальных нужд         </v>
      </c>
      <c r="B40" s="6">
        <v>801</v>
      </c>
      <c r="C40" s="8" t="s">
        <v>554</v>
      </c>
      <c r="D40" s="8" t="s">
        <v>557</v>
      </c>
      <c r="E40" s="6" t="s">
        <v>96</v>
      </c>
      <c r="F40" s="6">
        <v>244</v>
      </c>
      <c r="G40" s="15">
        <v>10</v>
      </c>
      <c r="H40" s="15">
        <v>10</v>
      </c>
    </row>
    <row r="41" spans="1:8" s="74" customFormat="1" ht="106.5" customHeight="1">
      <c r="A41" s="39" t="str">
        <f ca="1">IF(ISERROR(MATCH(E41,Код_КЦСР,0)),"",INDIRECT(ADDRESS(MATCH(E41,Код_КЦСР,0)+1,2,,,"КЦСР")))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1" s="6">
        <v>801</v>
      </c>
      <c r="C41" s="8" t="s">
        <v>554</v>
      </c>
      <c r="D41" s="8" t="s">
        <v>557</v>
      </c>
      <c r="E41" s="6" t="s">
        <v>97</v>
      </c>
      <c r="F41" s="6"/>
      <c r="G41" s="15">
        <f>G42</f>
        <v>495</v>
      </c>
      <c r="H41" s="15">
        <f>H42</f>
        <v>495</v>
      </c>
    </row>
    <row r="42" spans="1:8" s="74" customFormat="1" ht="40.5" customHeight="1">
      <c r="A42" s="39" t="str">
        <f ca="1">IF(ISERROR(MATCH(F42,Код_КВР,0)),"",INDIRECT(ADDRESS(MATCH(F42,Код_КВР,0)+1,2,,,"КВР")))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" s="6">
        <v>801</v>
      </c>
      <c r="C42" s="8" t="s">
        <v>554</v>
      </c>
      <c r="D42" s="8" t="s">
        <v>557</v>
      </c>
      <c r="E42" s="6" t="s">
        <v>97</v>
      </c>
      <c r="F42" s="6">
        <v>100</v>
      </c>
      <c r="G42" s="15">
        <f>G43</f>
        <v>495</v>
      </c>
      <c r="H42" s="15">
        <f>H43</f>
        <v>495</v>
      </c>
    </row>
    <row r="43" spans="1:8" s="74" customFormat="1" ht="19.5" customHeight="1">
      <c r="A43" s="39" t="str">
        <f ca="1">IF(ISERROR(MATCH(F43,Код_КВР,0)),"",INDIRECT(ADDRESS(MATCH(F43,Код_КВР,0)+1,2,,,"КВР")))</f>
        <v>Расходы на выплаты персоналу муниципальных органов</v>
      </c>
      <c r="B43" s="6">
        <v>801</v>
      </c>
      <c r="C43" s="8" t="s">
        <v>554</v>
      </c>
      <c r="D43" s="8" t="s">
        <v>557</v>
      </c>
      <c r="E43" s="6" t="s">
        <v>97</v>
      </c>
      <c r="F43" s="6">
        <v>120</v>
      </c>
      <c r="G43" s="15">
        <v>495</v>
      </c>
      <c r="H43" s="15">
        <v>495</v>
      </c>
    </row>
    <row r="44" spans="1:8" s="74" customFormat="1" ht="151.5" customHeight="1">
      <c r="A44" s="39" t="str">
        <f ca="1">IF(ISERROR(MATCH(E44,Код_КЦСР,0)),"",INDIRECT(ADDRESS(MATCH(E44,Код_КЦСР,0)+1,2,,,"КЦСР")))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4" s="6">
        <v>801</v>
      </c>
      <c r="C44" s="8" t="s">
        <v>554</v>
      </c>
      <c r="D44" s="8" t="s">
        <v>557</v>
      </c>
      <c r="E44" s="6" t="s">
        <v>98</v>
      </c>
      <c r="F44" s="6"/>
      <c r="G44" s="15">
        <f t="shared" ref="G44:H46" si="4">G45</f>
        <v>0.7</v>
      </c>
      <c r="H44" s="15">
        <f t="shared" si="4"/>
        <v>0.7</v>
      </c>
    </row>
    <row r="45" spans="1:8" s="74" customFormat="1">
      <c r="A45" s="39" t="str">
        <f ca="1">IF(ISERROR(MATCH(F45,Код_КВР,0)),"",INDIRECT(ADDRESS(MATCH(F45,Код_КВР,0)+1,2,,,"КВР")))</f>
        <v>Закупка товаров, работ и услуг для муниципальных нужд</v>
      </c>
      <c r="B45" s="6">
        <v>801</v>
      </c>
      <c r="C45" s="8" t="s">
        <v>554</v>
      </c>
      <c r="D45" s="8" t="s">
        <v>557</v>
      </c>
      <c r="E45" s="6" t="s">
        <v>98</v>
      </c>
      <c r="F45" s="6">
        <v>200</v>
      </c>
      <c r="G45" s="15">
        <f t="shared" si="4"/>
        <v>0.7</v>
      </c>
      <c r="H45" s="15">
        <f t="shared" si="4"/>
        <v>0.7</v>
      </c>
    </row>
    <row r="46" spans="1:8" s="74" customFormat="1" ht="33">
      <c r="A46" s="39" t="str">
        <f ca="1">IF(ISERROR(MATCH(F46,Код_КВР,0)),"",INDIRECT(ADDRESS(MATCH(F46,Код_КВР,0)+1,2,,,"КВР")))</f>
        <v>Иные закупки товаров, работ и услуг для обеспечения муниципальных нужд</v>
      </c>
      <c r="B46" s="6">
        <v>801</v>
      </c>
      <c r="C46" s="8" t="s">
        <v>554</v>
      </c>
      <c r="D46" s="8" t="s">
        <v>557</v>
      </c>
      <c r="E46" s="6" t="s">
        <v>98</v>
      </c>
      <c r="F46" s="6">
        <v>240</v>
      </c>
      <c r="G46" s="15">
        <f t="shared" si="4"/>
        <v>0.7</v>
      </c>
      <c r="H46" s="15">
        <f t="shared" si="4"/>
        <v>0.7</v>
      </c>
    </row>
    <row r="47" spans="1:8" s="74" customFormat="1" ht="33">
      <c r="A47" s="39" t="str">
        <f ca="1">IF(ISERROR(MATCH(F47,Код_КВР,0)),"",INDIRECT(ADDRESS(MATCH(F47,Код_КВР,0)+1,2,,,"КВР")))</f>
        <v xml:space="preserve">Прочая закупка товаров, работ и услуг для обеспечения муниципальных нужд         </v>
      </c>
      <c r="B47" s="6">
        <v>801</v>
      </c>
      <c r="C47" s="8" t="s">
        <v>554</v>
      </c>
      <c r="D47" s="8" t="s">
        <v>557</v>
      </c>
      <c r="E47" s="6" t="s">
        <v>98</v>
      </c>
      <c r="F47" s="6">
        <v>244</v>
      </c>
      <c r="G47" s="15">
        <v>0.7</v>
      </c>
      <c r="H47" s="15">
        <v>0.7</v>
      </c>
    </row>
    <row r="48" spans="1:8" s="74" customFormat="1" ht="99">
      <c r="A48" s="39" t="str">
        <f ca="1">IF(ISERROR(MATCH(E48,Код_КЦСР,0)),"",INDIRECT(ADDRESS(MATCH(E48,Код_КЦСР,0)+1,2,,,"КЦСР")))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8" s="6">
        <v>801</v>
      </c>
      <c r="C48" s="8" t="s">
        <v>554</v>
      </c>
      <c r="D48" s="8" t="s">
        <v>557</v>
      </c>
      <c r="E48" s="6" t="s">
        <v>100</v>
      </c>
      <c r="F48" s="6"/>
      <c r="G48" s="15">
        <f>G49</f>
        <v>339.7</v>
      </c>
      <c r="H48" s="15">
        <f>H49</f>
        <v>343</v>
      </c>
    </row>
    <row r="49" spans="1:8" s="74" customFormat="1" ht="33">
      <c r="A49" s="39" t="str">
        <f ca="1">IF(ISERROR(MATCH(F49,Код_КВР,0)),"",INDIRECT(ADDRESS(MATCH(F49,Код_КВР,0)+1,2,,,"КВР")))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" s="6">
        <v>801</v>
      </c>
      <c r="C49" s="8" t="s">
        <v>554</v>
      </c>
      <c r="D49" s="8" t="s">
        <v>557</v>
      </c>
      <c r="E49" s="6" t="s">
        <v>100</v>
      </c>
      <c r="F49" s="6">
        <v>100</v>
      </c>
      <c r="G49" s="15">
        <f>G50</f>
        <v>339.7</v>
      </c>
      <c r="H49" s="15">
        <f>H50</f>
        <v>343</v>
      </c>
    </row>
    <row r="50" spans="1:8" s="74" customFormat="1">
      <c r="A50" s="39" t="str">
        <f ca="1">IF(ISERROR(MATCH(F50,Код_КВР,0)),"",INDIRECT(ADDRESS(MATCH(F50,Код_КВР,0)+1,2,,,"КВР")))</f>
        <v>Расходы на выплаты персоналу муниципальных органов</v>
      </c>
      <c r="B50" s="6">
        <v>801</v>
      </c>
      <c r="C50" s="8" t="s">
        <v>554</v>
      </c>
      <c r="D50" s="8" t="s">
        <v>557</v>
      </c>
      <c r="E50" s="6" t="s">
        <v>100</v>
      </c>
      <c r="F50" s="6">
        <v>120</v>
      </c>
      <c r="G50" s="15">
        <v>339.7</v>
      </c>
      <c r="H50" s="15">
        <v>343</v>
      </c>
    </row>
    <row r="51" spans="1:8" s="74" customFormat="1">
      <c r="A51" s="11" t="s">
        <v>95</v>
      </c>
      <c r="B51" s="6">
        <v>801</v>
      </c>
      <c r="C51" s="8" t="s">
        <v>554</v>
      </c>
      <c r="D51" s="8" t="s">
        <v>562</v>
      </c>
      <c r="E51" s="6"/>
      <c r="F51" s="6"/>
      <c r="G51" s="15">
        <f t="shared" ref="G51:H54" si="5">G52</f>
        <v>0</v>
      </c>
      <c r="H51" s="15">
        <f t="shared" si="5"/>
        <v>217</v>
      </c>
    </row>
    <row r="52" spans="1:8" s="74" customFormat="1" ht="66">
      <c r="A52" s="39" t="str">
        <f ca="1">IF(ISERROR(MATCH(E52,Код_КЦСР,0)),"",INDIRECT(ADDRESS(MATCH(E52,Код_КЦСР,0)+1,2,,,"КЦСР")))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52" s="6">
        <v>801</v>
      </c>
      <c r="C52" s="8" t="s">
        <v>554</v>
      </c>
      <c r="D52" s="8" t="s">
        <v>562</v>
      </c>
      <c r="E52" s="6" t="s">
        <v>103</v>
      </c>
      <c r="F52" s="6"/>
      <c r="G52" s="15">
        <f t="shared" si="5"/>
        <v>0</v>
      </c>
      <c r="H52" s="15">
        <f t="shared" si="5"/>
        <v>217</v>
      </c>
    </row>
    <row r="53" spans="1:8" s="74" customFormat="1">
      <c r="A53" s="39" t="str">
        <f ca="1">IF(ISERROR(MATCH(F53,Код_КВР,0)),"",INDIRECT(ADDRESS(MATCH(F53,Код_КВР,0)+1,2,,,"КВР")))</f>
        <v>Закупка товаров, работ и услуг для муниципальных нужд</v>
      </c>
      <c r="B53" s="6">
        <v>801</v>
      </c>
      <c r="C53" s="8" t="s">
        <v>554</v>
      </c>
      <c r="D53" s="8" t="s">
        <v>562</v>
      </c>
      <c r="E53" s="6" t="s">
        <v>103</v>
      </c>
      <c r="F53" s="6">
        <v>200</v>
      </c>
      <c r="G53" s="15">
        <f t="shared" si="5"/>
        <v>0</v>
      </c>
      <c r="H53" s="15">
        <f t="shared" si="5"/>
        <v>217</v>
      </c>
    </row>
    <row r="54" spans="1:8" s="74" customFormat="1" ht="33">
      <c r="A54" s="39" t="str">
        <f ca="1">IF(ISERROR(MATCH(F54,Код_КВР,0)),"",INDIRECT(ADDRESS(MATCH(F54,Код_КВР,0)+1,2,,,"КВР")))</f>
        <v>Иные закупки товаров, работ и услуг для обеспечения муниципальных нужд</v>
      </c>
      <c r="B54" s="6">
        <v>801</v>
      </c>
      <c r="C54" s="8" t="s">
        <v>554</v>
      </c>
      <c r="D54" s="8" t="s">
        <v>562</v>
      </c>
      <c r="E54" s="6" t="s">
        <v>103</v>
      </c>
      <c r="F54" s="6">
        <v>240</v>
      </c>
      <c r="G54" s="15">
        <f t="shared" si="5"/>
        <v>0</v>
      </c>
      <c r="H54" s="15">
        <f t="shared" si="5"/>
        <v>217</v>
      </c>
    </row>
    <row r="55" spans="1:8" s="74" customFormat="1" ht="33">
      <c r="A55" s="39" t="str">
        <f ca="1">IF(ISERROR(MATCH(F55,Код_КВР,0)),"",INDIRECT(ADDRESS(MATCH(F55,Код_КВР,0)+1,2,,,"КВР")))</f>
        <v xml:space="preserve">Прочая закупка товаров, работ и услуг для обеспечения муниципальных нужд         </v>
      </c>
      <c r="B55" s="6">
        <v>801</v>
      </c>
      <c r="C55" s="8" t="s">
        <v>554</v>
      </c>
      <c r="D55" s="8" t="s">
        <v>562</v>
      </c>
      <c r="E55" s="6" t="s">
        <v>103</v>
      </c>
      <c r="F55" s="6">
        <v>244</v>
      </c>
      <c r="G55" s="15"/>
      <c r="H55" s="15">
        <v>217</v>
      </c>
    </row>
    <row r="56" spans="1:8" s="74" customFormat="1">
      <c r="A56" s="10" t="s">
        <v>578</v>
      </c>
      <c r="B56" s="6">
        <v>801</v>
      </c>
      <c r="C56" s="8" t="s">
        <v>554</v>
      </c>
      <c r="D56" s="8" t="s">
        <v>532</v>
      </c>
      <c r="E56" s="6"/>
      <c r="F56" s="6"/>
      <c r="G56" s="15">
        <f>G57+G73+G78+G89+G112+G129+G135</f>
        <v>118410.59999999999</v>
      </c>
      <c r="H56" s="15">
        <f>H57+H73+H78+H89+H112+H129+H135</f>
        <v>119122.8</v>
      </c>
    </row>
    <row r="57" spans="1:8" s="74" customFormat="1">
      <c r="A57" s="39" t="str">
        <f ca="1">IF(ISERROR(MATCH(E57,Код_КЦСР,0)),"",INDIRECT(ADDRESS(MATCH(E57,Код_КЦСР,0)+1,2,,,"КЦСР")))</f>
        <v>Муниципальная программа «Развитие архивного дела» на 2013-2018 годы</v>
      </c>
      <c r="B57" s="6">
        <v>801</v>
      </c>
      <c r="C57" s="8" t="s">
        <v>554</v>
      </c>
      <c r="D57" s="8" t="s">
        <v>532</v>
      </c>
      <c r="E57" s="6" t="s">
        <v>277</v>
      </c>
      <c r="F57" s="6"/>
      <c r="G57" s="15">
        <f>G58+G67</f>
        <v>13998.8</v>
      </c>
      <c r="H57" s="15">
        <f>H58+H67</f>
        <v>14175.6</v>
      </c>
    </row>
    <row r="58" spans="1:8" s="74" customFormat="1" ht="49.5">
      <c r="A58" s="39" t="str">
        <f ca="1">IF(ISERROR(MATCH(E58,Код_КЦСР,0)),"",INDIRECT(ADDRESS(MATCH(E58,Код_КЦСР,0)+1,2,,,"КЦСР")))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8" s="6">
        <v>801</v>
      </c>
      <c r="C58" s="8" t="s">
        <v>554</v>
      </c>
      <c r="D58" s="8" t="s">
        <v>532</v>
      </c>
      <c r="E58" s="6" t="s">
        <v>279</v>
      </c>
      <c r="F58" s="6"/>
      <c r="G58" s="15">
        <f>G59+G61+G64</f>
        <v>12926.8</v>
      </c>
      <c r="H58" s="15">
        <f>H59+H61+H64</f>
        <v>13103.6</v>
      </c>
    </row>
    <row r="59" spans="1:8" s="74" customFormat="1" ht="33">
      <c r="A59" s="39" t="str">
        <f t="shared" ref="A59:A65" ca="1" si="6">IF(ISERROR(MATCH(F59,Код_КВР,0)),"",INDIRECT(ADDRESS(MATCH(F59,Код_КВР,0)+1,2,,,"КВР")))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" s="6">
        <v>801</v>
      </c>
      <c r="C59" s="8" t="s">
        <v>554</v>
      </c>
      <c r="D59" s="8" t="s">
        <v>532</v>
      </c>
      <c r="E59" s="6" t="s">
        <v>279</v>
      </c>
      <c r="F59" s="6">
        <v>100</v>
      </c>
      <c r="G59" s="15">
        <f>G60</f>
        <v>6387</v>
      </c>
      <c r="H59" s="15">
        <f>H60</f>
        <v>6387</v>
      </c>
    </row>
    <row r="60" spans="1:8" s="74" customFormat="1">
      <c r="A60" s="39" t="str">
        <f t="shared" ca="1" si="6"/>
        <v>Расходы на выплаты персоналу казенных учреждений</v>
      </c>
      <c r="B60" s="6">
        <v>801</v>
      </c>
      <c r="C60" s="8" t="s">
        <v>554</v>
      </c>
      <c r="D60" s="8" t="s">
        <v>532</v>
      </c>
      <c r="E60" s="6" t="s">
        <v>279</v>
      </c>
      <c r="F60" s="6">
        <v>110</v>
      </c>
      <c r="G60" s="15">
        <v>6387</v>
      </c>
      <c r="H60" s="15">
        <v>6387</v>
      </c>
    </row>
    <row r="61" spans="1:8" s="74" customFormat="1">
      <c r="A61" s="39" t="str">
        <f t="shared" ca="1" si="6"/>
        <v>Закупка товаров, работ и услуг для муниципальных нужд</v>
      </c>
      <c r="B61" s="6">
        <v>801</v>
      </c>
      <c r="C61" s="8" t="s">
        <v>554</v>
      </c>
      <c r="D61" s="8" t="s">
        <v>532</v>
      </c>
      <c r="E61" s="6" t="s">
        <v>279</v>
      </c>
      <c r="F61" s="6">
        <v>200</v>
      </c>
      <c r="G61" s="15">
        <f>G62</f>
        <v>4262.8</v>
      </c>
      <c r="H61" s="15">
        <f>H62</f>
        <v>4465.7</v>
      </c>
    </row>
    <row r="62" spans="1:8" s="74" customFormat="1" ht="33">
      <c r="A62" s="39" t="str">
        <f t="shared" ca="1" si="6"/>
        <v>Иные закупки товаров, работ и услуг для обеспечения муниципальных нужд</v>
      </c>
      <c r="B62" s="6">
        <v>801</v>
      </c>
      <c r="C62" s="8" t="s">
        <v>554</v>
      </c>
      <c r="D62" s="8" t="s">
        <v>532</v>
      </c>
      <c r="E62" s="6" t="s">
        <v>279</v>
      </c>
      <c r="F62" s="6">
        <v>240</v>
      </c>
      <c r="G62" s="15">
        <f>G63</f>
        <v>4262.8</v>
      </c>
      <c r="H62" s="15">
        <f>H63</f>
        <v>4465.7</v>
      </c>
    </row>
    <row r="63" spans="1:8" s="74" customFormat="1" ht="33">
      <c r="A63" s="39" t="str">
        <f t="shared" ca="1" si="6"/>
        <v xml:space="preserve">Прочая закупка товаров, работ и услуг для обеспечения муниципальных нужд         </v>
      </c>
      <c r="B63" s="6">
        <v>801</v>
      </c>
      <c r="C63" s="8" t="s">
        <v>554</v>
      </c>
      <c r="D63" s="8" t="s">
        <v>532</v>
      </c>
      <c r="E63" s="6" t="s">
        <v>279</v>
      </c>
      <c r="F63" s="6">
        <v>244</v>
      </c>
      <c r="G63" s="15">
        <v>4262.8</v>
      </c>
      <c r="H63" s="15">
        <v>4465.7</v>
      </c>
    </row>
    <row r="64" spans="1:8" s="74" customFormat="1">
      <c r="A64" s="39" t="str">
        <f t="shared" ca="1" si="6"/>
        <v>Иные бюджетные ассигнования</v>
      </c>
      <c r="B64" s="6">
        <v>801</v>
      </c>
      <c r="C64" s="8" t="s">
        <v>554</v>
      </c>
      <c r="D64" s="8" t="s">
        <v>532</v>
      </c>
      <c r="E64" s="6" t="s">
        <v>279</v>
      </c>
      <c r="F64" s="6">
        <v>800</v>
      </c>
      <c r="G64" s="15">
        <f>G65</f>
        <v>2277</v>
      </c>
      <c r="H64" s="15">
        <f>H65</f>
        <v>2250.9</v>
      </c>
    </row>
    <row r="65" spans="1:8" s="74" customFormat="1">
      <c r="A65" s="39" t="str">
        <f t="shared" ca="1" si="6"/>
        <v>Уплата налогов, сборов и иных платежей</v>
      </c>
      <c r="B65" s="6">
        <v>801</v>
      </c>
      <c r="C65" s="8" t="s">
        <v>554</v>
      </c>
      <c r="D65" s="8" t="s">
        <v>532</v>
      </c>
      <c r="E65" s="6" t="s">
        <v>279</v>
      </c>
      <c r="F65" s="6">
        <v>850</v>
      </c>
      <c r="G65" s="15">
        <f>G66</f>
        <v>2277</v>
      </c>
      <c r="H65" s="15">
        <f>H66</f>
        <v>2250.9</v>
      </c>
    </row>
    <row r="66" spans="1:8" s="74" customFormat="1">
      <c r="A66" s="39" t="str">
        <f ca="1">IF(ISERROR(MATCH(F66,Код_КВР,0)),"",INDIRECT(ADDRESS(MATCH(F66,Код_КВР,0)+1,2,,,"КВР")))</f>
        <v>Уплата налога на имущество организаций и земельного налога</v>
      </c>
      <c r="B66" s="6">
        <v>801</v>
      </c>
      <c r="C66" s="8" t="s">
        <v>554</v>
      </c>
      <c r="D66" s="8" t="s">
        <v>532</v>
      </c>
      <c r="E66" s="6" t="s">
        <v>279</v>
      </c>
      <c r="F66" s="6">
        <v>851</v>
      </c>
      <c r="G66" s="15">
        <v>2277</v>
      </c>
      <c r="H66" s="15">
        <v>2250.9</v>
      </c>
    </row>
    <row r="67" spans="1:8" s="74" customFormat="1" ht="99">
      <c r="A67" s="39" t="str">
        <f ca="1">IF(ISERROR(MATCH(E67,Код_КЦСР,0)),"",INDIRECT(ADDRESS(MATCH(E67,Код_КЦСР,0)+1,2,,,"КЦСР")))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7" s="6">
        <v>801</v>
      </c>
      <c r="C67" s="8" t="s">
        <v>554</v>
      </c>
      <c r="D67" s="8" t="s">
        <v>532</v>
      </c>
      <c r="E67" s="6" t="s">
        <v>104</v>
      </c>
      <c r="F67" s="6"/>
      <c r="G67" s="15">
        <f>G68+G70</f>
        <v>1072</v>
      </c>
      <c r="H67" s="15">
        <f>H68+H70</f>
        <v>1072</v>
      </c>
    </row>
    <row r="68" spans="1:8" s="74" customFormat="1" ht="33">
      <c r="A68" s="39" t="str">
        <f ca="1">IF(ISERROR(MATCH(F68,Код_КВР,0)),"",INDIRECT(ADDRESS(MATCH(F68,Код_КВР,0)+1,2,,,"КВР")))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" s="6">
        <v>801</v>
      </c>
      <c r="C68" s="8" t="s">
        <v>554</v>
      </c>
      <c r="D68" s="8" t="s">
        <v>532</v>
      </c>
      <c r="E68" s="6" t="s">
        <v>104</v>
      </c>
      <c r="F68" s="6">
        <v>100</v>
      </c>
      <c r="G68" s="15">
        <f>G69</f>
        <v>305.2</v>
      </c>
      <c r="H68" s="15">
        <f>H69</f>
        <v>305.2</v>
      </c>
    </row>
    <row r="69" spans="1:8" s="74" customFormat="1">
      <c r="A69" s="39" t="str">
        <f ca="1">IF(ISERROR(MATCH(F69,Код_КВР,0)),"",INDIRECT(ADDRESS(MATCH(F69,Код_КВР,0)+1,2,,,"КВР")))</f>
        <v>Расходы на выплаты персоналу казенных учреждений</v>
      </c>
      <c r="B69" s="6">
        <v>801</v>
      </c>
      <c r="C69" s="8" t="s">
        <v>554</v>
      </c>
      <c r="D69" s="8" t="s">
        <v>532</v>
      </c>
      <c r="E69" s="6" t="s">
        <v>104</v>
      </c>
      <c r="F69" s="6">
        <v>110</v>
      </c>
      <c r="G69" s="15">
        <v>305.2</v>
      </c>
      <c r="H69" s="15">
        <v>305.2</v>
      </c>
    </row>
    <row r="70" spans="1:8" s="74" customFormat="1">
      <c r="A70" s="39" t="str">
        <f ca="1">IF(ISERROR(MATCH(F70,Код_КВР,0)),"",INDIRECT(ADDRESS(MATCH(F70,Код_КВР,0)+1,2,,,"КВР")))</f>
        <v>Закупка товаров, работ и услуг для муниципальных нужд</v>
      </c>
      <c r="B70" s="6">
        <v>801</v>
      </c>
      <c r="C70" s="8" t="s">
        <v>554</v>
      </c>
      <c r="D70" s="8" t="s">
        <v>532</v>
      </c>
      <c r="E70" s="6" t="s">
        <v>104</v>
      </c>
      <c r="F70" s="6">
        <v>200</v>
      </c>
      <c r="G70" s="15">
        <f>G71</f>
        <v>766.8</v>
      </c>
      <c r="H70" s="15">
        <f>H71</f>
        <v>766.8</v>
      </c>
    </row>
    <row r="71" spans="1:8" s="74" customFormat="1" ht="33">
      <c r="A71" s="39" t="str">
        <f ca="1">IF(ISERROR(MATCH(F71,Код_КВР,0)),"",INDIRECT(ADDRESS(MATCH(F71,Код_КВР,0)+1,2,,,"КВР")))</f>
        <v>Иные закупки товаров, работ и услуг для обеспечения муниципальных нужд</v>
      </c>
      <c r="B71" s="6">
        <v>801</v>
      </c>
      <c r="C71" s="8" t="s">
        <v>554</v>
      </c>
      <c r="D71" s="8" t="s">
        <v>532</v>
      </c>
      <c r="E71" s="6" t="s">
        <v>104</v>
      </c>
      <c r="F71" s="6">
        <v>240</v>
      </c>
      <c r="G71" s="15">
        <f>G72</f>
        <v>766.8</v>
      </c>
      <c r="H71" s="15">
        <f>H72</f>
        <v>766.8</v>
      </c>
    </row>
    <row r="72" spans="1:8" s="74" customFormat="1" ht="33">
      <c r="A72" s="39" t="str">
        <f ca="1">IF(ISERROR(MATCH(F72,Код_КВР,0)),"",INDIRECT(ADDRESS(MATCH(F72,Код_КВР,0)+1,2,,,"КВР")))</f>
        <v xml:space="preserve">Прочая закупка товаров, работ и услуг для обеспечения муниципальных нужд         </v>
      </c>
      <c r="B72" s="6">
        <v>801</v>
      </c>
      <c r="C72" s="8" t="s">
        <v>554</v>
      </c>
      <c r="D72" s="8" t="s">
        <v>532</v>
      </c>
      <c r="E72" s="6" t="s">
        <v>104</v>
      </c>
      <c r="F72" s="6">
        <v>244</v>
      </c>
      <c r="G72" s="15">
        <v>766.8</v>
      </c>
      <c r="H72" s="15">
        <v>766.8</v>
      </c>
    </row>
    <row r="73" spans="1:8" s="74" customFormat="1" ht="33">
      <c r="A73" s="39" t="str">
        <f ca="1">IF(ISERROR(MATCH(E73,Код_КЦСР,0)),"",INDIRECT(ADDRESS(MATCH(E73,Код_КЦСР,0)+1,2,,,"КЦСР")))</f>
        <v>Муниципальная программа «Содействие развитию потребительского рынка в городе Череповце на 2013-2017 годы»</v>
      </c>
      <c r="B73" s="6">
        <v>801</v>
      </c>
      <c r="C73" s="8" t="s">
        <v>554</v>
      </c>
      <c r="D73" s="8" t="s">
        <v>532</v>
      </c>
      <c r="E73" s="6" t="s">
        <v>290</v>
      </c>
      <c r="F73" s="6"/>
      <c r="G73" s="15">
        <f t="shared" ref="G73:H76" si="7">G74</f>
        <v>150</v>
      </c>
      <c r="H73" s="15">
        <f t="shared" si="7"/>
        <v>150</v>
      </c>
    </row>
    <row r="74" spans="1:8" s="74" customFormat="1" ht="49.5">
      <c r="A74" s="39" t="str">
        <f ca="1">IF(ISERROR(MATCH(E74,Код_КЦСР,0)),"",INDIRECT(ADDRESS(MATCH(E74,Код_КЦСР,0)+1,2,,,"КЦСР")))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74" s="6">
        <v>801</v>
      </c>
      <c r="C74" s="8" t="s">
        <v>554</v>
      </c>
      <c r="D74" s="8" t="s">
        <v>532</v>
      </c>
      <c r="E74" s="6" t="s">
        <v>292</v>
      </c>
      <c r="F74" s="6"/>
      <c r="G74" s="15">
        <f t="shared" si="7"/>
        <v>150</v>
      </c>
      <c r="H74" s="15">
        <f t="shared" si="7"/>
        <v>150</v>
      </c>
    </row>
    <row r="75" spans="1:8" s="74" customFormat="1">
      <c r="A75" s="39" t="str">
        <f ca="1">IF(ISERROR(MATCH(F75,Код_КВР,0)),"",INDIRECT(ADDRESS(MATCH(F75,Код_КВР,0)+1,2,,,"КВР")))</f>
        <v>Закупка товаров, работ и услуг для муниципальных нужд</v>
      </c>
      <c r="B75" s="6">
        <v>801</v>
      </c>
      <c r="C75" s="8" t="s">
        <v>554</v>
      </c>
      <c r="D75" s="8" t="s">
        <v>532</v>
      </c>
      <c r="E75" s="6" t="s">
        <v>292</v>
      </c>
      <c r="F75" s="6">
        <v>200</v>
      </c>
      <c r="G75" s="15">
        <f t="shared" si="7"/>
        <v>150</v>
      </c>
      <c r="H75" s="15">
        <f t="shared" si="7"/>
        <v>150</v>
      </c>
    </row>
    <row r="76" spans="1:8" s="74" customFormat="1" ht="33">
      <c r="A76" s="39" t="str">
        <f ca="1">IF(ISERROR(MATCH(F76,Код_КВР,0)),"",INDIRECT(ADDRESS(MATCH(F76,Код_КВР,0)+1,2,,,"КВР")))</f>
        <v>Иные закупки товаров, работ и услуг для обеспечения муниципальных нужд</v>
      </c>
      <c r="B76" s="6">
        <v>801</v>
      </c>
      <c r="C76" s="8" t="s">
        <v>554</v>
      </c>
      <c r="D76" s="8" t="s">
        <v>532</v>
      </c>
      <c r="E76" s="6" t="s">
        <v>292</v>
      </c>
      <c r="F76" s="6">
        <v>240</v>
      </c>
      <c r="G76" s="15">
        <f t="shared" si="7"/>
        <v>150</v>
      </c>
      <c r="H76" s="15">
        <f t="shared" si="7"/>
        <v>150</v>
      </c>
    </row>
    <row r="77" spans="1:8" s="74" customFormat="1" ht="33">
      <c r="A77" s="39" t="str">
        <f ca="1">IF(ISERROR(MATCH(F77,Код_КВР,0)),"",INDIRECT(ADDRESS(MATCH(F77,Код_КВР,0)+1,2,,,"КВР")))</f>
        <v xml:space="preserve">Прочая закупка товаров, работ и услуг для обеспечения муниципальных нужд         </v>
      </c>
      <c r="B77" s="6">
        <v>801</v>
      </c>
      <c r="C77" s="8" t="s">
        <v>554</v>
      </c>
      <c r="D77" s="8" t="s">
        <v>532</v>
      </c>
      <c r="E77" s="6" t="s">
        <v>292</v>
      </c>
      <c r="F77" s="6">
        <v>244</v>
      </c>
      <c r="G77" s="15">
        <v>150</v>
      </c>
      <c r="H77" s="15">
        <v>150</v>
      </c>
    </row>
    <row r="78" spans="1:8" s="74" customFormat="1">
      <c r="A78" s="39" t="str">
        <f ca="1">IF(ISERROR(MATCH(E78,Код_КЦСР,0)),"",INDIRECT(ADDRESS(MATCH(E78,Код_КЦСР,0)+1,2,,,"КЦСР")))</f>
        <v>Муниципальная программа «Здоровый город» на 2014-2022 годы</v>
      </c>
      <c r="B78" s="6">
        <v>801</v>
      </c>
      <c r="C78" s="8" t="s">
        <v>554</v>
      </c>
      <c r="D78" s="8" t="s">
        <v>532</v>
      </c>
      <c r="E78" s="6" t="s">
        <v>316</v>
      </c>
      <c r="F78" s="6"/>
      <c r="G78" s="15">
        <f>G79+G85</f>
        <v>2705.7</v>
      </c>
      <c r="H78" s="15">
        <f>H79+H85</f>
        <v>2809.4</v>
      </c>
    </row>
    <row r="79" spans="1:8" s="74" customFormat="1">
      <c r="A79" s="39" t="str">
        <f ca="1">IF(ISERROR(MATCH(E79,Код_КЦСР,0)),"",INDIRECT(ADDRESS(MATCH(E79,Код_КЦСР,0)+1,2,,,"КЦСР")))</f>
        <v>Организационно-методическое обеспечение Программы</v>
      </c>
      <c r="B79" s="6">
        <v>801</v>
      </c>
      <c r="C79" s="8" t="s">
        <v>554</v>
      </c>
      <c r="D79" s="8" t="s">
        <v>532</v>
      </c>
      <c r="E79" s="6" t="s">
        <v>318</v>
      </c>
      <c r="F79" s="6"/>
      <c r="G79" s="15">
        <f>G80+G83</f>
        <v>1485.7</v>
      </c>
      <c r="H79" s="15">
        <f>H80+H83</f>
        <v>1589.4</v>
      </c>
    </row>
    <row r="80" spans="1:8" s="74" customFormat="1">
      <c r="A80" s="39" t="str">
        <f ca="1">IF(ISERROR(MATCH(F80,Код_КВР,0)),"",INDIRECT(ADDRESS(MATCH(F80,Код_КВР,0)+1,2,,,"КВР")))</f>
        <v>Закупка товаров, работ и услуг для муниципальных нужд</v>
      </c>
      <c r="B80" s="6">
        <v>801</v>
      </c>
      <c r="C80" s="8" t="s">
        <v>554</v>
      </c>
      <c r="D80" s="8" t="s">
        <v>532</v>
      </c>
      <c r="E80" s="6" t="s">
        <v>318</v>
      </c>
      <c r="F80" s="6">
        <v>200</v>
      </c>
      <c r="G80" s="15">
        <f>G81</f>
        <v>807.7</v>
      </c>
      <c r="H80" s="15">
        <f>H81</f>
        <v>911.4</v>
      </c>
    </row>
    <row r="81" spans="1:8" s="74" customFormat="1" ht="33">
      <c r="A81" s="39" t="str">
        <f ca="1">IF(ISERROR(MATCH(F81,Код_КВР,0)),"",INDIRECT(ADDRESS(MATCH(F81,Код_КВР,0)+1,2,,,"КВР")))</f>
        <v>Иные закупки товаров, работ и услуг для обеспечения муниципальных нужд</v>
      </c>
      <c r="B81" s="6">
        <v>801</v>
      </c>
      <c r="C81" s="8" t="s">
        <v>554</v>
      </c>
      <c r="D81" s="8" t="s">
        <v>532</v>
      </c>
      <c r="E81" s="6" t="s">
        <v>318</v>
      </c>
      <c r="F81" s="6">
        <v>240</v>
      </c>
      <c r="G81" s="15">
        <f>G82</f>
        <v>807.7</v>
      </c>
      <c r="H81" s="15">
        <f>H82</f>
        <v>911.4</v>
      </c>
    </row>
    <row r="82" spans="1:8" s="74" customFormat="1" ht="33">
      <c r="A82" s="39" t="str">
        <f ca="1">IF(ISERROR(MATCH(F82,Код_КВР,0)),"",INDIRECT(ADDRESS(MATCH(F82,Код_КВР,0)+1,2,,,"КВР")))</f>
        <v xml:space="preserve">Прочая закупка товаров, работ и услуг для обеспечения муниципальных нужд         </v>
      </c>
      <c r="B82" s="6">
        <v>801</v>
      </c>
      <c r="C82" s="8" t="s">
        <v>554</v>
      </c>
      <c r="D82" s="8" t="s">
        <v>532</v>
      </c>
      <c r="E82" s="6" t="s">
        <v>318</v>
      </c>
      <c r="F82" s="6">
        <v>244</v>
      </c>
      <c r="G82" s="15">
        <v>807.7</v>
      </c>
      <c r="H82" s="15">
        <v>911.4</v>
      </c>
    </row>
    <row r="83" spans="1:8" s="74" customFormat="1" ht="33">
      <c r="A83" s="39" t="str">
        <f ca="1">IF(ISERROR(MATCH(F83,Код_КВР,0)),"",INDIRECT(ADDRESS(MATCH(F83,Код_КВР,0)+1,2,,,"КВР")))</f>
        <v>Предоставление платежей, взносов, безвозмездных перечислений субъектам международного права</v>
      </c>
      <c r="B83" s="6">
        <v>801</v>
      </c>
      <c r="C83" s="8" t="s">
        <v>554</v>
      </c>
      <c r="D83" s="8" t="s">
        <v>532</v>
      </c>
      <c r="E83" s="6" t="s">
        <v>318</v>
      </c>
      <c r="F83" s="6">
        <v>860</v>
      </c>
      <c r="G83" s="15">
        <f>G84</f>
        <v>678</v>
      </c>
      <c r="H83" s="15">
        <f>H84</f>
        <v>678</v>
      </c>
    </row>
    <row r="84" spans="1:8" s="74" customFormat="1">
      <c r="A84" s="39" t="str">
        <f ca="1">IF(ISERROR(MATCH(F84,Код_КВР,0)),"",INDIRECT(ADDRESS(MATCH(F84,Код_КВР,0)+1,2,,,"КВР")))</f>
        <v>Взносы в международные организации</v>
      </c>
      <c r="B84" s="6">
        <v>801</v>
      </c>
      <c r="C84" s="8" t="s">
        <v>554</v>
      </c>
      <c r="D84" s="8" t="s">
        <v>532</v>
      </c>
      <c r="E84" s="6" t="s">
        <v>318</v>
      </c>
      <c r="F84" s="6">
        <v>862</v>
      </c>
      <c r="G84" s="15">
        <v>678</v>
      </c>
      <c r="H84" s="15">
        <v>678</v>
      </c>
    </row>
    <row r="85" spans="1:8" s="74" customFormat="1">
      <c r="A85" s="39" t="str">
        <f ca="1">IF(ISERROR(MATCH(E85,Код_КЦСР,0)),"",INDIRECT(ADDRESS(MATCH(E85,Код_КЦСР,0)+1,2,,,"КЦСР")))</f>
        <v>Пропаганда здорового образа жизни</v>
      </c>
      <c r="B85" s="6">
        <v>801</v>
      </c>
      <c r="C85" s="8" t="s">
        <v>554</v>
      </c>
      <c r="D85" s="8" t="s">
        <v>532</v>
      </c>
      <c r="E85" s="6" t="s">
        <v>321</v>
      </c>
      <c r="F85" s="6"/>
      <c r="G85" s="15">
        <f t="shared" ref="G85:H87" si="8">G86</f>
        <v>1220</v>
      </c>
      <c r="H85" s="15">
        <f t="shared" si="8"/>
        <v>1220</v>
      </c>
    </row>
    <row r="86" spans="1:8" s="74" customFormat="1">
      <c r="A86" s="39" t="str">
        <f ca="1">IF(ISERROR(MATCH(F86,Код_КВР,0)),"",INDIRECT(ADDRESS(MATCH(F86,Код_КВР,0)+1,2,,,"КВР")))</f>
        <v>Закупка товаров, работ и услуг для муниципальных нужд</v>
      </c>
      <c r="B86" s="6">
        <v>801</v>
      </c>
      <c r="C86" s="8" t="s">
        <v>554</v>
      </c>
      <c r="D86" s="8" t="s">
        <v>532</v>
      </c>
      <c r="E86" s="6" t="s">
        <v>321</v>
      </c>
      <c r="F86" s="6">
        <v>200</v>
      </c>
      <c r="G86" s="15">
        <f t="shared" si="8"/>
        <v>1220</v>
      </c>
      <c r="H86" s="15">
        <f t="shared" si="8"/>
        <v>1220</v>
      </c>
    </row>
    <row r="87" spans="1:8" s="74" customFormat="1" ht="33">
      <c r="A87" s="39" t="str">
        <f ca="1">IF(ISERROR(MATCH(F87,Код_КВР,0)),"",INDIRECT(ADDRESS(MATCH(F87,Код_КВР,0)+1,2,,,"КВР")))</f>
        <v>Иные закупки товаров, работ и услуг для обеспечения муниципальных нужд</v>
      </c>
      <c r="B87" s="6">
        <v>801</v>
      </c>
      <c r="C87" s="8" t="s">
        <v>554</v>
      </c>
      <c r="D87" s="8" t="s">
        <v>532</v>
      </c>
      <c r="E87" s="6" t="s">
        <v>321</v>
      </c>
      <c r="F87" s="6">
        <v>240</v>
      </c>
      <c r="G87" s="15">
        <f t="shared" si="8"/>
        <v>1220</v>
      </c>
      <c r="H87" s="15">
        <f t="shared" si="8"/>
        <v>1220</v>
      </c>
    </row>
    <row r="88" spans="1:8" s="74" customFormat="1" ht="33">
      <c r="A88" s="39" t="str">
        <f ca="1">IF(ISERROR(MATCH(F88,Код_КВР,0)),"",INDIRECT(ADDRESS(MATCH(F88,Код_КВР,0)+1,2,,,"КВР")))</f>
        <v xml:space="preserve">Прочая закупка товаров, работ и услуг для обеспечения муниципальных нужд         </v>
      </c>
      <c r="B88" s="6">
        <v>801</v>
      </c>
      <c r="C88" s="8" t="s">
        <v>554</v>
      </c>
      <c r="D88" s="8" t="s">
        <v>532</v>
      </c>
      <c r="E88" s="6" t="s">
        <v>321</v>
      </c>
      <c r="F88" s="6">
        <v>244</v>
      </c>
      <c r="G88" s="15">
        <v>1220</v>
      </c>
      <c r="H88" s="15">
        <v>1220</v>
      </c>
    </row>
    <row r="89" spans="1:8" s="74" customFormat="1" ht="33">
      <c r="A89" s="39" t="str">
        <f ca="1">IF(ISERROR(MATCH(E89,Код_КЦСР,0)),"",INDIRECT(ADDRESS(MATCH(E89,Код_КЦСР,0)+1,2,,,"КЦСР")))</f>
        <v>Муниципальная программа «Совершенствование муниципального управления в городе Череповце» на 2014-2018 годы</v>
      </c>
      <c r="B89" s="6">
        <v>801</v>
      </c>
      <c r="C89" s="8" t="s">
        <v>554</v>
      </c>
      <c r="D89" s="8" t="s">
        <v>532</v>
      </c>
      <c r="E89" s="6" t="s">
        <v>459</v>
      </c>
      <c r="F89" s="6"/>
      <c r="G89" s="15">
        <f>G90+G101+G106</f>
        <v>99752.9</v>
      </c>
      <c r="H89" s="15">
        <f>H90+H101+H106</f>
        <v>100184.6</v>
      </c>
    </row>
    <row r="90" spans="1:8" s="74" customFormat="1" ht="33">
      <c r="A90" s="39" t="str">
        <f ca="1">IF(ISERROR(MATCH(E90,Код_КЦСР,0)),"",INDIRECT(ADDRESS(MATCH(E90,Код_КЦСР,0)+1,2,,,"КЦСР")))</f>
        <v>Создание условий для обеспечения выполнения органами муниципальной власти своих полномочий</v>
      </c>
      <c r="B90" s="6">
        <v>801</v>
      </c>
      <c r="C90" s="8" t="s">
        <v>554</v>
      </c>
      <c r="D90" s="8" t="s">
        <v>532</v>
      </c>
      <c r="E90" s="6" t="s">
        <v>460</v>
      </c>
      <c r="F90" s="6"/>
      <c r="G90" s="15">
        <f>G91</f>
        <v>71373</v>
      </c>
      <c r="H90" s="15">
        <f>H91</f>
        <v>71605.8</v>
      </c>
    </row>
    <row r="91" spans="1:8" s="74" customFormat="1" ht="33">
      <c r="A91" s="39" t="str">
        <f ca="1">IF(ISERROR(MATCH(E91,Код_КЦСР,0)),"",INDIRECT(ADDRESS(MATCH(E91,Код_КЦСР,0)+1,2,,,"КЦСР")))</f>
        <v>Материально-техническое обеспечение деятельности работников местного самоуправления</v>
      </c>
      <c r="B91" s="6">
        <v>801</v>
      </c>
      <c r="C91" s="8" t="s">
        <v>554</v>
      </c>
      <c r="D91" s="8" t="s">
        <v>532</v>
      </c>
      <c r="E91" s="6" t="s">
        <v>464</v>
      </c>
      <c r="F91" s="6"/>
      <c r="G91" s="15">
        <f>G92+G94+G97</f>
        <v>71373</v>
      </c>
      <c r="H91" s="15">
        <f>H92+H94+H97</f>
        <v>71605.8</v>
      </c>
    </row>
    <row r="92" spans="1:8" s="74" customFormat="1" ht="33">
      <c r="A92" s="39" t="str">
        <f t="shared" ref="A92:A98" ca="1" si="9">IF(ISERROR(MATCH(F92,Код_КВР,0)),"",INDIRECT(ADDRESS(MATCH(F92,Код_КВР,0)+1,2,,,"КВР")))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2" s="6">
        <v>801</v>
      </c>
      <c r="C92" s="8" t="s">
        <v>554</v>
      </c>
      <c r="D92" s="8" t="s">
        <v>532</v>
      </c>
      <c r="E92" s="6" t="s">
        <v>464</v>
      </c>
      <c r="F92" s="6">
        <v>100</v>
      </c>
      <c r="G92" s="15">
        <f>G93</f>
        <v>36527.9</v>
      </c>
      <c r="H92" s="15">
        <f>H93</f>
        <v>36527.9</v>
      </c>
    </row>
    <row r="93" spans="1:8" s="74" customFormat="1">
      <c r="A93" s="39" t="str">
        <f t="shared" ca="1" si="9"/>
        <v>Расходы на выплаты персоналу казенных учреждений</v>
      </c>
      <c r="B93" s="6">
        <v>801</v>
      </c>
      <c r="C93" s="8" t="s">
        <v>554</v>
      </c>
      <c r="D93" s="8" t="s">
        <v>532</v>
      </c>
      <c r="E93" s="6" t="s">
        <v>464</v>
      </c>
      <c r="F93" s="6">
        <v>110</v>
      </c>
      <c r="G93" s="15">
        <v>36527.9</v>
      </c>
      <c r="H93" s="15">
        <v>36527.9</v>
      </c>
    </row>
    <row r="94" spans="1:8" s="74" customFormat="1">
      <c r="A94" s="39" t="str">
        <f t="shared" ca="1" si="9"/>
        <v>Закупка товаров, работ и услуг для муниципальных нужд</v>
      </c>
      <c r="B94" s="6">
        <v>801</v>
      </c>
      <c r="C94" s="8" t="s">
        <v>554</v>
      </c>
      <c r="D94" s="8" t="s">
        <v>532</v>
      </c>
      <c r="E94" s="6" t="s">
        <v>464</v>
      </c>
      <c r="F94" s="6">
        <v>200</v>
      </c>
      <c r="G94" s="15">
        <f>G95</f>
        <v>32047.3</v>
      </c>
      <c r="H94" s="15">
        <f>H95</f>
        <v>32436.6</v>
      </c>
    </row>
    <row r="95" spans="1:8" s="74" customFormat="1" ht="33">
      <c r="A95" s="39" t="str">
        <f t="shared" ca="1" si="9"/>
        <v>Иные закупки товаров, работ и услуг для обеспечения муниципальных нужд</v>
      </c>
      <c r="B95" s="6">
        <v>801</v>
      </c>
      <c r="C95" s="8" t="s">
        <v>554</v>
      </c>
      <c r="D95" s="8" t="s">
        <v>532</v>
      </c>
      <c r="E95" s="6" t="s">
        <v>464</v>
      </c>
      <c r="F95" s="6">
        <v>240</v>
      </c>
      <c r="G95" s="15">
        <f>G96</f>
        <v>32047.3</v>
      </c>
      <c r="H95" s="15">
        <f>H96</f>
        <v>32436.6</v>
      </c>
    </row>
    <row r="96" spans="1:8" s="74" customFormat="1" ht="33">
      <c r="A96" s="39" t="str">
        <f t="shared" ca="1" si="9"/>
        <v xml:space="preserve">Прочая закупка товаров, работ и услуг для обеспечения муниципальных нужд         </v>
      </c>
      <c r="B96" s="6">
        <v>801</v>
      </c>
      <c r="C96" s="8" t="s">
        <v>554</v>
      </c>
      <c r="D96" s="8" t="s">
        <v>532</v>
      </c>
      <c r="E96" s="6" t="s">
        <v>464</v>
      </c>
      <c r="F96" s="6">
        <v>244</v>
      </c>
      <c r="G96" s="15">
        <v>32047.3</v>
      </c>
      <c r="H96" s="15">
        <v>32436.6</v>
      </c>
    </row>
    <row r="97" spans="1:8" s="74" customFormat="1">
      <c r="A97" s="39" t="str">
        <f t="shared" ca="1" si="9"/>
        <v>Иные бюджетные ассигнования</v>
      </c>
      <c r="B97" s="6">
        <v>801</v>
      </c>
      <c r="C97" s="8" t="s">
        <v>554</v>
      </c>
      <c r="D97" s="8" t="s">
        <v>532</v>
      </c>
      <c r="E97" s="6" t="s">
        <v>464</v>
      </c>
      <c r="F97" s="6">
        <v>800</v>
      </c>
      <c r="G97" s="15">
        <f>G98</f>
        <v>2797.7999999999997</v>
      </c>
      <c r="H97" s="15">
        <f>H98</f>
        <v>2641.2999999999997</v>
      </c>
    </row>
    <row r="98" spans="1:8" s="74" customFormat="1">
      <c r="A98" s="39" t="str">
        <f t="shared" ca="1" si="9"/>
        <v>Уплата налогов, сборов и иных платежей</v>
      </c>
      <c r="B98" s="6">
        <v>801</v>
      </c>
      <c r="C98" s="8" t="s">
        <v>554</v>
      </c>
      <c r="D98" s="8" t="s">
        <v>532</v>
      </c>
      <c r="E98" s="6" t="s">
        <v>464</v>
      </c>
      <c r="F98" s="6">
        <v>850</v>
      </c>
      <c r="G98" s="15">
        <f>SUM(G99:G100)</f>
        <v>2797.7999999999997</v>
      </c>
      <c r="H98" s="15">
        <f>SUM(H99:H100)</f>
        <v>2641.2999999999997</v>
      </c>
    </row>
    <row r="99" spans="1:8" s="74" customFormat="1">
      <c r="A99" s="39" t="str">
        <f ca="1">IF(ISERROR(MATCH(F99,Код_КВР,0)),"",INDIRECT(ADDRESS(MATCH(F99,Код_КВР,0)+1,2,,,"КВР")))</f>
        <v>Уплата налога на имущество организаций и земельного налога</v>
      </c>
      <c r="B99" s="6">
        <v>801</v>
      </c>
      <c r="C99" s="8" t="s">
        <v>554</v>
      </c>
      <c r="D99" s="8" t="s">
        <v>532</v>
      </c>
      <c r="E99" s="6" t="s">
        <v>464</v>
      </c>
      <c r="F99" s="6">
        <v>851</v>
      </c>
      <c r="G99" s="15">
        <v>2431.1</v>
      </c>
      <c r="H99" s="15">
        <v>2274.6</v>
      </c>
    </row>
    <row r="100" spans="1:8" s="74" customFormat="1">
      <c r="A100" s="39" t="str">
        <f ca="1">IF(ISERROR(MATCH(F100,Код_КВР,0)),"",INDIRECT(ADDRESS(MATCH(F100,Код_КВР,0)+1,2,,,"КВР")))</f>
        <v>Уплата прочих налогов, сборов и иных платежей</v>
      </c>
      <c r="B100" s="6">
        <v>801</v>
      </c>
      <c r="C100" s="8" t="s">
        <v>554</v>
      </c>
      <c r="D100" s="8" t="s">
        <v>532</v>
      </c>
      <c r="E100" s="6" t="s">
        <v>464</v>
      </c>
      <c r="F100" s="6">
        <v>852</v>
      </c>
      <c r="G100" s="15">
        <v>366.7</v>
      </c>
      <c r="H100" s="15">
        <v>366.7</v>
      </c>
    </row>
    <row r="101" spans="1:8" s="74" customFormat="1">
      <c r="A101" s="39" t="str">
        <f ca="1">IF(ISERROR(MATCH(E101,Код_КЦСР,0)),"",INDIRECT(ADDRESS(MATCH(E101,Код_КЦСР,0)+1,2,,,"КЦСР")))</f>
        <v>Развитие муниципальной службы в мэрии города Череповца</v>
      </c>
      <c r="B101" s="6">
        <v>801</v>
      </c>
      <c r="C101" s="8" t="s">
        <v>554</v>
      </c>
      <c r="D101" s="8" t="s">
        <v>532</v>
      </c>
      <c r="E101" s="6" t="s">
        <v>466</v>
      </c>
      <c r="F101" s="6"/>
      <c r="G101" s="15">
        <f t="shared" ref="G101:H104" si="10">G102</f>
        <v>350</v>
      </c>
      <c r="H101" s="15">
        <f t="shared" si="10"/>
        <v>350</v>
      </c>
    </row>
    <row r="102" spans="1:8" s="74" customFormat="1" ht="49.5">
      <c r="A102" s="39" t="str">
        <f ca="1">IF(ISERROR(MATCH(E102,Код_КЦСР,0)),"",INDIRECT(ADDRESS(MATCH(E102,Код_КЦСР,0)+1,2,,,"КЦСР")))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2" s="6">
        <v>801</v>
      </c>
      <c r="C102" s="8" t="s">
        <v>554</v>
      </c>
      <c r="D102" s="8" t="s">
        <v>532</v>
      </c>
      <c r="E102" s="6" t="s">
        <v>468</v>
      </c>
      <c r="F102" s="6"/>
      <c r="G102" s="15">
        <f t="shared" si="10"/>
        <v>350</v>
      </c>
      <c r="H102" s="15">
        <f t="shared" si="10"/>
        <v>350</v>
      </c>
    </row>
    <row r="103" spans="1:8" s="74" customFormat="1">
      <c r="A103" s="39" t="str">
        <f ca="1">IF(ISERROR(MATCH(F103,Код_КВР,0)),"",INDIRECT(ADDRESS(MATCH(F103,Код_КВР,0)+1,2,,,"КВР")))</f>
        <v>Закупка товаров, работ и услуг для муниципальных нужд</v>
      </c>
      <c r="B103" s="6">
        <v>801</v>
      </c>
      <c r="C103" s="8" t="s">
        <v>554</v>
      </c>
      <c r="D103" s="8" t="s">
        <v>532</v>
      </c>
      <c r="E103" s="6" t="s">
        <v>468</v>
      </c>
      <c r="F103" s="6">
        <v>200</v>
      </c>
      <c r="G103" s="15">
        <f t="shared" si="10"/>
        <v>350</v>
      </c>
      <c r="H103" s="15">
        <f t="shared" si="10"/>
        <v>350</v>
      </c>
    </row>
    <row r="104" spans="1:8" s="74" customFormat="1" ht="33">
      <c r="A104" s="39" t="str">
        <f ca="1">IF(ISERROR(MATCH(F104,Код_КВР,0)),"",INDIRECT(ADDRESS(MATCH(F104,Код_КВР,0)+1,2,,,"КВР")))</f>
        <v>Иные закупки товаров, работ и услуг для обеспечения муниципальных нужд</v>
      </c>
      <c r="B104" s="6">
        <v>801</v>
      </c>
      <c r="C104" s="8" t="s">
        <v>554</v>
      </c>
      <c r="D104" s="8" t="s">
        <v>532</v>
      </c>
      <c r="E104" s="6" t="s">
        <v>468</v>
      </c>
      <c r="F104" s="6">
        <v>240</v>
      </c>
      <c r="G104" s="15">
        <f t="shared" si="10"/>
        <v>350</v>
      </c>
      <c r="H104" s="15">
        <f t="shared" si="10"/>
        <v>350</v>
      </c>
    </row>
    <row r="105" spans="1:8" s="74" customFormat="1" ht="33">
      <c r="A105" s="39" t="str">
        <f ca="1">IF(ISERROR(MATCH(F105,Код_КВР,0)),"",INDIRECT(ADDRESS(MATCH(F105,Код_КВР,0)+1,2,,,"КВР")))</f>
        <v xml:space="preserve">Прочая закупка товаров, работ и услуг для обеспечения муниципальных нужд         </v>
      </c>
      <c r="B105" s="6">
        <v>801</v>
      </c>
      <c r="C105" s="8" t="s">
        <v>554</v>
      </c>
      <c r="D105" s="8" t="s">
        <v>532</v>
      </c>
      <c r="E105" s="6" t="s">
        <v>468</v>
      </c>
      <c r="F105" s="6">
        <v>244</v>
      </c>
      <c r="G105" s="15">
        <v>350</v>
      </c>
      <c r="H105" s="15">
        <v>350</v>
      </c>
    </row>
    <row r="106" spans="1:8" s="74" customFormat="1" ht="66">
      <c r="A106" s="39" t="str">
        <f ca="1">IF(ISERROR(MATCH(E106,Код_КЦСР,0)),"",INDIRECT(ADDRESS(MATCH(E106,Код_КЦСР,0)+1,2,,,"КЦСР")))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6" s="6">
        <v>801</v>
      </c>
      <c r="C106" s="8" t="s">
        <v>554</v>
      </c>
      <c r="D106" s="8" t="s">
        <v>532</v>
      </c>
      <c r="E106" s="6" t="s">
        <v>472</v>
      </c>
      <c r="F106" s="6"/>
      <c r="G106" s="15">
        <f t="shared" ref="G106:H108" si="11">G107</f>
        <v>28029.9</v>
      </c>
      <c r="H106" s="15">
        <f t="shared" si="11"/>
        <v>28228.799999999999</v>
      </c>
    </row>
    <row r="107" spans="1:8" s="74" customFormat="1">
      <c r="A107" s="39" t="str">
        <f ca="1">IF(ISERROR(MATCH(E107,Код_КЦСР,0)),"",INDIRECT(ADDRESS(MATCH(E107,Код_КЦСР,0)+1,2,,,"КЦСР")))</f>
        <v>Создание и организация деятельности многофункционального центра</v>
      </c>
      <c r="B107" s="6">
        <v>801</v>
      </c>
      <c r="C107" s="8" t="s">
        <v>554</v>
      </c>
      <c r="D107" s="8" t="s">
        <v>532</v>
      </c>
      <c r="E107" s="6" t="s">
        <v>476</v>
      </c>
      <c r="F107" s="6"/>
      <c r="G107" s="15">
        <f t="shared" si="11"/>
        <v>28029.9</v>
      </c>
      <c r="H107" s="15">
        <f t="shared" si="11"/>
        <v>28228.799999999999</v>
      </c>
    </row>
    <row r="108" spans="1:8" s="74" customFormat="1" ht="33">
      <c r="A108" s="39" t="str">
        <f ca="1">IF(ISERROR(MATCH(F108,Код_КВР,0)),"",INDIRECT(ADDRESS(MATCH(F108,Код_КВР,0)+1,2,,,"КВР")))</f>
        <v>Предоставление субсидий бюджетным, автономным учреждениям и иным некоммерческим организациям</v>
      </c>
      <c r="B108" s="6">
        <v>801</v>
      </c>
      <c r="C108" s="8" t="s">
        <v>554</v>
      </c>
      <c r="D108" s="8" t="s">
        <v>532</v>
      </c>
      <c r="E108" s="6" t="s">
        <v>476</v>
      </c>
      <c r="F108" s="6">
        <v>600</v>
      </c>
      <c r="G108" s="15">
        <f t="shared" si="11"/>
        <v>28029.9</v>
      </c>
      <c r="H108" s="15">
        <f t="shared" si="11"/>
        <v>28228.799999999999</v>
      </c>
    </row>
    <row r="109" spans="1:8" s="74" customFormat="1">
      <c r="A109" s="39" t="str">
        <f ca="1">IF(ISERROR(MATCH(F109,Код_КВР,0)),"",INDIRECT(ADDRESS(MATCH(F109,Код_КВР,0)+1,2,,,"КВР")))</f>
        <v>Субсидии бюджетным учреждениям</v>
      </c>
      <c r="B109" s="6">
        <v>801</v>
      </c>
      <c r="C109" s="8" t="s">
        <v>554</v>
      </c>
      <c r="D109" s="8" t="s">
        <v>532</v>
      </c>
      <c r="E109" s="6" t="s">
        <v>476</v>
      </c>
      <c r="F109" s="6">
        <v>610</v>
      </c>
      <c r="G109" s="15">
        <f>SUM(G110:G111)</f>
        <v>28029.9</v>
      </c>
      <c r="H109" s="15">
        <f>SUM(H110:H111)</f>
        <v>28228.799999999999</v>
      </c>
    </row>
    <row r="110" spans="1:8" s="74" customFormat="1" ht="49.5">
      <c r="A110" s="39" t="str">
        <f ca="1">IF(ISERROR(MATCH(F110,Код_КВР,0)),"",INDIRECT(ADDRESS(MATCH(F110,Код_КВР,0)+1,2,,,"КВР")))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" s="6">
        <v>801</v>
      </c>
      <c r="C110" s="8" t="s">
        <v>554</v>
      </c>
      <c r="D110" s="8" t="s">
        <v>532</v>
      </c>
      <c r="E110" s="6" t="s">
        <v>476</v>
      </c>
      <c r="F110" s="6">
        <v>611</v>
      </c>
      <c r="G110" s="15">
        <v>27929.9</v>
      </c>
      <c r="H110" s="15">
        <v>28128.799999999999</v>
      </c>
    </row>
    <row r="111" spans="1:8" s="74" customFormat="1">
      <c r="A111" s="39" t="str">
        <f ca="1">IF(ISERROR(MATCH(F111,Код_КВР,0)),"",INDIRECT(ADDRESS(MATCH(F111,Код_КВР,0)+1,2,,,"КВР")))</f>
        <v>Субсидии бюджетным учреждениям на иные цели</v>
      </c>
      <c r="B111" s="6">
        <v>801</v>
      </c>
      <c r="C111" s="8" t="s">
        <v>554</v>
      </c>
      <c r="D111" s="8" t="s">
        <v>532</v>
      </c>
      <c r="E111" s="6" t="s">
        <v>476</v>
      </c>
      <c r="F111" s="6">
        <v>612</v>
      </c>
      <c r="G111" s="15">
        <v>100</v>
      </c>
      <c r="H111" s="15">
        <v>100</v>
      </c>
    </row>
    <row r="112" spans="1:8" s="74" customFormat="1" ht="33">
      <c r="A112" s="39" t="str">
        <f ca="1">IF(ISERROR(MATCH(E112,Код_КЦСР,0)),"",INDIRECT(ADDRESS(MATCH(E112,Код_КЦСР,0)+1,2,,,"КЦСР")))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2" s="6">
        <v>801</v>
      </c>
      <c r="C112" s="8" t="s">
        <v>554</v>
      </c>
      <c r="D112" s="8" t="s">
        <v>532</v>
      </c>
      <c r="E112" s="6" t="s">
        <v>478</v>
      </c>
      <c r="F112" s="6"/>
      <c r="G112" s="15">
        <f>G113+G117+G121+G125</f>
        <v>1683.2</v>
      </c>
      <c r="H112" s="15">
        <f>H113+H117+H121+H125</f>
        <v>1683.2</v>
      </c>
    </row>
    <row r="113" spans="1:8" s="74" customFormat="1">
      <c r="A113" s="39" t="str">
        <f ca="1">IF(ISERROR(MATCH(E113,Код_КЦСР,0)),"",INDIRECT(ADDRESS(MATCH(E113,Код_КЦСР,0)+1,2,,,"КЦСР")))</f>
        <v>Создание системы территориального общественного самоуправления</v>
      </c>
      <c r="B113" s="6">
        <v>801</v>
      </c>
      <c r="C113" s="8" t="s">
        <v>554</v>
      </c>
      <c r="D113" s="8" t="s">
        <v>532</v>
      </c>
      <c r="E113" s="6" t="s">
        <v>480</v>
      </c>
      <c r="F113" s="6"/>
      <c r="G113" s="15">
        <f t="shared" ref="G113:H115" si="12">G114</f>
        <v>72</v>
      </c>
      <c r="H113" s="15">
        <f t="shared" si="12"/>
        <v>72</v>
      </c>
    </row>
    <row r="114" spans="1:8" s="74" customFormat="1">
      <c r="A114" s="39" t="str">
        <f ca="1">IF(ISERROR(MATCH(F114,Код_КВР,0)),"",INDIRECT(ADDRESS(MATCH(F114,Код_КВР,0)+1,2,,,"КВР")))</f>
        <v>Закупка товаров, работ и услуг для муниципальных нужд</v>
      </c>
      <c r="B114" s="6">
        <v>801</v>
      </c>
      <c r="C114" s="8" t="s">
        <v>554</v>
      </c>
      <c r="D114" s="8" t="s">
        <v>532</v>
      </c>
      <c r="E114" s="6" t="s">
        <v>480</v>
      </c>
      <c r="F114" s="6">
        <v>200</v>
      </c>
      <c r="G114" s="15">
        <f t="shared" si="12"/>
        <v>72</v>
      </c>
      <c r="H114" s="15">
        <f t="shared" si="12"/>
        <v>72</v>
      </c>
    </row>
    <row r="115" spans="1:8" s="74" customFormat="1" ht="33">
      <c r="A115" s="39" t="str">
        <f ca="1">IF(ISERROR(MATCH(F115,Код_КВР,0)),"",INDIRECT(ADDRESS(MATCH(F115,Код_КВР,0)+1,2,,,"КВР")))</f>
        <v>Иные закупки товаров, работ и услуг для обеспечения муниципальных нужд</v>
      </c>
      <c r="B115" s="6">
        <v>801</v>
      </c>
      <c r="C115" s="8" t="s">
        <v>554</v>
      </c>
      <c r="D115" s="8" t="s">
        <v>532</v>
      </c>
      <c r="E115" s="6" t="s">
        <v>480</v>
      </c>
      <c r="F115" s="6">
        <v>240</v>
      </c>
      <c r="G115" s="15">
        <f t="shared" si="12"/>
        <v>72</v>
      </c>
      <c r="H115" s="15">
        <f t="shared" si="12"/>
        <v>72</v>
      </c>
    </row>
    <row r="116" spans="1:8" s="74" customFormat="1" ht="33">
      <c r="A116" s="39" t="str">
        <f ca="1">IF(ISERROR(MATCH(F116,Код_КВР,0)),"",INDIRECT(ADDRESS(MATCH(F116,Код_КВР,0)+1,2,,,"КВР")))</f>
        <v xml:space="preserve">Прочая закупка товаров, работ и услуг для обеспечения муниципальных нужд         </v>
      </c>
      <c r="B116" s="6">
        <v>801</v>
      </c>
      <c r="C116" s="8" t="s">
        <v>554</v>
      </c>
      <c r="D116" s="8" t="s">
        <v>532</v>
      </c>
      <c r="E116" s="6" t="s">
        <v>480</v>
      </c>
      <c r="F116" s="6">
        <v>244</v>
      </c>
      <c r="G116" s="15">
        <v>72</v>
      </c>
      <c r="H116" s="15">
        <v>72</v>
      </c>
    </row>
    <row r="117" spans="1:8" s="74" customFormat="1" ht="33">
      <c r="A117" s="39" t="str">
        <f ca="1">IF(ISERROR(MATCH(E117,Код_КЦСР,0)),"",INDIRECT(ADDRESS(MATCH(E117,Код_КЦСР,0)+1,2,,,"КЦСР")))</f>
        <v>Проведение мероприятий по формированию благоприятного имиджа города</v>
      </c>
      <c r="B117" s="6">
        <v>801</v>
      </c>
      <c r="C117" s="8" t="s">
        <v>554</v>
      </c>
      <c r="D117" s="8" t="s">
        <v>532</v>
      </c>
      <c r="E117" s="6" t="s">
        <v>482</v>
      </c>
      <c r="F117" s="6"/>
      <c r="G117" s="15">
        <f t="shared" ref="G117:H119" si="13">G118</f>
        <v>411.5</v>
      </c>
      <c r="H117" s="15">
        <f t="shared" si="13"/>
        <v>411.5</v>
      </c>
    </row>
    <row r="118" spans="1:8" s="74" customFormat="1">
      <c r="A118" s="39" t="str">
        <f ca="1">IF(ISERROR(MATCH(F118,Код_КВР,0)),"",INDIRECT(ADDRESS(MATCH(F118,Код_КВР,0)+1,2,,,"КВР")))</f>
        <v>Закупка товаров, работ и услуг для муниципальных нужд</v>
      </c>
      <c r="B118" s="6">
        <v>801</v>
      </c>
      <c r="C118" s="8" t="s">
        <v>554</v>
      </c>
      <c r="D118" s="8" t="s">
        <v>532</v>
      </c>
      <c r="E118" s="6" t="s">
        <v>482</v>
      </c>
      <c r="F118" s="6">
        <v>200</v>
      </c>
      <c r="G118" s="15">
        <f t="shared" si="13"/>
        <v>411.5</v>
      </c>
      <c r="H118" s="15">
        <f t="shared" si="13"/>
        <v>411.5</v>
      </c>
    </row>
    <row r="119" spans="1:8" s="74" customFormat="1" ht="33">
      <c r="A119" s="39" t="str">
        <f ca="1">IF(ISERROR(MATCH(F119,Код_КВР,0)),"",INDIRECT(ADDRESS(MATCH(F119,Код_КВР,0)+1,2,,,"КВР")))</f>
        <v>Иные закупки товаров, работ и услуг для обеспечения муниципальных нужд</v>
      </c>
      <c r="B119" s="6">
        <v>801</v>
      </c>
      <c r="C119" s="8" t="s">
        <v>554</v>
      </c>
      <c r="D119" s="8" t="s">
        <v>532</v>
      </c>
      <c r="E119" s="6" t="s">
        <v>482</v>
      </c>
      <c r="F119" s="6">
        <v>240</v>
      </c>
      <c r="G119" s="15">
        <f t="shared" si="13"/>
        <v>411.5</v>
      </c>
      <c r="H119" s="15">
        <f t="shared" si="13"/>
        <v>411.5</v>
      </c>
    </row>
    <row r="120" spans="1:8" s="74" customFormat="1" ht="33">
      <c r="A120" s="39" t="str">
        <f ca="1">IF(ISERROR(MATCH(F120,Код_КВР,0)),"",INDIRECT(ADDRESS(MATCH(F120,Код_КВР,0)+1,2,,,"КВР")))</f>
        <v xml:space="preserve">Прочая закупка товаров, работ и услуг для обеспечения муниципальных нужд         </v>
      </c>
      <c r="B120" s="6">
        <v>801</v>
      </c>
      <c r="C120" s="8" t="s">
        <v>554</v>
      </c>
      <c r="D120" s="8" t="s">
        <v>532</v>
      </c>
      <c r="E120" s="6" t="s">
        <v>482</v>
      </c>
      <c r="F120" s="6">
        <v>244</v>
      </c>
      <c r="G120" s="15">
        <v>411.5</v>
      </c>
      <c r="H120" s="15">
        <v>411.5</v>
      </c>
    </row>
    <row r="121" spans="1:8" s="74" customFormat="1">
      <c r="A121" s="39" t="str">
        <f ca="1">IF(ISERROR(MATCH(E121,Код_КЦСР,0)),"",INDIRECT(ADDRESS(MATCH(E121,Код_КЦСР,0)+1,2,,,"КЦСР")))</f>
        <v>Формирование презентационных пакетов, включая папки и открытки</v>
      </c>
      <c r="B121" s="6">
        <v>801</v>
      </c>
      <c r="C121" s="8" t="s">
        <v>554</v>
      </c>
      <c r="D121" s="8" t="s">
        <v>532</v>
      </c>
      <c r="E121" s="6" t="s">
        <v>484</v>
      </c>
      <c r="F121" s="6"/>
      <c r="G121" s="15">
        <f t="shared" ref="G121:H123" si="14">G122</f>
        <v>720</v>
      </c>
      <c r="H121" s="15">
        <f t="shared" si="14"/>
        <v>720</v>
      </c>
    </row>
    <row r="122" spans="1:8" s="74" customFormat="1">
      <c r="A122" s="39" t="str">
        <f ca="1">IF(ISERROR(MATCH(F122,Код_КВР,0)),"",INDIRECT(ADDRESS(MATCH(F122,Код_КВР,0)+1,2,,,"КВР")))</f>
        <v>Закупка товаров, работ и услуг для муниципальных нужд</v>
      </c>
      <c r="B122" s="6">
        <v>801</v>
      </c>
      <c r="C122" s="8" t="s">
        <v>554</v>
      </c>
      <c r="D122" s="8" t="s">
        <v>532</v>
      </c>
      <c r="E122" s="6" t="s">
        <v>484</v>
      </c>
      <c r="F122" s="6">
        <v>200</v>
      </c>
      <c r="G122" s="15">
        <f t="shared" si="14"/>
        <v>720</v>
      </c>
      <c r="H122" s="15">
        <f t="shared" si="14"/>
        <v>720</v>
      </c>
    </row>
    <row r="123" spans="1:8" s="74" customFormat="1" ht="33">
      <c r="A123" s="39" t="str">
        <f ca="1">IF(ISERROR(MATCH(F123,Код_КВР,0)),"",INDIRECT(ADDRESS(MATCH(F123,Код_КВР,0)+1,2,,,"КВР")))</f>
        <v>Иные закупки товаров, работ и услуг для обеспечения муниципальных нужд</v>
      </c>
      <c r="B123" s="6">
        <v>801</v>
      </c>
      <c r="C123" s="8" t="s">
        <v>554</v>
      </c>
      <c r="D123" s="8" t="s">
        <v>532</v>
      </c>
      <c r="E123" s="6" t="s">
        <v>484</v>
      </c>
      <c r="F123" s="6">
        <v>240</v>
      </c>
      <c r="G123" s="15">
        <f t="shared" si="14"/>
        <v>720</v>
      </c>
      <c r="H123" s="15">
        <f t="shared" si="14"/>
        <v>720</v>
      </c>
    </row>
    <row r="124" spans="1:8" s="74" customFormat="1" ht="33">
      <c r="A124" s="39" t="str">
        <f ca="1">IF(ISERROR(MATCH(F124,Код_КВР,0)),"",INDIRECT(ADDRESS(MATCH(F124,Код_КВР,0)+1,2,,,"КВР")))</f>
        <v xml:space="preserve">Прочая закупка товаров, работ и услуг для обеспечения муниципальных нужд         </v>
      </c>
      <c r="B124" s="6">
        <v>801</v>
      </c>
      <c r="C124" s="8" t="s">
        <v>554</v>
      </c>
      <c r="D124" s="8" t="s">
        <v>532</v>
      </c>
      <c r="E124" s="6" t="s">
        <v>484</v>
      </c>
      <c r="F124" s="6">
        <v>244</v>
      </c>
      <c r="G124" s="15">
        <v>720</v>
      </c>
      <c r="H124" s="15">
        <v>720</v>
      </c>
    </row>
    <row r="125" spans="1:8" s="74" customFormat="1">
      <c r="A125" s="39" t="str">
        <f ca="1">IF(ISERROR(MATCH(E125,Код_КЦСР,0)),"",INDIRECT(ADDRESS(MATCH(E125,Код_КЦСР,0)+1,2,,,"КЦСР")))</f>
        <v>Оплата членских взносов в союзы и ассоциации</v>
      </c>
      <c r="B125" s="6">
        <v>801</v>
      </c>
      <c r="C125" s="8" t="s">
        <v>554</v>
      </c>
      <c r="D125" s="8" t="s">
        <v>532</v>
      </c>
      <c r="E125" s="6" t="s">
        <v>486</v>
      </c>
      <c r="F125" s="6"/>
      <c r="G125" s="15">
        <f t="shared" ref="G125:H127" si="15">G126</f>
        <v>479.7</v>
      </c>
      <c r="H125" s="15">
        <f t="shared" si="15"/>
        <v>479.7</v>
      </c>
    </row>
    <row r="126" spans="1:8" s="74" customFormat="1">
      <c r="A126" s="39" t="str">
        <f ca="1">IF(ISERROR(MATCH(F126,Код_КВР,0)),"",INDIRECT(ADDRESS(MATCH(F126,Код_КВР,0)+1,2,,,"КВР")))</f>
        <v>Иные бюджетные ассигнования</v>
      </c>
      <c r="B126" s="6">
        <v>801</v>
      </c>
      <c r="C126" s="8" t="s">
        <v>554</v>
      </c>
      <c r="D126" s="8" t="s">
        <v>532</v>
      </c>
      <c r="E126" s="6" t="s">
        <v>486</v>
      </c>
      <c r="F126" s="6">
        <v>800</v>
      </c>
      <c r="G126" s="15">
        <f t="shared" si="15"/>
        <v>479.7</v>
      </c>
      <c r="H126" s="15">
        <f t="shared" si="15"/>
        <v>479.7</v>
      </c>
    </row>
    <row r="127" spans="1:8" s="74" customFormat="1">
      <c r="A127" s="39" t="str">
        <f ca="1">IF(ISERROR(MATCH(F127,Код_КВР,0)),"",INDIRECT(ADDRESS(MATCH(F127,Код_КВР,0)+1,2,,,"КВР")))</f>
        <v>Уплата налогов, сборов и иных платежей</v>
      </c>
      <c r="B127" s="6">
        <v>801</v>
      </c>
      <c r="C127" s="8" t="s">
        <v>554</v>
      </c>
      <c r="D127" s="8" t="s">
        <v>532</v>
      </c>
      <c r="E127" s="6" t="s">
        <v>486</v>
      </c>
      <c r="F127" s="6">
        <v>850</v>
      </c>
      <c r="G127" s="15">
        <f t="shared" si="15"/>
        <v>479.7</v>
      </c>
      <c r="H127" s="15">
        <f t="shared" si="15"/>
        <v>479.7</v>
      </c>
    </row>
    <row r="128" spans="1:8" s="74" customFormat="1">
      <c r="A128" s="39" t="str">
        <f ca="1">IF(ISERROR(MATCH(F128,Код_КВР,0)),"",INDIRECT(ADDRESS(MATCH(F128,Код_КВР,0)+1,2,,,"КВР")))</f>
        <v>Уплата прочих налогов, сборов и иных платежей</v>
      </c>
      <c r="B128" s="6">
        <v>801</v>
      </c>
      <c r="C128" s="8" t="s">
        <v>554</v>
      </c>
      <c r="D128" s="8" t="s">
        <v>532</v>
      </c>
      <c r="E128" s="6" t="s">
        <v>486</v>
      </c>
      <c r="F128" s="6">
        <v>852</v>
      </c>
      <c r="G128" s="15">
        <v>479.7</v>
      </c>
      <c r="H128" s="15">
        <v>479.7</v>
      </c>
    </row>
    <row r="129" spans="1:8" s="74" customFormat="1" ht="33">
      <c r="A129" s="39" t="str">
        <f ca="1">IF(ISERROR(MATCH(E129,Код_КЦСР,0)),"",INDIRECT(ADDRESS(MATCH(E129,Код_КЦСР,0)+1,2,,,"КЦСР")))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9" s="6">
        <v>801</v>
      </c>
      <c r="C129" s="8" t="s">
        <v>554</v>
      </c>
      <c r="D129" s="8" t="s">
        <v>532</v>
      </c>
      <c r="E129" s="6" t="s">
        <v>492</v>
      </c>
      <c r="F129" s="6"/>
      <c r="G129" s="15">
        <f t="shared" ref="G129:H131" si="16">G130</f>
        <v>20</v>
      </c>
      <c r="H129" s="15">
        <f t="shared" si="16"/>
        <v>20</v>
      </c>
    </row>
    <row r="130" spans="1:8" s="74" customFormat="1">
      <c r="A130" s="39" t="str">
        <f ca="1">IF(ISERROR(MATCH(E130,Код_КЦСР,0)),"",INDIRECT(ADDRESS(MATCH(E130,Код_КЦСР,0)+1,2,,,"КЦСР")))</f>
        <v>Профилактика преступлений и иных правонарушений в городе Череповце</v>
      </c>
      <c r="B130" s="6">
        <v>801</v>
      </c>
      <c r="C130" s="8" t="s">
        <v>554</v>
      </c>
      <c r="D130" s="8" t="s">
        <v>532</v>
      </c>
      <c r="E130" s="6" t="s">
        <v>494</v>
      </c>
      <c r="F130" s="6"/>
      <c r="G130" s="15">
        <f t="shared" si="16"/>
        <v>20</v>
      </c>
      <c r="H130" s="15">
        <f t="shared" si="16"/>
        <v>20</v>
      </c>
    </row>
    <row r="131" spans="1:8" s="74" customFormat="1">
      <c r="A131" s="39" t="str">
        <f ca="1">IF(ISERROR(MATCH(E131,Код_КЦСР,0)),"",INDIRECT(ADDRESS(MATCH(E131,Код_КЦСР,0)+1,2,,,"КЦСР")))</f>
        <v>Привлечение общественности к охране общественного порядка</v>
      </c>
      <c r="B131" s="6">
        <v>801</v>
      </c>
      <c r="C131" s="8" t="s">
        <v>554</v>
      </c>
      <c r="D131" s="8" t="s">
        <v>532</v>
      </c>
      <c r="E131" s="6" t="s">
        <v>496</v>
      </c>
      <c r="F131" s="6"/>
      <c r="G131" s="15">
        <f t="shared" si="16"/>
        <v>20</v>
      </c>
      <c r="H131" s="15">
        <f t="shared" si="16"/>
        <v>20</v>
      </c>
    </row>
    <row r="132" spans="1:8" s="74" customFormat="1">
      <c r="A132" s="39" t="str">
        <f ca="1">IF(ISERROR(MATCH(F132,Код_КВР,0)),"",INDIRECT(ADDRESS(MATCH(F132,Код_КВР,0)+1,2,,,"КВР")))</f>
        <v>Закупка товаров, работ и услуг для муниципальных нужд</v>
      </c>
      <c r="B132" s="6">
        <v>801</v>
      </c>
      <c r="C132" s="8" t="s">
        <v>554</v>
      </c>
      <c r="D132" s="8" t="s">
        <v>532</v>
      </c>
      <c r="E132" s="6" t="s">
        <v>496</v>
      </c>
      <c r="F132" s="6">
        <v>200</v>
      </c>
      <c r="G132" s="15">
        <f>G133</f>
        <v>20</v>
      </c>
      <c r="H132" s="15">
        <f>H133</f>
        <v>20</v>
      </c>
    </row>
    <row r="133" spans="1:8" s="74" customFormat="1" ht="33">
      <c r="A133" s="39" t="str">
        <f ca="1">IF(ISERROR(MATCH(F133,Код_КВР,0)),"",INDIRECT(ADDRESS(MATCH(F133,Код_КВР,0)+1,2,,,"КВР")))</f>
        <v>Иные закупки товаров, работ и услуг для обеспечения муниципальных нужд</v>
      </c>
      <c r="B133" s="6">
        <v>801</v>
      </c>
      <c r="C133" s="8" t="s">
        <v>554</v>
      </c>
      <c r="D133" s="8" t="s">
        <v>532</v>
      </c>
      <c r="E133" s="6" t="s">
        <v>496</v>
      </c>
      <c r="F133" s="6">
        <v>240</v>
      </c>
      <c r="G133" s="15">
        <f>G134</f>
        <v>20</v>
      </c>
      <c r="H133" s="15">
        <f>H134</f>
        <v>20</v>
      </c>
    </row>
    <row r="134" spans="1:8" s="74" customFormat="1" ht="33">
      <c r="A134" s="39" t="str">
        <f ca="1">IF(ISERROR(MATCH(F134,Код_КВР,0)),"",INDIRECT(ADDRESS(MATCH(F134,Код_КВР,0)+1,2,,,"КВР")))</f>
        <v xml:space="preserve">Прочая закупка товаров, работ и услуг для обеспечения муниципальных нужд         </v>
      </c>
      <c r="B134" s="6">
        <v>801</v>
      </c>
      <c r="C134" s="8" t="s">
        <v>554</v>
      </c>
      <c r="D134" s="8" t="s">
        <v>532</v>
      </c>
      <c r="E134" s="6" t="s">
        <v>496</v>
      </c>
      <c r="F134" s="6">
        <v>244</v>
      </c>
      <c r="G134" s="15">
        <v>20</v>
      </c>
      <c r="H134" s="15">
        <v>20</v>
      </c>
    </row>
    <row r="135" spans="1:8" s="74" customFormat="1" ht="33">
      <c r="A135" s="39" t="str">
        <f ca="1">IF(ISERROR(MATCH(E135,Код_КЦСР,0)),"",INDIRECT(ADDRESS(MATCH(E135,Код_КЦСР,0)+1,2,,,"КЦСР")))</f>
        <v>Непрограммные направления деятельности органов местного самоуправления</v>
      </c>
      <c r="B135" s="6">
        <v>801</v>
      </c>
      <c r="C135" s="8" t="s">
        <v>554</v>
      </c>
      <c r="D135" s="8" t="s">
        <v>532</v>
      </c>
      <c r="E135" s="6" t="s">
        <v>19</v>
      </c>
      <c r="F135" s="6"/>
      <c r="G135" s="15">
        <f t="shared" ref="G135:H140" si="17">G136</f>
        <v>100</v>
      </c>
      <c r="H135" s="15">
        <f t="shared" si="17"/>
        <v>100</v>
      </c>
    </row>
    <row r="136" spans="1:8" s="74" customFormat="1">
      <c r="A136" s="39" t="str">
        <f ca="1">IF(ISERROR(MATCH(E136,Код_КЦСР,0)),"",INDIRECT(ADDRESS(MATCH(E136,Код_КЦСР,0)+1,2,,,"КЦСР")))</f>
        <v>Расходы, не включенные в муниципальные программы города Череповца</v>
      </c>
      <c r="B136" s="6">
        <v>801</v>
      </c>
      <c r="C136" s="8" t="s">
        <v>554</v>
      </c>
      <c r="D136" s="8" t="s">
        <v>532</v>
      </c>
      <c r="E136" s="6" t="s">
        <v>21</v>
      </c>
      <c r="F136" s="6"/>
      <c r="G136" s="15">
        <f t="shared" si="17"/>
        <v>100</v>
      </c>
      <c r="H136" s="15">
        <f t="shared" si="17"/>
        <v>100</v>
      </c>
    </row>
    <row r="137" spans="1:8" s="74" customFormat="1" ht="33">
      <c r="A137" s="39" t="str">
        <f ca="1">IF(ISERROR(MATCH(E137,Код_КЦСР,0)),"",INDIRECT(ADDRESS(MATCH(E137,Код_КЦСР,0)+1,2,,,"КЦСР")))</f>
        <v>Реализация функций органов местного самоуправления города, связанных с общегородским управлением</v>
      </c>
      <c r="B137" s="6">
        <v>801</v>
      </c>
      <c r="C137" s="8" t="s">
        <v>554</v>
      </c>
      <c r="D137" s="8" t="s">
        <v>532</v>
      </c>
      <c r="E137" s="6" t="s">
        <v>29</v>
      </c>
      <c r="F137" s="6"/>
      <c r="G137" s="15">
        <f t="shared" si="17"/>
        <v>100</v>
      </c>
      <c r="H137" s="15">
        <f t="shared" si="17"/>
        <v>100</v>
      </c>
    </row>
    <row r="138" spans="1:8" s="74" customFormat="1">
      <c r="A138" s="39" t="str">
        <f ca="1">IF(ISERROR(MATCH(E138,Код_КЦСР,0)),"",INDIRECT(ADDRESS(MATCH(E138,Код_КЦСР,0)+1,2,,,"КЦСР")))</f>
        <v>Расходы на судебные издержки и исполнение судебных решений</v>
      </c>
      <c r="B138" s="6">
        <v>801</v>
      </c>
      <c r="C138" s="8" t="s">
        <v>554</v>
      </c>
      <c r="D138" s="8" t="s">
        <v>532</v>
      </c>
      <c r="E138" s="6" t="s">
        <v>31</v>
      </c>
      <c r="F138" s="6"/>
      <c r="G138" s="15">
        <f t="shared" si="17"/>
        <v>100</v>
      </c>
      <c r="H138" s="15">
        <f t="shared" si="17"/>
        <v>100</v>
      </c>
    </row>
    <row r="139" spans="1:8" s="74" customFormat="1">
      <c r="A139" s="39" t="str">
        <f ca="1">IF(ISERROR(MATCH(F139,Код_КВР,0)),"",INDIRECT(ADDRESS(MATCH(F139,Код_КВР,0)+1,2,,,"КВР")))</f>
        <v>Иные бюджетные ассигнования</v>
      </c>
      <c r="B139" s="6">
        <v>801</v>
      </c>
      <c r="C139" s="8" t="s">
        <v>554</v>
      </c>
      <c r="D139" s="8" t="s">
        <v>532</v>
      </c>
      <c r="E139" s="6" t="s">
        <v>31</v>
      </c>
      <c r="F139" s="6">
        <v>800</v>
      </c>
      <c r="G139" s="15">
        <f t="shared" si="17"/>
        <v>100</v>
      </c>
      <c r="H139" s="15">
        <f t="shared" si="17"/>
        <v>100</v>
      </c>
    </row>
    <row r="140" spans="1:8" s="74" customFormat="1">
      <c r="A140" s="39" t="str">
        <f ca="1">IF(ISERROR(MATCH(F140,Код_КВР,0)),"",INDIRECT(ADDRESS(MATCH(F140,Код_КВР,0)+1,2,,,"КВР")))</f>
        <v>Исполнение судебных актов</v>
      </c>
      <c r="B140" s="6">
        <v>801</v>
      </c>
      <c r="C140" s="8" t="s">
        <v>554</v>
      </c>
      <c r="D140" s="8" t="s">
        <v>532</v>
      </c>
      <c r="E140" s="6" t="s">
        <v>31</v>
      </c>
      <c r="F140" s="6">
        <v>830</v>
      </c>
      <c r="G140" s="15">
        <f t="shared" si="17"/>
        <v>100</v>
      </c>
      <c r="H140" s="15">
        <f t="shared" si="17"/>
        <v>100</v>
      </c>
    </row>
    <row r="141" spans="1:8" s="74" customFormat="1" ht="82.5">
      <c r="A141" s="39" t="str">
        <f ca="1">IF(ISERROR(MATCH(F141,Код_КВР,0)),"",INDIRECT(ADDRESS(MATCH(F141,Код_КВР,0)+1,2,,,"КВР")))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41" s="6">
        <v>801</v>
      </c>
      <c r="C141" s="8" t="s">
        <v>554</v>
      </c>
      <c r="D141" s="8" t="s">
        <v>532</v>
      </c>
      <c r="E141" s="6" t="s">
        <v>31</v>
      </c>
      <c r="F141" s="6">
        <v>831</v>
      </c>
      <c r="G141" s="15">
        <v>100</v>
      </c>
      <c r="H141" s="15">
        <v>100</v>
      </c>
    </row>
    <row r="142" spans="1:8" s="74" customFormat="1">
      <c r="A142" s="39" t="str">
        <f ca="1">IF(ISERROR(MATCH(C142,Код_Раздел,0)),"",INDIRECT(ADDRESS(MATCH(C142,Код_Раздел,0)+1,2,,,"Раздел")))</f>
        <v>Национальная безопасность и правоохранительная  деятельность</v>
      </c>
      <c r="B142" s="6">
        <v>801</v>
      </c>
      <c r="C142" s="8" t="s">
        <v>556</v>
      </c>
      <c r="D142" s="8"/>
      <c r="E142" s="6"/>
      <c r="F142" s="6"/>
      <c r="G142" s="15">
        <f>G143</f>
        <v>58571.500000000007</v>
      </c>
      <c r="H142" s="15">
        <f>H143</f>
        <v>58745.700000000004</v>
      </c>
    </row>
    <row r="143" spans="1:8" s="74" customFormat="1" ht="33">
      <c r="A143" s="14" t="s">
        <v>600</v>
      </c>
      <c r="B143" s="6">
        <v>801</v>
      </c>
      <c r="C143" s="8" t="s">
        <v>556</v>
      </c>
      <c r="D143" s="8" t="s">
        <v>560</v>
      </c>
      <c r="E143" s="6"/>
      <c r="F143" s="6"/>
      <c r="G143" s="15">
        <f>G144+G153+G183</f>
        <v>58571.500000000007</v>
      </c>
      <c r="H143" s="15">
        <f>H144+H153+H183</f>
        <v>58745.700000000004</v>
      </c>
    </row>
    <row r="144" spans="1:8" s="74" customFormat="1">
      <c r="A144" s="39" t="str">
        <f ca="1">IF(ISERROR(MATCH(E144,Код_КЦСР,0)),"",INDIRECT(ADDRESS(MATCH(E144,Код_КЦСР,0)+1,2,,,"КЦСР")))</f>
        <v>Муниципальная программа «Здоровый город» на 2014-2022 годы</v>
      </c>
      <c r="B144" s="6">
        <v>801</v>
      </c>
      <c r="C144" s="8" t="s">
        <v>556</v>
      </c>
      <c r="D144" s="8" t="s">
        <v>560</v>
      </c>
      <c r="E144" s="6" t="s">
        <v>316</v>
      </c>
      <c r="F144" s="6"/>
      <c r="G144" s="15">
        <f>G145+G149</f>
        <v>142.30000000000001</v>
      </c>
      <c r="H144" s="15">
        <f>H145+H149</f>
        <v>142.30000000000001</v>
      </c>
    </row>
    <row r="145" spans="1:8" s="74" customFormat="1">
      <c r="A145" s="39" t="str">
        <f ca="1">IF(ISERROR(MATCH(E145,Код_КЦСР,0)),"",INDIRECT(ADDRESS(MATCH(E145,Код_КЦСР,0)+1,2,,,"КЦСР")))</f>
        <v>Сохранение и укрепление здоровья детей и подростков</v>
      </c>
      <c r="B145" s="6">
        <v>801</v>
      </c>
      <c r="C145" s="8" t="s">
        <v>556</v>
      </c>
      <c r="D145" s="8" t="s">
        <v>560</v>
      </c>
      <c r="E145" s="6" t="s">
        <v>319</v>
      </c>
      <c r="F145" s="6"/>
      <c r="G145" s="15">
        <f t="shared" ref="G145:H147" si="18">G146</f>
        <v>77.900000000000006</v>
      </c>
      <c r="H145" s="15">
        <f t="shared" si="18"/>
        <v>77.900000000000006</v>
      </c>
    </row>
    <row r="146" spans="1:8" s="74" customFormat="1">
      <c r="A146" s="39" t="str">
        <f ca="1">IF(ISERROR(MATCH(F146,Код_КВР,0)),"",INDIRECT(ADDRESS(MATCH(F146,Код_КВР,0)+1,2,,,"КВР")))</f>
        <v>Закупка товаров, работ и услуг для муниципальных нужд</v>
      </c>
      <c r="B146" s="6">
        <v>801</v>
      </c>
      <c r="C146" s="8" t="s">
        <v>556</v>
      </c>
      <c r="D146" s="8" t="s">
        <v>560</v>
      </c>
      <c r="E146" s="6" t="s">
        <v>319</v>
      </c>
      <c r="F146" s="6">
        <v>200</v>
      </c>
      <c r="G146" s="15">
        <f t="shared" si="18"/>
        <v>77.900000000000006</v>
      </c>
      <c r="H146" s="15">
        <f t="shared" si="18"/>
        <v>77.900000000000006</v>
      </c>
    </row>
    <row r="147" spans="1:8" s="74" customFormat="1" ht="33">
      <c r="A147" s="39" t="str">
        <f ca="1">IF(ISERROR(MATCH(F147,Код_КВР,0)),"",INDIRECT(ADDRESS(MATCH(F147,Код_КВР,0)+1,2,,,"КВР")))</f>
        <v>Иные закупки товаров, работ и услуг для обеспечения муниципальных нужд</v>
      </c>
      <c r="B147" s="6">
        <v>801</v>
      </c>
      <c r="C147" s="8" t="s">
        <v>556</v>
      </c>
      <c r="D147" s="8" t="s">
        <v>560</v>
      </c>
      <c r="E147" s="6" t="s">
        <v>319</v>
      </c>
      <c r="F147" s="6">
        <v>240</v>
      </c>
      <c r="G147" s="15">
        <f t="shared" si="18"/>
        <v>77.900000000000006</v>
      </c>
      <c r="H147" s="15">
        <f t="shared" si="18"/>
        <v>77.900000000000006</v>
      </c>
    </row>
    <row r="148" spans="1:8" s="74" customFormat="1" ht="33">
      <c r="A148" s="39" t="str">
        <f ca="1">IF(ISERROR(MATCH(F148,Код_КВР,0)),"",INDIRECT(ADDRESS(MATCH(F148,Код_КВР,0)+1,2,,,"КВР")))</f>
        <v xml:space="preserve">Прочая закупка товаров, работ и услуг для обеспечения муниципальных нужд         </v>
      </c>
      <c r="B148" s="6">
        <v>801</v>
      </c>
      <c r="C148" s="8" t="s">
        <v>556</v>
      </c>
      <c r="D148" s="8" t="s">
        <v>560</v>
      </c>
      <c r="E148" s="6" t="s">
        <v>319</v>
      </c>
      <c r="F148" s="6">
        <v>244</v>
      </c>
      <c r="G148" s="15">
        <v>77.900000000000006</v>
      </c>
      <c r="H148" s="15">
        <v>77.900000000000006</v>
      </c>
    </row>
    <row r="149" spans="1:8" s="74" customFormat="1">
      <c r="A149" s="39" t="str">
        <f ca="1">IF(ISERROR(MATCH(E149,Код_КЦСР,0)),"",INDIRECT(ADDRESS(MATCH(E149,Код_КЦСР,0)+1,2,,,"КЦСР")))</f>
        <v>Здоровье на рабочем месте</v>
      </c>
      <c r="B149" s="6">
        <v>801</v>
      </c>
      <c r="C149" s="8" t="s">
        <v>556</v>
      </c>
      <c r="D149" s="8" t="s">
        <v>560</v>
      </c>
      <c r="E149" s="6" t="s">
        <v>325</v>
      </c>
      <c r="F149" s="6"/>
      <c r="G149" s="15">
        <f t="shared" ref="G149:H151" si="19">G150</f>
        <v>64.400000000000006</v>
      </c>
      <c r="H149" s="15">
        <f t="shared" si="19"/>
        <v>64.400000000000006</v>
      </c>
    </row>
    <row r="150" spans="1:8" s="74" customFormat="1">
      <c r="A150" s="39" t="str">
        <f ca="1">IF(ISERROR(MATCH(F150,Код_КВР,0)),"",INDIRECT(ADDRESS(MATCH(F150,Код_КВР,0)+1,2,,,"КВР")))</f>
        <v>Закупка товаров, работ и услуг для муниципальных нужд</v>
      </c>
      <c r="B150" s="6">
        <v>801</v>
      </c>
      <c r="C150" s="8" t="s">
        <v>556</v>
      </c>
      <c r="D150" s="8" t="s">
        <v>560</v>
      </c>
      <c r="E150" s="6" t="s">
        <v>325</v>
      </c>
      <c r="F150" s="6">
        <v>200</v>
      </c>
      <c r="G150" s="15">
        <f t="shared" si="19"/>
        <v>64.400000000000006</v>
      </c>
      <c r="H150" s="15">
        <f t="shared" si="19"/>
        <v>64.400000000000006</v>
      </c>
    </row>
    <row r="151" spans="1:8" s="74" customFormat="1" ht="33">
      <c r="A151" s="39" t="str">
        <f ca="1">IF(ISERROR(MATCH(F151,Код_КВР,0)),"",INDIRECT(ADDRESS(MATCH(F151,Код_КВР,0)+1,2,,,"КВР")))</f>
        <v>Иные закупки товаров, работ и услуг для обеспечения муниципальных нужд</v>
      </c>
      <c r="B151" s="6">
        <v>801</v>
      </c>
      <c r="C151" s="8" t="s">
        <v>556</v>
      </c>
      <c r="D151" s="8" t="s">
        <v>560</v>
      </c>
      <c r="E151" s="6" t="s">
        <v>325</v>
      </c>
      <c r="F151" s="6">
        <v>240</v>
      </c>
      <c r="G151" s="15">
        <f t="shared" si="19"/>
        <v>64.400000000000006</v>
      </c>
      <c r="H151" s="15">
        <f t="shared" si="19"/>
        <v>64.400000000000006</v>
      </c>
    </row>
    <row r="152" spans="1:8" s="74" customFormat="1" ht="33">
      <c r="A152" s="39" t="str">
        <f ca="1">IF(ISERROR(MATCH(F152,Код_КВР,0)),"",INDIRECT(ADDRESS(MATCH(F152,Код_КВР,0)+1,2,,,"КВР")))</f>
        <v xml:space="preserve">Прочая закупка товаров, работ и услуг для обеспечения муниципальных нужд         </v>
      </c>
      <c r="B152" s="6">
        <v>801</v>
      </c>
      <c r="C152" s="8" t="s">
        <v>556</v>
      </c>
      <c r="D152" s="8" t="s">
        <v>560</v>
      </c>
      <c r="E152" s="6" t="s">
        <v>325</v>
      </c>
      <c r="F152" s="6">
        <v>244</v>
      </c>
      <c r="G152" s="15">
        <v>64.400000000000006</v>
      </c>
      <c r="H152" s="15">
        <v>64.400000000000006</v>
      </c>
    </row>
    <row r="153" spans="1:8" s="74" customFormat="1" ht="33">
      <c r="A153" s="39" t="str">
        <f ca="1">IF(ISERROR(MATCH(E153,Код_КЦСР,0)),"",INDIRECT(ADDRESS(MATCH(E153,Код_КЦСР,0)+1,2,,,"КЦСР")))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3" s="6">
        <v>801</v>
      </c>
      <c r="C153" s="8" t="s">
        <v>556</v>
      </c>
      <c r="D153" s="8" t="s">
        <v>560</v>
      </c>
      <c r="E153" s="6" t="s">
        <v>423</v>
      </c>
      <c r="F153" s="6"/>
      <c r="G153" s="15">
        <f>G154+G159</f>
        <v>49099.8</v>
      </c>
      <c r="H153" s="15">
        <f>H154+H159</f>
        <v>49189.9</v>
      </c>
    </row>
    <row r="154" spans="1:8" s="74" customFormat="1">
      <c r="A154" s="39" t="str">
        <f ca="1">IF(ISERROR(MATCH(E154,Код_КЦСР,0)),"",INDIRECT(ADDRESS(MATCH(E154,Код_КЦСР,0)+1,2,,,"КЦСР")))</f>
        <v>Обеспечение пожарной безопасности муниципальных учреждений города</v>
      </c>
      <c r="B154" s="6">
        <v>801</v>
      </c>
      <c r="C154" s="8" t="s">
        <v>556</v>
      </c>
      <c r="D154" s="8" t="s">
        <v>560</v>
      </c>
      <c r="E154" s="6" t="s">
        <v>425</v>
      </c>
      <c r="F154" s="6"/>
      <c r="G154" s="15">
        <f t="shared" ref="G154:H157" si="20">G155</f>
        <v>145</v>
      </c>
      <c r="H154" s="15">
        <f t="shared" si="20"/>
        <v>150</v>
      </c>
    </row>
    <row r="155" spans="1:8" s="74" customFormat="1" ht="49.5">
      <c r="A155" s="39" t="str">
        <f ca="1">IF(ISERROR(MATCH(E155,Код_КЦСР,0)),"",INDIRECT(ADDRESS(MATCH(E155,Код_КЦСР,0)+1,2,,,"КЦСР")))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5" s="6">
        <v>801</v>
      </c>
      <c r="C155" s="8" t="s">
        <v>556</v>
      </c>
      <c r="D155" s="8" t="s">
        <v>560</v>
      </c>
      <c r="E155" s="6" t="s">
        <v>427</v>
      </c>
      <c r="F155" s="6"/>
      <c r="G155" s="15">
        <f t="shared" si="20"/>
        <v>145</v>
      </c>
      <c r="H155" s="15">
        <f t="shared" si="20"/>
        <v>150</v>
      </c>
    </row>
    <row r="156" spans="1:8" s="74" customFormat="1">
      <c r="A156" s="39" t="str">
        <f ca="1">IF(ISERROR(MATCH(F156,Код_КВР,0)),"",INDIRECT(ADDRESS(MATCH(F156,Код_КВР,0)+1,2,,,"КВР")))</f>
        <v>Закупка товаров, работ и услуг для муниципальных нужд</v>
      </c>
      <c r="B156" s="6">
        <v>801</v>
      </c>
      <c r="C156" s="8" t="s">
        <v>556</v>
      </c>
      <c r="D156" s="8" t="s">
        <v>560</v>
      </c>
      <c r="E156" s="6" t="s">
        <v>427</v>
      </c>
      <c r="F156" s="6">
        <v>200</v>
      </c>
      <c r="G156" s="15">
        <f t="shared" si="20"/>
        <v>145</v>
      </c>
      <c r="H156" s="15">
        <f t="shared" si="20"/>
        <v>150</v>
      </c>
    </row>
    <row r="157" spans="1:8" s="74" customFormat="1" ht="33">
      <c r="A157" s="39" t="str">
        <f ca="1">IF(ISERROR(MATCH(F157,Код_КВР,0)),"",INDIRECT(ADDRESS(MATCH(F157,Код_КВР,0)+1,2,,,"КВР")))</f>
        <v>Иные закупки товаров, работ и услуг для обеспечения муниципальных нужд</v>
      </c>
      <c r="B157" s="6">
        <v>801</v>
      </c>
      <c r="C157" s="8" t="s">
        <v>556</v>
      </c>
      <c r="D157" s="8" t="s">
        <v>560</v>
      </c>
      <c r="E157" s="6" t="s">
        <v>427</v>
      </c>
      <c r="F157" s="6">
        <v>240</v>
      </c>
      <c r="G157" s="15">
        <f t="shared" si="20"/>
        <v>145</v>
      </c>
      <c r="H157" s="15">
        <f t="shared" si="20"/>
        <v>150</v>
      </c>
    </row>
    <row r="158" spans="1:8" s="74" customFormat="1" ht="33">
      <c r="A158" s="39" t="str">
        <f ca="1">IF(ISERROR(MATCH(F158,Код_КВР,0)),"",INDIRECT(ADDRESS(MATCH(F158,Код_КВР,0)+1,2,,,"КВР")))</f>
        <v xml:space="preserve">Прочая закупка товаров, работ и услуг для обеспечения муниципальных нужд         </v>
      </c>
      <c r="B158" s="6">
        <v>801</v>
      </c>
      <c r="C158" s="8" t="s">
        <v>556</v>
      </c>
      <c r="D158" s="8" t="s">
        <v>560</v>
      </c>
      <c r="E158" s="6" t="s">
        <v>427</v>
      </c>
      <c r="F158" s="6">
        <v>244</v>
      </c>
      <c r="G158" s="15">
        <v>145</v>
      </c>
      <c r="H158" s="15">
        <v>150</v>
      </c>
    </row>
    <row r="159" spans="1:8" s="74" customFormat="1" ht="33">
      <c r="A159" s="39" t="str">
        <f ca="1">IF(ISERROR(MATCH(E159,Код_КЦСР,0)),"",INDIRECT(ADDRESS(MATCH(E159,Код_КЦСР,0)+1,2,,,"КЦСР")))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59" s="6">
        <v>801</v>
      </c>
      <c r="C159" s="8" t="s">
        <v>556</v>
      </c>
      <c r="D159" s="8" t="s">
        <v>560</v>
      </c>
      <c r="E159" s="6" t="s">
        <v>449</v>
      </c>
      <c r="F159" s="6"/>
      <c r="G159" s="15">
        <f>G160+G166+G170+G173</f>
        <v>48954.8</v>
      </c>
      <c r="H159" s="15">
        <f>H160+H166+H170+H173</f>
        <v>49039.9</v>
      </c>
    </row>
    <row r="160" spans="1:8" s="74" customFormat="1" ht="33">
      <c r="A160" s="39" t="str">
        <f ca="1">IF(ISERROR(MATCH(E160,Код_КЦСР,0)),"",INDIRECT(ADDRESS(MATCH(E160,Код_КЦСР,0)+1,2,,,"КЦСР")))</f>
        <v>Оснащение ВСО и ПСО МКУ «ЦЗНТЧС» современными аварийно-спасательными средствами и инструментом</v>
      </c>
      <c r="B160" s="6">
        <v>801</v>
      </c>
      <c r="C160" s="8" t="s">
        <v>556</v>
      </c>
      <c r="D160" s="8" t="s">
        <v>560</v>
      </c>
      <c r="E160" s="6" t="s">
        <v>451</v>
      </c>
      <c r="F160" s="6"/>
      <c r="G160" s="15">
        <f>G161+G163</f>
        <v>653.29999999999995</v>
      </c>
      <c r="H160" s="15">
        <f>H161+H163</f>
        <v>653.29999999999995</v>
      </c>
    </row>
    <row r="161" spans="1:8" s="74" customFormat="1" ht="33">
      <c r="A161" s="39" t="str">
        <f ca="1">IF(ISERROR(MATCH(F161,Код_КВР,0)),"",INDIRECT(ADDRESS(MATCH(F161,Код_КВР,0)+1,2,,,"КВР")))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1" s="6">
        <v>801</v>
      </c>
      <c r="C161" s="8" t="s">
        <v>556</v>
      </c>
      <c r="D161" s="8" t="s">
        <v>560</v>
      </c>
      <c r="E161" s="6" t="s">
        <v>451</v>
      </c>
      <c r="F161" s="6">
        <v>100</v>
      </c>
      <c r="G161" s="15">
        <f>G162</f>
        <v>555</v>
      </c>
      <c r="H161" s="15">
        <f>H162</f>
        <v>555</v>
      </c>
    </row>
    <row r="162" spans="1:8" s="74" customFormat="1">
      <c r="A162" s="39" t="str">
        <f ca="1">IF(ISERROR(MATCH(F162,Код_КВР,0)),"",INDIRECT(ADDRESS(MATCH(F162,Код_КВР,0)+1,2,,,"КВР")))</f>
        <v>Расходы на выплаты персоналу казенных учреждений</v>
      </c>
      <c r="B162" s="6">
        <v>801</v>
      </c>
      <c r="C162" s="8" t="s">
        <v>556</v>
      </c>
      <c r="D162" s="8" t="s">
        <v>560</v>
      </c>
      <c r="E162" s="6" t="s">
        <v>451</v>
      </c>
      <c r="F162" s="6">
        <v>110</v>
      </c>
      <c r="G162" s="15">
        <v>555</v>
      </c>
      <c r="H162" s="15">
        <v>555</v>
      </c>
    </row>
    <row r="163" spans="1:8" s="74" customFormat="1">
      <c r="A163" s="39" t="str">
        <f ca="1">IF(ISERROR(MATCH(F163,Код_КВР,0)),"",INDIRECT(ADDRESS(MATCH(F163,Код_КВР,0)+1,2,,,"КВР")))</f>
        <v>Закупка товаров, работ и услуг для муниципальных нужд</v>
      </c>
      <c r="B163" s="6">
        <v>801</v>
      </c>
      <c r="C163" s="8" t="s">
        <v>556</v>
      </c>
      <c r="D163" s="8" t="s">
        <v>560</v>
      </c>
      <c r="E163" s="6" t="s">
        <v>451</v>
      </c>
      <c r="F163" s="6">
        <v>200</v>
      </c>
      <c r="G163" s="15">
        <f>G164</f>
        <v>98.3</v>
      </c>
      <c r="H163" s="15">
        <f>H164</f>
        <v>98.3</v>
      </c>
    </row>
    <row r="164" spans="1:8" s="74" customFormat="1" ht="33">
      <c r="A164" s="39" t="str">
        <f ca="1">IF(ISERROR(MATCH(F164,Код_КВР,0)),"",INDIRECT(ADDRESS(MATCH(F164,Код_КВР,0)+1,2,,,"КВР")))</f>
        <v>Иные закупки товаров, работ и услуг для обеспечения муниципальных нужд</v>
      </c>
      <c r="B164" s="6">
        <v>801</v>
      </c>
      <c r="C164" s="8" t="s">
        <v>556</v>
      </c>
      <c r="D164" s="8" t="s">
        <v>560</v>
      </c>
      <c r="E164" s="6" t="s">
        <v>451</v>
      </c>
      <c r="F164" s="6">
        <v>240</v>
      </c>
      <c r="G164" s="15">
        <f>G165</f>
        <v>98.3</v>
      </c>
      <c r="H164" s="15">
        <f>H165</f>
        <v>98.3</v>
      </c>
    </row>
    <row r="165" spans="1:8" s="74" customFormat="1" ht="33">
      <c r="A165" s="39" t="str">
        <f ca="1">IF(ISERROR(MATCH(F165,Код_КВР,0)),"",INDIRECT(ADDRESS(MATCH(F165,Код_КВР,0)+1,2,,,"КВР")))</f>
        <v xml:space="preserve">Прочая закупка товаров, работ и услуг для обеспечения муниципальных нужд         </v>
      </c>
      <c r="B165" s="6">
        <v>801</v>
      </c>
      <c r="C165" s="8" t="s">
        <v>556</v>
      </c>
      <c r="D165" s="8" t="s">
        <v>560</v>
      </c>
      <c r="E165" s="6" t="s">
        <v>451</v>
      </c>
      <c r="F165" s="6">
        <v>244</v>
      </c>
      <c r="G165" s="15">
        <v>98.3</v>
      </c>
      <c r="H165" s="15">
        <v>98.3</v>
      </c>
    </row>
    <row r="166" spans="1:8" s="74" customFormat="1" hidden="1">
      <c r="A166" s="39" t="str">
        <f ca="1">IF(ISERROR(MATCH(E166,Код_КЦСР,0)),"",INDIRECT(ADDRESS(MATCH(E166,Код_КЦСР,0)+1,2,,,"КЦСР")))</f>
        <v>Приобретение лицензионного ПО, Крипто ПРО с лицензией СЭД</v>
      </c>
      <c r="B166" s="6">
        <v>801</v>
      </c>
      <c r="C166" s="8" t="s">
        <v>556</v>
      </c>
      <c r="D166" s="8" t="s">
        <v>560</v>
      </c>
      <c r="E166" s="6" t="s">
        <v>453</v>
      </c>
      <c r="F166" s="6"/>
      <c r="G166" s="15"/>
      <c r="H166" s="15"/>
    </row>
    <row r="167" spans="1:8" s="74" customFormat="1" hidden="1">
      <c r="A167" s="39" t="str">
        <f ca="1">IF(ISERROR(MATCH(F167,Код_КВР,0)),"",INDIRECT(ADDRESS(MATCH(F167,Код_КВР,0)+1,2,,,"КВР")))</f>
        <v>Закупка товаров, работ и услуг для муниципальных нужд</v>
      </c>
      <c r="B167" s="6">
        <v>801</v>
      </c>
      <c r="C167" s="8" t="s">
        <v>556</v>
      </c>
      <c r="D167" s="8" t="s">
        <v>560</v>
      </c>
      <c r="E167" s="6" t="s">
        <v>453</v>
      </c>
      <c r="F167" s="6">
        <v>200</v>
      </c>
      <c r="G167" s="15"/>
      <c r="H167" s="15"/>
    </row>
    <row r="168" spans="1:8" s="74" customFormat="1" ht="33" hidden="1">
      <c r="A168" s="39" t="str">
        <f ca="1">IF(ISERROR(MATCH(F168,Код_КВР,0)),"",INDIRECT(ADDRESS(MATCH(F168,Код_КВР,0)+1,2,,,"КВР")))</f>
        <v>Иные закупки товаров, работ и услуг для обеспечения муниципальных нужд</v>
      </c>
      <c r="B168" s="6">
        <v>801</v>
      </c>
      <c r="C168" s="8" t="s">
        <v>556</v>
      </c>
      <c r="D168" s="8" t="s">
        <v>560</v>
      </c>
      <c r="E168" s="6" t="s">
        <v>453</v>
      </c>
      <c r="F168" s="6">
        <v>240</v>
      </c>
      <c r="G168" s="15"/>
      <c r="H168" s="15"/>
    </row>
    <row r="169" spans="1:8" s="74" customFormat="1" ht="33" hidden="1">
      <c r="A169" s="39" t="str">
        <f ca="1">IF(ISERROR(MATCH(F169,Код_КВР,0)),"",INDIRECT(ADDRESS(MATCH(F169,Код_КВР,0)+1,2,,,"КВР")))</f>
        <v xml:space="preserve">Прочая закупка товаров, работ и услуг для обеспечения муниципальных нужд         </v>
      </c>
      <c r="B169" s="6">
        <v>801</v>
      </c>
      <c r="C169" s="8" t="s">
        <v>556</v>
      </c>
      <c r="D169" s="8" t="s">
        <v>560</v>
      </c>
      <c r="E169" s="6" t="s">
        <v>453</v>
      </c>
      <c r="F169" s="6">
        <v>244</v>
      </c>
      <c r="G169" s="15"/>
      <c r="H169" s="15"/>
    </row>
    <row r="170" spans="1:8" s="74" customFormat="1" ht="33">
      <c r="A170" s="39" t="str">
        <f ca="1">IF(ISERROR(MATCH(E170,Код_КЦСР,0)),"",INDIRECT(ADDRESS(MATCH(E170,Код_КЦСР,0)+1,2,,,"КЦСР")))</f>
        <v>Минимизация последствий от ЧС на опасных производственных объектах экономики (ОПОЭ)</v>
      </c>
      <c r="B170" s="6">
        <v>801</v>
      </c>
      <c r="C170" s="8" t="s">
        <v>556</v>
      </c>
      <c r="D170" s="8" t="s">
        <v>560</v>
      </c>
      <c r="E170" s="6" t="s">
        <v>455</v>
      </c>
      <c r="F170" s="6"/>
      <c r="G170" s="15">
        <f>G171</f>
        <v>1559.6</v>
      </c>
      <c r="H170" s="15">
        <f>H171</f>
        <v>1559.6</v>
      </c>
    </row>
    <row r="171" spans="1:8" s="74" customFormat="1" ht="33">
      <c r="A171" s="39" t="str">
        <f ca="1">IF(ISERROR(MATCH(F171,Код_КВР,0)),"",INDIRECT(ADDRESS(MATCH(F171,Код_КВР,0)+1,2,,,"КВР")))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1" s="6">
        <v>801</v>
      </c>
      <c r="C171" s="8" t="s">
        <v>556</v>
      </c>
      <c r="D171" s="8" t="s">
        <v>560</v>
      </c>
      <c r="E171" s="6" t="s">
        <v>455</v>
      </c>
      <c r="F171" s="6">
        <v>100</v>
      </c>
      <c r="G171" s="15">
        <f>G172</f>
        <v>1559.6</v>
      </c>
      <c r="H171" s="15">
        <f>H172</f>
        <v>1559.6</v>
      </c>
    </row>
    <row r="172" spans="1:8" s="74" customFormat="1">
      <c r="A172" s="39" t="str">
        <f ca="1">IF(ISERROR(MATCH(F172,Код_КВР,0)),"",INDIRECT(ADDRESS(MATCH(F172,Код_КВР,0)+1,2,,,"КВР")))</f>
        <v>Расходы на выплаты персоналу казенных учреждений</v>
      </c>
      <c r="B172" s="6">
        <v>801</v>
      </c>
      <c r="C172" s="8" t="s">
        <v>556</v>
      </c>
      <c r="D172" s="8" t="s">
        <v>560</v>
      </c>
      <c r="E172" s="6" t="s">
        <v>455</v>
      </c>
      <c r="F172" s="6">
        <v>110</v>
      </c>
      <c r="G172" s="15">
        <v>1559.6</v>
      </c>
      <c r="H172" s="15">
        <v>1559.6</v>
      </c>
    </row>
    <row r="173" spans="1:8" s="74" customFormat="1" ht="33">
      <c r="A173" s="39" t="str">
        <f ca="1">IF(ISERROR(MATCH(E173,Код_КЦСР,0)),"",INDIRECT(ADDRESS(MATCH(E173,Код_КЦСР,0)+1,2,,,"КЦСР")))</f>
        <v>Обеспечение создания условий для реализации подпрограммы 2 (Текущее содержание учреждения)</v>
      </c>
      <c r="B173" s="6">
        <v>801</v>
      </c>
      <c r="C173" s="8" t="s">
        <v>556</v>
      </c>
      <c r="D173" s="8" t="s">
        <v>560</v>
      </c>
      <c r="E173" s="6" t="s">
        <v>457</v>
      </c>
      <c r="F173" s="6"/>
      <c r="G173" s="15">
        <f>G174+G176+G179</f>
        <v>46741.9</v>
      </c>
      <c r="H173" s="15">
        <f>H174+H176+H179</f>
        <v>46827</v>
      </c>
    </row>
    <row r="174" spans="1:8" s="74" customFormat="1" ht="33">
      <c r="A174" s="39" t="str">
        <f t="shared" ref="A174:A180" ca="1" si="21">IF(ISERROR(MATCH(F174,Код_КВР,0)),"",INDIRECT(ADDRESS(MATCH(F174,Код_КВР,0)+1,2,,,"КВР")))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4" s="6">
        <v>801</v>
      </c>
      <c r="C174" s="8" t="s">
        <v>556</v>
      </c>
      <c r="D174" s="8" t="s">
        <v>560</v>
      </c>
      <c r="E174" s="6" t="s">
        <v>457</v>
      </c>
      <c r="F174" s="6">
        <v>100</v>
      </c>
      <c r="G174" s="15">
        <f>G175</f>
        <v>38954.9</v>
      </c>
      <c r="H174" s="15">
        <f>H175</f>
        <v>38954.9</v>
      </c>
    </row>
    <row r="175" spans="1:8" s="74" customFormat="1">
      <c r="A175" s="39" t="str">
        <f t="shared" ca="1" si="21"/>
        <v>Расходы на выплаты персоналу казенных учреждений</v>
      </c>
      <c r="B175" s="6">
        <v>801</v>
      </c>
      <c r="C175" s="8" t="s">
        <v>556</v>
      </c>
      <c r="D175" s="8" t="s">
        <v>560</v>
      </c>
      <c r="E175" s="6" t="s">
        <v>457</v>
      </c>
      <c r="F175" s="6">
        <v>110</v>
      </c>
      <c r="G175" s="15">
        <v>38954.9</v>
      </c>
      <c r="H175" s="15">
        <v>38954.9</v>
      </c>
    </row>
    <row r="176" spans="1:8" s="74" customFormat="1">
      <c r="A176" s="39" t="str">
        <f t="shared" ca="1" si="21"/>
        <v>Закупка товаров, работ и услуг для муниципальных нужд</v>
      </c>
      <c r="B176" s="6">
        <v>801</v>
      </c>
      <c r="C176" s="8" t="s">
        <v>556</v>
      </c>
      <c r="D176" s="8" t="s">
        <v>560</v>
      </c>
      <c r="E176" s="6" t="s">
        <v>457</v>
      </c>
      <c r="F176" s="6">
        <v>200</v>
      </c>
      <c r="G176" s="15">
        <f>G177</f>
        <v>6711</v>
      </c>
      <c r="H176" s="15">
        <f>H177</f>
        <v>6842.7</v>
      </c>
    </row>
    <row r="177" spans="1:8" s="74" customFormat="1" ht="33">
      <c r="A177" s="39" t="str">
        <f t="shared" ca="1" si="21"/>
        <v>Иные закупки товаров, работ и услуг для обеспечения муниципальных нужд</v>
      </c>
      <c r="B177" s="6">
        <v>801</v>
      </c>
      <c r="C177" s="8" t="s">
        <v>556</v>
      </c>
      <c r="D177" s="8" t="s">
        <v>560</v>
      </c>
      <c r="E177" s="6" t="s">
        <v>457</v>
      </c>
      <c r="F177" s="6">
        <v>240</v>
      </c>
      <c r="G177" s="15">
        <f>G178</f>
        <v>6711</v>
      </c>
      <c r="H177" s="15">
        <f>H178</f>
        <v>6842.7</v>
      </c>
    </row>
    <row r="178" spans="1:8" s="74" customFormat="1" ht="33">
      <c r="A178" s="39" t="str">
        <f t="shared" ca="1" si="21"/>
        <v xml:space="preserve">Прочая закупка товаров, работ и услуг для обеспечения муниципальных нужд         </v>
      </c>
      <c r="B178" s="6">
        <v>801</v>
      </c>
      <c r="C178" s="8" t="s">
        <v>556</v>
      </c>
      <c r="D178" s="8" t="s">
        <v>560</v>
      </c>
      <c r="E178" s="6" t="s">
        <v>457</v>
      </c>
      <c r="F178" s="6">
        <v>244</v>
      </c>
      <c r="G178" s="15">
        <v>6711</v>
      </c>
      <c r="H178" s="15">
        <v>6842.7</v>
      </c>
    </row>
    <row r="179" spans="1:8" s="74" customFormat="1">
      <c r="A179" s="39" t="str">
        <f t="shared" ca="1" si="21"/>
        <v>Иные бюджетные ассигнования</v>
      </c>
      <c r="B179" s="6">
        <v>801</v>
      </c>
      <c r="C179" s="8" t="s">
        <v>556</v>
      </c>
      <c r="D179" s="8" t="s">
        <v>560</v>
      </c>
      <c r="E179" s="6" t="s">
        <v>457</v>
      </c>
      <c r="F179" s="6">
        <v>800</v>
      </c>
      <c r="G179" s="15">
        <f>G180</f>
        <v>1076</v>
      </c>
      <c r="H179" s="15">
        <f>H180</f>
        <v>1029.4000000000001</v>
      </c>
    </row>
    <row r="180" spans="1:8" s="74" customFormat="1">
      <c r="A180" s="39" t="str">
        <f t="shared" ca="1" si="21"/>
        <v>Уплата налогов, сборов и иных платежей</v>
      </c>
      <c r="B180" s="6">
        <v>801</v>
      </c>
      <c r="C180" s="8" t="s">
        <v>556</v>
      </c>
      <c r="D180" s="8" t="s">
        <v>560</v>
      </c>
      <c r="E180" s="6" t="s">
        <v>457</v>
      </c>
      <c r="F180" s="6">
        <v>850</v>
      </c>
      <c r="G180" s="15">
        <f>SUM(G181:G182)</f>
        <v>1076</v>
      </c>
      <c r="H180" s="15">
        <f>SUM(H181:H182)</f>
        <v>1029.4000000000001</v>
      </c>
    </row>
    <row r="181" spans="1:8" s="74" customFormat="1">
      <c r="A181" s="39" t="str">
        <f ca="1">IF(ISERROR(MATCH(F181,Код_КВР,0)),"",INDIRECT(ADDRESS(MATCH(F181,Код_КВР,0)+1,2,,,"КВР")))</f>
        <v>Уплата налога на имущество организаций и земельного налога</v>
      </c>
      <c r="B181" s="6">
        <v>801</v>
      </c>
      <c r="C181" s="8" t="s">
        <v>556</v>
      </c>
      <c r="D181" s="8" t="s">
        <v>560</v>
      </c>
      <c r="E181" s="6" t="s">
        <v>457</v>
      </c>
      <c r="F181" s="6">
        <v>851</v>
      </c>
      <c r="G181" s="15">
        <v>938.3</v>
      </c>
      <c r="H181" s="15">
        <v>891.7</v>
      </c>
    </row>
    <row r="182" spans="1:8" s="74" customFormat="1">
      <c r="A182" s="39" t="str">
        <f ca="1">IF(ISERROR(MATCH(F182,Код_КВР,0)),"",INDIRECT(ADDRESS(MATCH(F182,Код_КВР,0)+1,2,,,"КВР")))</f>
        <v>Уплата прочих налогов, сборов и иных платежей</v>
      </c>
      <c r="B182" s="6">
        <v>801</v>
      </c>
      <c r="C182" s="8" t="s">
        <v>556</v>
      </c>
      <c r="D182" s="8" t="s">
        <v>560</v>
      </c>
      <c r="E182" s="6" t="s">
        <v>457</v>
      </c>
      <c r="F182" s="6">
        <v>852</v>
      </c>
      <c r="G182" s="15">
        <v>137.69999999999999</v>
      </c>
      <c r="H182" s="15">
        <v>137.69999999999999</v>
      </c>
    </row>
    <row r="183" spans="1:8" s="74" customFormat="1" ht="33">
      <c r="A183" s="39" t="str">
        <f ca="1">IF(ISERROR(MATCH(E183,Код_КЦСР,0)),"",INDIRECT(ADDRESS(MATCH(E183,Код_КЦСР,0)+1,2,,,"КЦСР")))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3" s="6">
        <v>801</v>
      </c>
      <c r="C183" s="8" t="s">
        <v>556</v>
      </c>
      <c r="D183" s="8" t="s">
        <v>560</v>
      </c>
      <c r="E183" s="6" t="s">
        <v>492</v>
      </c>
      <c r="F183" s="6"/>
      <c r="G183" s="15">
        <f>G184</f>
        <v>9329.4</v>
      </c>
      <c r="H183" s="15">
        <f>H184</f>
        <v>9413.5</v>
      </c>
    </row>
    <row r="184" spans="1:8" s="74" customFormat="1">
      <c r="A184" s="39" t="str">
        <f ca="1">IF(ISERROR(MATCH(E184,Код_КЦСР,0)),"",INDIRECT(ADDRESS(MATCH(E184,Код_КЦСР,0)+1,2,,,"КЦСР")))</f>
        <v>Профилактика преступлений и иных правонарушений в городе Череповце</v>
      </c>
      <c r="B184" s="6">
        <v>801</v>
      </c>
      <c r="C184" s="8" t="s">
        <v>556</v>
      </c>
      <c r="D184" s="8" t="s">
        <v>560</v>
      </c>
      <c r="E184" s="6" t="s">
        <v>494</v>
      </c>
      <c r="F184" s="6"/>
      <c r="G184" s="15">
        <f>G185</f>
        <v>9329.4</v>
      </c>
      <c r="H184" s="15">
        <f>H185</f>
        <v>9413.5</v>
      </c>
    </row>
    <row r="185" spans="1:8" s="74" customFormat="1">
      <c r="A185" s="39" t="str">
        <f ca="1">IF(ISERROR(MATCH(E185,Код_КЦСР,0)),"",INDIRECT(ADDRESS(MATCH(E185,Код_КЦСР,0)+1,2,,,"КЦСР")))</f>
        <v>Привлечение общественности к охране общественного порядка</v>
      </c>
      <c r="B185" s="6">
        <v>801</v>
      </c>
      <c r="C185" s="8" t="s">
        <v>556</v>
      </c>
      <c r="D185" s="8" t="s">
        <v>560</v>
      </c>
      <c r="E185" s="6" t="s">
        <v>496</v>
      </c>
      <c r="F185" s="6"/>
      <c r="G185" s="15">
        <f>G186+G188+G191</f>
        <v>9329.4</v>
      </c>
      <c r="H185" s="15">
        <f>H186+H188+H191</f>
        <v>9413.5</v>
      </c>
    </row>
    <row r="186" spans="1:8" s="74" customFormat="1" ht="33">
      <c r="A186" s="39" t="str">
        <f t="shared" ref="A186:A192" ca="1" si="22">IF(ISERROR(MATCH(F186,Код_КВР,0)),"",INDIRECT(ADDRESS(MATCH(F186,Код_КВР,0)+1,2,,,"КВР")))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6">
        <v>801</v>
      </c>
      <c r="C186" s="8" t="s">
        <v>556</v>
      </c>
      <c r="D186" s="8" t="s">
        <v>560</v>
      </c>
      <c r="E186" s="6" t="s">
        <v>496</v>
      </c>
      <c r="F186" s="6">
        <v>100</v>
      </c>
      <c r="G186" s="15">
        <f>G187</f>
        <v>7465.6</v>
      </c>
      <c r="H186" s="15">
        <f>H187</f>
        <v>7465.6</v>
      </c>
    </row>
    <row r="187" spans="1:8" s="74" customFormat="1">
      <c r="A187" s="39" t="str">
        <f t="shared" ca="1" si="22"/>
        <v>Расходы на выплаты персоналу казенных учреждений</v>
      </c>
      <c r="B187" s="6">
        <v>801</v>
      </c>
      <c r="C187" s="8" t="s">
        <v>556</v>
      </c>
      <c r="D187" s="8" t="s">
        <v>560</v>
      </c>
      <c r="E187" s="6" t="s">
        <v>496</v>
      </c>
      <c r="F187" s="6">
        <v>110</v>
      </c>
      <c r="G187" s="15">
        <v>7465.6</v>
      </c>
      <c r="H187" s="15">
        <v>7465.6</v>
      </c>
    </row>
    <row r="188" spans="1:8" s="74" customFormat="1">
      <c r="A188" s="39" t="str">
        <f t="shared" ca="1" si="22"/>
        <v>Закупка товаров, работ и услуг для муниципальных нужд</v>
      </c>
      <c r="B188" s="6">
        <v>801</v>
      </c>
      <c r="C188" s="8" t="s">
        <v>556</v>
      </c>
      <c r="D188" s="8" t="s">
        <v>560</v>
      </c>
      <c r="E188" s="6" t="s">
        <v>496</v>
      </c>
      <c r="F188" s="6">
        <v>200</v>
      </c>
      <c r="G188" s="15">
        <f>G189</f>
        <v>1606.8</v>
      </c>
      <c r="H188" s="15">
        <f>H189</f>
        <v>1693.9</v>
      </c>
    </row>
    <row r="189" spans="1:8" s="74" customFormat="1" ht="33">
      <c r="A189" s="39" t="str">
        <f t="shared" ca="1" si="22"/>
        <v>Иные закупки товаров, работ и услуг для обеспечения муниципальных нужд</v>
      </c>
      <c r="B189" s="6">
        <v>801</v>
      </c>
      <c r="C189" s="8" t="s">
        <v>556</v>
      </c>
      <c r="D189" s="8" t="s">
        <v>560</v>
      </c>
      <c r="E189" s="6" t="s">
        <v>496</v>
      </c>
      <c r="F189" s="6">
        <v>240</v>
      </c>
      <c r="G189" s="15">
        <f>G190</f>
        <v>1606.8</v>
      </c>
      <c r="H189" s="15">
        <f>H190</f>
        <v>1693.9</v>
      </c>
    </row>
    <row r="190" spans="1:8" s="74" customFormat="1" ht="33">
      <c r="A190" s="39" t="str">
        <f t="shared" ca="1" si="22"/>
        <v xml:space="preserve">Прочая закупка товаров, работ и услуг для обеспечения муниципальных нужд         </v>
      </c>
      <c r="B190" s="6">
        <v>801</v>
      </c>
      <c r="C190" s="8" t="s">
        <v>556</v>
      </c>
      <c r="D190" s="8" t="s">
        <v>560</v>
      </c>
      <c r="E190" s="6" t="s">
        <v>496</v>
      </c>
      <c r="F190" s="6">
        <v>244</v>
      </c>
      <c r="G190" s="15">
        <v>1606.8</v>
      </c>
      <c r="H190" s="15">
        <v>1693.9</v>
      </c>
    </row>
    <row r="191" spans="1:8" s="74" customFormat="1">
      <c r="A191" s="39" t="str">
        <f t="shared" ca="1" si="22"/>
        <v>Иные бюджетные ассигнования</v>
      </c>
      <c r="B191" s="6">
        <v>801</v>
      </c>
      <c r="C191" s="8" t="s">
        <v>556</v>
      </c>
      <c r="D191" s="8" t="s">
        <v>560</v>
      </c>
      <c r="E191" s="6" t="s">
        <v>496</v>
      </c>
      <c r="F191" s="6">
        <v>800</v>
      </c>
      <c r="G191" s="15">
        <f>G192</f>
        <v>257</v>
      </c>
      <c r="H191" s="15">
        <f>H192</f>
        <v>254</v>
      </c>
    </row>
    <row r="192" spans="1:8" s="74" customFormat="1">
      <c r="A192" s="39" t="str">
        <f t="shared" ca="1" si="22"/>
        <v>Уплата налогов, сборов и иных платежей</v>
      </c>
      <c r="B192" s="6">
        <v>801</v>
      </c>
      <c r="C192" s="8" t="s">
        <v>556</v>
      </c>
      <c r="D192" s="8" t="s">
        <v>560</v>
      </c>
      <c r="E192" s="6" t="s">
        <v>496</v>
      </c>
      <c r="F192" s="6">
        <v>850</v>
      </c>
      <c r="G192" s="15">
        <f>G193</f>
        <v>257</v>
      </c>
      <c r="H192" s="15">
        <f>H193</f>
        <v>254</v>
      </c>
    </row>
    <row r="193" spans="1:8" s="74" customFormat="1">
      <c r="A193" s="39" t="str">
        <f ca="1">IF(ISERROR(MATCH(F193,Код_КВР,0)),"",INDIRECT(ADDRESS(MATCH(F193,Код_КВР,0)+1,2,,,"КВР")))</f>
        <v>Уплата налога на имущество организаций и земельного налога</v>
      </c>
      <c r="B193" s="6">
        <v>801</v>
      </c>
      <c r="C193" s="8" t="s">
        <v>556</v>
      </c>
      <c r="D193" s="8" t="s">
        <v>560</v>
      </c>
      <c r="E193" s="6" t="s">
        <v>496</v>
      </c>
      <c r="F193" s="6">
        <v>851</v>
      </c>
      <c r="G193" s="15">
        <v>257</v>
      </c>
      <c r="H193" s="15">
        <v>254</v>
      </c>
    </row>
    <row r="194" spans="1:8" s="74" customFormat="1">
      <c r="A194" s="39" t="str">
        <f ca="1">IF(ISERROR(MATCH(C194,Код_Раздел,0)),"",INDIRECT(ADDRESS(MATCH(C194,Код_Раздел,0)+1,2,,,"Раздел")))</f>
        <v>Национальная экономика</v>
      </c>
      <c r="B194" s="6">
        <v>801</v>
      </c>
      <c r="C194" s="8" t="s">
        <v>557</v>
      </c>
      <c r="D194" s="8"/>
      <c r="E194" s="6"/>
      <c r="F194" s="6"/>
      <c r="G194" s="15">
        <f>G195+G201+G233</f>
        <v>60703.700000000012</v>
      </c>
      <c r="H194" s="15">
        <f>H195+H201+H233</f>
        <v>60329</v>
      </c>
    </row>
    <row r="195" spans="1:8" s="74" customFormat="1">
      <c r="A195" s="11" t="s">
        <v>545</v>
      </c>
      <c r="B195" s="6">
        <v>801</v>
      </c>
      <c r="C195" s="8" t="s">
        <v>557</v>
      </c>
      <c r="D195" s="8" t="s">
        <v>554</v>
      </c>
      <c r="E195" s="6"/>
      <c r="F195" s="6"/>
      <c r="G195" s="15">
        <f t="shared" ref="G195:H198" si="23">G196</f>
        <v>1338.9</v>
      </c>
      <c r="H195" s="15">
        <f t="shared" si="23"/>
        <v>1338.9</v>
      </c>
    </row>
    <row r="196" spans="1:8" s="74" customFormat="1" ht="33">
      <c r="A196" s="39" t="str">
        <f ca="1">IF(ISERROR(MATCH(E196,Код_КЦСР,0)),"",INDIRECT(ADDRESS(MATCH(E196,Код_КЦСР,0)+1,2,,,"КЦСР")))</f>
        <v>Муниципальная программа «Развитие молодежной политики» на 2013-2018 годы</v>
      </c>
      <c r="B196" s="6">
        <v>801</v>
      </c>
      <c r="C196" s="8" t="s">
        <v>557</v>
      </c>
      <c r="D196" s="8" t="s">
        <v>554</v>
      </c>
      <c r="E196" s="6" t="s">
        <v>308</v>
      </c>
      <c r="F196" s="6"/>
      <c r="G196" s="15">
        <f t="shared" si="23"/>
        <v>1338.9</v>
      </c>
      <c r="H196" s="15">
        <f t="shared" si="23"/>
        <v>1338.9</v>
      </c>
    </row>
    <row r="197" spans="1:8" s="74" customFormat="1" ht="33">
      <c r="A197" s="39" t="str">
        <f ca="1">IF(ISERROR(MATCH(E197,Код_КЦСР,0)),"",INDIRECT(ADDRESS(MATCH(E197,Код_КЦСР,0)+1,2,,,"КЦСР")))</f>
        <v>Организация временного трудоустройства несовершеннолетних в возрасте от 14 до 18 лет</v>
      </c>
      <c r="B197" s="6">
        <v>801</v>
      </c>
      <c r="C197" s="8" t="s">
        <v>557</v>
      </c>
      <c r="D197" s="8" t="s">
        <v>554</v>
      </c>
      <c r="E197" s="6" t="s">
        <v>310</v>
      </c>
      <c r="F197" s="6"/>
      <c r="G197" s="15">
        <f t="shared" si="23"/>
        <v>1338.9</v>
      </c>
      <c r="H197" s="15">
        <f t="shared" si="23"/>
        <v>1338.9</v>
      </c>
    </row>
    <row r="198" spans="1:8" s="74" customFormat="1" ht="33">
      <c r="A198" s="39" t="str">
        <f ca="1">IF(ISERROR(MATCH(F198,Код_КВР,0)),"",INDIRECT(ADDRESS(MATCH(F198,Код_КВР,0)+1,2,,,"КВР")))</f>
        <v>Предоставление субсидий бюджетным, автономным учреждениям и иным некоммерческим организациям</v>
      </c>
      <c r="B198" s="6">
        <v>801</v>
      </c>
      <c r="C198" s="8" t="s">
        <v>557</v>
      </c>
      <c r="D198" s="8" t="s">
        <v>554</v>
      </c>
      <c r="E198" s="6" t="s">
        <v>310</v>
      </c>
      <c r="F198" s="6">
        <v>600</v>
      </c>
      <c r="G198" s="15">
        <f t="shared" si="23"/>
        <v>1338.9</v>
      </c>
      <c r="H198" s="15">
        <f t="shared" si="23"/>
        <v>1338.9</v>
      </c>
    </row>
    <row r="199" spans="1:8" s="74" customFormat="1">
      <c r="A199" s="39" t="str">
        <f ca="1">IF(ISERROR(MATCH(F199,Код_КВР,0)),"",INDIRECT(ADDRESS(MATCH(F199,Код_КВР,0)+1,2,,,"КВР")))</f>
        <v>Субсидии бюджетным учреждениям</v>
      </c>
      <c r="B199" s="6">
        <v>801</v>
      </c>
      <c r="C199" s="8" t="s">
        <v>557</v>
      </c>
      <c r="D199" s="8" t="s">
        <v>554</v>
      </c>
      <c r="E199" s="6" t="s">
        <v>310</v>
      </c>
      <c r="F199" s="6">
        <v>610</v>
      </c>
      <c r="G199" s="15">
        <f>G200</f>
        <v>1338.9</v>
      </c>
      <c r="H199" s="15">
        <f>H200</f>
        <v>1338.9</v>
      </c>
    </row>
    <row r="200" spans="1:8" s="74" customFormat="1" ht="49.5">
      <c r="A200" s="39" t="str">
        <f ca="1">IF(ISERROR(MATCH(F200,Код_КВР,0)),"",INDIRECT(ADDRESS(MATCH(F200,Код_КВР,0)+1,2,,,"КВР")))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0" s="6">
        <v>801</v>
      </c>
      <c r="C200" s="8" t="s">
        <v>557</v>
      </c>
      <c r="D200" s="8" t="s">
        <v>554</v>
      </c>
      <c r="E200" s="6" t="s">
        <v>310</v>
      </c>
      <c r="F200" s="6">
        <v>611</v>
      </c>
      <c r="G200" s="15">
        <v>1338.9</v>
      </c>
      <c r="H200" s="15">
        <v>1338.9</v>
      </c>
    </row>
    <row r="201" spans="1:8" s="74" customFormat="1">
      <c r="A201" s="10" t="s">
        <v>571</v>
      </c>
      <c r="B201" s="6">
        <v>801</v>
      </c>
      <c r="C201" s="8" t="s">
        <v>557</v>
      </c>
      <c r="D201" s="8" t="s">
        <v>530</v>
      </c>
      <c r="E201" s="6"/>
      <c r="F201" s="6"/>
      <c r="G201" s="15">
        <f>G202+G212+G223</f>
        <v>44451.100000000006</v>
      </c>
      <c r="H201" s="15">
        <f>H202+H212+H223</f>
        <v>44076.399999999994</v>
      </c>
    </row>
    <row r="202" spans="1:8" s="74" customFormat="1" ht="33">
      <c r="A202" s="39" t="str">
        <f ca="1">IF(ISERROR(MATCH(E202,Код_КЦСР,0)),"",INDIRECT(ADDRESS(MATCH(E202,Код_КЦСР,0)+1,2,,,"КЦСР")))</f>
        <v>Муниципальная программа «iCity – Современные информационные технологии г. Череповца»  на 2014-2020 годы</v>
      </c>
      <c r="B202" s="6">
        <v>801</v>
      </c>
      <c r="C202" s="8" t="s">
        <v>557</v>
      </c>
      <c r="D202" s="8" t="s">
        <v>530</v>
      </c>
      <c r="E202" s="6" t="s">
        <v>329</v>
      </c>
      <c r="F202" s="6"/>
      <c r="G202" s="15">
        <f>G203+G207</f>
        <v>43271.3</v>
      </c>
      <c r="H202" s="15">
        <f>H203+H207</f>
        <v>43378.2</v>
      </c>
    </row>
    <row r="203" spans="1:8" s="74" customFormat="1" ht="49.5" hidden="1">
      <c r="A203" s="39" t="str">
        <f ca="1">IF(ISERROR(MATCH(E203,Код_КЦСР,0)),"",INDIRECT(ADDRESS(MATCH(E203,Код_КЦСР,0)+1,2,,,"КЦСР")))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03" s="6">
        <v>801</v>
      </c>
      <c r="C203" s="8" t="s">
        <v>557</v>
      </c>
      <c r="D203" s="8" t="s">
        <v>530</v>
      </c>
      <c r="E203" s="6" t="s">
        <v>331</v>
      </c>
      <c r="F203" s="6"/>
      <c r="G203" s="15">
        <f t="shared" ref="G203:H205" si="24">G204</f>
        <v>0</v>
      </c>
      <c r="H203" s="15">
        <f t="shared" si="24"/>
        <v>0</v>
      </c>
    </row>
    <row r="204" spans="1:8" s="74" customFormat="1" ht="33" hidden="1">
      <c r="A204" s="39" t="str">
        <f ca="1">IF(ISERROR(MATCH(F204,Код_КВР,0)),"",INDIRECT(ADDRESS(MATCH(F204,Код_КВР,0)+1,2,,,"КВР")))</f>
        <v>Предоставление субсидий бюджетным, автономным учреждениям и иным некоммерческим организациям</v>
      </c>
      <c r="B204" s="6">
        <v>801</v>
      </c>
      <c r="C204" s="8" t="s">
        <v>557</v>
      </c>
      <c r="D204" s="8" t="s">
        <v>530</v>
      </c>
      <c r="E204" s="6" t="s">
        <v>331</v>
      </c>
      <c r="F204" s="6">
        <v>600</v>
      </c>
      <c r="G204" s="15">
        <f t="shared" si="24"/>
        <v>0</v>
      </c>
      <c r="H204" s="15">
        <f t="shared" si="24"/>
        <v>0</v>
      </c>
    </row>
    <row r="205" spans="1:8" s="74" customFormat="1" hidden="1">
      <c r="A205" s="39" t="str">
        <f ca="1">IF(ISERROR(MATCH(F205,Код_КВР,0)),"",INDIRECT(ADDRESS(MATCH(F205,Код_КВР,0)+1,2,,,"КВР")))</f>
        <v>Субсидии бюджетным учреждениям</v>
      </c>
      <c r="B205" s="6">
        <v>801</v>
      </c>
      <c r="C205" s="8" t="s">
        <v>557</v>
      </c>
      <c r="D205" s="8" t="s">
        <v>530</v>
      </c>
      <c r="E205" s="6" t="s">
        <v>331</v>
      </c>
      <c r="F205" s="6">
        <v>610</v>
      </c>
      <c r="G205" s="15">
        <f t="shared" si="24"/>
        <v>0</v>
      </c>
      <c r="H205" s="15">
        <f t="shared" si="24"/>
        <v>0</v>
      </c>
    </row>
    <row r="206" spans="1:8" s="74" customFormat="1" hidden="1">
      <c r="A206" s="39" t="str">
        <f ca="1">IF(ISERROR(MATCH(F206,Код_КВР,0)),"",INDIRECT(ADDRESS(MATCH(F206,Код_КВР,0)+1,2,,,"КВР")))</f>
        <v>Субсидии бюджетным учреждениям на иные цели</v>
      </c>
      <c r="B206" s="6">
        <v>801</v>
      </c>
      <c r="C206" s="8" t="s">
        <v>557</v>
      </c>
      <c r="D206" s="8" t="s">
        <v>530</v>
      </c>
      <c r="E206" s="6" t="s">
        <v>331</v>
      </c>
      <c r="F206" s="6">
        <v>612</v>
      </c>
      <c r="G206" s="15"/>
      <c r="H206" s="15"/>
    </row>
    <row r="207" spans="1:8" s="74" customFormat="1" ht="82.5">
      <c r="A207" s="39" t="str">
        <f ca="1">IF(ISERROR(MATCH(E207,Код_КЦСР,0)),"",INDIRECT(ADDRESS(MATCH(E207,Код_КЦСР,0)+1,2,,,"КЦСР")))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07" s="6">
        <v>801</v>
      </c>
      <c r="C207" s="8" t="s">
        <v>557</v>
      </c>
      <c r="D207" s="8" t="s">
        <v>530</v>
      </c>
      <c r="E207" s="6" t="s">
        <v>332</v>
      </c>
      <c r="F207" s="6"/>
      <c r="G207" s="15">
        <f>G208</f>
        <v>43271.3</v>
      </c>
      <c r="H207" s="15">
        <f>H208</f>
        <v>43378.2</v>
      </c>
    </row>
    <row r="208" spans="1:8" s="74" customFormat="1" ht="33">
      <c r="A208" s="39" t="str">
        <f ca="1">IF(ISERROR(MATCH(F208,Код_КВР,0)),"",INDIRECT(ADDRESS(MATCH(F208,Код_КВР,0)+1,2,,,"КВР")))</f>
        <v>Предоставление субсидий бюджетным, автономным учреждениям и иным некоммерческим организациям</v>
      </c>
      <c r="B208" s="6">
        <v>801</v>
      </c>
      <c r="C208" s="8" t="s">
        <v>557</v>
      </c>
      <c r="D208" s="8" t="s">
        <v>530</v>
      </c>
      <c r="E208" s="6" t="s">
        <v>332</v>
      </c>
      <c r="F208" s="6">
        <v>600</v>
      </c>
      <c r="G208" s="15">
        <f>G209</f>
        <v>43271.3</v>
      </c>
      <c r="H208" s="15">
        <f>H209</f>
        <v>43378.2</v>
      </c>
    </row>
    <row r="209" spans="1:8" s="74" customFormat="1">
      <c r="A209" s="39" t="str">
        <f ca="1">IF(ISERROR(MATCH(F209,Код_КВР,0)),"",INDIRECT(ADDRESS(MATCH(F209,Код_КВР,0)+1,2,,,"КВР")))</f>
        <v>Субсидии бюджетным учреждениям</v>
      </c>
      <c r="B209" s="6">
        <v>801</v>
      </c>
      <c r="C209" s="8" t="s">
        <v>557</v>
      </c>
      <c r="D209" s="8" t="s">
        <v>530</v>
      </c>
      <c r="E209" s="6" t="s">
        <v>332</v>
      </c>
      <c r="F209" s="6">
        <v>610</v>
      </c>
      <c r="G209" s="15">
        <f>SUM(G210:G211)</f>
        <v>43271.3</v>
      </c>
      <c r="H209" s="15">
        <f>SUM(H210:H211)</f>
        <v>43378.2</v>
      </c>
    </row>
    <row r="210" spans="1:8" s="74" customFormat="1" ht="49.5">
      <c r="A210" s="39" t="str">
        <f ca="1">IF(ISERROR(MATCH(F210,Код_КВР,0)),"",INDIRECT(ADDRESS(MATCH(F210,Код_КВР,0)+1,2,,,"КВР")))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0" s="6">
        <v>801</v>
      </c>
      <c r="C210" s="8" t="s">
        <v>557</v>
      </c>
      <c r="D210" s="8" t="s">
        <v>530</v>
      </c>
      <c r="E210" s="6" t="s">
        <v>332</v>
      </c>
      <c r="F210" s="6">
        <v>611</v>
      </c>
      <c r="G210" s="15">
        <v>42271.3</v>
      </c>
      <c r="H210" s="15">
        <v>42378.2</v>
      </c>
    </row>
    <row r="211" spans="1:8" s="74" customFormat="1">
      <c r="A211" s="39" t="str">
        <f ca="1">IF(ISERROR(MATCH(F211,Код_КВР,0)),"",INDIRECT(ADDRESS(MATCH(F211,Код_КВР,0)+1,2,,,"КВР")))</f>
        <v>Субсидии бюджетным учреждениям на иные цели</v>
      </c>
      <c r="B211" s="6">
        <v>801</v>
      </c>
      <c r="C211" s="8" t="s">
        <v>557</v>
      </c>
      <c r="D211" s="8" t="s">
        <v>530</v>
      </c>
      <c r="E211" s="6" t="s">
        <v>332</v>
      </c>
      <c r="F211" s="6">
        <v>612</v>
      </c>
      <c r="G211" s="15">
        <v>1000</v>
      </c>
      <c r="H211" s="15">
        <v>1000</v>
      </c>
    </row>
    <row r="212" spans="1:8" s="74" customFormat="1" ht="33" hidden="1">
      <c r="A212" s="39" t="str">
        <f ca="1">IF(ISERROR(MATCH(E212,Код_КЦСР,0)),"",INDIRECT(ADDRESS(MATCH(E212,Код_КЦСР,0)+1,2,,,"КЦСР")))</f>
        <v>Муниципальная программа «Совершенствование муниципального управления в городе Череповце» на 2014-2018 годы</v>
      </c>
      <c r="B212" s="6">
        <v>801</v>
      </c>
      <c r="C212" s="8" t="s">
        <v>557</v>
      </c>
      <c r="D212" s="8" t="s">
        <v>530</v>
      </c>
      <c r="E212" s="6" t="s">
        <v>459</v>
      </c>
      <c r="F212" s="6"/>
      <c r="G212" s="15">
        <f>G213+G218</f>
        <v>0</v>
      </c>
      <c r="H212" s="15">
        <f>H213+H218</f>
        <v>0</v>
      </c>
    </row>
    <row r="213" spans="1:8" s="74" customFormat="1" ht="33" hidden="1">
      <c r="A213" s="39" t="str">
        <f ca="1">IF(ISERROR(MATCH(E213,Код_КЦСР,0)),"",INDIRECT(ADDRESS(MATCH(E213,Код_КЦСР,0)+1,2,,,"КЦСР")))</f>
        <v>Создание условий для обеспечения выполнения органами муниципальной власти своих полномочий</v>
      </c>
      <c r="B213" s="6">
        <v>801</v>
      </c>
      <c r="C213" s="8" t="s">
        <v>557</v>
      </c>
      <c r="D213" s="8" t="s">
        <v>530</v>
      </c>
      <c r="E213" s="6" t="s">
        <v>460</v>
      </c>
      <c r="F213" s="6"/>
      <c r="G213" s="15">
        <f t="shared" ref="G213:H216" si="25">G214</f>
        <v>0</v>
      </c>
      <c r="H213" s="15">
        <f t="shared" si="25"/>
        <v>0</v>
      </c>
    </row>
    <row r="214" spans="1:8" s="74" customFormat="1" hidden="1">
      <c r="A214" s="39" t="str">
        <f ca="1">IF(ISERROR(MATCH(E214,Код_КЦСР,0)),"",INDIRECT(ADDRESS(MATCH(E214,Код_КЦСР,0)+1,2,,,"КЦСР")))</f>
        <v>Обеспечение работы СЭД «Летограф»</v>
      </c>
      <c r="B214" s="6">
        <v>801</v>
      </c>
      <c r="C214" s="8" t="s">
        <v>557</v>
      </c>
      <c r="D214" s="8" t="s">
        <v>530</v>
      </c>
      <c r="E214" s="6" t="s">
        <v>462</v>
      </c>
      <c r="F214" s="6"/>
      <c r="G214" s="15">
        <f t="shared" si="25"/>
        <v>0</v>
      </c>
      <c r="H214" s="15">
        <f t="shared" si="25"/>
        <v>0</v>
      </c>
    </row>
    <row r="215" spans="1:8" s="74" customFormat="1" ht="33" hidden="1">
      <c r="A215" s="39" t="str">
        <f ca="1">IF(ISERROR(MATCH(F215,Код_КВР,0)),"",INDIRECT(ADDRESS(MATCH(F215,Код_КВР,0)+1,2,,,"КВР")))</f>
        <v>Предоставление субсидий бюджетным, автономным учреждениям и иным некоммерческим организациям</v>
      </c>
      <c r="B215" s="6">
        <v>801</v>
      </c>
      <c r="C215" s="8" t="s">
        <v>557</v>
      </c>
      <c r="D215" s="8" t="s">
        <v>530</v>
      </c>
      <c r="E215" s="6" t="s">
        <v>462</v>
      </c>
      <c r="F215" s="6">
        <v>600</v>
      </c>
      <c r="G215" s="15">
        <f t="shared" si="25"/>
        <v>0</v>
      </c>
      <c r="H215" s="15">
        <f t="shared" si="25"/>
        <v>0</v>
      </c>
    </row>
    <row r="216" spans="1:8" s="74" customFormat="1" hidden="1">
      <c r="A216" s="39" t="str">
        <f ca="1">IF(ISERROR(MATCH(F216,Код_КВР,0)),"",INDIRECT(ADDRESS(MATCH(F216,Код_КВР,0)+1,2,,,"КВР")))</f>
        <v>Субсидии бюджетным учреждениям</v>
      </c>
      <c r="B216" s="6">
        <v>801</v>
      </c>
      <c r="C216" s="8" t="s">
        <v>557</v>
      </c>
      <c r="D216" s="8" t="s">
        <v>530</v>
      </c>
      <c r="E216" s="6" t="s">
        <v>462</v>
      </c>
      <c r="F216" s="6">
        <v>610</v>
      </c>
      <c r="G216" s="15">
        <f t="shared" si="25"/>
        <v>0</v>
      </c>
      <c r="H216" s="15">
        <f t="shared" si="25"/>
        <v>0</v>
      </c>
    </row>
    <row r="217" spans="1:8" s="74" customFormat="1" hidden="1">
      <c r="A217" s="39" t="str">
        <f ca="1">IF(ISERROR(MATCH(F217,Код_КВР,0)),"",INDIRECT(ADDRESS(MATCH(F217,Код_КВР,0)+1,2,,,"КВР")))</f>
        <v>Субсидии бюджетным учреждениям на иные цели</v>
      </c>
      <c r="B217" s="6">
        <v>801</v>
      </c>
      <c r="C217" s="8" t="s">
        <v>557</v>
      </c>
      <c r="D217" s="8" t="s">
        <v>530</v>
      </c>
      <c r="E217" s="6" t="s">
        <v>462</v>
      </c>
      <c r="F217" s="6">
        <v>612</v>
      </c>
      <c r="G217" s="15"/>
      <c r="H217" s="15"/>
    </row>
    <row r="218" spans="1:8" s="74" customFormat="1" ht="66" hidden="1">
      <c r="A218" s="39" t="str">
        <f ca="1">IF(ISERROR(MATCH(E218,Код_КЦСР,0)),"",INDIRECT(ADDRESS(MATCH(E218,Код_КЦСР,0)+1,2,,,"КЦСР")))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18" s="6">
        <v>801</v>
      </c>
      <c r="C218" s="8" t="s">
        <v>557</v>
      </c>
      <c r="D218" s="8" t="s">
        <v>530</v>
      </c>
      <c r="E218" s="6" t="s">
        <v>472</v>
      </c>
      <c r="F218" s="6"/>
      <c r="G218" s="15">
        <f>G219</f>
        <v>0</v>
      </c>
      <c r="H218" s="15">
        <f>H219</f>
        <v>0</v>
      </c>
    </row>
    <row r="219" spans="1:8" s="74" customFormat="1" hidden="1">
      <c r="A219" s="39" t="str">
        <f ca="1">IF(ISERROR(MATCH(E219,Код_КЦСР,0)),"",INDIRECT(ADDRESS(MATCH(E219,Код_КЦСР,0)+1,2,,,"КЦСР")))</f>
        <v>Совершенствование предоставления муниципальных услуг</v>
      </c>
      <c r="B219" s="6">
        <v>801</v>
      </c>
      <c r="C219" s="8" t="s">
        <v>557</v>
      </c>
      <c r="D219" s="8" t="s">
        <v>530</v>
      </c>
      <c r="E219" s="6" t="s">
        <v>474</v>
      </c>
      <c r="F219" s="6"/>
      <c r="G219" s="15">
        <f t="shared" ref="G219:H221" si="26">G220</f>
        <v>0</v>
      </c>
      <c r="H219" s="15">
        <f t="shared" si="26"/>
        <v>0</v>
      </c>
    </row>
    <row r="220" spans="1:8" s="74" customFormat="1" ht="33" hidden="1">
      <c r="A220" s="39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6">
        <v>801</v>
      </c>
      <c r="C220" s="8" t="s">
        <v>557</v>
      </c>
      <c r="D220" s="8" t="s">
        <v>530</v>
      </c>
      <c r="E220" s="6" t="s">
        <v>474</v>
      </c>
      <c r="F220" s="6">
        <v>600</v>
      </c>
      <c r="G220" s="15">
        <f t="shared" si="26"/>
        <v>0</v>
      </c>
      <c r="H220" s="15">
        <f t="shared" si="26"/>
        <v>0</v>
      </c>
    </row>
    <row r="221" spans="1:8" s="74" customFormat="1" hidden="1">
      <c r="A221" s="39" t="str">
        <f ca="1">IF(ISERROR(MATCH(F221,Код_КВР,0)),"",INDIRECT(ADDRESS(MATCH(F221,Код_КВР,0)+1,2,,,"КВР")))</f>
        <v>Субсидии бюджетным учреждениям</v>
      </c>
      <c r="B221" s="6">
        <v>801</v>
      </c>
      <c r="C221" s="8" t="s">
        <v>557</v>
      </c>
      <c r="D221" s="8" t="s">
        <v>530</v>
      </c>
      <c r="E221" s="6" t="s">
        <v>474</v>
      </c>
      <c r="F221" s="6">
        <v>610</v>
      </c>
      <c r="G221" s="15">
        <f t="shared" si="26"/>
        <v>0</v>
      </c>
      <c r="H221" s="15">
        <f t="shared" si="26"/>
        <v>0</v>
      </c>
    </row>
    <row r="222" spans="1:8" s="74" customFormat="1" hidden="1">
      <c r="A222" s="39" t="str">
        <f ca="1">IF(ISERROR(MATCH(F222,Код_КВР,0)),"",INDIRECT(ADDRESS(MATCH(F222,Код_КВР,0)+1,2,,,"КВР")))</f>
        <v>Субсидии бюджетным учреждениям на иные цели</v>
      </c>
      <c r="B222" s="6">
        <v>801</v>
      </c>
      <c r="C222" s="8" t="s">
        <v>557</v>
      </c>
      <c r="D222" s="8" t="s">
        <v>530</v>
      </c>
      <c r="E222" s="6" t="s">
        <v>474</v>
      </c>
      <c r="F222" s="6">
        <v>612</v>
      </c>
      <c r="G222" s="15"/>
      <c r="H222" s="15"/>
    </row>
    <row r="223" spans="1:8" s="74" customFormat="1" ht="33">
      <c r="A223" s="39" t="str">
        <f ca="1">IF(ISERROR(MATCH(E223,Код_КЦСР,0)),"",INDIRECT(ADDRESS(MATCH(E223,Код_КЦСР,0)+1,2,,,"КЦСР")))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23" s="6">
        <v>801</v>
      </c>
      <c r="C223" s="8" t="s">
        <v>557</v>
      </c>
      <c r="D223" s="8" t="s">
        <v>530</v>
      </c>
      <c r="E223" s="6" t="s">
        <v>492</v>
      </c>
      <c r="F223" s="6"/>
      <c r="G223" s="15">
        <f>G224</f>
        <v>1179.8</v>
      </c>
      <c r="H223" s="15">
        <f>H224</f>
        <v>698.19999999999993</v>
      </c>
    </row>
    <row r="224" spans="1:8" s="74" customFormat="1">
      <c r="A224" s="39" t="str">
        <f ca="1">IF(ISERROR(MATCH(E224,Код_КЦСР,0)),"",INDIRECT(ADDRESS(MATCH(E224,Код_КЦСР,0)+1,2,,,"КЦСР")))</f>
        <v>Профилактика преступлений и иных правонарушений в городе Череповце</v>
      </c>
      <c r="B224" s="6">
        <v>801</v>
      </c>
      <c r="C224" s="8" t="s">
        <v>557</v>
      </c>
      <c r="D224" s="8" t="s">
        <v>530</v>
      </c>
      <c r="E224" s="6" t="s">
        <v>494</v>
      </c>
      <c r="F224" s="6"/>
      <c r="G224" s="15">
        <f>G225+G229</f>
        <v>1179.8</v>
      </c>
      <c r="H224" s="15">
        <f>H225+H229</f>
        <v>698.19999999999993</v>
      </c>
    </row>
    <row r="225" spans="1:8" s="74" customFormat="1" ht="49.5">
      <c r="A225" s="39" t="str">
        <f ca="1">IF(ISERROR(MATCH(E225,Код_КЦСР,0)),"",INDIRECT(ADDRESS(MATCH(E225,Код_КЦСР,0)+1,2,,,"КЦСР")))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25" s="6">
        <v>801</v>
      </c>
      <c r="C225" s="8" t="s">
        <v>557</v>
      </c>
      <c r="D225" s="8" t="s">
        <v>530</v>
      </c>
      <c r="E225" s="6" t="s">
        <v>106</v>
      </c>
      <c r="F225" s="6"/>
      <c r="G225" s="15">
        <f t="shared" ref="G225:H227" si="27">G226</f>
        <v>59</v>
      </c>
      <c r="H225" s="15">
        <f t="shared" si="27"/>
        <v>34.9</v>
      </c>
    </row>
    <row r="226" spans="1:8" s="74" customFormat="1" ht="33">
      <c r="A226" s="39" t="str">
        <f ca="1">IF(ISERROR(MATCH(F226,Код_КВР,0)),"",INDIRECT(ADDRESS(MATCH(F226,Код_КВР,0)+1,2,,,"КВР")))</f>
        <v>Предоставление субсидий бюджетным, автономным учреждениям и иным некоммерческим организациям</v>
      </c>
      <c r="B226" s="6">
        <v>801</v>
      </c>
      <c r="C226" s="8" t="s">
        <v>557</v>
      </c>
      <c r="D226" s="8" t="s">
        <v>530</v>
      </c>
      <c r="E226" s="6" t="s">
        <v>106</v>
      </c>
      <c r="F226" s="6">
        <v>600</v>
      </c>
      <c r="G226" s="15">
        <f t="shared" si="27"/>
        <v>59</v>
      </c>
      <c r="H226" s="15">
        <f t="shared" si="27"/>
        <v>34.9</v>
      </c>
    </row>
    <row r="227" spans="1:8" s="74" customFormat="1">
      <c r="A227" s="39" t="str">
        <f ca="1">IF(ISERROR(MATCH(F227,Код_КВР,0)),"",INDIRECT(ADDRESS(MATCH(F227,Код_КВР,0)+1,2,,,"КВР")))</f>
        <v>Субсидии бюджетным учреждениям</v>
      </c>
      <c r="B227" s="6">
        <v>801</v>
      </c>
      <c r="C227" s="8" t="s">
        <v>557</v>
      </c>
      <c r="D227" s="8" t="s">
        <v>530</v>
      </c>
      <c r="E227" s="6" t="s">
        <v>106</v>
      </c>
      <c r="F227" s="6">
        <v>610</v>
      </c>
      <c r="G227" s="15">
        <f t="shared" si="27"/>
        <v>59</v>
      </c>
      <c r="H227" s="15">
        <f t="shared" si="27"/>
        <v>34.9</v>
      </c>
    </row>
    <row r="228" spans="1:8" s="74" customFormat="1">
      <c r="A228" s="39" t="str">
        <f ca="1">IF(ISERROR(MATCH(F228,Код_КВР,0)),"",INDIRECT(ADDRESS(MATCH(F228,Код_КВР,0)+1,2,,,"КВР")))</f>
        <v>Субсидии бюджетным учреждениям на иные цели</v>
      </c>
      <c r="B228" s="6">
        <v>801</v>
      </c>
      <c r="C228" s="8" t="s">
        <v>557</v>
      </c>
      <c r="D228" s="8" t="s">
        <v>530</v>
      </c>
      <c r="E228" s="6" t="s">
        <v>106</v>
      </c>
      <c r="F228" s="6">
        <v>612</v>
      </c>
      <c r="G228" s="15">
        <v>59</v>
      </c>
      <c r="H228" s="15">
        <v>34.9</v>
      </c>
    </row>
    <row r="229" spans="1:8" s="74" customFormat="1" ht="33">
      <c r="A229" s="39" t="str">
        <f ca="1">IF(ISERROR(MATCH(E229,Код_КЦСР,0)),"",INDIRECT(ADDRESS(MATCH(E229,Код_КЦСР,0)+1,2,,,"КЦСР")))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29" s="6">
        <v>801</v>
      </c>
      <c r="C229" s="8" t="s">
        <v>557</v>
      </c>
      <c r="D229" s="8" t="s">
        <v>530</v>
      </c>
      <c r="E229" s="6" t="s">
        <v>108</v>
      </c>
      <c r="F229" s="6"/>
      <c r="G229" s="15">
        <f t="shared" ref="G229:H231" si="28">G230</f>
        <v>1120.8</v>
      </c>
      <c r="H229" s="15">
        <f t="shared" si="28"/>
        <v>663.3</v>
      </c>
    </row>
    <row r="230" spans="1:8" s="74" customFormat="1" ht="33">
      <c r="A230" s="39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6">
        <v>801</v>
      </c>
      <c r="C230" s="8" t="s">
        <v>557</v>
      </c>
      <c r="D230" s="8" t="s">
        <v>530</v>
      </c>
      <c r="E230" s="6" t="s">
        <v>108</v>
      </c>
      <c r="F230" s="6">
        <v>600</v>
      </c>
      <c r="G230" s="15">
        <f t="shared" si="28"/>
        <v>1120.8</v>
      </c>
      <c r="H230" s="15">
        <f t="shared" si="28"/>
        <v>663.3</v>
      </c>
    </row>
    <row r="231" spans="1:8" s="74" customFormat="1">
      <c r="A231" s="39" t="str">
        <f ca="1">IF(ISERROR(MATCH(F231,Код_КВР,0)),"",INDIRECT(ADDRESS(MATCH(F231,Код_КВР,0)+1,2,,,"КВР")))</f>
        <v>Субсидии бюджетным учреждениям</v>
      </c>
      <c r="B231" s="6">
        <v>801</v>
      </c>
      <c r="C231" s="8" t="s">
        <v>557</v>
      </c>
      <c r="D231" s="8" t="s">
        <v>530</v>
      </c>
      <c r="E231" s="6" t="s">
        <v>108</v>
      </c>
      <c r="F231" s="6">
        <v>610</v>
      </c>
      <c r="G231" s="15">
        <f t="shared" si="28"/>
        <v>1120.8</v>
      </c>
      <c r="H231" s="15">
        <f t="shared" si="28"/>
        <v>663.3</v>
      </c>
    </row>
    <row r="232" spans="1:8" s="74" customFormat="1">
      <c r="A232" s="39" t="str">
        <f ca="1">IF(ISERROR(MATCH(F232,Код_КВР,0)),"",INDIRECT(ADDRESS(MATCH(F232,Код_КВР,0)+1,2,,,"КВР")))</f>
        <v>Субсидии бюджетным учреждениям на иные цели</v>
      </c>
      <c r="B232" s="6">
        <v>801</v>
      </c>
      <c r="C232" s="8" t="s">
        <v>557</v>
      </c>
      <c r="D232" s="8" t="s">
        <v>530</v>
      </c>
      <c r="E232" s="6" t="s">
        <v>108</v>
      </c>
      <c r="F232" s="6">
        <v>612</v>
      </c>
      <c r="G232" s="15">
        <v>1120.8</v>
      </c>
      <c r="H232" s="15">
        <v>663.3</v>
      </c>
    </row>
    <row r="233" spans="1:8" s="74" customFormat="1">
      <c r="A233" s="10" t="s">
        <v>564</v>
      </c>
      <c r="B233" s="6">
        <v>801</v>
      </c>
      <c r="C233" s="8" t="s">
        <v>557</v>
      </c>
      <c r="D233" s="8" t="s">
        <v>538</v>
      </c>
      <c r="E233" s="6"/>
      <c r="F233" s="6"/>
      <c r="G233" s="15">
        <f>G234+G241+G251</f>
        <v>14913.7</v>
      </c>
      <c r="H233" s="15">
        <f>H234+H241+H251</f>
        <v>14913.7</v>
      </c>
    </row>
    <row r="234" spans="1:8" s="74" customFormat="1" ht="33">
      <c r="A234" s="39" t="str">
        <f ca="1">IF(ISERROR(MATCH(E234,Код_КЦСР,0)),"",INDIRECT(ADDRESS(MATCH(E234,Код_КЦСР,0)+1,2,,,"КЦСР")))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4" s="6">
        <v>801</v>
      </c>
      <c r="C234" s="8" t="s">
        <v>557</v>
      </c>
      <c r="D234" s="8" t="s">
        <v>538</v>
      </c>
      <c r="E234" s="6" t="s">
        <v>294</v>
      </c>
      <c r="F234" s="6"/>
      <c r="G234" s="15">
        <f>G235+G238</f>
        <v>3117.5</v>
      </c>
      <c r="H234" s="15">
        <f>H235+H238</f>
        <v>3117.5</v>
      </c>
    </row>
    <row r="235" spans="1:8" s="74" customFormat="1" ht="33">
      <c r="A235" s="39" t="str">
        <f ca="1">IF(ISERROR(MATCH(E235,Код_КЦСР,0)),"",INDIRECT(ADDRESS(MATCH(E235,Код_КЦСР,0)+1,2,,,"КЦСР")))</f>
        <v>Субсидии организациям, образующим инфраструктуру поддержки МСП: НП «Агентство Городского Развития»</v>
      </c>
      <c r="B235" s="6">
        <v>801</v>
      </c>
      <c r="C235" s="8" t="s">
        <v>557</v>
      </c>
      <c r="D235" s="8" t="s">
        <v>538</v>
      </c>
      <c r="E235" s="6" t="s">
        <v>296</v>
      </c>
      <c r="F235" s="6"/>
      <c r="G235" s="15">
        <f>G236</f>
        <v>3115</v>
      </c>
      <c r="H235" s="15">
        <f>H236</f>
        <v>3115</v>
      </c>
    </row>
    <row r="236" spans="1:8" s="74" customFormat="1" ht="33">
      <c r="A236" s="39" t="str">
        <f ca="1">IF(ISERROR(MATCH(F236,Код_КВР,0)),"",INDIRECT(ADDRESS(MATCH(F236,Код_КВР,0)+1,2,,,"КВР")))</f>
        <v>Предоставление субсидий бюджетным, автономным учреждениям и иным некоммерческим организациям</v>
      </c>
      <c r="B236" s="6">
        <v>801</v>
      </c>
      <c r="C236" s="8" t="s">
        <v>557</v>
      </c>
      <c r="D236" s="8" t="s">
        <v>538</v>
      </c>
      <c r="E236" s="6" t="s">
        <v>296</v>
      </c>
      <c r="F236" s="6">
        <v>600</v>
      </c>
      <c r="G236" s="15">
        <f>G237</f>
        <v>3115</v>
      </c>
      <c r="H236" s="15">
        <f>H237</f>
        <v>3115</v>
      </c>
    </row>
    <row r="237" spans="1:8" s="74" customFormat="1" ht="33">
      <c r="A237" s="39" t="str">
        <f ca="1">IF(ISERROR(MATCH(F237,Код_КВР,0)),"",INDIRECT(ADDRESS(MATCH(F237,Код_КВР,0)+1,2,,,"КВР")))</f>
        <v>Субсидии некоммерческим организациям (за исключением государственных (муниципальных) учреждений)</v>
      </c>
      <c r="B237" s="6">
        <v>801</v>
      </c>
      <c r="C237" s="8" t="s">
        <v>557</v>
      </c>
      <c r="D237" s="8" t="s">
        <v>538</v>
      </c>
      <c r="E237" s="6" t="s">
        <v>296</v>
      </c>
      <c r="F237" s="6">
        <v>630</v>
      </c>
      <c r="G237" s="15">
        <v>3115</v>
      </c>
      <c r="H237" s="15">
        <v>3115</v>
      </c>
    </row>
    <row r="238" spans="1:8" s="74" customFormat="1" ht="33">
      <c r="A238" s="39" t="str">
        <f ca="1">IF(ISERROR(MATCH(E238,Код_КЦСР,0)),"",INDIRECT(ADDRESS(MATCH(E238,Код_КЦСР,0)+1,2,,,"КЦСР")))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38" s="6">
        <v>801</v>
      </c>
      <c r="C238" s="8" t="s">
        <v>557</v>
      </c>
      <c r="D238" s="8" t="s">
        <v>538</v>
      </c>
      <c r="E238" s="6" t="s">
        <v>298</v>
      </c>
      <c r="F238" s="6"/>
      <c r="G238" s="15">
        <f>G239</f>
        <v>2.5</v>
      </c>
      <c r="H238" s="15">
        <f>H239</f>
        <v>2.5</v>
      </c>
    </row>
    <row r="239" spans="1:8" s="74" customFormat="1" ht="33">
      <c r="A239" s="39" t="str">
        <f ca="1">IF(ISERROR(MATCH(F239,Код_КВР,0)),"",INDIRECT(ADDRESS(MATCH(F239,Код_КВР,0)+1,2,,,"КВР")))</f>
        <v>Предоставление субсидий бюджетным, автономным учреждениям и иным некоммерческим организациям</v>
      </c>
      <c r="B239" s="6">
        <v>801</v>
      </c>
      <c r="C239" s="8" t="s">
        <v>557</v>
      </c>
      <c r="D239" s="8" t="s">
        <v>538</v>
      </c>
      <c r="E239" s="6" t="s">
        <v>298</v>
      </c>
      <c r="F239" s="6">
        <v>600</v>
      </c>
      <c r="G239" s="15">
        <f>G240</f>
        <v>2.5</v>
      </c>
      <c r="H239" s="15">
        <f>H240</f>
        <v>2.5</v>
      </c>
    </row>
    <row r="240" spans="1:8" s="74" customFormat="1" ht="33">
      <c r="A240" s="39" t="str">
        <f ca="1">IF(ISERROR(MATCH(F240,Код_КВР,0)),"",INDIRECT(ADDRESS(MATCH(F240,Код_КВР,0)+1,2,,,"КВР")))</f>
        <v>Субсидии некоммерческим организациям (за исключением государственных (муниципальных) учреждений)</v>
      </c>
      <c r="B240" s="6">
        <v>801</v>
      </c>
      <c r="C240" s="8" t="s">
        <v>557</v>
      </c>
      <c r="D240" s="8" t="s">
        <v>538</v>
      </c>
      <c r="E240" s="6" t="s">
        <v>298</v>
      </c>
      <c r="F240" s="6">
        <v>630</v>
      </c>
      <c r="G240" s="15">
        <v>2.5</v>
      </c>
      <c r="H240" s="15">
        <v>2.5</v>
      </c>
    </row>
    <row r="241" spans="1:8" s="74" customFormat="1" ht="33">
      <c r="A241" s="39" t="str">
        <f ca="1">IF(ISERROR(MATCH(E241,Код_КЦСР,0)),"",INDIRECT(ADDRESS(MATCH(E241,Код_КЦСР,0)+1,2,,,"КЦСР")))</f>
        <v>Муниципальная программа «Повышение инвестиционной привлекательности города Череповца» на 2014-2018 годы</v>
      </c>
      <c r="B241" s="6">
        <v>801</v>
      </c>
      <c r="C241" s="8" t="s">
        <v>557</v>
      </c>
      <c r="D241" s="8" t="s">
        <v>538</v>
      </c>
      <c r="E241" s="6" t="s">
        <v>300</v>
      </c>
      <c r="F241" s="6"/>
      <c r="G241" s="15">
        <f>G242+G245+G248</f>
        <v>11791.2</v>
      </c>
      <c r="H241" s="15">
        <f>H242+H245+H248</f>
        <v>11791.2</v>
      </c>
    </row>
    <row r="242" spans="1:8" s="74" customFormat="1">
      <c r="A242" s="39" t="str">
        <f ca="1">IF(ISERROR(MATCH(E242,Код_КЦСР,0)),"",INDIRECT(ADDRESS(MATCH(E242,Код_КЦСР,0)+1,2,,,"КЦСР")))</f>
        <v>Стимулирование экономического роста путем привлечения инвесторов</v>
      </c>
      <c r="B242" s="6">
        <v>801</v>
      </c>
      <c r="C242" s="8" t="s">
        <v>557</v>
      </c>
      <c r="D242" s="8" t="s">
        <v>538</v>
      </c>
      <c r="E242" s="6" t="s">
        <v>302</v>
      </c>
      <c r="F242" s="6"/>
      <c r="G242" s="15">
        <f>G243</f>
        <v>5549.9</v>
      </c>
      <c r="H242" s="15">
        <f>H243</f>
        <v>5549.9</v>
      </c>
    </row>
    <row r="243" spans="1:8" s="74" customFormat="1" ht="33">
      <c r="A243" s="39" t="str">
        <f ca="1">IF(ISERROR(MATCH(F243,Код_КВР,0)),"",INDIRECT(ADDRESS(MATCH(F243,Код_КВР,0)+1,2,,,"КВР")))</f>
        <v>Предоставление субсидий бюджетным, автономным учреждениям и иным некоммерческим организациям</v>
      </c>
      <c r="B243" s="6">
        <v>801</v>
      </c>
      <c r="C243" s="8" t="s">
        <v>557</v>
      </c>
      <c r="D243" s="8" t="s">
        <v>538</v>
      </c>
      <c r="E243" s="6" t="s">
        <v>302</v>
      </c>
      <c r="F243" s="6">
        <v>600</v>
      </c>
      <c r="G243" s="15">
        <f>G244</f>
        <v>5549.9</v>
      </c>
      <c r="H243" s="15">
        <f>H244</f>
        <v>5549.9</v>
      </c>
    </row>
    <row r="244" spans="1:8" s="74" customFormat="1" ht="33">
      <c r="A244" s="39" t="str">
        <f ca="1">IF(ISERROR(MATCH(F244,Код_КВР,0)),"",INDIRECT(ADDRESS(MATCH(F244,Код_КВР,0)+1,2,,,"КВР")))</f>
        <v>Субсидии некоммерческим организациям (за исключением государственных (муниципальных) учреждений)</v>
      </c>
      <c r="B244" s="6">
        <v>801</v>
      </c>
      <c r="C244" s="8" t="s">
        <v>557</v>
      </c>
      <c r="D244" s="8" t="s">
        <v>538</v>
      </c>
      <c r="E244" s="6" t="s">
        <v>302</v>
      </c>
      <c r="F244" s="6">
        <v>630</v>
      </c>
      <c r="G244" s="15">
        <v>5549.9</v>
      </c>
      <c r="H244" s="15">
        <v>5549.9</v>
      </c>
    </row>
    <row r="245" spans="1:8" s="74" customFormat="1" ht="33">
      <c r="A245" s="39" t="str">
        <f ca="1">IF(ISERROR(MATCH(E245,Код_КЦСР,0)),"",INDIRECT(ADDRESS(MATCH(E245,Код_КЦСР,0)+1,2,,,"КЦСР")))</f>
        <v>Информационное и нормативно-правовое сопровождение инвестиционной деятельности</v>
      </c>
      <c r="B245" s="6">
        <v>801</v>
      </c>
      <c r="C245" s="8" t="s">
        <v>557</v>
      </c>
      <c r="D245" s="8" t="s">
        <v>538</v>
      </c>
      <c r="E245" s="6" t="s">
        <v>304</v>
      </c>
      <c r="F245" s="6"/>
      <c r="G245" s="15">
        <f>G246</f>
        <v>2874.8</v>
      </c>
      <c r="H245" s="15">
        <f>H246</f>
        <v>2874.8</v>
      </c>
    </row>
    <row r="246" spans="1:8" s="74" customFormat="1" ht="33">
      <c r="A246" s="39" t="str">
        <f ca="1">IF(ISERROR(MATCH(F246,Код_КВР,0)),"",INDIRECT(ADDRESS(MATCH(F246,Код_КВР,0)+1,2,,,"КВР")))</f>
        <v>Предоставление субсидий бюджетным, автономным учреждениям и иным некоммерческим организациям</v>
      </c>
      <c r="B246" s="6">
        <v>801</v>
      </c>
      <c r="C246" s="8" t="s">
        <v>557</v>
      </c>
      <c r="D246" s="8" t="s">
        <v>538</v>
      </c>
      <c r="E246" s="6" t="s">
        <v>304</v>
      </c>
      <c r="F246" s="6">
        <v>600</v>
      </c>
      <c r="G246" s="15">
        <f>G247</f>
        <v>2874.8</v>
      </c>
      <c r="H246" s="15">
        <f>H247</f>
        <v>2874.8</v>
      </c>
    </row>
    <row r="247" spans="1:8" s="74" customFormat="1" ht="33">
      <c r="A247" s="39" t="str">
        <f ca="1">IF(ISERROR(MATCH(F247,Код_КВР,0)),"",INDIRECT(ADDRESS(MATCH(F247,Код_КВР,0)+1,2,,,"КВР")))</f>
        <v>Субсидии некоммерческим организациям (за исключением государственных (муниципальных) учреждений)</v>
      </c>
      <c r="B247" s="6">
        <v>801</v>
      </c>
      <c r="C247" s="8" t="s">
        <v>557</v>
      </c>
      <c r="D247" s="8" t="s">
        <v>538</v>
      </c>
      <c r="E247" s="6" t="s">
        <v>304</v>
      </c>
      <c r="F247" s="6">
        <v>630</v>
      </c>
      <c r="G247" s="15">
        <v>2874.8</v>
      </c>
      <c r="H247" s="15">
        <v>2874.8</v>
      </c>
    </row>
    <row r="248" spans="1:8" s="74" customFormat="1">
      <c r="A248" s="39" t="str">
        <f ca="1">IF(ISERROR(MATCH(E248,Код_КЦСР,0)),"",INDIRECT(ADDRESS(MATCH(E248,Код_КЦСР,0)+1,2,,,"КЦСР")))</f>
        <v>Комплексное сопровождение инвестиционных проектов</v>
      </c>
      <c r="B248" s="6">
        <v>801</v>
      </c>
      <c r="C248" s="8" t="s">
        <v>557</v>
      </c>
      <c r="D248" s="8" t="s">
        <v>538</v>
      </c>
      <c r="E248" s="6" t="s">
        <v>306</v>
      </c>
      <c r="F248" s="6"/>
      <c r="G248" s="15">
        <f>G249</f>
        <v>3366.5</v>
      </c>
      <c r="H248" s="15">
        <f>H249</f>
        <v>3366.5</v>
      </c>
    </row>
    <row r="249" spans="1:8" s="74" customFormat="1" ht="33">
      <c r="A249" s="39" t="str">
        <f ca="1">IF(ISERROR(MATCH(F249,Код_КВР,0)),"",INDIRECT(ADDRESS(MATCH(F249,Код_КВР,0)+1,2,,,"КВР")))</f>
        <v>Предоставление субсидий бюджетным, автономным учреждениям и иным некоммерческим организациям</v>
      </c>
      <c r="B249" s="6">
        <v>801</v>
      </c>
      <c r="C249" s="8" t="s">
        <v>557</v>
      </c>
      <c r="D249" s="8" t="s">
        <v>538</v>
      </c>
      <c r="E249" s="6" t="s">
        <v>306</v>
      </c>
      <c r="F249" s="6">
        <v>600</v>
      </c>
      <c r="G249" s="15">
        <f>G250</f>
        <v>3366.5</v>
      </c>
      <c r="H249" s="15">
        <f>H250</f>
        <v>3366.5</v>
      </c>
    </row>
    <row r="250" spans="1:8" s="74" customFormat="1" ht="33">
      <c r="A250" s="39" t="str">
        <f ca="1">IF(ISERROR(MATCH(F250,Код_КВР,0)),"",INDIRECT(ADDRESS(MATCH(F250,Код_КВР,0)+1,2,,,"КВР")))</f>
        <v>Субсидии некоммерческим организациям (за исключением государственных (муниципальных) учреждений)</v>
      </c>
      <c r="B250" s="6">
        <v>801</v>
      </c>
      <c r="C250" s="8" t="s">
        <v>557</v>
      </c>
      <c r="D250" s="8" t="s">
        <v>538</v>
      </c>
      <c r="E250" s="6" t="s">
        <v>306</v>
      </c>
      <c r="F250" s="6">
        <v>630</v>
      </c>
      <c r="G250" s="15">
        <v>3366.5</v>
      </c>
      <c r="H250" s="15">
        <v>3366.5</v>
      </c>
    </row>
    <row r="251" spans="1:8" s="74" customFormat="1" ht="33">
      <c r="A251" s="39" t="str">
        <f ca="1">IF(ISERROR(MATCH(E251,Код_КЦСР,0)),"",INDIRECT(ADDRESS(MATCH(E251,Код_КЦСР,0)+1,2,,,"КЦСР")))</f>
        <v>Муниципальная программа «Развитие внутреннего и въездного туризма в г.Череповце на 2014-2022 годы»</v>
      </c>
      <c r="B251" s="6">
        <v>801</v>
      </c>
      <c r="C251" s="8" t="s">
        <v>557</v>
      </c>
      <c r="D251" s="8" t="s">
        <v>538</v>
      </c>
      <c r="E251" s="6" t="s">
        <v>334</v>
      </c>
      <c r="F251" s="6"/>
      <c r="G251" s="15">
        <f t="shared" ref="G251:H254" si="29">G252</f>
        <v>5</v>
      </c>
      <c r="H251" s="15">
        <f t="shared" si="29"/>
        <v>5</v>
      </c>
    </row>
    <row r="252" spans="1:8" s="74" customFormat="1" ht="33">
      <c r="A252" s="39" t="str">
        <f ca="1">IF(ISERROR(MATCH(E252,Код_КЦСР,0)),"",INDIRECT(ADDRESS(MATCH(E252,Код_КЦСР,0)+1,2,,,"КЦСР")))</f>
        <v>Продвижение городского туристского продукта на российском и международном рынках</v>
      </c>
      <c r="B252" s="6">
        <v>801</v>
      </c>
      <c r="C252" s="8" t="s">
        <v>557</v>
      </c>
      <c r="D252" s="8" t="s">
        <v>538</v>
      </c>
      <c r="E252" s="6" t="s">
        <v>336</v>
      </c>
      <c r="F252" s="6"/>
      <c r="G252" s="15">
        <f t="shared" si="29"/>
        <v>5</v>
      </c>
      <c r="H252" s="15">
        <f t="shared" si="29"/>
        <v>5</v>
      </c>
    </row>
    <row r="253" spans="1:8" s="74" customFormat="1">
      <c r="A253" s="39" t="str">
        <f ca="1">IF(ISERROR(MATCH(F253,Код_КВР,0)),"",INDIRECT(ADDRESS(MATCH(F253,Код_КВР,0)+1,2,,,"КВР")))</f>
        <v>Закупка товаров, работ и услуг для муниципальных нужд</v>
      </c>
      <c r="B253" s="6">
        <v>801</v>
      </c>
      <c r="C253" s="8" t="s">
        <v>557</v>
      </c>
      <c r="D253" s="8" t="s">
        <v>538</v>
      </c>
      <c r="E253" s="6" t="s">
        <v>336</v>
      </c>
      <c r="F253" s="6">
        <v>200</v>
      </c>
      <c r="G253" s="15">
        <f t="shared" si="29"/>
        <v>5</v>
      </c>
      <c r="H253" s="15">
        <f t="shared" si="29"/>
        <v>5</v>
      </c>
    </row>
    <row r="254" spans="1:8" s="74" customFormat="1" ht="33">
      <c r="A254" s="39" t="str">
        <f ca="1">IF(ISERROR(MATCH(F254,Код_КВР,0)),"",INDIRECT(ADDRESS(MATCH(F254,Код_КВР,0)+1,2,,,"КВР")))</f>
        <v>Иные закупки товаров, работ и услуг для обеспечения муниципальных нужд</v>
      </c>
      <c r="B254" s="6">
        <v>801</v>
      </c>
      <c r="C254" s="8" t="s">
        <v>557</v>
      </c>
      <c r="D254" s="8" t="s">
        <v>538</v>
      </c>
      <c r="E254" s="6" t="s">
        <v>336</v>
      </c>
      <c r="F254" s="6">
        <v>240</v>
      </c>
      <c r="G254" s="15">
        <f t="shared" si="29"/>
        <v>5</v>
      </c>
      <c r="H254" s="15">
        <f t="shared" si="29"/>
        <v>5</v>
      </c>
    </row>
    <row r="255" spans="1:8" s="74" customFormat="1" ht="33">
      <c r="A255" s="39" t="str">
        <f ca="1">IF(ISERROR(MATCH(F255,Код_КВР,0)),"",INDIRECT(ADDRESS(MATCH(F255,Код_КВР,0)+1,2,,,"КВР")))</f>
        <v xml:space="preserve">Прочая закупка товаров, работ и услуг для обеспечения муниципальных нужд         </v>
      </c>
      <c r="B255" s="6">
        <v>801</v>
      </c>
      <c r="C255" s="8" t="s">
        <v>557</v>
      </c>
      <c r="D255" s="8" t="s">
        <v>538</v>
      </c>
      <c r="E255" s="6" t="s">
        <v>336</v>
      </c>
      <c r="F255" s="6">
        <v>244</v>
      </c>
      <c r="G255" s="15">
        <v>5</v>
      </c>
      <c r="H255" s="15">
        <v>5</v>
      </c>
    </row>
    <row r="256" spans="1:8" s="74" customFormat="1">
      <c r="A256" s="39" t="str">
        <f ca="1">IF(ISERROR(MATCH(C256,Код_Раздел,0)),"",INDIRECT(ADDRESS(MATCH(C256,Код_Раздел,0)+1,2,,,"Раздел")))</f>
        <v>Образование</v>
      </c>
      <c r="B256" s="6">
        <v>801</v>
      </c>
      <c r="C256" s="8" t="s">
        <v>537</v>
      </c>
      <c r="D256" s="8"/>
      <c r="E256" s="6"/>
      <c r="F256" s="6"/>
      <c r="G256" s="15">
        <f>G257</f>
        <v>8431.5</v>
      </c>
      <c r="H256" s="15">
        <f>H257</f>
        <v>8472.1</v>
      </c>
    </row>
    <row r="257" spans="1:8" s="74" customFormat="1">
      <c r="A257" s="10" t="s">
        <v>541</v>
      </c>
      <c r="B257" s="6">
        <v>801</v>
      </c>
      <c r="C257" s="8" t="s">
        <v>537</v>
      </c>
      <c r="D257" s="8" t="s">
        <v>537</v>
      </c>
      <c r="E257" s="6"/>
      <c r="F257" s="6"/>
      <c r="G257" s="15">
        <f>G258+G267</f>
        <v>8431.5</v>
      </c>
      <c r="H257" s="15">
        <f>H258+H267</f>
        <v>8472.1</v>
      </c>
    </row>
    <row r="258" spans="1:8" s="74" customFormat="1" ht="33">
      <c r="A258" s="39" t="str">
        <f ca="1">IF(ISERROR(MATCH(E258,Код_КЦСР,0)),"",INDIRECT(ADDRESS(MATCH(E258,Код_КЦСР,0)+1,2,,,"КЦСР")))</f>
        <v>Муниципальная программа «Развитие молодежной политики» на 2013-2018 годы</v>
      </c>
      <c r="B258" s="6">
        <v>801</v>
      </c>
      <c r="C258" s="8" t="s">
        <v>537</v>
      </c>
      <c r="D258" s="8" t="s">
        <v>537</v>
      </c>
      <c r="E258" s="6" t="s">
        <v>308</v>
      </c>
      <c r="F258" s="6"/>
      <c r="G258" s="15">
        <f>G259+G263</f>
        <v>7716.5</v>
      </c>
      <c r="H258" s="15">
        <f>H259+H263</f>
        <v>7757.1</v>
      </c>
    </row>
    <row r="259" spans="1:8" s="74" customFormat="1" ht="49.5">
      <c r="A259" s="39" t="str">
        <f ca="1">IF(ISERROR(MATCH(E259,Код_КЦСР,0)),"",INDIRECT(ADDRESS(MATCH(E259,Код_КЦСР,0)+1,2,,,"КЦСР")))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59" s="6">
        <v>801</v>
      </c>
      <c r="C259" s="8" t="s">
        <v>537</v>
      </c>
      <c r="D259" s="8" t="s">
        <v>537</v>
      </c>
      <c r="E259" s="6" t="s">
        <v>312</v>
      </c>
      <c r="F259" s="6"/>
      <c r="G259" s="15">
        <f t="shared" ref="G259:H261" si="30">G260</f>
        <v>844.8</v>
      </c>
      <c r="H259" s="15">
        <f t="shared" si="30"/>
        <v>844.8</v>
      </c>
    </row>
    <row r="260" spans="1:8" s="74" customFormat="1" ht="33">
      <c r="A260" s="39" t="str">
        <f ca="1">IF(ISERROR(MATCH(F260,Код_КВР,0)),"",INDIRECT(ADDRESS(MATCH(F260,Код_КВР,0)+1,2,,,"КВР")))</f>
        <v>Предоставление субсидий бюджетным, автономным учреждениям и иным некоммерческим организациям</v>
      </c>
      <c r="B260" s="6">
        <v>801</v>
      </c>
      <c r="C260" s="8" t="s">
        <v>537</v>
      </c>
      <c r="D260" s="8" t="s">
        <v>537</v>
      </c>
      <c r="E260" s="6" t="s">
        <v>312</v>
      </c>
      <c r="F260" s="6">
        <v>600</v>
      </c>
      <c r="G260" s="15">
        <f t="shared" si="30"/>
        <v>844.8</v>
      </c>
      <c r="H260" s="15">
        <f t="shared" si="30"/>
        <v>844.8</v>
      </c>
    </row>
    <row r="261" spans="1:8" s="74" customFormat="1">
      <c r="A261" s="39" t="str">
        <f ca="1">IF(ISERROR(MATCH(F261,Код_КВР,0)),"",INDIRECT(ADDRESS(MATCH(F261,Код_КВР,0)+1,2,,,"КВР")))</f>
        <v>Субсидии бюджетным учреждениям</v>
      </c>
      <c r="B261" s="6">
        <v>801</v>
      </c>
      <c r="C261" s="8" t="s">
        <v>537</v>
      </c>
      <c r="D261" s="8" t="s">
        <v>537</v>
      </c>
      <c r="E261" s="6" t="s">
        <v>312</v>
      </c>
      <c r="F261" s="6">
        <v>610</v>
      </c>
      <c r="G261" s="15">
        <f t="shared" si="30"/>
        <v>844.8</v>
      </c>
      <c r="H261" s="15">
        <f t="shared" si="30"/>
        <v>844.8</v>
      </c>
    </row>
    <row r="262" spans="1:8" s="74" customFormat="1" ht="49.5">
      <c r="A262" s="39" t="str">
        <f ca="1">IF(ISERROR(MATCH(F262,Код_КВР,0)),"",INDIRECT(ADDRESS(MATCH(F262,Код_КВР,0)+1,2,,,"КВР")))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2" s="6">
        <v>801</v>
      </c>
      <c r="C262" s="8" t="s">
        <v>537</v>
      </c>
      <c r="D262" s="8" t="s">
        <v>537</v>
      </c>
      <c r="E262" s="6" t="s">
        <v>312</v>
      </c>
      <c r="F262" s="6">
        <v>611</v>
      </c>
      <c r="G262" s="15">
        <v>844.8</v>
      </c>
      <c r="H262" s="15">
        <v>844.8</v>
      </c>
    </row>
    <row r="263" spans="1:8" s="74" customFormat="1" ht="49.5">
      <c r="A263" s="39" t="str">
        <f ca="1">IF(ISERROR(MATCH(E263,Код_КЦСР,0)),"",INDIRECT(ADDRESS(MATCH(E263,Код_КЦСР,0)+1,2,,,"КЦСР")))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63" s="6">
        <v>801</v>
      </c>
      <c r="C263" s="8" t="s">
        <v>537</v>
      </c>
      <c r="D263" s="8" t="s">
        <v>537</v>
      </c>
      <c r="E263" s="6" t="s">
        <v>314</v>
      </c>
      <c r="F263" s="6"/>
      <c r="G263" s="15">
        <f t="shared" ref="G263:H265" si="31">G264</f>
        <v>6871.7</v>
      </c>
      <c r="H263" s="15">
        <f t="shared" si="31"/>
        <v>6912.3</v>
      </c>
    </row>
    <row r="264" spans="1:8" s="74" customFormat="1" ht="33">
      <c r="A264" s="39" t="str">
        <f ca="1">IF(ISERROR(MATCH(F264,Код_КВР,0)),"",INDIRECT(ADDRESS(MATCH(F264,Код_КВР,0)+1,2,,,"КВР")))</f>
        <v>Предоставление субсидий бюджетным, автономным учреждениям и иным некоммерческим организациям</v>
      </c>
      <c r="B264" s="6">
        <v>801</v>
      </c>
      <c r="C264" s="8" t="s">
        <v>537</v>
      </c>
      <c r="D264" s="8" t="s">
        <v>537</v>
      </c>
      <c r="E264" s="6" t="s">
        <v>314</v>
      </c>
      <c r="F264" s="6">
        <v>600</v>
      </c>
      <c r="G264" s="15">
        <f t="shared" si="31"/>
        <v>6871.7</v>
      </c>
      <c r="H264" s="15">
        <f t="shared" si="31"/>
        <v>6912.3</v>
      </c>
    </row>
    <row r="265" spans="1:8" s="74" customFormat="1">
      <c r="A265" s="39" t="str">
        <f ca="1">IF(ISERROR(MATCH(F265,Код_КВР,0)),"",INDIRECT(ADDRESS(MATCH(F265,Код_КВР,0)+1,2,,,"КВР")))</f>
        <v>Субсидии бюджетным учреждениям</v>
      </c>
      <c r="B265" s="6">
        <v>801</v>
      </c>
      <c r="C265" s="8" t="s">
        <v>537</v>
      </c>
      <c r="D265" s="8" t="s">
        <v>537</v>
      </c>
      <c r="E265" s="6" t="s">
        <v>314</v>
      </c>
      <c r="F265" s="6">
        <v>610</v>
      </c>
      <c r="G265" s="15">
        <f t="shared" si="31"/>
        <v>6871.7</v>
      </c>
      <c r="H265" s="15">
        <f t="shared" si="31"/>
        <v>6912.3</v>
      </c>
    </row>
    <row r="266" spans="1:8" s="74" customFormat="1" ht="49.5">
      <c r="A266" s="39" t="str">
        <f ca="1">IF(ISERROR(MATCH(F266,Код_КВР,0)),"",INDIRECT(ADDRESS(MATCH(F266,Код_КВР,0)+1,2,,,"КВР")))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6" s="6">
        <v>801</v>
      </c>
      <c r="C266" s="8" t="s">
        <v>537</v>
      </c>
      <c r="D266" s="8" t="s">
        <v>537</v>
      </c>
      <c r="E266" s="6" t="s">
        <v>314</v>
      </c>
      <c r="F266" s="6">
        <v>611</v>
      </c>
      <c r="G266" s="49">
        <f>5932.9+938.8</f>
        <v>6871.7</v>
      </c>
      <c r="H266" s="49">
        <f>5969+943.3</f>
        <v>6912.3</v>
      </c>
    </row>
    <row r="267" spans="1:8">
      <c r="A267" s="39" t="str">
        <f ca="1">IF(ISERROR(MATCH(E267,Код_КЦСР,0)),"",INDIRECT(ADDRESS(MATCH(E267,Код_КЦСР,0)+1,2,,,"КЦСР")))</f>
        <v>Муниципальная программа «Здоровый город» на 2014-2022 годы</v>
      </c>
      <c r="B267" s="6">
        <v>801</v>
      </c>
      <c r="C267" s="8" t="s">
        <v>537</v>
      </c>
      <c r="D267" s="8" t="s">
        <v>537</v>
      </c>
      <c r="E267" s="6" t="s">
        <v>316</v>
      </c>
      <c r="F267" s="6"/>
      <c r="G267" s="15">
        <f>G268+G272+G276</f>
        <v>715</v>
      </c>
      <c r="H267" s="15">
        <f>H268+H272+H276</f>
        <v>715</v>
      </c>
    </row>
    <row r="268" spans="1:8">
      <c r="A268" s="39" t="str">
        <f ca="1">IF(ISERROR(MATCH(E268,Код_КЦСР,0)),"",INDIRECT(ADDRESS(MATCH(E268,Код_КЦСР,0)+1,2,,,"КЦСР")))</f>
        <v>Организационно-методическое обеспечение Программы</v>
      </c>
      <c r="B268" s="6">
        <v>801</v>
      </c>
      <c r="C268" s="8" t="s">
        <v>537</v>
      </c>
      <c r="D268" s="8" t="s">
        <v>537</v>
      </c>
      <c r="E268" s="6" t="s">
        <v>318</v>
      </c>
      <c r="F268" s="6"/>
      <c r="G268" s="15">
        <f t="shared" ref="G268:H270" si="32">G269</f>
        <v>150</v>
      </c>
      <c r="H268" s="15">
        <f t="shared" si="32"/>
        <v>150</v>
      </c>
    </row>
    <row r="269" spans="1:8" ht="33">
      <c r="A269" s="39" t="str">
        <f ca="1">IF(ISERROR(MATCH(F269,Код_КВР,0)),"",INDIRECT(ADDRESS(MATCH(F269,Код_КВР,0)+1,2,,,"КВР")))</f>
        <v>Предоставление субсидий бюджетным, автономным учреждениям и иным некоммерческим организациям</v>
      </c>
      <c r="B269" s="6">
        <v>801</v>
      </c>
      <c r="C269" s="8" t="s">
        <v>537</v>
      </c>
      <c r="D269" s="8" t="s">
        <v>537</v>
      </c>
      <c r="E269" s="6" t="s">
        <v>318</v>
      </c>
      <c r="F269" s="6">
        <v>600</v>
      </c>
      <c r="G269" s="15">
        <f t="shared" si="32"/>
        <v>150</v>
      </c>
      <c r="H269" s="15">
        <f t="shared" si="32"/>
        <v>150</v>
      </c>
    </row>
    <row r="270" spans="1:8">
      <c r="A270" s="39" t="str">
        <f ca="1">IF(ISERROR(MATCH(F270,Код_КВР,0)),"",INDIRECT(ADDRESS(MATCH(F270,Код_КВР,0)+1,2,,,"КВР")))</f>
        <v>Субсидии бюджетным учреждениям</v>
      </c>
      <c r="B270" s="6">
        <v>801</v>
      </c>
      <c r="C270" s="8" t="s">
        <v>537</v>
      </c>
      <c r="D270" s="8" t="s">
        <v>537</v>
      </c>
      <c r="E270" s="6" t="s">
        <v>318</v>
      </c>
      <c r="F270" s="6">
        <v>610</v>
      </c>
      <c r="G270" s="15">
        <f t="shared" si="32"/>
        <v>150</v>
      </c>
      <c r="H270" s="15">
        <f t="shared" si="32"/>
        <v>150</v>
      </c>
    </row>
    <row r="271" spans="1:8">
      <c r="A271" s="39" t="str">
        <f ca="1">IF(ISERROR(MATCH(F271,Код_КВР,0)),"",INDIRECT(ADDRESS(MATCH(F271,Код_КВР,0)+1,2,,,"КВР")))</f>
        <v>Субсидии бюджетным учреждениям на иные цели</v>
      </c>
      <c r="B271" s="6">
        <v>801</v>
      </c>
      <c r="C271" s="8" t="s">
        <v>537</v>
      </c>
      <c r="D271" s="8" t="s">
        <v>537</v>
      </c>
      <c r="E271" s="6" t="s">
        <v>318</v>
      </c>
      <c r="F271" s="6">
        <v>612</v>
      </c>
      <c r="G271" s="15">
        <v>150</v>
      </c>
      <c r="H271" s="15">
        <v>150</v>
      </c>
    </row>
    <row r="272" spans="1:8">
      <c r="A272" s="39" t="str">
        <f ca="1">IF(ISERROR(MATCH(E272,Код_КЦСР,0)),"",INDIRECT(ADDRESS(MATCH(E272,Код_КЦСР,0)+1,2,,,"КЦСР")))</f>
        <v>Пропаганда здорового образа жизни</v>
      </c>
      <c r="B272" s="6">
        <v>801</v>
      </c>
      <c r="C272" s="8" t="s">
        <v>537</v>
      </c>
      <c r="D272" s="8" t="s">
        <v>537</v>
      </c>
      <c r="E272" s="6" t="s">
        <v>321</v>
      </c>
      <c r="F272" s="6"/>
      <c r="G272" s="15">
        <f t="shared" ref="G272:H278" si="33">G273</f>
        <v>465</v>
      </c>
      <c r="H272" s="15">
        <f t="shared" si="33"/>
        <v>465</v>
      </c>
    </row>
    <row r="273" spans="1:8" ht="33">
      <c r="A273" s="39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6">
        <v>801</v>
      </c>
      <c r="C273" s="8" t="s">
        <v>537</v>
      </c>
      <c r="D273" s="8" t="s">
        <v>537</v>
      </c>
      <c r="E273" s="6" t="s">
        <v>321</v>
      </c>
      <c r="F273" s="6">
        <v>600</v>
      </c>
      <c r="G273" s="15">
        <f t="shared" si="33"/>
        <v>465</v>
      </c>
      <c r="H273" s="15">
        <f t="shared" si="33"/>
        <v>465</v>
      </c>
    </row>
    <row r="274" spans="1:8">
      <c r="A274" s="39" t="str">
        <f ca="1">IF(ISERROR(MATCH(F274,Код_КВР,0)),"",INDIRECT(ADDRESS(MATCH(F274,Код_КВР,0)+1,2,,,"КВР")))</f>
        <v>Субсидии бюджетным учреждениям</v>
      </c>
      <c r="B274" s="6">
        <v>801</v>
      </c>
      <c r="C274" s="8" t="s">
        <v>537</v>
      </c>
      <c r="D274" s="8" t="s">
        <v>537</v>
      </c>
      <c r="E274" s="6" t="s">
        <v>321</v>
      </c>
      <c r="F274" s="6">
        <v>610</v>
      </c>
      <c r="G274" s="15">
        <f t="shared" si="33"/>
        <v>465</v>
      </c>
      <c r="H274" s="15">
        <f t="shared" si="33"/>
        <v>465</v>
      </c>
    </row>
    <row r="275" spans="1:8">
      <c r="A275" s="39" t="str">
        <f ca="1">IF(ISERROR(MATCH(F275,Код_КВР,0)),"",INDIRECT(ADDRESS(MATCH(F275,Код_КВР,0)+1,2,,,"КВР")))</f>
        <v>Субсидии бюджетным учреждениям на иные цели</v>
      </c>
      <c r="B275" s="6">
        <v>801</v>
      </c>
      <c r="C275" s="8" t="s">
        <v>537</v>
      </c>
      <c r="D275" s="8" t="s">
        <v>537</v>
      </c>
      <c r="E275" s="6" t="s">
        <v>321</v>
      </c>
      <c r="F275" s="6">
        <v>612</v>
      </c>
      <c r="G275" s="15">
        <v>465</v>
      </c>
      <c r="H275" s="15">
        <v>465</v>
      </c>
    </row>
    <row r="276" spans="1:8">
      <c r="A276" s="39" t="str">
        <f ca="1">IF(ISERROR(MATCH(E276,Код_КЦСР,0)),"",INDIRECT(ADDRESS(MATCH(E276,Код_КЦСР,0)+1,2,,,"КЦСР")))</f>
        <v>Адаптация горожан с ограниченными возможностями</v>
      </c>
      <c r="B276" s="6">
        <v>801</v>
      </c>
      <c r="C276" s="8" t="s">
        <v>537</v>
      </c>
      <c r="D276" s="8" t="s">
        <v>537</v>
      </c>
      <c r="E276" s="6" t="s">
        <v>323</v>
      </c>
      <c r="F276" s="6"/>
      <c r="G276" s="15">
        <f t="shared" si="33"/>
        <v>100</v>
      </c>
      <c r="H276" s="15">
        <f t="shared" si="33"/>
        <v>100</v>
      </c>
    </row>
    <row r="277" spans="1:8" ht="33">
      <c r="A277" s="39" t="str">
        <f ca="1">IF(ISERROR(MATCH(F277,Код_КВР,0)),"",INDIRECT(ADDRESS(MATCH(F277,Код_КВР,0)+1,2,,,"КВР")))</f>
        <v>Предоставление субсидий бюджетным, автономным учреждениям и иным некоммерческим организациям</v>
      </c>
      <c r="B277" s="6">
        <v>801</v>
      </c>
      <c r="C277" s="8" t="s">
        <v>537</v>
      </c>
      <c r="D277" s="8" t="s">
        <v>537</v>
      </c>
      <c r="E277" s="6" t="s">
        <v>323</v>
      </c>
      <c r="F277" s="6">
        <v>600</v>
      </c>
      <c r="G277" s="15">
        <f t="shared" si="33"/>
        <v>100</v>
      </c>
      <c r="H277" s="15">
        <f t="shared" si="33"/>
        <v>100</v>
      </c>
    </row>
    <row r="278" spans="1:8">
      <c r="A278" s="39" t="str">
        <f ca="1">IF(ISERROR(MATCH(F278,Код_КВР,0)),"",INDIRECT(ADDRESS(MATCH(F278,Код_КВР,0)+1,2,,,"КВР")))</f>
        <v>Субсидии бюджетным учреждениям</v>
      </c>
      <c r="B278" s="6">
        <v>801</v>
      </c>
      <c r="C278" s="8" t="s">
        <v>537</v>
      </c>
      <c r="D278" s="8" t="s">
        <v>537</v>
      </c>
      <c r="E278" s="6" t="s">
        <v>323</v>
      </c>
      <c r="F278" s="6">
        <v>610</v>
      </c>
      <c r="G278" s="15">
        <f t="shared" si="33"/>
        <v>100</v>
      </c>
      <c r="H278" s="15">
        <f t="shared" si="33"/>
        <v>100</v>
      </c>
    </row>
    <row r="279" spans="1:8">
      <c r="A279" s="39" t="str">
        <f ca="1">IF(ISERROR(MATCH(F279,Код_КВР,0)),"",INDIRECT(ADDRESS(MATCH(F279,Код_КВР,0)+1,2,,,"КВР")))</f>
        <v>Субсидии бюджетным учреждениям на иные цели</v>
      </c>
      <c r="B279" s="6">
        <v>801</v>
      </c>
      <c r="C279" s="8" t="s">
        <v>537</v>
      </c>
      <c r="D279" s="8" t="s">
        <v>537</v>
      </c>
      <c r="E279" s="6" t="s">
        <v>323</v>
      </c>
      <c r="F279" s="6">
        <v>612</v>
      </c>
      <c r="G279" s="15">
        <v>100</v>
      </c>
      <c r="H279" s="15">
        <v>100</v>
      </c>
    </row>
    <row r="280" spans="1:8">
      <c r="A280" s="39" t="str">
        <f ca="1">IF(ISERROR(MATCH(C280,Код_Раздел,0)),"",INDIRECT(ADDRESS(MATCH(C280,Код_Раздел,0)+1,2,,,"Раздел")))</f>
        <v>Социальная политика</v>
      </c>
      <c r="B280" s="6">
        <v>801</v>
      </c>
      <c r="C280" s="8" t="s">
        <v>530</v>
      </c>
      <c r="D280" s="8"/>
      <c r="E280" s="6"/>
      <c r="F280" s="6"/>
      <c r="G280" s="15">
        <f>G281+G287</f>
        <v>40814.800000000003</v>
      </c>
      <c r="H280" s="15">
        <f>H281+H287</f>
        <v>44239.199999999997</v>
      </c>
    </row>
    <row r="281" spans="1:8">
      <c r="A281" s="10" t="s">
        <v>527</v>
      </c>
      <c r="B281" s="6">
        <v>801</v>
      </c>
      <c r="C281" s="8" t="s">
        <v>530</v>
      </c>
      <c r="D281" s="8" t="s">
        <v>554</v>
      </c>
      <c r="E281" s="6"/>
      <c r="F281" s="6"/>
      <c r="G281" s="15">
        <f t="shared" ref="G281:H285" si="34">G282</f>
        <v>13440</v>
      </c>
      <c r="H281" s="15">
        <f t="shared" si="34"/>
        <v>13440</v>
      </c>
    </row>
    <row r="282" spans="1:8" ht="33">
      <c r="A282" s="39" t="str">
        <f ca="1">IF(ISERROR(MATCH(E282,Код_КЦСР,0)),"",INDIRECT(ADDRESS(MATCH(E282,Код_КЦСР,0)+1,2,,,"КЦСР")))</f>
        <v>Муниципальная программа «Совершенствование муниципального управления в городе Череповце» на 2014-2018 годы</v>
      </c>
      <c r="B282" s="6">
        <v>801</v>
      </c>
      <c r="C282" s="8" t="s">
        <v>530</v>
      </c>
      <c r="D282" s="8" t="s">
        <v>554</v>
      </c>
      <c r="E282" s="6" t="s">
        <v>459</v>
      </c>
      <c r="F282" s="6"/>
      <c r="G282" s="15">
        <f t="shared" si="34"/>
        <v>13440</v>
      </c>
      <c r="H282" s="15">
        <f t="shared" si="34"/>
        <v>13440</v>
      </c>
    </row>
    <row r="283" spans="1:8">
      <c r="A283" s="39" t="str">
        <f ca="1">IF(ISERROR(MATCH(E283,Код_КЦСР,0)),"",INDIRECT(ADDRESS(MATCH(E283,Код_КЦСР,0)+1,2,,,"КЦСР")))</f>
        <v>Развитие муниципальной службы в мэрии города Череповца</v>
      </c>
      <c r="B283" s="6">
        <v>801</v>
      </c>
      <c r="C283" s="8" t="s">
        <v>530</v>
      </c>
      <c r="D283" s="8" t="s">
        <v>554</v>
      </c>
      <c r="E283" s="6" t="s">
        <v>466</v>
      </c>
      <c r="F283" s="6"/>
      <c r="G283" s="15">
        <f>G284</f>
        <v>13440</v>
      </c>
      <c r="H283" s="15">
        <f>H284</f>
        <v>13440</v>
      </c>
    </row>
    <row r="284" spans="1:8">
      <c r="A284" s="39" t="str">
        <f ca="1">IF(ISERROR(MATCH(E284,Код_КЦСР,0)),"",INDIRECT(ADDRESS(MATCH(E284,Код_КЦСР,0)+1,2,,,"КЦСР")))</f>
        <v>Повышение престижа муниципальной службы в городе</v>
      </c>
      <c r="B284" s="6">
        <v>801</v>
      </c>
      <c r="C284" s="8" t="s">
        <v>530</v>
      </c>
      <c r="D284" s="8" t="s">
        <v>554</v>
      </c>
      <c r="E284" s="6" t="s">
        <v>470</v>
      </c>
      <c r="F284" s="6"/>
      <c r="G284" s="15">
        <f t="shared" si="34"/>
        <v>13440</v>
      </c>
      <c r="H284" s="15">
        <f t="shared" si="34"/>
        <v>13440</v>
      </c>
    </row>
    <row r="285" spans="1:8">
      <c r="A285" s="39" t="str">
        <f ca="1">IF(ISERROR(MATCH(F285,Код_КВР,0)),"",INDIRECT(ADDRESS(MATCH(F285,Код_КВР,0)+1,2,,,"КВР")))</f>
        <v>Социальное обеспечение и иные выплаты населению</v>
      </c>
      <c r="B285" s="6">
        <v>801</v>
      </c>
      <c r="C285" s="8" t="s">
        <v>530</v>
      </c>
      <c r="D285" s="8" t="s">
        <v>554</v>
      </c>
      <c r="E285" s="6" t="s">
        <v>470</v>
      </c>
      <c r="F285" s="6">
        <v>300</v>
      </c>
      <c r="G285" s="15">
        <f t="shared" si="34"/>
        <v>13440</v>
      </c>
      <c r="H285" s="15">
        <f t="shared" si="34"/>
        <v>13440</v>
      </c>
    </row>
    <row r="286" spans="1:8">
      <c r="A286" s="39" t="str">
        <f ca="1">IF(ISERROR(MATCH(F286,Код_КВР,0)),"",INDIRECT(ADDRESS(MATCH(F286,Код_КВР,0)+1,2,,,"КВР")))</f>
        <v>Иные выплаты населению</v>
      </c>
      <c r="B286" s="6">
        <v>801</v>
      </c>
      <c r="C286" s="8" t="s">
        <v>530</v>
      </c>
      <c r="D286" s="8" t="s">
        <v>554</v>
      </c>
      <c r="E286" s="6" t="s">
        <v>470</v>
      </c>
      <c r="F286" s="6">
        <v>360</v>
      </c>
      <c r="G286" s="15">
        <v>13440</v>
      </c>
      <c r="H286" s="15">
        <v>13440</v>
      </c>
    </row>
    <row r="287" spans="1:8">
      <c r="A287" s="10" t="s">
        <v>521</v>
      </c>
      <c r="B287" s="6">
        <v>801</v>
      </c>
      <c r="C287" s="8" t="s">
        <v>530</v>
      </c>
      <c r="D287" s="8" t="s">
        <v>556</v>
      </c>
      <c r="E287" s="6"/>
      <c r="F287" s="6"/>
      <c r="G287" s="15">
        <f>G288+G307</f>
        <v>27374.800000000003</v>
      </c>
      <c r="H287" s="15">
        <f>H288+H307</f>
        <v>30799.200000000001</v>
      </c>
    </row>
    <row r="288" spans="1:8" ht="33">
      <c r="A288" s="39" t="str">
        <f ca="1">IF(ISERROR(MATCH(E288,Код_КЦСР,0)),"",INDIRECT(ADDRESS(MATCH(E288,Код_КЦСР,0)+1,2,,,"КЦСР")))</f>
        <v>Муниципальная программа «Обеспечение жильем отдельных категорий граждан» на 2014-2020 годы</v>
      </c>
      <c r="B288" s="6">
        <v>801</v>
      </c>
      <c r="C288" s="8" t="s">
        <v>530</v>
      </c>
      <c r="D288" s="8" t="s">
        <v>556</v>
      </c>
      <c r="E288" s="6" t="s">
        <v>364</v>
      </c>
      <c r="F288" s="6"/>
      <c r="G288" s="15">
        <f>G289+G293+G302</f>
        <v>27274.800000000003</v>
      </c>
      <c r="H288" s="15">
        <f>H289+H293+H302</f>
        <v>30699.200000000001</v>
      </c>
    </row>
    <row r="289" spans="1:8" ht="66">
      <c r="A289" s="39" t="str">
        <f ca="1">IF(ISERROR(MATCH(E289,Код_КЦСР,0)),"",INDIRECT(ADDRESS(MATCH(E289,Код_КЦСР,0)+1,2,,,"КЦСР")))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9" s="6">
        <v>801</v>
      </c>
      <c r="C289" s="8" t="s">
        <v>530</v>
      </c>
      <c r="D289" s="8" t="s">
        <v>556</v>
      </c>
      <c r="E289" s="6" t="s">
        <v>163</v>
      </c>
      <c r="F289" s="6"/>
      <c r="G289" s="15">
        <f t="shared" ref="G289:H291" si="35">G290</f>
        <v>9250.7000000000007</v>
      </c>
      <c r="H289" s="15">
        <f t="shared" si="35"/>
        <v>9250.7000000000007</v>
      </c>
    </row>
    <row r="290" spans="1:8">
      <c r="A290" s="39" t="str">
        <f ca="1">IF(ISERROR(MATCH(F290,Код_КВР,0)),"",INDIRECT(ADDRESS(MATCH(F290,Код_КВР,0)+1,2,,,"КВР")))</f>
        <v>Социальное обеспечение и иные выплаты населению</v>
      </c>
      <c r="B290" s="6">
        <v>801</v>
      </c>
      <c r="C290" s="8" t="s">
        <v>530</v>
      </c>
      <c r="D290" s="8" t="s">
        <v>556</v>
      </c>
      <c r="E290" s="6" t="s">
        <v>163</v>
      </c>
      <c r="F290" s="6">
        <v>300</v>
      </c>
      <c r="G290" s="15">
        <f t="shared" si="35"/>
        <v>9250.7000000000007</v>
      </c>
      <c r="H290" s="15">
        <f t="shared" si="35"/>
        <v>9250.7000000000007</v>
      </c>
    </row>
    <row r="291" spans="1:8" ht="33">
      <c r="A291" s="39" t="str">
        <f ca="1">IF(ISERROR(MATCH(F291,Код_КВР,0)),"",INDIRECT(ADDRESS(MATCH(F291,Код_КВР,0)+1,2,,,"КВР")))</f>
        <v>Социальные выплаты гражданам, кроме публичных нормативных социальных выплат</v>
      </c>
      <c r="B291" s="6">
        <v>801</v>
      </c>
      <c r="C291" s="8" t="s">
        <v>530</v>
      </c>
      <c r="D291" s="8" t="s">
        <v>556</v>
      </c>
      <c r="E291" s="6" t="s">
        <v>163</v>
      </c>
      <c r="F291" s="6">
        <v>320</v>
      </c>
      <c r="G291" s="15">
        <f t="shared" si="35"/>
        <v>9250.7000000000007</v>
      </c>
      <c r="H291" s="15">
        <f t="shared" si="35"/>
        <v>9250.7000000000007</v>
      </c>
    </row>
    <row r="292" spans="1:8">
      <c r="A292" s="39" t="str">
        <f ca="1">IF(ISERROR(MATCH(F292,Код_КВР,0)),"",INDIRECT(ADDRESS(MATCH(F292,Код_КВР,0)+1,2,,,"КВР")))</f>
        <v>Субсидии гражданам на приобретение жилья</v>
      </c>
      <c r="B292" s="6">
        <v>801</v>
      </c>
      <c r="C292" s="8" t="s">
        <v>530</v>
      </c>
      <c r="D292" s="8" t="s">
        <v>556</v>
      </c>
      <c r="E292" s="6" t="s">
        <v>163</v>
      </c>
      <c r="F292" s="6">
        <v>322</v>
      </c>
      <c r="G292" s="15">
        <v>9250.7000000000007</v>
      </c>
      <c r="H292" s="15">
        <v>9250.7000000000007</v>
      </c>
    </row>
    <row r="293" spans="1:8">
      <c r="A293" s="39" t="str">
        <f ca="1">IF(ISERROR(MATCH(E293,Код_КЦСР,0)),"",INDIRECT(ADDRESS(MATCH(E293,Код_КЦСР,0)+1,2,,,"КЦСР")))</f>
        <v>Обеспечение жильем молодых семей</v>
      </c>
      <c r="B293" s="6">
        <v>801</v>
      </c>
      <c r="C293" s="8" t="s">
        <v>530</v>
      </c>
      <c r="D293" s="8" t="s">
        <v>556</v>
      </c>
      <c r="E293" s="6" t="s">
        <v>366</v>
      </c>
      <c r="F293" s="6"/>
      <c r="G293" s="15">
        <f>G294+G298</f>
        <v>5729.2000000000007</v>
      </c>
      <c r="H293" s="15">
        <f>H294+H298</f>
        <v>5729.2000000000007</v>
      </c>
    </row>
    <row r="294" spans="1:8" ht="33">
      <c r="A294" s="39" t="str">
        <f ca="1">IF(ISERROR(MATCH(E294,Код_КЦСР,0)),"",INDIRECT(ADDRESS(MATCH(E294,Код_КЦСР,0)+1,2,,,"КЦСР")))</f>
        <v>Предоставление социальных выплат на приобретение (строительство) жилья молодыми семьями</v>
      </c>
      <c r="B294" s="6">
        <v>801</v>
      </c>
      <c r="C294" s="8" t="s">
        <v>530</v>
      </c>
      <c r="D294" s="8" t="s">
        <v>556</v>
      </c>
      <c r="E294" s="6" t="s">
        <v>368</v>
      </c>
      <c r="F294" s="6"/>
      <c r="G294" s="15">
        <f t="shared" ref="G294:H296" si="36">G295</f>
        <v>2886.3</v>
      </c>
      <c r="H294" s="15">
        <f t="shared" si="36"/>
        <v>2886.3</v>
      </c>
    </row>
    <row r="295" spans="1:8">
      <c r="A295" s="39" t="str">
        <f ca="1">IF(ISERROR(MATCH(F295,Код_КВР,0)),"",INDIRECT(ADDRESS(MATCH(F295,Код_КВР,0)+1,2,,,"КВР")))</f>
        <v>Социальное обеспечение и иные выплаты населению</v>
      </c>
      <c r="B295" s="6">
        <v>801</v>
      </c>
      <c r="C295" s="8" t="s">
        <v>530</v>
      </c>
      <c r="D295" s="8" t="s">
        <v>556</v>
      </c>
      <c r="E295" s="6" t="s">
        <v>368</v>
      </c>
      <c r="F295" s="6">
        <v>300</v>
      </c>
      <c r="G295" s="15">
        <f t="shared" si="36"/>
        <v>2886.3</v>
      </c>
      <c r="H295" s="15">
        <f t="shared" si="36"/>
        <v>2886.3</v>
      </c>
    </row>
    <row r="296" spans="1:8" ht="33">
      <c r="A296" s="39" t="str">
        <f ca="1">IF(ISERROR(MATCH(F296,Код_КВР,0)),"",INDIRECT(ADDRESS(MATCH(F296,Код_КВР,0)+1,2,,,"КВР")))</f>
        <v>Социальные выплаты гражданам, кроме публичных нормативных социальных выплат</v>
      </c>
      <c r="B296" s="6">
        <v>801</v>
      </c>
      <c r="C296" s="8" t="s">
        <v>530</v>
      </c>
      <c r="D296" s="8" t="s">
        <v>556</v>
      </c>
      <c r="E296" s="6" t="s">
        <v>368</v>
      </c>
      <c r="F296" s="6">
        <v>320</v>
      </c>
      <c r="G296" s="15">
        <f t="shared" si="36"/>
        <v>2886.3</v>
      </c>
      <c r="H296" s="15">
        <f t="shared" si="36"/>
        <v>2886.3</v>
      </c>
    </row>
    <row r="297" spans="1:8">
      <c r="A297" s="39" t="str">
        <f ca="1">IF(ISERROR(MATCH(F297,Код_КВР,0)),"",INDIRECT(ADDRESS(MATCH(F297,Код_КВР,0)+1,2,,,"КВР")))</f>
        <v>Субсидии гражданам на приобретение жилья</v>
      </c>
      <c r="B297" s="6">
        <v>801</v>
      </c>
      <c r="C297" s="8" t="s">
        <v>530</v>
      </c>
      <c r="D297" s="8" t="s">
        <v>556</v>
      </c>
      <c r="E297" s="6" t="s">
        <v>368</v>
      </c>
      <c r="F297" s="6">
        <v>322</v>
      </c>
      <c r="G297" s="15">
        <v>2886.3</v>
      </c>
      <c r="H297" s="15">
        <v>2886.3</v>
      </c>
    </row>
    <row r="298" spans="1:8" ht="120.75" customHeight="1">
      <c r="A298" s="39" t="str">
        <f ca="1">IF(ISERROR(MATCH(E298,Код_КЦСР,0)),"",INDIRECT(ADDRESS(MATCH(E298,Код_КЦСР,0)+1,2,,,"КЦСР")))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298" s="6">
        <v>801</v>
      </c>
      <c r="C298" s="8" t="s">
        <v>530</v>
      </c>
      <c r="D298" s="8" t="s">
        <v>556</v>
      </c>
      <c r="E298" s="6" t="s">
        <v>141</v>
      </c>
      <c r="F298" s="6"/>
      <c r="G298" s="15">
        <f t="shared" ref="G298:H300" si="37">G299</f>
        <v>2842.9</v>
      </c>
      <c r="H298" s="15">
        <f t="shared" si="37"/>
        <v>2842.9</v>
      </c>
    </row>
    <row r="299" spans="1:8">
      <c r="A299" s="39" t="str">
        <f ca="1">IF(ISERROR(MATCH(F299,Код_КВР,0)),"",INDIRECT(ADDRESS(MATCH(F299,Код_КВР,0)+1,2,,,"КВР")))</f>
        <v>Социальное обеспечение и иные выплаты населению</v>
      </c>
      <c r="B299" s="6">
        <v>801</v>
      </c>
      <c r="C299" s="8" t="s">
        <v>530</v>
      </c>
      <c r="D299" s="8" t="s">
        <v>556</v>
      </c>
      <c r="E299" s="6" t="s">
        <v>141</v>
      </c>
      <c r="F299" s="6">
        <v>300</v>
      </c>
      <c r="G299" s="15">
        <f t="shared" si="37"/>
        <v>2842.9</v>
      </c>
      <c r="H299" s="15">
        <f t="shared" si="37"/>
        <v>2842.9</v>
      </c>
    </row>
    <row r="300" spans="1:8" ht="33">
      <c r="A300" s="39" t="str">
        <f ca="1">IF(ISERROR(MATCH(F300,Код_КВР,0)),"",INDIRECT(ADDRESS(MATCH(F300,Код_КВР,0)+1,2,,,"КВР")))</f>
        <v>Социальные выплаты гражданам, кроме публичных нормативных социальных выплат</v>
      </c>
      <c r="B300" s="6">
        <v>801</v>
      </c>
      <c r="C300" s="8" t="s">
        <v>530</v>
      </c>
      <c r="D300" s="8" t="s">
        <v>556</v>
      </c>
      <c r="E300" s="6" t="s">
        <v>141</v>
      </c>
      <c r="F300" s="6">
        <v>320</v>
      </c>
      <c r="G300" s="15">
        <f t="shared" si="37"/>
        <v>2842.9</v>
      </c>
      <c r="H300" s="15">
        <f t="shared" si="37"/>
        <v>2842.9</v>
      </c>
    </row>
    <row r="301" spans="1:8">
      <c r="A301" s="39" t="str">
        <f ca="1">IF(ISERROR(MATCH(F301,Код_КВР,0)),"",INDIRECT(ADDRESS(MATCH(F301,Код_КВР,0)+1,2,,,"КВР")))</f>
        <v>Субсидии гражданам на приобретение жилья</v>
      </c>
      <c r="B301" s="6">
        <v>801</v>
      </c>
      <c r="C301" s="8" t="s">
        <v>530</v>
      </c>
      <c r="D301" s="8" t="s">
        <v>556</v>
      </c>
      <c r="E301" s="6" t="s">
        <v>141</v>
      </c>
      <c r="F301" s="6">
        <v>322</v>
      </c>
      <c r="G301" s="15">
        <v>2842.9</v>
      </c>
      <c r="H301" s="15">
        <v>2842.9</v>
      </c>
    </row>
    <row r="302" spans="1:8" ht="33">
      <c r="A302" s="39" t="str">
        <f ca="1">IF(ISERROR(MATCH(E302,Код_КЦСР,0)),"",INDIRECT(ADDRESS(MATCH(E302,Код_КЦСР,0)+1,2,,,"КЦСР")))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02" s="6">
        <v>801</v>
      </c>
      <c r="C302" s="8" t="s">
        <v>530</v>
      </c>
      <c r="D302" s="8" t="s">
        <v>556</v>
      </c>
      <c r="E302" s="6" t="s">
        <v>370</v>
      </c>
      <c r="F302" s="6"/>
      <c r="G302" s="15">
        <f t="shared" ref="G302:H305" si="38">G303</f>
        <v>12294.9</v>
      </c>
      <c r="H302" s="15">
        <f t="shared" si="38"/>
        <v>15719.3</v>
      </c>
    </row>
    <row r="303" spans="1:8" ht="33">
      <c r="A303" s="39" t="str">
        <f ca="1">IF(ISERROR(MATCH(E303,Код_КЦСР,0)),"",INDIRECT(ADDRESS(MATCH(E303,Код_КЦСР,0)+1,2,,,"КЦСР")))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03" s="6">
        <v>801</v>
      </c>
      <c r="C303" s="8" t="s">
        <v>530</v>
      </c>
      <c r="D303" s="8" t="s">
        <v>556</v>
      </c>
      <c r="E303" s="6" t="s">
        <v>372</v>
      </c>
      <c r="F303" s="6"/>
      <c r="G303" s="15">
        <f t="shared" si="38"/>
        <v>12294.9</v>
      </c>
      <c r="H303" s="15">
        <f t="shared" si="38"/>
        <v>15719.3</v>
      </c>
    </row>
    <row r="304" spans="1:8">
      <c r="A304" s="39" t="str">
        <f ca="1">IF(ISERROR(MATCH(F304,Код_КВР,0)),"",INDIRECT(ADDRESS(MATCH(F304,Код_КВР,0)+1,2,,,"КВР")))</f>
        <v>Социальное обеспечение и иные выплаты населению</v>
      </c>
      <c r="B304" s="6">
        <v>801</v>
      </c>
      <c r="C304" s="8" t="s">
        <v>530</v>
      </c>
      <c r="D304" s="8" t="s">
        <v>556</v>
      </c>
      <c r="E304" s="6" t="s">
        <v>372</v>
      </c>
      <c r="F304" s="6">
        <v>300</v>
      </c>
      <c r="G304" s="15">
        <f t="shared" si="38"/>
        <v>12294.9</v>
      </c>
      <c r="H304" s="15">
        <f t="shared" si="38"/>
        <v>15719.3</v>
      </c>
    </row>
    <row r="305" spans="1:8" ht="33">
      <c r="A305" s="39" t="str">
        <f ca="1">IF(ISERROR(MATCH(F305,Код_КВР,0)),"",INDIRECT(ADDRESS(MATCH(F305,Код_КВР,0)+1,2,,,"КВР")))</f>
        <v>Социальные выплаты гражданам, кроме публичных нормативных социальных выплат</v>
      </c>
      <c r="B305" s="6">
        <v>801</v>
      </c>
      <c r="C305" s="8" t="s">
        <v>530</v>
      </c>
      <c r="D305" s="8" t="s">
        <v>556</v>
      </c>
      <c r="E305" s="6" t="s">
        <v>372</v>
      </c>
      <c r="F305" s="6">
        <v>320</v>
      </c>
      <c r="G305" s="15">
        <f t="shared" si="38"/>
        <v>12294.9</v>
      </c>
      <c r="H305" s="15">
        <f t="shared" si="38"/>
        <v>15719.3</v>
      </c>
    </row>
    <row r="306" spans="1:8" ht="33">
      <c r="A306" s="39" t="str">
        <f ca="1">IF(ISERROR(MATCH(F306,Код_КВР,0)),"",INDIRECT(ADDRESS(MATCH(F306,Код_КВР,0)+1,2,,,"КВР")))</f>
        <v>Пособия, компенсации и иные социальные выплаты гражданам, кроме публичных нормативных обязательств</v>
      </c>
      <c r="B306" s="6">
        <v>801</v>
      </c>
      <c r="C306" s="8" t="s">
        <v>530</v>
      </c>
      <c r="D306" s="8" t="s">
        <v>556</v>
      </c>
      <c r="E306" s="6" t="s">
        <v>372</v>
      </c>
      <c r="F306" s="6">
        <v>321</v>
      </c>
      <c r="G306" s="15">
        <v>12294.9</v>
      </c>
      <c r="H306" s="15">
        <v>15719.3</v>
      </c>
    </row>
    <row r="307" spans="1:8" ht="33">
      <c r="A307" s="39" t="str">
        <f ca="1">IF(ISERROR(MATCH(E307,Код_КЦСР,0)),"",INDIRECT(ADDRESS(MATCH(E307,Код_КЦСР,0)+1,2,,,"КЦСР")))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07" s="6">
        <v>801</v>
      </c>
      <c r="C307" s="8" t="s">
        <v>530</v>
      </c>
      <c r="D307" s="8" t="s">
        <v>556</v>
      </c>
      <c r="E307" s="6" t="s">
        <v>492</v>
      </c>
      <c r="F307" s="6"/>
      <c r="G307" s="15">
        <f t="shared" ref="G307:H310" si="39">G308</f>
        <v>100</v>
      </c>
      <c r="H307" s="15">
        <f t="shared" si="39"/>
        <v>100</v>
      </c>
    </row>
    <row r="308" spans="1:8">
      <c r="A308" s="39" t="str">
        <f ca="1">IF(ISERROR(MATCH(E308,Код_КЦСР,0)),"",INDIRECT(ADDRESS(MATCH(E308,Код_КЦСР,0)+1,2,,,"КЦСР")))</f>
        <v>Профилактика преступлений и иных правонарушений в городе Череповце</v>
      </c>
      <c r="B308" s="6">
        <v>801</v>
      </c>
      <c r="C308" s="8" t="s">
        <v>530</v>
      </c>
      <c r="D308" s="8" t="s">
        <v>556</v>
      </c>
      <c r="E308" s="6" t="s">
        <v>494</v>
      </c>
      <c r="F308" s="6"/>
      <c r="G308" s="15">
        <f t="shared" si="39"/>
        <v>100</v>
      </c>
      <c r="H308" s="15">
        <f t="shared" si="39"/>
        <v>100</v>
      </c>
    </row>
    <row r="309" spans="1:8">
      <c r="A309" s="39" t="str">
        <f ca="1">IF(ISERROR(MATCH(E309,Код_КЦСР,0)),"",INDIRECT(ADDRESS(MATCH(E309,Код_КЦСР,0)+1,2,,,"КЦСР")))</f>
        <v>Привлечение общественности к охране общественного порядка</v>
      </c>
      <c r="B309" s="6">
        <v>801</v>
      </c>
      <c r="C309" s="8" t="s">
        <v>530</v>
      </c>
      <c r="D309" s="8" t="s">
        <v>556</v>
      </c>
      <c r="E309" s="6" t="s">
        <v>496</v>
      </c>
      <c r="F309" s="6"/>
      <c r="G309" s="15">
        <f t="shared" si="39"/>
        <v>100</v>
      </c>
      <c r="H309" s="15">
        <f t="shared" si="39"/>
        <v>100</v>
      </c>
    </row>
    <row r="310" spans="1:8">
      <c r="A310" s="39" t="str">
        <f ca="1">IF(ISERROR(MATCH(F310,Код_КВР,0)),"",INDIRECT(ADDRESS(MATCH(F310,Код_КВР,0)+1,2,,,"КВР")))</f>
        <v>Социальное обеспечение и иные выплаты населению</v>
      </c>
      <c r="B310" s="6">
        <v>801</v>
      </c>
      <c r="C310" s="8" t="s">
        <v>530</v>
      </c>
      <c r="D310" s="8" t="s">
        <v>556</v>
      </c>
      <c r="E310" s="6" t="s">
        <v>496</v>
      </c>
      <c r="F310" s="6">
        <v>300</v>
      </c>
      <c r="G310" s="15">
        <f t="shared" si="39"/>
        <v>100</v>
      </c>
      <c r="H310" s="15">
        <f t="shared" si="39"/>
        <v>100</v>
      </c>
    </row>
    <row r="311" spans="1:8">
      <c r="A311" s="39" t="str">
        <f ca="1">IF(ISERROR(MATCH(F311,Код_КВР,0)),"",INDIRECT(ADDRESS(MATCH(F311,Код_КВР,0)+1,2,,,"КВР")))</f>
        <v>Иные выплаты населению</v>
      </c>
      <c r="B311" s="6">
        <v>801</v>
      </c>
      <c r="C311" s="8" t="s">
        <v>530</v>
      </c>
      <c r="D311" s="8" t="s">
        <v>556</v>
      </c>
      <c r="E311" s="6" t="s">
        <v>496</v>
      </c>
      <c r="F311" s="6">
        <v>360</v>
      </c>
      <c r="G311" s="15">
        <v>100</v>
      </c>
      <c r="H311" s="15">
        <v>100</v>
      </c>
    </row>
    <row r="312" spans="1:8">
      <c r="A312" s="39" t="str">
        <f ca="1">IF(ISERROR(MATCH(C312,Код_Раздел,0)),"",INDIRECT(ADDRESS(MATCH(C312,Код_Раздел,0)+1,2,,,"Раздел")))</f>
        <v>Средства массовой информации</v>
      </c>
      <c r="B312" s="6">
        <v>801</v>
      </c>
      <c r="C312" s="8" t="s">
        <v>538</v>
      </c>
      <c r="D312" s="8"/>
      <c r="E312" s="6"/>
      <c r="F312" s="6"/>
      <c r="G312" s="15">
        <f>G313</f>
        <v>44506.899999999994</v>
      </c>
      <c r="H312" s="15">
        <f>H313</f>
        <v>44722.099999999991</v>
      </c>
    </row>
    <row r="313" spans="1:8">
      <c r="A313" s="10" t="s">
        <v>540</v>
      </c>
      <c r="B313" s="6">
        <v>801</v>
      </c>
      <c r="C313" s="8" t="s">
        <v>538</v>
      </c>
      <c r="D313" s="8" t="s">
        <v>555</v>
      </c>
      <c r="E313" s="6"/>
      <c r="F313" s="6"/>
      <c r="G313" s="15">
        <f>G314</f>
        <v>44506.899999999994</v>
      </c>
      <c r="H313" s="15">
        <f>H314</f>
        <v>44722.099999999991</v>
      </c>
    </row>
    <row r="314" spans="1:8" ht="33">
      <c r="A314" s="39" t="str">
        <f ca="1">IF(ISERROR(MATCH(E314,Код_КЦСР,0)),"",INDIRECT(ADDRESS(MATCH(E314,Код_КЦСР,0)+1,2,,,"КЦСР")))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14" s="6">
        <v>801</v>
      </c>
      <c r="C314" s="8" t="s">
        <v>538</v>
      </c>
      <c r="D314" s="8" t="s">
        <v>555</v>
      </c>
      <c r="E314" s="6" t="s">
        <v>478</v>
      </c>
      <c r="F314" s="6"/>
      <c r="G314" s="15">
        <f>G315+G325</f>
        <v>44506.899999999994</v>
      </c>
      <c r="H314" s="15">
        <f>H315+H325</f>
        <v>44722.099999999991</v>
      </c>
    </row>
    <row r="315" spans="1:8" ht="49.5">
      <c r="A315" s="39" t="str">
        <f ca="1">IF(ISERROR(MATCH(E315,Код_КЦСР,0)),"",INDIRECT(ADDRESS(MATCH(E315,Код_КЦСР,0)+1,2,,,"КЦСР")))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15" s="6">
        <v>801</v>
      </c>
      <c r="C315" s="8" t="s">
        <v>538</v>
      </c>
      <c r="D315" s="8" t="s">
        <v>555</v>
      </c>
      <c r="E315" s="6" t="s">
        <v>488</v>
      </c>
      <c r="F315" s="6"/>
      <c r="G315" s="15">
        <f>G316+G318+G321</f>
        <v>23602.1</v>
      </c>
      <c r="H315" s="15">
        <f>H316+H318+H321</f>
        <v>23817.299999999996</v>
      </c>
    </row>
    <row r="316" spans="1:8" ht="33">
      <c r="A316" s="39" t="str">
        <f t="shared" ref="A316:A322" ca="1" si="40">IF(ISERROR(MATCH(F316,Код_КВР,0)),"",INDIRECT(ADDRESS(MATCH(F316,Код_КВР,0)+1,2,,,"КВР")))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6" s="6">
        <v>801</v>
      </c>
      <c r="C316" s="8" t="s">
        <v>538</v>
      </c>
      <c r="D316" s="8" t="s">
        <v>555</v>
      </c>
      <c r="E316" s="6" t="s">
        <v>488</v>
      </c>
      <c r="F316" s="6">
        <v>100</v>
      </c>
      <c r="G316" s="15">
        <f>G317</f>
        <v>19202.599999999999</v>
      </c>
      <c r="H316" s="15">
        <f>H317</f>
        <v>19202.599999999999</v>
      </c>
    </row>
    <row r="317" spans="1:8">
      <c r="A317" s="39" t="str">
        <f t="shared" ca="1" si="40"/>
        <v>Расходы на выплаты персоналу казенных учреждений</v>
      </c>
      <c r="B317" s="6">
        <v>801</v>
      </c>
      <c r="C317" s="8" t="s">
        <v>538</v>
      </c>
      <c r="D317" s="8" t="s">
        <v>555</v>
      </c>
      <c r="E317" s="6" t="s">
        <v>488</v>
      </c>
      <c r="F317" s="6">
        <v>110</v>
      </c>
      <c r="G317" s="15">
        <v>19202.599999999999</v>
      </c>
      <c r="H317" s="15">
        <v>19202.599999999999</v>
      </c>
    </row>
    <row r="318" spans="1:8">
      <c r="A318" s="39" t="str">
        <f t="shared" ca="1" si="40"/>
        <v>Закупка товаров, работ и услуг для муниципальных нужд</v>
      </c>
      <c r="B318" s="6">
        <v>801</v>
      </c>
      <c r="C318" s="8" t="s">
        <v>538</v>
      </c>
      <c r="D318" s="8" t="s">
        <v>555</v>
      </c>
      <c r="E318" s="6" t="s">
        <v>488</v>
      </c>
      <c r="F318" s="6">
        <v>200</v>
      </c>
      <c r="G318" s="15">
        <f>G319</f>
        <v>4267.5</v>
      </c>
      <c r="H318" s="15">
        <f>H319</f>
        <v>4500.6000000000004</v>
      </c>
    </row>
    <row r="319" spans="1:8" ht="33">
      <c r="A319" s="39" t="str">
        <f t="shared" ca="1" si="40"/>
        <v>Иные закупки товаров, работ и услуг для обеспечения муниципальных нужд</v>
      </c>
      <c r="B319" s="6">
        <v>801</v>
      </c>
      <c r="C319" s="8" t="s">
        <v>538</v>
      </c>
      <c r="D319" s="8" t="s">
        <v>555</v>
      </c>
      <c r="E319" s="6" t="s">
        <v>488</v>
      </c>
      <c r="F319" s="6">
        <v>240</v>
      </c>
      <c r="G319" s="15">
        <f>G320</f>
        <v>4267.5</v>
      </c>
      <c r="H319" s="15">
        <f>H320</f>
        <v>4500.6000000000004</v>
      </c>
    </row>
    <row r="320" spans="1:8" ht="33">
      <c r="A320" s="39" t="str">
        <f t="shared" ca="1" si="40"/>
        <v xml:space="preserve">Прочая закупка товаров, работ и услуг для обеспечения муниципальных нужд         </v>
      </c>
      <c r="B320" s="6">
        <v>801</v>
      </c>
      <c r="C320" s="8" t="s">
        <v>538</v>
      </c>
      <c r="D320" s="8" t="s">
        <v>555</v>
      </c>
      <c r="E320" s="6" t="s">
        <v>488</v>
      </c>
      <c r="F320" s="6">
        <v>244</v>
      </c>
      <c r="G320" s="15">
        <v>4267.5</v>
      </c>
      <c r="H320" s="15">
        <v>4500.6000000000004</v>
      </c>
    </row>
    <row r="321" spans="1:8">
      <c r="A321" s="39" t="str">
        <f t="shared" ca="1" si="40"/>
        <v>Иные бюджетные ассигнования</v>
      </c>
      <c r="B321" s="6">
        <v>801</v>
      </c>
      <c r="C321" s="8" t="s">
        <v>538</v>
      </c>
      <c r="D321" s="8" t="s">
        <v>555</v>
      </c>
      <c r="E321" s="6" t="s">
        <v>488</v>
      </c>
      <c r="F321" s="6">
        <v>800</v>
      </c>
      <c r="G321" s="15">
        <f>G322</f>
        <v>132</v>
      </c>
      <c r="H321" s="15">
        <f>H322</f>
        <v>114.1</v>
      </c>
    </row>
    <row r="322" spans="1:8">
      <c r="A322" s="39" t="str">
        <f t="shared" ca="1" si="40"/>
        <v>Уплата налогов, сборов и иных платежей</v>
      </c>
      <c r="B322" s="6">
        <v>801</v>
      </c>
      <c r="C322" s="8" t="s">
        <v>538</v>
      </c>
      <c r="D322" s="8" t="s">
        <v>555</v>
      </c>
      <c r="E322" s="6" t="s">
        <v>488</v>
      </c>
      <c r="F322" s="6">
        <v>850</v>
      </c>
      <c r="G322" s="15">
        <f>SUM(G323:G324)</f>
        <v>132</v>
      </c>
      <c r="H322" s="15">
        <f>SUM(H323:H324)</f>
        <v>114.1</v>
      </c>
    </row>
    <row r="323" spans="1:8">
      <c r="A323" s="39" t="str">
        <f ca="1">IF(ISERROR(MATCH(F323,Код_КВР,0)),"",INDIRECT(ADDRESS(MATCH(F323,Код_КВР,0)+1,2,,,"КВР")))</f>
        <v>Уплата налога на имущество организаций и земельного налога</v>
      </c>
      <c r="B323" s="6">
        <v>801</v>
      </c>
      <c r="C323" s="8" t="s">
        <v>538</v>
      </c>
      <c r="D323" s="8" t="s">
        <v>555</v>
      </c>
      <c r="E323" s="6" t="s">
        <v>488</v>
      </c>
      <c r="F323" s="6">
        <v>851</v>
      </c>
      <c r="G323" s="15">
        <v>124</v>
      </c>
      <c r="H323" s="15">
        <v>106.1</v>
      </c>
    </row>
    <row r="324" spans="1:8">
      <c r="A324" s="39" t="str">
        <f ca="1">IF(ISERROR(MATCH(F324,Код_КВР,0)),"",INDIRECT(ADDRESS(MATCH(F324,Код_КВР,0)+1,2,,,"КВР")))</f>
        <v>Уплата прочих налогов, сборов и иных платежей</v>
      </c>
      <c r="B324" s="6">
        <v>801</v>
      </c>
      <c r="C324" s="8" t="s">
        <v>538</v>
      </c>
      <c r="D324" s="8" t="s">
        <v>555</v>
      </c>
      <c r="E324" s="6" t="s">
        <v>488</v>
      </c>
      <c r="F324" s="6">
        <v>852</v>
      </c>
      <c r="G324" s="15">
        <v>8</v>
      </c>
      <c r="H324" s="15">
        <v>8</v>
      </c>
    </row>
    <row r="325" spans="1:8" ht="49.5">
      <c r="A325" s="39" t="str">
        <f ca="1">IF(ISERROR(MATCH(E325,Код_КЦСР,0)),"",INDIRECT(ADDRESS(MATCH(E325,Код_КЦСР,0)+1,2,,,"КЦСР")))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5" s="6">
        <v>801</v>
      </c>
      <c r="C325" s="8" t="s">
        <v>538</v>
      </c>
      <c r="D325" s="8" t="s">
        <v>555</v>
      </c>
      <c r="E325" s="6" t="s">
        <v>490</v>
      </c>
      <c r="F325" s="6"/>
      <c r="G325" s="15">
        <f t="shared" ref="G325:H327" si="41">G326</f>
        <v>20904.8</v>
      </c>
      <c r="H325" s="15">
        <f t="shared" si="41"/>
        <v>20904.8</v>
      </c>
    </row>
    <row r="326" spans="1:8">
      <c r="A326" s="39" t="str">
        <f ca="1">IF(ISERROR(MATCH(F326,Код_КВР,0)),"",INDIRECT(ADDRESS(MATCH(F326,Код_КВР,0)+1,2,,,"КВР")))</f>
        <v>Закупка товаров, работ и услуг для муниципальных нужд</v>
      </c>
      <c r="B326" s="6">
        <v>801</v>
      </c>
      <c r="C326" s="8" t="s">
        <v>538</v>
      </c>
      <c r="D326" s="8" t="s">
        <v>555</v>
      </c>
      <c r="E326" s="6" t="s">
        <v>490</v>
      </c>
      <c r="F326" s="6">
        <v>200</v>
      </c>
      <c r="G326" s="15">
        <f t="shared" si="41"/>
        <v>20904.8</v>
      </c>
      <c r="H326" s="15">
        <f t="shared" si="41"/>
        <v>20904.8</v>
      </c>
    </row>
    <row r="327" spans="1:8" ht="33">
      <c r="A327" s="39" t="str">
        <f ca="1">IF(ISERROR(MATCH(F327,Код_КВР,0)),"",INDIRECT(ADDRESS(MATCH(F327,Код_КВР,0)+1,2,,,"КВР")))</f>
        <v>Иные закупки товаров, работ и услуг для обеспечения муниципальных нужд</v>
      </c>
      <c r="B327" s="6">
        <v>801</v>
      </c>
      <c r="C327" s="8" t="s">
        <v>538</v>
      </c>
      <c r="D327" s="8" t="s">
        <v>555</v>
      </c>
      <c r="E327" s="6" t="s">
        <v>490</v>
      </c>
      <c r="F327" s="6">
        <v>240</v>
      </c>
      <c r="G327" s="15">
        <f t="shared" si="41"/>
        <v>20904.8</v>
      </c>
      <c r="H327" s="15">
        <f t="shared" si="41"/>
        <v>20904.8</v>
      </c>
    </row>
    <row r="328" spans="1:8" ht="33">
      <c r="A328" s="39" t="str">
        <f ca="1">IF(ISERROR(MATCH(F328,Код_КВР,0)),"",INDIRECT(ADDRESS(MATCH(F328,Код_КВР,0)+1,2,,,"КВР")))</f>
        <v xml:space="preserve">Прочая закупка товаров, работ и услуг для обеспечения муниципальных нужд         </v>
      </c>
      <c r="B328" s="6">
        <v>801</v>
      </c>
      <c r="C328" s="8" t="s">
        <v>538</v>
      </c>
      <c r="D328" s="8" t="s">
        <v>555</v>
      </c>
      <c r="E328" s="6" t="s">
        <v>490</v>
      </c>
      <c r="F328" s="6">
        <v>244</v>
      </c>
      <c r="G328" s="15">
        <v>20904.8</v>
      </c>
      <c r="H328" s="15">
        <v>20904.8</v>
      </c>
    </row>
    <row r="329" spans="1:8">
      <c r="A329" s="39" t="str">
        <f ca="1">IF(ISERROR(MATCH(B329,Код_ППП,0)),"",INDIRECT(ADDRESS(MATCH(B329,Код_ППП,0)+1,2,,,"ППП")))</f>
        <v>ЧЕРЕПОВЕЦКАЯ ГОРОДСКАЯ ДУМА</v>
      </c>
      <c r="B329" s="6">
        <v>802</v>
      </c>
      <c r="C329" s="8"/>
      <c r="D329" s="8"/>
      <c r="E329" s="6"/>
      <c r="F329" s="6"/>
      <c r="G329" s="15">
        <f t="shared" ref="G329:H333" si="42">G330</f>
        <v>29399.699999999997</v>
      </c>
      <c r="H329" s="15">
        <f t="shared" si="42"/>
        <v>29399.699999999997</v>
      </c>
    </row>
    <row r="330" spans="1:8">
      <c r="A330" s="39" t="str">
        <f ca="1">IF(ISERROR(MATCH(C330,Код_Раздел,0)),"",INDIRECT(ADDRESS(MATCH(C330,Код_Раздел,0)+1,2,,,"Раздел")))</f>
        <v>Общегосударственные  вопросы</v>
      </c>
      <c r="B330" s="6">
        <v>802</v>
      </c>
      <c r="C330" s="8" t="s">
        <v>554</v>
      </c>
      <c r="D330" s="8"/>
      <c r="E330" s="6"/>
      <c r="F330" s="6"/>
      <c r="G330" s="15">
        <f t="shared" si="42"/>
        <v>29399.699999999997</v>
      </c>
      <c r="H330" s="15">
        <f t="shared" si="42"/>
        <v>29399.699999999997</v>
      </c>
    </row>
    <row r="331" spans="1:8" ht="49.5">
      <c r="A331" s="10" t="s">
        <v>510</v>
      </c>
      <c r="B331" s="6">
        <v>802</v>
      </c>
      <c r="C331" s="8" t="s">
        <v>554</v>
      </c>
      <c r="D331" s="8" t="s">
        <v>556</v>
      </c>
      <c r="E331" s="6"/>
      <c r="F331" s="6"/>
      <c r="G331" s="15">
        <f t="shared" si="42"/>
        <v>29399.699999999997</v>
      </c>
      <c r="H331" s="15">
        <f t="shared" si="42"/>
        <v>29399.699999999997</v>
      </c>
    </row>
    <row r="332" spans="1:8" ht="33">
      <c r="A332" s="39" t="str">
        <f ca="1">IF(ISERROR(MATCH(E332,Код_КЦСР,0)),"",INDIRECT(ADDRESS(MATCH(E332,Код_КЦСР,0)+1,2,,,"КЦСР")))</f>
        <v>Непрограммные направления деятельности органов местного самоуправления</v>
      </c>
      <c r="B332" s="6">
        <v>802</v>
      </c>
      <c r="C332" s="8" t="s">
        <v>554</v>
      </c>
      <c r="D332" s="8" t="s">
        <v>556</v>
      </c>
      <c r="E332" s="6" t="s">
        <v>19</v>
      </c>
      <c r="F332" s="6"/>
      <c r="G332" s="15">
        <f t="shared" si="42"/>
        <v>29399.699999999997</v>
      </c>
      <c r="H332" s="15">
        <f t="shared" si="42"/>
        <v>29399.699999999997</v>
      </c>
    </row>
    <row r="333" spans="1:8">
      <c r="A333" s="39" t="str">
        <f ca="1">IF(ISERROR(MATCH(E333,Код_КЦСР,0)),"",INDIRECT(ADDRESS(MATCH(E333,Код_КЦСР,0)+1,2,,,"КЦСР")))</f>
        <v>Расходы, не включенные в муниципальные программы города Череповца</v>
      </c>
      <c r="B333" s="6">
        <v>802</v>
      </c>
      <c r="C333" s="8" t="s">
        <v>554</v>
      </c>
      <c r="D333" s="8" t="s">
        <v>556</v>
      </c>
      <c r="E333" s="6" t="s">
        <v>21</v>
      </c>
      <c r="F333" s="6"/>
      <c r="G333" s="15">
        <f t="shared" si="42"/>
        <v>29399.699999999997</v>
      </c>
      <c r="H333" s="15">
        <f t="shared" si="42"/>
        <v>29399.699999999997</v>
      </c>
    </row>
    <row r="334" spans="1:8" ht="33">
      <c r="A334" s="39" t="str">
        <f ca="1">IF(ISERROR(MATCH(E334,Код_КЦСР,0)),"",INDIRECT(ADDRESS(MATCH(E334,Код_КЦСР,0)+1,2,,,"КЦСР")))</f>
        <v>Руководство и управление в сфере установленных функций органов местного самоуправления</v>
      </c>
      <c r="B334" s="6">
        <v>802</v>
      </c>
      <c r="C334" s="8" t="s">
        <v>554</v>
      </c>
      <c r="D334" s="8" t="s">
        <v>556</v>
      </c>
      <c r="E334" s="6" t="s">
        <v>23</v>
      </c>
      <c r="F334" s="6"/>
      <c r="G334" s="15">
        <f>G335+G344+G347</f>
        <v>29399.699999999997</v>
      </c>
      <c r="H334" s="15">
        <f>H335+H344+H347</f>
        <v>29399.699999999997</v>
      </c>
    </row>
    <row r="335" spans="1:8">
      <c r="A335" s="39" t="str">
        <f ca="1">IF(ISERROR(MATCH(E335,Код_КЦСР,0)),"",INDIRECT(ADDRESS(MATCH(E335,Код_КЦСР,0)+1,2,,,"КЦСР")))</f>
        <v>Центральный аппарат</v>
      </c>
      <c r="B335" s="6">
        <v>802</v>
      </c>
      <c r="C335" s="8" t="s">
        <v>554</v>
      </c>
      <c r="D335" s="8" t="s">
        <v>556</v>
      </c>
      <c r="E335" s="6" t="s">
        <v>26</v>
      </c>
      <c r="F335" s="6"/>
      <c r="G335" s="15">
        <f>G336+G338+G341</f>
        <v>23491.8</v>
      </c>
      <c r="H335" s="15">
        <f>H336+H338+H341</f>
        <v>23491.8</v>
      </c>
    </row>
    <row r="336" spans="1:8" ht="33">
      <c r="A336" s="39" t="str">
        <f t="shared" ref="A336:A342" ca="1" si="43">IF(ISERROR(MATCH(F336,Код_КВР,0)),"",INDIRECT(ADDRESS(MATCH(F336,Код_КВР,0)+1,2,,,"КВР")))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6" s="6">
        <v>802</v>
      </c>
      <c r="C336" s="8" t="s">
        <v>554</v>
      </c>
      <c r="D336" s="8" t="s">
        <v>556</v>
      </c>
      <c r="E336" s="6" t="s">
        <v>26</v>
      </c>
      <c r="F336" s="6">
        <v>100</v>
      </c>
      <c r="G336" s="15">
        <f>G337</f>
        <v>22098.199999999997</v>
      </c>
      <c r="H336" s="15">
        <f>H337</f>
        <v>22098.199999999997</v>
      </c>
    </row>
    <row r="337" spans="1:8">
      <c r="A337" s="39" t="str">
        <f t="shared" ca="1" si="43"/>
        <v>Расходы на выплаты персоналу муниципальных органов</v>
      </c>
      <c r="B337" s="6">
        <v>802</v>
      </c>
      <c r="C337" s="8" t="s">
        <v>554</v>
      </c>
      <c r="D337" s="8" t="s">
        <v>556</v>
      </c>
      <c r="E337" s="6" t="s">
        <v>26</v>
      </c>
      <c r="F337" s="6">
        <v>120</v>
      </c>
      <c r="G337" s="15">
        <f>21554.6+543.6</f>
        <v>22098.199999999997</v>
      </c>
      <c r="H337" s="15">
        <f>21554.6+543.6</f>
        <v>22098.199999999997</v>
      </c>
    </row>
    <row r="338" spans="1:8">
      <c r="A338" s="39" t="str">
        <f t="shared" ca="1" si="43"/>
        <v>Закупка товаров, работ и услуг для муниципальных нужд</v>
      </c>
      <c r="B338" s="6">
        <v>802</v>
      </c>
      <c r="C338" s="8" t="s">
        <v>554</v>
      </c>
      <c r="D338" s="8" t="s">
        <v>556</v>
      </c>
      <c r="E338" s="6" t="s">
        <v>26</v>
      </c>
      <c r="F338" s="6">
        <v>200</v>
      </c>
      <c r="G338" s="15">
        <f>G339</f>
        <v>1391.2</v>
      </c>
      <c r="H338" s="15">
        <f>H339</f>
        <v>1391.2</v>
      </c>
    </row>
    <row r="339" spans="1:8" ht="33">
      <c r="A339" s="39" t="str">
        <f t="shared" ca="1" si="43"/>
        <v>Иные закупки товаров, работ и услуг для обеспечения муниципальных нужд</v>
      </c>
      <c r="B339" s="6">
        <v>802</v>
      </c>
      <c r="C339" s="8" t="s">
        <v>554</v>
      </c>
      <c r="D339" s="8" t="s">
        <v>556</v>
      </c>
      <c r="E339" s="6" t="s">
        <v>26</v>
      </c>
      <c r="F339" s="6">
        <v>240</v>
      </c>
      <c r="G339" s="15">
        <f>G340</f>
        <v>1391.2</v>
      </c>
      <c r="H339" s="15">
        <f>H340</f>
        <v>1391.2</v>
      </c>
    </row>
    <row r="340" spans="1:8" ht="33">
      <c r="A340" s="39" t="str">
        <f t="shared" ca="1" si="43"/>
        <v xml:space="preserve">Прочая закупка товаров, работ и услуг для обеспечения муниципальных нужд         </v>
      </c>
      <c r="B340" s="6">
        <v>802</v>
      </c>
      <c r="C340" s="8" t="s">
        <v>554</v>
      </c>
      <c r="D340" s="8" t="s">
        <v>556</v>
      </c>
      <c r="E340" s="6" t="s">
        <v>26</v>
      </c>
      <c r="F340" s="6">
        <v>244</v>
      </c>
      <c r="G340" s="15">
        <v>1391.2</v>
      </c>
      <c r="H340" s="15">
        <v>1391.2</v>
      </c>
    </row>
    <row r="341" spans="1:8">
      <c r="A341" s="39" t="str">
        <f t="shared" ca="1" si="43"/>
        <v>Иные бюджетные ассигнования</v>
      </c>
      <c r="B341" s="6">
        <v>802</v>
      </c>
      <c r="C341" s="8" t="s">
        <v>554</v>
      </c>
      <c r="D341" s="8" t="s">
        <v>556</v>
      </c>
      <c r="E341" s="6" t="s">
        <v>26</v>
      </c>
      <c r="F341" s="6">
        <v>800</v>
      </c>
      <c r="G341" s="15">
        <f>G342</f>
        <v>2.4</v>
      </c>
      <c r="H341" s="15">
        <f>H342</f>
        <v>2.4</v>
      </c>
    </row>
    <row r="342" spans="1:8">
      <c r="A342" s="39" t="str">
        <f t="shared" ca="1" si="43"/>
        <v>Уплата налогов, сборов и иных платежей</v>
      </c>
      <c r="B342" s="6">
        <v>802</v>
      </c>
      <c r="C342" s="8" t="s">
        <v>554</v>
      </c>
      <c r="D342" s="8" t="s">
        <v>556</v>
      </c>
      <c r="E342" s="6" t="s">
        <v>26</v>
      </c>
      <c r="F342" s="6">
        <v>850</v>
      </c>
      <c r="G342" s="15">
        <f>G343</f>
        <v>2.4</v>
      </c>
      <c r="H342" s="15">
        <f>H343</f>
        <v>2.4</v>
      </c>
    </row>
    <row r="343" spans="1:8">
      <c r="A343" s="39" t="str">
        <f ca="1">IF(ISERROR(MATCH(F343,Код_КВР,0)),"",INDIRECT(ADDRESS(MATCH(F343,Код_КВР,0)+1,2,,,"КВР")))</f>
        <v>Уплата прочих налогов, сборов и иных платежей</v>
      </c>
      <c r="B343" s="6">
        <v>802</v>
      </c>
      <c r="C343" s="8" t="s">
        <v>554</v>
      </c>
      <c r="D343" s="8" t="s">
        <v>556</v>
      </c>
      <c r="E343" s="6" t="s">
        <v>26</v>
      </c>
      <c r="F343" s="6">
        <v>852</v>
      </c>
      <c r="G343" s="15">
        <v>2.4</v>
      </c>
      <c r="H343" s="15">
        <v>2.4</v>
      </c>
    </row>
    <row r="344" spans="1:8">
      <c r="A344" s="39" t="str">
        <f ca="1">IF(ISERROR(MATCH(E344,Код_КЦСР,0)),"",INDIRECT(ADDRESS(MATCH(E344,Код_КЦСР,0)+1,2,,,"КЦСР")))</f>
        <v>Председатель представительного органа муниципального образования</v>
      </c>
      <c r="B344" s="6">
        <v>802</v>
      </c>
      <c r="C344" s="8" t="s">
        <v>554</v>
      </c>
      <c r="D344" s="8" t="s">
        <v>556</v>
      </c>
      <c r="E344" s="6" t="s">
        <v>27</v>
      </c>
      <c r="F344" s="6"/>
      <c r="G344" s="15">
        <f>G345</f>
        <v>2201.1</v>
      </c>
      <c r="H344" s="15">
        <f>H345</f>
        <v>2201.1</v>
      </c>
    </row>
    <row r="345" spans="1:8" ht="33">
      <c r="A345" s="39" t="str">
        <f ca="1">IF(ISERROR(MATCH(F345,Код_КВР,0)),"",INDIRECT(ADDRESS(MATCH(F345,Код_КВР,0)+1,2,,,"КВР")))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5" s="6">
        <v>802</v>
      </c>
      <c r="C345" s="8" t="s">
        <v>554</v>
      </c>
      <c r="D345" s="8" t="s">
        <v>556</v>
      </c>
      <c r="E345" s="6" t="s">
        <v>27</v>
      </c>
      <c r="F345" s="6">
        <v>100</v>
      </c>
      <c r="G345" s="15">
        <f>G346</f>
        <v>2201.1</v>
      </c>
      <c r="H345" s="15">
        <f>H346</f>
        <v>2201.1</v>
      </c>
    </row>
    <row r="346" spans="1:8">
      <c r="A346" s="39" t="str">
        <f ca="1">IF(ISERROR(MATCH(F346,Код_КВР,0)),"",INDIRECT(ADDRESS(MATCH(F346,Код_КВР,0)+1,2,,,"КВР")))</f>
        <v>Расходы на выплаты персоналу муниципальных органов</v>
      </c>
      <c r="B346" s="6">
        <v>802</v>
      </c>
      <c r="C346" s="8" t="s">
        <v>554</v>
      </c>
      <c r="D346" s="8" t="s">
        <v>556</v>
      </c>
      <c r="E346" s="6" t="s">
        <v>27</v>
      </c>
      <c r="F346" s="6">
        <v>120</v>
      </c>
      <c r="G346" s="15">
        <v>2201.1</v>
      </c>
      <c r="H346" s="15">
        <v>2201.1</v>
      </c>
    </row>
    <row r="347" spans="1:8">
      <c r="A347" s="39" t="str">
        <f ca="1">IF(ISERROR(MATCH(E347,Код_КЦСР,0)),"",INDIRECT(ADDRESS(MATCH(E347,Код_КЦСР,0)+1,2,,,"КЦСР")))</f>
        <v>Депутаты представительного органа муниципального образования</v>
      </c>
      <c r="B347" s="6">
        <v>802</v>
      </c>
      <c r="C347" s="8" t="s">
        <v>554</v>
      </c>
      <c r="D347" s="8" t="s">
        <v>556</v>
      </c>
      <c r="E347" s="6" t="s">
        <v>28</v>
      </c>
      <c r="F347" s="6"/>
      <c r="G347" s="15">
        <f>G348</f>
        <v>3706.8</v>
      </c>
      <c r="H347" s="15">
        <f>H348</f>
        <v>3706.8</v>
      </c>
    </row>
    <row r="348" spans="1:8" ht="33">
      <c r="A348" s="39" t="str">
        <f ca="1">IF(ISERROR(MATCH(F348,Код_КВР,0)),"",INDIRECT(ADDRESS(MATCH(F348,Код_КВР,0)+1,2,,,"КВР")))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8" s="6">
        <v>802</v>
      </c>
      <c r="C348" s="8" t="s">
        <v>554</v>
      </c>
      <c r="D348" s="8" t="s">
        <v>556</v>
      </c>
      <c r="E348" s="6" t="s">
        <v>28</v>
      </c>
      <c r="F348" s="6">
        <v>100</v>
      </c>
      <c r="G348" s="15">
        <f>G349</f>
        <v>3706.8</v>
      </c>
      <c r="H348" s="15">
        <f>H349</f>
        <v>3706.8</v>
      </c>
    </row>
    <row r="349" spans="1:8">
      <c r="A349" s="39" t="str">
        <f ca="1">IF(ISERROR(MATCH(F349,Код_КВР,0)),"",INDIRECT(ADDRESS(MATCH(F349,Код_КВР,0)+1,2,,,"КВР")))</f>
        <v>Расходы на выплаты персоналу муниципальных органов</v>
      </c>
      <c r="B349" s="6">
        <v>802</v>
      </c>
      <c r="C349" s="8" t="s">
        <v>554</v>
      </c>
      <c r="D349" s="8" t="s">
        <v>556</v>
      </c>
      <c r="E349" s="6" t="s">
        <v>28</v>
      </c>
      <c r="F349" s="6">
        <v>120</v>
      </c>
      <c r="G349" s="15">
        <v>3706.8</v>
      </c>
      <c r="H349" s="15">
        <v>3706.8</v>
      </c>
    </row>
    <row r="350" spans="1:8" ht="33">
      <c r="A350" s="39" t="str">
        <f ca="1">IF(ISERROR(MATCH(B350,Код_ППП,0)),"",INDIRECT(ADDRESS(MATCH(B350,Код_ППП,0)+1,2,,,"ППП")))</f>
        <v>ДЕПАРТАМЕНТ ЖИЛИЩНО-КОММУНАЛЬНОГО ХОЗЯЙСТВА МЭРИИ ГОРОДА</v>
      </c>
      <c r="B350" s="6">
        <v>803</v>
      </c>
      <c r="C350" s="8"/>
      <c r="D350" s="8"/>
      <c r="E350" s="6"/>
      <c r="F350" s="6"/>
      <c r="G350" s="15">
        <f>G351+G359+G399+G447+G453+G461</f>
        <v>640277.6</v>
      </c>
      <c r="H350" s="15">
        <f>H351+H359+H399+H447+H453+H461</f>
        <v>600735.69999999995</v>
      </c>
    </row>
    <row r="351" spans="1:8">
      <c r="A351" s="39" t="str">
        <f ca="1">IF(ISERROR(MATCH(C351,Код_Раздел,0)),"",INDIRECT(ADDRESS(MATCH(C351,Код_Раздел,0)+1,2,,,"Раздел")))</f>
        <v>Общегосударственные  вопросы</v>
      </c>
      <c r="B351" s="6">
        <v>803</v>
      </c>
      <c r="C351" s="8" t="s">
        <v>554</v>
      </c>
      <c r="D351" s="8"/>
      <c r="E351" s="6"/>
      <c r="F351" s="6"/>
      <c r="G351" s="15">
        <f t="shared" ref="G351:H357" si="44">G352</f>
        <v>160</v>
      </c>
      <c r="H351" s="15">
        <f t="shared" si="44"/>
        <v>160</v>
      </c>
    </row>
    <row r="352" spans="1:8">
      <c r="A352" s="10" t="s">
        <v>578</v>
      </c>
      <c r="B352" s="6">
        <v>803</v>
      </c>
      <c r="C352" s="8" t="s">
        <v>554</v>
      </c>
      <c r="D352" s="8" t="s">
        <v>532</v>
      </c>
      <c r="E352" s="6"/>
      <c r="F352" s="6"/>
      <c r="G352" s="15">
        <f t="shared" si="44"/>
        <v>160</v>
      </c>
      <c r="H352" s="15">
        <f t="shared" si="44"/>
        <v>160</v>
      </c>
    </row>
    <row r="353" spans="1:8" ht="33">
      <c r="A353" s="39" t="str">
        <f ca="1">IF(ISERROR(MATCH(E353,Код_КЦСР,0)),"",INDIRECT(ADDRESS(MATCH(E353,Код_КЦСР,0)+1,2,,,"КЦСР")))</f>
        <v>Муниципальная программа «Развитие жилищно-коммунального хозяйства города Череповца» на 2014-2018 годы</v>
      </c>
      <c r="B353" s="6">
        <v>803</v>
      </c>
      <c r="C353" s="8" t="s">
        <v>554</v>
      </c>
      <c r="D353" s="8" t="s">
        <v>532</v>
      </c>
      <c r="E353" s="6" t="s">
        <v>389</v>
      </c>
      <c r="F353" s="6"/>
      <c r="G353" s="15">
        <f t="shared" si="44"/>
        <v>160</v>
      </c>
      <c r="H353" s="15">
        <f t="shared" si="44"/>
        <v>160</v>
      </c>
    </row>
    <row r="354" spans="1:8">
      <c r="A354" s="39" t="str">
        <f ca="1">IF(ISERROR(MATCH(E354,Код_КЦСР,0)),"",INDIRECT(ADDRESS(MATCH(E354,Код_КЦСР,0)+1,2,,,"КЦСР")))</f>
        <v>Развитие благоустройства города</v>
      </c>
      <c r="B354" s="6">
        <v>803</v>
      </c>
      <c r="C354" s="8" t="s">
        <v>554</v>
      </c>
      <c r="D354" s="8" t="s">
        <v>532</v>
      </c>
      <c r="E354" s="6" t="s">
        <v>390</v>
      </c>
      <c r="F354" s="6"/>
      <c r="G354" s="15">
        <f t="shared" si="44"/>
        <v>160</v>
      </c>
      <c r="H354" s="15">
        <f t="shared" si="44"/>
        <v>160</v>
      </c>
    </row>
    <row r="355" spans="1:8" ht="33">
      <c r="A355" s="39" t="str">
        <f ca="1">IF(ISERROR(MATCH(E355,Код_КЦСР,0)),"",INDIRECT(ADDRESS(MATCH(E355,Код_КЦСР,0)+1,2,,,"КЦСР")))</f>
        <v>Мероприятия по решению общегосударственных вопросов и вопросов в области национальной политики</v>
      </c>
      <c r="B355" s="6">
        <v>803</v>
      </c>
      <c r="C355" s="8" t="s">
        <v>554</v>
      </c>
      <c r="D355" s="8" t="s">
        <v>532</v>
      </c>
      <c r="E355" s="6" t="s">
        <v>396</v>
      </c>
      <c r="F355" s="6"/>
      <c r="G355" s="15">
        <f t="shared" si="44"/>
        <v>160</v>
      </c>
      <c r="H355" s="15">
        <f t="shared" si="44"/>
        <v>160</v>
      </c>
    </row>
    <row r="356" spans="1:8">
      <c r="A356" s="39" t="str">
        <f ca="1">IF(ISERROR(MATCH(F356,Код_КВР,0)),"",INDIRECT(ADDRESS(MATCH(F356,Код_КВР,0)+1,2,,,"КВР")))</f>
        <v>Закупка товаров, работ и услуг для муниципальных нужд</v>
      </c>
      <c r="B356" s="6">
        <v>803</v>
      </c>
      <c r="C356" s="8" t="s">
        <v>554</v>
      </c>
      <c r="D356" s="8" t="s">
        <v>532</v>
      </c>
      <c r="E356" s="6" t="s">
        <v>396</v>
      </c>
      <c r="F356" s="6">
        <v>200</v>
      </c>
      <c r="G356" s="15">
        <f t="shared" si="44"/>
        <v>160</v>
      </c>
      <c r="H356" s="15">
        <f t="shared" si="44"/>
        <v>160</v>
      </c>
    </row>
    <row r="357" spans="1:8" ht="33">
      <c r="A357" s="39" t="str">
        <f ca="1">IF(ISERROR(MATCH(F357,Код_КВР,0)),"",INDIRECT(ADDRESS(MATCH(F357,Код_КВР,0)+1,2,,,"КВР")))</f>
        <v>Иные закупки товаров, работ и услуг для обеспечения муниципальных нужд</v>
      </c>
      <c r="B357" s="6">
        <v>803</v>
      </c>
      <c r="C357" s="8" t="s">
        <v>554</v>
      </c>
      <c r="D357" s="8" t="s">
        <v>532</v>
      </c>
      <c r="E357" s="6" t="s">
        <v>396</v>
      </c>
      <c r="F357" s="6">
        <v>240</v>
      </c>
      <c r="G357" s="15">
        <f t="shared" si="44"/>
        <v>160</v>
      </c>
      <c r="H357" s="15">
        <f t="shared" si="44"/>
        <v>160</v>
      </c>
    </row>
    <row r="358" spans="1:8" ht="33">
      <c r="A358" s="39" t="str">
        <f ca="1">IF(ISERROR(MATCH(F358,Код_КВР,0)),"",INDIRECT(ADDRESS(MATCH(F358,Код_КВР,0)+1,2,,,"КВР")))</f>
        <v xml:space="preserve">Прочая закупка товаров, работ и услуг для обеспечения муниципальных нужд         </v>
      </c>
      <c r="B358" s="6">
        <v>803</v>
      </c>
      <c r="C358" s="8" t="s">
        <v>554</v>
      </c>
      <c r="D358" s="8" t="s">
        <v>532</v>
      </c>
      <c r="E358" s="6" t="s">
        <v>396</v>
      </c>
      <c r="F358" s="6">
        <v>244</v>
      </c>
      <c r="G358" s="15">
        <v>160</v>
      </c>
      <c r="H358" s="15">
        <v>160</v>
      </c>
    </row>
    <row r="359" spans="1:8">
      <c r="A359" s="39" t="str">
        <f ca="1">IF(ISERROR(MATCH(C359,Код_Раздел,0)),"",INDIRECT(ADDRESS(MATCH(C359,Код_Раздел,0)+1,2,,,"Раздел")))</f>
        <v>Национальная экономика</v>
      </c>
      <c r="B359" s="6">
        <v>803</v>
      </c>
      <c r="C359" s="8" t="s">
        <v>557</v>
      </c>
      <c r="D359" s="8"/>
      <c r="E359" s="6"/>
      <c r="F359" s="6"/>
      <c r="G359" s="15">
        <f>G360+G383</f>
        <v>473805.19999999995</v>
      </c>
      <c r="H359" s="15">
        <f>H360+H383</f>
        <v>432689.7</v>
      </c>
    </row>
    <row r="360" spans="1:8">
      <c r="A360" s="12" t="s">
        <v>522</v>
      </c>
      <c r="B360" s="6">
        <v>803</v>
      </c>
      <c r="C360" s="8" t="s">
        <v>557</v>
      </c>
      <c r="D360" s="8" t="s">
        <v>560</v>
      </c>
      <c r="E360" s="6"/>
      <c r="F360" s="6"/>
      <c r="G360" s="15">
        <f>G361+G377</f>
        <v>473675.19999999995</v>
      </c>
      <c r="H360" s="15">
        <f>H361+H377</f>
        <v>432559.7</v>
      </c>
    </row>
    <row r="361" spans="1:8" ht="33">
      <c r="A361" s="39" t="str">
        <f ca="1">IF(ISERROR(MATCH(E361,Код_КЦСР,0)),"",INDIRECT(ADDRESS(MATCH(E361,Код_КЦСР,0)+1,2,,,"КЦСР")))</f>
        <v>Муниципальная программа «Развитие жилищно-коммунального хозяйства города Череповца» на 2014-2018 годы</v>
      </c>
      <c r="B361" s="6">
        <v>803</v>
      </c>
      <c r="C361" s="8" t="s">
        <v>557</v>
      </c>
      <c r="D361" s="8" t="s">
        <v>560</v>
      </c>
      <c r="E361" s="6" t="s">
        <v>389</v>
      </c>
      <c r="F361" s="6"/>
      <c r="G361" s="15">
        <f>G362</f>
        <v>438675.19999999995</v>
      </c>
      <c r="H361" s="15">
        <f>H362</f>
        <v>432559.7</v>
      </c>
    </row>
    <row r="362" spans="1:8">
      <c r="A362" s="39" t="str">
        <f ca="1">IF(ISERROR(MATCH(E362,Код_КЦСР,0)),"",INDIRECT(ADDRESS(MATCH(E362,Код_КЦСР,0)+1,2,,,"КЦСР")))</f>
        <v>Развитие благоустройства города</v>
      </c>
      <c r="B362" s="6">
        <v>803</v>
      </c>
      <c r="C362" s="8" t="s">
        <v>557</v>
      </c>
      <c r="D362" s="8" t="s">
        <v>560</v>
      </c>
      <c r="E362" s="6" t="s">
        <v>390</v>
      </c>
      <c r="F362" s="6"/>
      <c r="G362" s="15">
        <f>G363+G373</f>
        <v>438675.19999999995</v>
      </c>
      <c r="H362" s="15">
        <f>H363+H373</f>
        <v>432559.7</v>
      </c>
    </row>
    <row r="363" spans="1:8">
      <c r="A363" s="39" t="str">
        <f ca="1">IF(ISERROR(MATCH(E363,Код_КЦСР,0)),"",INDIRECT(ADDRESS(MATCH(E363,Код_КЦСР,0)+1,2,,,"КЦСР")))</f>
        <v>Мероприятия по содержанию и ремонту улично-дорожной  сети города</v>
      </c>
      <c r="B363" s="6">
        <v>803</v>
      </c>
      <c r="C363" s="8" t="s">
        <v>557</v>
      </c>
      <c r="D363" s="8" t="s">
        <v>560</v>
      </c>
      <c r="E363" s="6" t="s">
        <v>394</v>
      </c>
      <c r="F363" s="6"/>
      <c r="G363" s="15">
        <f>G364+G366+G370</f>
        <v>353512.3</v>
      </c>
      <c r="H363" s="15">
        <f>H364+H366+H370</f>
        <v>354530.7</v>
      </c>
    </row>
    <row r="364" spans="1:8" ht="33">
      <c r="A364" s="39" t="str">
        <f t="shared" ref="A364:A372" ca="1" si="45">IF(ISERROR(MATCH(F364,Код_КВР,0)),"",INDIRECT(ADDRESS(MATCH(F364,Код_КВР,0)+1,2,,,"КВР")))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4" s="6">
        <v>803</v>
      </c>
      <c r="C364" s="8" t="s">
        <v>557</v>
      </c>
      <c r="D364" s="8" t="s">
        <v>560</v>
      </c>
      <c r="E364" s="6" t="s">
        <v>394</v>
      </c>
      <c r="F364" s="6">
        <v>100</v>
      </c>
      <c r="G364" s="15">
        <f>G365</f>
        <v>10425.9</v>
      </c>
      <c r="H364" s="15">
        <f>H365</f>
        <v>10425.9</v>
      </c>
    </row>
    <row r="365" spans="1:8">
      <c r="A365" s="39" t="str">
        <f t="shared" ca="1" si="45"/>
        <v>Расходы на выплаты персоналу казенных учреждений</v>
      </c>
      <c r="B365" s="6">
        <v>803</v>
      </c>
      <c r="C365" s="8" t="s">
        <v>557</v>
      </c>
      <c r="D365" s="8" t="s">
        <v>560</v>
      </c>
      <c r="E365" s="6" t="s">
        <v>394</v>
      </c>
      <c r="F365" s="6">
        <v>110</v>
      </c>
      <c r="G365" s="15">
        <v>10425.9</v>
      </c>
      <c r="H365" s="15">
        <v>10425.9</v>
      </c>
    </row>
    <row r="366" spans="1:8">
      <c r="A366" s="39" t="str">
        <f t="shared" ca="1" si="45"/>
        <v>Закупка товаров, работ и услуг для муниципальных нужд</v>
      </c>
      <c r="B366" s="6">
        <v>803</v>
      </c>
      <c r="C366" s="8" t="s">
        <v>557</v>
      </c>
      <c r="D366" s="8" t="s">
        <v>560</v>
      </c>
      <c r="E366" s="6" t="s">
        <v>394</v>
      </c>
      <c r="F366" s="6">
        <v>200</v>
      </c>
      <c r="G366" s="15">
        <f>G367</f>
        <v>343084.79999999999</v>
      </c>
      <c r="H366" s="15">
        <f>H367</f>
        <v>344103.2</v>
      </c>
    </row>
    <row r="367" spans="1:8" ht="33">
      <c r="A367" s="39" t="str">
        <f t="shared" ca="1" si="45"/>
        <v>Иные закупки товаров, работ и услуг для обеспечения муниципальных нужд</v>
      </c>
      <c r="B367" s="6">
        <v>803</v>
      </c>
      <c r="C367" s="8" t="s">
        <v>557</v>
      </c>
      <c r="D367" s="8" t="s">
        <v>560</v>
      </c>
      <c r="E367" s="6" t="s">
        <v>394</v>
      </c>
      <c r="F367" s="6">
        <v>240</v>
      </c>
      <c r="G367" s="15">
        <f>SUM(G368:G369)</f>
        <v>343084.79999999999</v>
      </c>
      <c r="H367" s="15">
        <f>SUM(H368:H369)</f>
        <v>344103.2</v>
      </c>
    </row>
    <row r="368" spans="1:8" ht="33">
      <c r="A368" s="39" t="str">
        <f t="shared" ca="1" si="45"/>
        <v>Закупка товаров, работ, услуг в сфере информационно-коммуникационных технологий</v>
      </c>
      <c r="B368" s="6">
        <v>803</v>
      </c>
      <c r="C368" s="8" t="s">
        <v>557</v>
      </c>
      <c r="D368" s="8" t="s">
        <v>560</v>
      </c>
      <c r="E368" s="6" t="s">
        <v>394</v>
      </c>
      <c r="F368" s="6">
        <v>242</v>
      </c>
      <c r="G368" s="15">
        <v>630.70000000000005</v>
      </c>
      <c r="H368" s="15">
        <v>630.70000000000005</v>
      </c>
    </row>
    <row r="369" spans="1:8" ht="33">
      <c r="A369" s="39" t="str">
        <f t="shared" ca="1" si="45"/>
        <v xml:space="preserve">Прочая закупка товаров, работ и услуг для обеспечения муниципальных нужд         </v>
      </c>
      <c r="B369" s="6">
        <v>803</v>
      </c>
      <c r="C369" s="8" t="s">
        <v>557</v>
      </c>
      <c r="D369" s="8" t="s">
        <v>560</v>
      </c>
      <c r="E369" s="6" t="s">
        <v>394</v>
      </c>
      <c r="F369" s="6">
        <v>244</v>
      </c>
      <c r="G369" s="15">
        <f>315797.1+26657</f>
        <v>342454.1</v>
      </c>
      <c r="H369" s="15">
        <f>315818.5+27654</f>
        <v>343472.5</v>
      </c>
    </row>
    <row r="370" spans="1:8">
      <c r="A370" s="39" t="str">
        <f t="shared" ca="1" si="45"/>
        <v>Иные бюджетные ассигнования</v>
      </c>
      <c r="B370" s="6">
        <v>803</v>
      </c>
      <c r="C370" s="8" t="s">
        <v>557</v>
      </c>
      <c r="D370" s="8" t="s">
        <v>560</v>
      </c>
      <c r="E370" s="6" t="s">
        <v>394</v>
      </c>
      <c r="F370" s="6">
        <v>800</v>
      </c>
      <c r="G370" s="15">
        <f>G371</f>
        <v>1.6</v>
      </c>
      <c r="H370" s="15">
        <f>H371</f>
        <v>1.6</v>
      </c>
    </row>
    <row r="371" spans="1:8">
      <c r="A371" s="39" t="str">
        <f t="shared" ca="1" si="45"/>
        <v>Уплата налогов, сборов и иных платежей</v>
      </c>
      <c r="B371" s="6">
        <v>803</v>
      </c>
      <c r="C371" s="8" t="s">
        <v>557</v>
      </c>
      <c r="D371" s="8" t="s">
        <v>560</v>
      </c>
      <c r="E371" s="6" t="s">
        <v>394</v>
      </c>
      <c r="F371" s="6">
        <v>850</v>
      </c>
      <c r="G371" s="15">
        <f>G372</f>
        <v>1.6</v>
      </c>
      <c r="H371" s="15">
        <f>H372</f>
        <v>1.6</v>
      </c>
    </row>
    <row r="372" spans="1:8">
      <c r="A372" s="39" t="str">
        <f t="shared" ca="1" si="45"/>
        <v>Уплата прочих налогов, сборов и иных платежей</v>
      </c>
      <c r="B372" s="6">
        <v>803</v>
      </c>
      <c r="C372" s="8" t="s">
        <v>557</v>
      </c>
      <c r="D372" s="8" t="s">
        <v>560</v>
      </c>
      <c r="E372" s="6" t="s">
        <v>394</v>
      </c>
      <c r="F372" s="6">
        <v>852</v>
      </c>
      <c r="G372" s="15">
        <v>1.6</v>
      </c>
      <c r="H372" s="15">
        <v>1.6</v>
      </c>
    </row>
    <row r="373" spans="1:8" ht="49.5">
      <c r="A373" s="39" t="str">
        <f ca="1">IF(ISERROR(MATCH(E373,Код_КЦСР,0)),"",INDIRECT(ADDRESS(MATCH(E373,Код_КЦСР,0)+1,2,,,"КЦСР")))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73" s="6">
        <v>803</v>
      </c>
      <c r="C373" s="8" t="s">
        <v>557</v>
      </c>
      <c r="D373" s="8" t="s">
        <v>560</v>
      </c>
      <c r="E373" s="6" t="s">
        <v>153</v>
      </c>
      <c r="F373" s="6"/>
      <c r="G373" s="15">
        <f t="shared" ref="G373:H375" si="46">G374</f>
        <v>85162.9</v>
      </c>
      <c r="H373" s="15">
        <f t="shared" si="46"/>
        <v>78029</v>
      </c>
    </row>
    <row r="374" spans="1:8">
      <c r="A374" s="39" t="str">
        <f ca="1">IF(ISERROR(MATCH(F374,Код_КВР,0)),"",INDIRECT(ADDRESS(MATCH(F374,Код_КВР,0)+1,2,,,"КВР")))</f>
        <v>Закупка товаров, работ и услуг для муниципальных нужд</v>
      </c>
      <c r="B374" s="6">
        <v>803</v>
      </c>
      <c r="C374" s="8" t="s">
        <v>557</v>
      </c>
      <c r="D374" s="8" t="s">
        <v>560</v>
      </c>
      <c r="E374" s="6" t="s">
        <v>153</v>
      </c>
      <c r="F374" s="6">
        <v>200</v>
      </c>
      <c r="G374" s="15">
        <f t="shared" si="46"/>
        <v>85162.9</v>
      </c>
      <c r="H374" s="15">
        <f t="shared" si="46"/>
        <v>78029</v>
      </c>
    </row>
    <row r="375" spans="1:8" ht="33">
      <c r="A375" s="39" t="str">
        <f ca="1">IF(ISERROR(MATCH(F375,Код_КВР,0)),"",INDIRECT(ADDRESS(MATCH(F375,Код_КВР,0)+1,2,,,"КВР")))</f>
        <v>Иные закупки товаров, работ и услуг для обеспечения муниципальных нужд</v>
      </c>
      <c r="B375" s="6">
        <v>803</v>
      </c>
      <c r="C375" s="8" t="s">
        <v>557</v>
      </c>
      <c r="D375" s="8" t="s">
        <v>560</v>
      </c>
      <c r="E375" s="6" t="s">
        <v>153</v>
      </c>
      <c r="F375" s="6">
        <v>240</v>
      </c>
      <c r="G375" s="15">
        <f t="shared" si="46"/>
        <v>85162.9</v>
      </c>
      <c r="H375" s="15">
        <f t="shared" si="46"/>
        <v>78029</v>
      </c>
    </row>
    <row r="376" spans="1:8" ht="33">
      <c r="A376" s="39" t="str">
        <f ca="1">IF(ISERROR(MATCH(F376,Код_КВР,0)),"",INDIRECT(ADDRESS(MATCH(F376,Код_КВР,0)+1,2,,,"КВР")))</f>
        <v xml:space="preserve">Прочая закупка товаров, работ и услуг для обеспечения муниципальных нужд         </v>
      </c>
      <c r="B376" s="6">
        <v>803</v>
      </c>
      <c r="C376" s="8" t="s">
        <v>557</v>
      </c>
      <c r="D376" s="8" t="s">
        <v>560</v>
      </c>
      <c r="E376" s="6" t="s">
        <v>153</v>
      </c>
      <c r="F376" s="6">
        <v>244</v>
      </c>
      <c r="G376" s="15">
        <v>85162.9</v>
      </c>
      <c r="H376" s="15">
        <v>78029</v>
      </c>
    </row>
    <row r="377" spans="1:8" ht="33">
      <c r="A377" s="39" t="str">
        <f ca="1">IF(ISERROR(MATCH(E377,Код_КЦСР,0)),"",INDIRECT(ADDRESS(MATCH(E377,Код_КЦСР,0)+1,2,,,"КЦСР")))</f>
        <v>Непрограммные направления деятельности органов местного самоуправления</v>
      </c>
      <c r="B377" s="6">
        <v>803</v>
      </c>
      <c r="C377" s="8" t="s">
        <v>557</v>
      </c>
      <c r="D377" s="8" t="s">
        <v>560</v>
      </c>
      <c r="E377" s="6" t="s">
        <v>19</v>
      </c>
      <c r="F377" s="6"/>
      <c r="G377" s="15">
        <f>G378</f>
        <v>35000</v>
      </c>
      <c r="H377" s="15">
        <f>H378</f>
        <v>0</v>
      </c>
    </row>
    <row r="378" spans="1:8">
      <c r="A378" s="39" t="str">
        <f ca="1">IF(ISERROR(MATCH(E378,Код_КЦСР,0)),"",INDIRECT(ADDRESS(MATCH(E378,Код_КЦСР,0)+1,2,,,"КЦСР")))</f>
        <v>Расходы, не включенные в муниципальные программы города Череповца</v>
      </c>
      <c r="B378" s="6">
        <v>803</v>
      </c>
      <c r="C378" s="8" t="s">
        <v>557</v>
      </c>
      <c r="D378" s="8" t="s">
        <v>560</v>
      </c>
      <c r="E378" s="6" t="s">
        <v>21</v>
      </c>
      <c r="F378" s="6"/>
      <c r="G378" s="15">
        <f>G379</f>
        <v>35000</v>
      </c>
      <c r="H378" s="15">
        <f>H379</f>
        <v>0</v>
      </c>
    </row>
    <row r="379" spans="1:8" ht="49.5">
      <c r="A379" s="39" t="str">
        <f ca="1">IF(ISERROR(MATCH(E379,Код_КЦСР,0)),"",INDIRECT(ADDRESS(MATCH(E379,Код_КЦСР,0)+1,2,,,"КЦСР")))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9" s="6">
        <v>803</v>
      </c>
      <c r="C379" s="8" t="s">
        <v>557</v>
      </c>
      <c r="D379" s="8" t="s">
        <v>560</v>
      </c>
      <c r="E379" s="6" t="s">
        <v>10</v>
      </c>
      <c r="F379" s="6"/>
      <c r="G379" s="15">
        <f>G380</f>
        <v>35000</v>
      </c>
      <c r="H379" s="15">
        <f>H381</f>
        <v>0</v>
      </c>
    </row>
    <row r="380" spans="1:8" ht="21.75" customHeight="1">
      <c r="A380" s="39" t="str">
        <f ca="1">IF(ISERROR(MATCH(F380,Код_КВР,0)),"",INDIRECT(ADDRESS(MATCH(F380,Код_КВР,0)+1,2,,,"КВР")))</f>
        <v>Иные бюджетные ассигнования</v>
      </c>
      <c r="B380" s="6">
        <v>803</v>
      </c>
      <c r="C380" s="8" t="s">
        <v>557</v>
      </c>
      <c r="D380" s="8" t="s">
        <v>560</v>
      </c>
      <c r="E380" s="6" t="s">
        <v>10</v>
      </c>
      <c r="F380" s="6">
        <v>800</v>
      </c>
      <c r="G380" s="15">
        <f>G381</f>
        <v>35000</v>
      </c>
      <c r="H380" s="15"/>
    </row>
    <row r="381" spans="1:8" ht="49.5">
      <c r="A381" s="39" t="str">
        <f ca="1">IF(ISERROR(MATCH(F381,Код_КВР,0)),"",INDIRECT(ADDRESS(MATCH(F381,Код_КВР,0)+1,2,,,"КВР")))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81" s="6">
        <v>803</v>
      </c>
      <c r="C381" s="8" t="s">
        <v>557</v>
      </c>
      <c r="D381" s="8" t="s">
        <v>560</v>
      </c>
      <c r="E381" s="6" t="s">
        <v>10</v>
      </c>
      <c r="F381" s="6">
        <v>840</v>
      </c>
      <c r="G381" s="15">
        <f>G382</f>
        <v>35000</v>
      </c>
      <c r="H381" s="15">
        <f>H382</f>
        <v>0</v>
      </c>
    </row>
    <row r="382" spans="1:8">
      <c r="A382" s="39" t="str">
        <f ca="1">IF(ISERROR(MATCH(F382,Код_КВР,0)),"",INDIRECT(ADDRESS(MATCH(F382,Код_КВР,0)+1,2,,,"КВР")))</f>
        <v>Исполнение муниципальных гарантий</v>
      </c>
      <c r="B382" s="6">
        <v>803</v>
      </c>
      <c r="C382" s="8" t="s">
        <v>557</v>
      </c>
      <c r="D382" s="8" t="s">
        <v>560</v>
      </c>
      <c r="E382" s="6" t="s">
        <v>10</v>
      </c>
      <c r="F382" s="6">
        <v>843</v>
      </c>
      <c r="G382" s="15">
        <v>35000</v>
      </c>
      <c r="H382" s="15"/>
    </row>
    <row r="383" spans="1:8">
      <c r="A383" s="10" t="s">
        <v>564</v>
      </c>
      <c r="B383" s="6">
        <v>803</v>
      </c>
      <c r="C383" s="8" t="s">
        <v>557</v>
      </c>
      <c r="D383" s="8" t="s">
        <v>538</v>
      </c>
      <c r="E383" s="6"/>
      <c r="F383" s="6"/>
      <c r="G383" s="15">
        <f>G384+G393</f>
        <v>130</v>
      </c>
      <c r="H383" s="15">
        <f>H384+H393</f>
        <v>130</v>
      </c>
    </row>
    <row r="384" spans="1:8" ht="33">
      <c r="A384" s="39" t="str">
        <f ca="1">IF(ISERROR(MATCH(E384,Код_КЦСР,0)),"",INDIRECT(ADDRESS(MATCH(E384,Код_КЦСР,0)+1,2,,,"КЦСР")))</f>
        <v>Муниципальная программа «Развитие внутреннего и въездного туризма в г.Череповце на 2014-2022 годы»</v>
      </c>
      <c r="B384" s="6">
        <v>803</v>
      </c>
      <c r="C384" s="8" t="s">
        <v>557</v>
      </c>
      <c r="D384" s="8" t="s">
        <v>538</v>
      </c>
      <c r="E384" s="6" t="s">
        <v>334</v>
      </c>
      <c r="F384" s="6"/>
      <c r="G384" s="15">
        <f>G385+G389</f>
        <v>50</v>
      </c>
      <c r="H384" s="15">
        <f>H385+H389</f>
        <v>50</v>
      </c>
    </row>
    <row r="385" spans="1:8" ht="33" hidden="1">
      <c r="A385" s="39" t="str">
        <f ca="1">IF(ISERROR(MATCH(E385,Код_КЦСР,0)),"",INDIRECT(ADDRESS(MATCH(E385,Код_КЦСР,0)+1,2,,,"КЦСР")))</f>
        <v>Продвижение городского туристского продукта на российском и международном рынках</v>
      </c>
      <c r="B385" s="6">
        <v>803</v>
      </c>
      <c r="C385" s="8" t="s">
        <v>557</v>
      </c>
      <c r="D385" s="8" t="s">
        <v>538</v>
      </c>
      <c r="E385" s="6" t="s">
        <v>336</v>
      </c>
      <c r="F385" s="6"/>
      <c r="G385" s="15">
        <f t="shared" ref="G385:H387" si="47">G386</f>
        <v>0</v>
      </c>
      <c r="H385" s="15">
        <f t="shared" si="47"/>
        <v>0</v>
      </c>
    </row>
    <row r="386" spans="1:8" hidden="1">
      <c r="A386" s="39" t="str">
        <f ca="1">IF(ISERROR(MATCH(F386,Код_КВР,0)),"",INDIRECT(ADDRESS(MATCH(F386,Код_КВР,0)+1,2,,,"КВР")))</f>
        <v>Закупка товаров, работ и услуг для муниципальных нужд</v>
      </c>
      <c r="B386" s="6">
        <v>803</v>
      </c>
      <c r="C386" s="8" t="s">
        <v>557</v>
      </c>
      <c r="D386" s="8" t="s">
        <v>538</v>
      </c>
      <c r="E386" s="6" t="s">
        <v>336</v>
      </c>
      <c r="F386" s="6">
        <v>200</v>
      </c>
      <c r="G386" s="15">
        <f t="shared" si="47"/>
        <v>0</v>
      </c>
      <c r="H386" s="15">
        <f t="shared" si="47"/>
        <v>0</v>
      </c>
    </row>
    <row r="387" spans="1:8" ht="33" hidden="1">
      <c r="A387" s="39" t="str">
        <f ca="1">IF(ISERROR(MATCH(F387,Код_КВР,0)),"",INDIRECT(ADDRESS(MATCH(F387,Код_КВР,0)+1,2,,,"КВР")))</f>
        <v>Иные закупки товаров, работ и услуг для обеспечения муниципальных нужд</v>
      </c>
      <c r="B387" s="6">
        <v>803</v>
      </c>
      <c r="C387" s="8" t="s">
        <v>557</v>
      </c>
      <c r="D387" s="8" t="s">
        <v>538</v>
      </c>
      <c r="E387" s="6" t="s">
        <v>336</v>
      </c>
      <c r="F387" s="6">
        <v>240</v>
      </c>
      <c r="G387" s="15">
        <f t="shared" si="47"/>
        <v>0</v>
      </c>
      <c r="H387" s="15">
        <f t="shared" si="47"/>
        <v>0</v>
      </c>
    </row>
    <row r="388" spans="1:8" ht="33" hidden="1">
      <c r="A388" s="39" t="str">
        <f ca="1">IF(ISERROR(MATCH(F388,Код_КВР,0)),"",INDIRECT(ADDRESS(MATCH(F388,Код_КВР,0)+1,2,,,"КВР")))</f>
        <v xml:space="preserve">Прочая закупка товаров, работ и услуг для обеспечения муниципальных нужд         </v>
      </c>
      <c r="B388" s="6">
        <v>803</v>
      </c>
      <c r="C388" s="8" t="s">
        <v>557</v>
      </c>
      <c r="D388" s="8" t="s">
        <v>538</v>
      </c>
      <c r="E388" s="6" t="s">
        <v>336</v>
      </c>
      <c r="F388" s="6">
        <v>244</v>
      </c>
      <c r="G388" s="15"/>
      <c r="H388" s="15"/>
    </row>
    <row r="389" spans="1:8">
      <c r="A389" s="39" t="str">
        <f ca="1">IF(ISERROR(MATCH(E389,Код_КЦСР,0)),"",INDIRECT(ADDRESS(MATCH(E389,Код_КЦСР,0)+1,2,,,"КЦСР")))</f>
        <v>Развитие туристской, инженерной и транспортной инфраструктур</v>
      </c>
      <c r="B389" s="6">
        <v>803</v>
      </c>
      <c r="C389" s="8" t="s">
        <v>557</v>
      </c>
      <c r="D389" s="8" t="s">
        <v>538</v>
      </c>
      <c r="E389" s="6" t="s">
        <v>338</v>
      </c>
      <c r="F389" s="6"/>
      <c r="G389" s="15">
        <f t="shared" ref="G389:H391" si="48">G390</f>
        <v>50</v>
      </c>
      <c r="H389" s="15">
        <f t="shared" si="48"/>
        <v>50</v>
      </c>
    </row>
    <row r="390" spans="1:8">
      <c r="A390" s="39" t="str">
        <f ca="1">IF(ISERROR(MATCH(F390,Код_КВР,0)),"",INDIRECT(ADDRESS(MATCH(F390,Код_КВР,0)+1,2,,,"КВР")))</f>
        <v>Закупка товаров, работ и услуг для муниципальных нужд</v>
      </c>
      <c r="B390" s="6">
        <v>803</v>
      </c>
      <c r="C390" s="8" t="s">
        <v>557</v>
      </c>
      <c r="D390" s="8" t="s">
        <v>538</v>
      </c>
      <c r="E390" s="6" t="s">
        <v>338</v>
      </c>
      <c r="F390" s="6">
        <v>200</v>
      </c>
      <c r="G390" s="15">
        <f t="shared" si="48"/>
        <v>50</v>
      </c>
      <c r="H390" s="15">
        <f t="shared" si="48"/>
        <v>50</v>
      </c>
    </row>
    <row r="391" spans="1:8" ht="33">
      <c r="A391" s="39" t="str">
        <f ca="1">IF(ISERROR(MATCH(F391,Код_КВР,0)),"",INDIRECT(ADDRESS(MATCH(F391,Код_КВР,0)+1,2,,,"КВР")))</f>
        <v>Иные закупки товаров, работ и услуг для обеспечения муниципальных нужд</v>
      </c>
      <c r="B391" s="6">
        <v>803</v>
      </c>
      <c r="C391" s="8" t="s">
        <v>557</v>
      </c>
      <c r="D391" s="8" t="s">
        <v>538</v>
      </c>
      <c r="E391" s="6" t="s">
        <v>338</v>
      </c>
      <c r="F391" s="6">
        <v>240</v>
      </c>
      <c r="G391" s="15">
        <f t="shared" si="48"/>
        <v>50</v>
      </c>
      <c r="H391" s="15">
        <f t="shared" si="48"/>
        <v>50</v>
      </c>
    </row>
    <row r="392" spans="1:8" ht="33">
      <c r="A392" s="39" t="str">
        <f ca="1">IF(ISERROR(MATCH(F392,Код_КВР,0)),"",INDIRECT(ADDRESS(MATCH(F392,Код_КВР,0)+1,2,,,"КВР")))</f>
        <v xml:space="preserve">Прочая закупка товаров, работ и услуг для обеспечения муниципальных нужд         </v>
      </c>
      <c r="B392" s="6">
        <v>803</v>
      </c>
      <c r="C392" s="8" t="s">
        <v>557</v>
      </c>
      <c r="D392" s="8" t="s">
        <v>538</v>
      </c>
      <c r="E392" s="6" t="s">
        <v>338</v>
      </c>
      <c r="F392" s="6">
        <v>244</v>
      </c>
      <c r="G392" s="15">
        <v>50</v>
      </c>
      <c r="H392" s="15">
        <v>50</v>
      </c>
    </row>
    <row r="393" spans="1:8" ht="33">
      <c r="A393" s="39" t="str">
        <f ca="1">IF(ISERROR(MATCH(E393,Код_КЦСР,0)),"",INDIRECT(ADDRESS(MATCH(E393,Код_КЦСР,0)+1,2,,,"КЦСР")))</f>
        <v>Муниципальная программа «Развитие жилищно-коммунального хозяйства города Череповца» на 2014-2018 годы</v>
      </c>
      <c r="B393" s="6">
        <v>803</v>
      </c>
      <c r="C393" s="8" t="s">
        <v>557</v>
      </c>
      <c r="D393" s="8" t="s">
        <v>538</v>
      </c>
      <c r="E393" s="6" t="s">
        <v>389</v>
      </c>
      <c r="F393" s="6"/>
      <c r="G393" s="15">
        <f t="shared" ref="G393:H397" si="49">G394</f>
        <v>80</v>
      </c>
      <c r="H393" s="15">
        <f t="shared" si="49"/>
        <v>80</v>
      </c>
    </row>
    <row r="394" spans="1:8">
      <c r="A394" s="39" t="str">
        <f ca="1">IF(ISERROR(MATCH(E394,Код_КЦСР,0)),"",INDIRECT(ADDRESS(MATCH(E394,Код_КЦСР,0)+1,2,,,"КЦСР")))</f>
        <v>Развитие благоустройства города</v>
      </c>
      <c r="B394" s="6">
        <v>803</v>
      </c>
      <c r="C394" s="8" t="s">
        <v>557</v>
      </c>
      <c r="D394" s="8" t="s">
        <v>538</v>
      </c>
      <c r="E394" s="6" t="s">
        <v>390</v>
      </c>
      <c r="F394" s="6"/>
      <c r="G394" s="15">
        <f t="shared" si="49"/>
        <v>80</v>
      </c>
      <c r="H394" s="15">
        <f t="shared" si="49"/>
        <v>80</v>
      </c>
    </row>
    <row r="395" spans="1:8" ht="33">
      <c r="A395" s="39" t="str">
        <f ca="1">IF(ISERROR(MATCH(E395,Код_КЦСР,0)),"",INDIRECT(ADDRESS(MATCH(E395,Код_КЦСР,0)+1,2,,,"КЦСР")))</f>
        <v>Мероприятия по решению общегосударственных вопросов и вопросов в области национальной политики</v>
      </c>
      <c r="B395" s="6">
        <v>803</v>
      </c>
      <c r="C395" s="8" t="s">
        <v>557</v>
      </c>
      <c r="D395" s="8" t="s">
        <v>538</v>
      </c>
      <c r="E395" s="6" t="s">
        <v>396</v>
      </c>
      <c r="F395" s="6"/>
      <c r="G395" s="15">
        <f t="shared" si="49"/>
        <v>80</v>
      </c>
      <c r="H395" s="15">
        <f t="shared" si="49"/>
        <v>80</v>
      </c>
    </row>
    <row r="396" spans="1:8">
      <c r="A396" s="39" t="str">
        <f ca="1">IF(ISERROR(MATCH(F396,Код_КВР,0)),"",INDIRECT(ADDRESS(MATCH(F396,Код_КВР,0)+1,2,,,"КВР")))</f>
        <v>Закупка товаров, работ и услуг для муниципальных нужд</v>
      </c>
      <c r="B396" s="6">
        <v>803</v>
      </c>
      <c r="C396" s="8" t="s">
        <v>557</v>
      </c>
      <c r="D396" s="8" t="s">
        <v>538</v>
      </c>
      <c r="E396" s="6" t="s">
        <v>396</v>
      </c>
      <c r="F396" s="6">
        <v>200</v>
      </c>
      <c r="G396" s="15">
        <f t="shared" si="49"/>
        <v>80</v>
      </c>
      <c r="H396" s="15">
        <f t="shared" si="49"/>
        <v>80</v>
      </c>
    </row>
    <row r="397" spans="1:8" ht="33">
      <c r="A397" s="39" t="str">
        <f ca="1">IF(ISERROR(MATCH(F397,Код_КВР,0)),"",INDIRECT(ADDRESS(MATCH(F397,Код_КВР,0)+1,2,,,"КВР")))</f>
        <v>Иные закупки товаров, работ и услуг для обеспечения муниципальных нужд</v>
      </c>
      <c r="B397" s="6">
        <v>803</v>
      </c>
      <c r="C397" s="8" t="s">
        <v>557</v>
      </c>
      <c r="D397" s="8" t="s">
        <v>538</v>
      </c>
      <c r="E397" s="6" t="s">
        <v>396</v>
      </c>
      <c r="F397" s="6">
        <v>240</v>
      </c>
      <c r="G397" s="15">
        <f t="shared" si="49"/>
        <v>80</v>
      </c>
      <c r="H397" s="15">
        <f t="shared" si="49"/>
        <v>80</v>
      </c>
    </row>
    <row r="398" spans="1:8" ht="33">
      <c r="A398" s="39" t="str">
        <f ca="1">IF(ISERROR(MATCH(F398,Код_КВР,0)),"",INDIRECT(ADDRESS(MATCH(F398,Код_КВР,0)+1,2,,,"КВР")))</f>
        <v xml:space="preserve">Прочая закупка товаров, работ и услуг для обеспечения муниципальных нужд         </v>
      </c>
      <c r="B398" s="6">
        <v>803</v>
      </c>
      <c r="C398" s="8" t="s">
        <v>557</v>
      </c>
      <c r="D398" s="8" t="s">
        <v>538</v>
      </c>
      <c r="E398" s="6" t="s">
        <v>396</v>
      </c>
      <c r="F398" s="6">
        <v>244</v>
      </c>
      <c r="G398" s="15">
        <v>80</v>
      </c>
      <c r="H398" s="15">
        <v>80</v>
      </c>
    </row>
    <row r="399" spans="1:8">
      <c r="A399" s="39" t="str">
        <f ca="1">IF(ISERROR(MATCH(C399,Код_Раздел,0)),"",INDIRECT(ADDRESS(MATCH(C399,Код_Раздел,0)+1,2,,,"Раздел")))</f>
        <v>Жилищно-коммунальное хозяйство</v>
      </c>
      <c r="B399" s="6">
        <v>803</v>
      </c>
      <c r="C399" s="8" t="s">
        <v>562</v>
      </c>
      <c r="D399" s="8"/>
      <c r="E399" s="6"/>
      <c r="F399" s="6"/>
      <c r="G399" s="15">
        <f>G400+G417+G431</f>
        <v>164083.9</v>
      </c>
      <c r="H399" s="15">
        <f>H400+H417+H431</f>
        <v>165657.5</v>
      </c>
    </row>
    <row r="400" spans="1:8">
      <c r="A400" s="10" t="s">
        <v>567</v>
      </c>
      <c r="B400" s="6">
        <v>803</v>
      </c>
      <c r="C400" s="8" t="s">
        <v>562</v>
      </c>
      <c r="D400" s="8" t="s">
        <v>554</v>
      </c>
      <c r="E400" s="6"/>
      <c r="F400" s="6"/>
      <c r="G400" s="15">
        <f>G401+G407</f>
        <v>9180.7999999999993</v>
      </c>
      <c r="H400" s="15">
        <f>H401+H407</f>
        <v>9180.7999999999993</v>
      </c>
    </row>
    <row r="401" spans="1:8" ht="49.5">
      <c r="A401" s="39" t="str">
        <f ca="1">IF(ISERROR(MATCH(E401,Код_КЦСР,0)),"",INDIRECT(ADDRESS(MATCH(E401,Код_КЦСР,0)+1,2,,,"КЦСР")))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01" s="6">
        <v>803</v>
      </c>
      <c r="C401" s="8" t="s">
        <v>562</v>
      </c>
      <c r="D401" s="8" t="s">
        <v>554</v>
      </c>
      <c r="E401" s="6" t="s">
        <v>374</v>
      </c>
      <c r="F401" s="6"/>
      <c r="G401" s="15">
        <f t="shared" ref="G401:H405" si="50">G402</f>
        <v>1500</v>
      </c>
      <c r="H401" s="15">
        <f t="shared" si="50"/>
        <v>1500</v>
      </c>
    </row>
    <row r="402" spans="1:8" ht="33">
      <c r="A402" s="39" t="str">
        <f ca="1">IF(ISERROR(MATCH(E402,Код_КЦСР,0)),"",INDIRECT(ADDRESS(MATCH(E402,Код_КЦСР,0)+1,2,,,"КЦСР")))</f>
        <v>Энергосбережение и повышение энергетической эффективности в жилищном фонде</v>
      </c>
      <c r="B402" s="6">
        <v>803</v>
      </c>
      <c r="C402" s="8" t="s">
        <v>562</v>
      </c>
      <c r="D402" s="8" t="s">
        <v>554</v>
      </c>
      <c r="E402" s="6" t="s">
        <v>376</v>
      </c>
      <c r="F402" s="6"/>
      <c r="G402" s="15">
        <f t="shared" si="50"/>
        <v>1500</v>
      </c>
      <c r="H402" s="15">
        <f t="shared" si="50"/>
        <v>1500</v>
      </c>
    </row>
    <row r="403" spans="1:8" ht="33">
      <c r="A403" s="39" t="str">
        <f ca="1">IF(ISERROR(MATCH(E403,Код_КЦСР,0)),"",INDIRECT(ADDRESS(MATCH(E403,Код_КЦСР,0)+1,2,,,"КЦСР")))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03" s="6">
        <v>803</v>
      </c>
      <c r="C403" s="8" t="s">
        <v>562</v>
      </c>
      <c r="D403" s="8" t="s">
        <v>554</v>
      </c>
      <c r="E403" s="6" t="s">
        <v>378</v>
      </c>
      <c r="F403" s="6"/>
      <c r="G403" s="15">
        <f t="shared" si="50"/>
        <v>1500</v>
      </c>
      <c r="H403" s="15">
        <f t="shared" si="50"/>
        <v>1500</v>
      </c>
    </row>
    <row r="404" spans="1:8">
      <c r="A404" s="39" t="str">
        <f ca="1">IF(ISERROR(MATCH(F404,Код_КВР,0)),"",INDIRECT(ADDRESS(MATCH(F404,Код_КВР,0)+1,2,,,"КВР")))</f>
        <v>Закупка товаров, работ и услуг для муниципальных нужд</v>
      </c>
      <c r="B404" s="6">
        <v>803</v>
      </c>
      <c r="C404" s="8" t="s">
        <v>562</v>
      </c>
      <c r="D404" s="8" t="s">
        <v>554</v>
      </c>
      <c r="E404" s="6" t="s">
        <v>378</v>
      </c>
      <c r="F404" s="6">
        <v>200</v>
      </c>
      <c r="G404" s="15">
        <f t="shared" si="50"/>
        <v>1500</v>
      </c>
      <c r="H404" s="15">
        <f t="shared" si="50"/>
        <v>1500</v>
      </c>
    </row>
    <row r="405" spans="1:8" ht="33">
      <c r="A405" s="39" t="str">
        <f ca="1">IF(ISERROR(MATCH(F405,Код_КВР,0)),"",INDIRECT(ADDRESS(MATCH(F405,Код_КВР,0)+1,2,,,"КВР")))</f>
        <v>Иные закупки товаров, работ и услуг для обеспечения муниципальных нужд</v>
      </c>
      <c r="B405" s="6">
        <v>803</v>
      </c>
      <c r="C405" s="8" t="s">
        <v>562</v>
      </c>
      <c r="D405" s="8" t="s">
        <v>554</v>
      </c>
      <c r="E405" s="6" t="s">
        <v>378</v>
      </c>
      <c r="F405" s="6">
        <v>240</v>
      </c>
      <c r="G405" s="15">
        <f t="shared" si="50"/>
        <v>1500</v>
      </c>
      <c r="H405" s="15">
        <f t="shared" si="50"/>
        <v>1500</v>
      </c>
    </row>
    <row r="406" spans="1:8" ht="33">
      <c r="A406" s="39" t="str">
        <f ca="1">IF(ISERROR(MATCH(F406,Код_КВР,0)),"",INDIRECT(ADDRESS(MATCH(F406,Код_КВР,0)+1,2,,,"КВР")))</f>
        <v xml:space="preserve">Прочая закупка товаров, работ и услуг для обеспечения муниципальных нужд         </v>
      </c>
      <c r="B406" s="6">
        <v>803</v>
      </c>
      <c r="C406" s="8" t="s">
        <v>562</v>
      </c>
      <c r="D406" s="8" t="s">
        <v>554</v>
      </c>
      <c r="E406" s="6" t="s">
        <v>378</v>
      </c>
      <c r="F406" s="6">
        <v>244</v>
      </c>
      <c r="G406" s="15">
        <v>1500</v>
      </c>
      <c r="H406" s="15">
        <v>1500</v>
      </c>
    </row>
    <row r="407" spans="1:8" ht="33">
      <c r="A407" s="39" t="str">
        <f ca="1">IF(ISERROR(MATCH(E407,Код_КЦСР,0)),"",INDIRECT(ADDRESS(MATCH(E407,Код_КЦСР,0)+1,2,,,"КЦСР")))</f>
        <v>Муниципальная программа «Развитие жилищно-коммунального хозяйства города Череповца» на 2014-2018 годы</v>
      </c>
      <c r="B407" s="6">
        <v>803</v>
      </c>
      <c r="C407" s="8" t="s">
        <v>562</v>
      </c>
      <c r="D407" s="8" t="s">
        <v>554</v>
      </c>
      <c r="E407" s="6" t="s">
        <v>389</v>
      </c>
      <c r="F407" s="6"/>
      <c r="G407" s="15">
        <f>G408</f>
        <v>7680.8</v>
      </c>
      <c r="H407" s="15">
        <f>H408</f>
        <v>7680.8</v>
      </c>
    </row>
    <row r="408" spans="1:8">
      <c r="A408" s="39" t="str">
        <f ca="1">IF(ISERROR(MATCH(E408,Код_КЦСР,0)),"",INDIRECT(ADDRESS(MATCH(E408,Код_КЦСР,0)+1,2,,,"КЦСР")))</f>
        <v>Содержание и ремонт жилищного фонда</v>
      </c>
      <c r="B408" s="6">
        <v>803</v>
      </c>
      <c r="C408" s="8" t="s">
        <v>562</v>
      </c>
      <c r="D408" s="8" t="s">
        <v>554</v>
      </c>
      <c r="E408" s="6" t="s">
        <v>398</v>
      </c>
      <c r="F408" s="6"/>
      <c r="G408" s="15">
        <f>G409+G413</f>
        <v>7680.8</v>
      </c>
      <c r="H408" s="15">
        <f>H409+H413</f>
        <v>7680.8</v>
      </c>
    </row>
    <row r="409" spans="1:8">
      <c r="A409" s="39" t="str">
        <f ca="1">IF(ISERROR(MATCH(E409,Код_КЦСР,0)),"",INDIRECT(ADDRESS(MATCH(E409,Код_КЦСР,0)+1,2,,,"КЦСР")))</f>
        <v>Капитальный ремонт жилищного фонда</v>
      </c>
      <c r="B409" s="6">
        <v>803</v>
      </c>
      <c r="C409" s="8" t="s">
        <v>562</v>
      </c>
      <c r="D409" s="8" t="s">
        <v>554</v>
      </c>
      <c r="E409" s="6" t="s">
        <v>400</v>
      </c>
      <c r="F409" s="6"/>
      <c r="G409" s="15">
        <f t="shared" ref="G409:H411" si="51">G410</f>
        <v>2288.3000000000002</v>
      </c>
      <c r="H409" s="15">
        <f t="shared" si="51"/>
        <v>2288.3000000000002</v>
      </c>
    </row>
    <row r="410" spans="1:8">
      <c r="A410" s="39" t="str">
        <f ca="1">IF(ISERROR(MATCH(F410,Код_КВР,0)),"",INDIRECT(ADDRESS(MATCH(F410,Код_КВР,0)+1,2,,,"КВР")))</f>
        <v>Закупка товаров, работ и услуг для муниципальных нужд</v>
      </c>
      <c r="B410" s="6">
        <v>803</v>
      </c>
      <c r="C410" s="8" t="s">
        <v>562</v>
      </c>
      <c r="D410" s="8" t="s">
        <v>554</v>
      </c>
      <c r="E410" s="6" t="s">
        <v>400</v>
      </c>
      <c r="F410" s="6">
        <v>200</v>
      </c>
      <c r="G410" s="15">
        <f t="shared" si="51"/>
        <v>2288.3000000000002</v>
      </c>
      <c r="H410" s="15">
        <f t="shared" si="51"/>
        <v>2288.3000000000002</v>
      </c>
    </row>
    <row r="411" spans="1:8" ht="33">
      <c r="A411" s="39" t="str">
        <f ca="1">IF(ISERROR(MATCH(F411,Код_КВР,0)),"",INDIRECT(ADDRESS(MATCH(F411,Код_КВР,0)+1,2,,,"КВР")))</f>
        <v>Иные закупки товаров, работ и услуг для обеспечения муниципальных нужд</v>
      </c>
      <c r="B411" s="6">
        <v>803</v>
      </c>
      <c r="C411" s="8" t="s">
        <v>562</v>
      </c>
      <c r="D411" s="8" t="s">
        <v>554</v>
      </c>
      <c r="E411" s="6" t="s">
        <v>400</v>
      </c>
      <c r="F411" s="6">
        <v>240</v>
      </c>
      <c r="G411" s="15">
        <f t="shared" si="51"/>
        <v>2288.3000000000002</v>
      </c>
      <c r="H411" s="15">
        <f t="shared" si="51"/>
        <v>2288.3000000000002</v>
      </c>
    </row>
    <row r="412" spans="1:8" ht="33">
      <c r="A412" s="39" t="str">
        <f ca="1">IF(ISERROR(MATCH(F412,Код_КВР,0)),"",INDIRECT(ADDRESS(MATCH(F412,Код_КВР,0)+1,2,,,"КВР")))</f>
        <v xml:space="preserve">Прочая закупка товаров, работ и услуг для обеспечения муниципальных нужд         </v>
      </c>
      <c r="B412" s="6">
        <v>803</v>
      </c>
      <c r="C412" s="8" t="s">
        <v>562</v>
      </c>
      <c r="D412" s="8" t="s">
        <v>554</v>
      </c>
      <c r="E412" s="6" t="s">
        <v>400</v>
      </c>
      <c r="F412" s="6">
        <v>244</v>
      </c>
      <c r="G412" s="15">
        <v>2288.3000000000002</v>
      </c>
      <c r="H412" s="15">
        <v>2288.3000000000002</v>
      </c>
    </row>
    <row r="413" spans="1:8" ht="33">
      <c r="A413" s="39" t="str">
        <f ca="1">IF(ISERROR(MATCH(E413,Код_КЦСР,0)),"",INDIRECT(ADDRESS(MATCH(E413,Код_КЦСР,0)+1,2,,,"КЦСР")))</f>
        <v>Содержание и ремонт временно незаселенных жилых помещений муниципального жилищного фонда</v>
      </c>
      <c r="B413" s="6">
        <v>803</v>
      </c>
      <c r="C413" s="8" t="s">
        <v>562</v>
      </c>
      <c r="D413" s="8" t="s">
        <v>554</v>
      </c>
      <c r="E413" s="6" t="s">
        <v>402</v>
      </c>
      <c r="F413" s="6"/>
      <c r="G413" s="15">
        <f t="shared" ref="G413:H415" si="52">G414</f>
        <v>5392.5</v>
      </c>
      <c r="H413" s="15">
        <f t="shared" si="52"/>
        <v>5392.5</v>
      </c>
    </row>
    <row r="414" spans="1:8">
      <c r="A414" s="39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6">
        <v>803</v>
      </c>
      <c r="C414" s="8" t="s">
        <v>562</v>
      </c>
      <c r="D414" s="8" t="s">
        <v>554</v>
      </c>
      <c r="E414" s="6" t="s">
        <v>402</v>
      </c>
      <c r="F414" s="6">
        <v>200</v>
      </c>
      <c r="G414" s="15">
        <f t="shared" si="52"/>
        <v>5392.5</v>
      </c>
      <c r="H414" s="15">
        <f t="shared" si="52"/>
        <v>5392.5</v>
      </c>
    </row>
    <row r="415" spans="1:8" ht="33">
      <c r="A415" s="39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6">
        <v>803</v>
      </c>
      <c r="C415" s="8" t="s">
        <v>562</v>
      </c>
      <c r="D415" s="8" t="s">
        <v>554</v>
      </c>
      <c r="E415" s="6" t="s">
        <v>402</v>
      </c>
      <c r="F415" s="6">
        <v>240</v>
      </c>
      <c r="G415" s="15">
        <f t="shared" si="52"/>
        <v>5392.5</v>
      </c>
      <c r="H415" s="15">
        <f t="shared" si="52"/>
        <v>5392.5</v>
      </c>
    </row>
    <row r="416" spans="1:8" ht="33">
      <c r="A416" s="39" t="str">
        <f ca="1">IF(ISERROR(MATCH(F416,Код_КВР,0)),"",INDIRECT(ADDRESS(MATCH(F416,Код_КВР,0)+1,2,,,"КВР")))</f>
        <v xml:space="preserve">Прочая закупка товаров, работ и услуг для обеспечения муниципальных нужд         </v>
      </c>
      <c r="B416" s="6">
        <v>803</v>
      </c>
      <c r="C416" s="8" t="s">
        <v>562</v>
      </c>
      <c r="D416" s="8" t="s">
        <v>554</v>
      </c>
      <c r="E416" s="6" t="s">
        <v>402</v>
      </c>
      <c r="F416" s="6">
        <v>244</v>
      </c>
      <c r="G416" s="15">
        <v>5392.5</v>
      </c>
      <c r="H416" s="15">
        <v>5392.5</v>
      </c>
    </row>
    <row r="417" spans="1:8">
      <c r="A417" s="13" t="s">
        <v>591</v>
      </c>
      <c r="B417" s="6">
        <v>803</v>
      </c>
      <c r="C417" s="8" t="s">
        <v>562</v>
      </c>
      <c r="D417" s="8" t="s">
        <v>556</v>
      </c>
      <c r="E417" s="6"/>
      <c r="F417" s="6"/>
      <c r="G417" s="15">
        <f>G418+G426</f>
        <v>132691.1</v>
      </c>
      <c r="H417" s="15">
        <f>H418+H426</f>
        <v>134264.70000000001</v>
      </c>
    </row>
    <row r="418" spans="1:8" ht="33">
      <c r="A418" s="39" t="str">
        <f ca="1">IF(ISERROR(MATCH(E418,Код_КЦСР,0)),"",INDIRECT(ADDRESS(MATCH(E418,Код_КЦСР,0)+1,2,,,"КЦСР")))</f>
        <v>Муниципальная программа «Развитие жилищно-коммунального хозяйства города Череповца» на 2014-2018 годы</v>
      </c>
      <c r="B418" s="6">
        <v>803</v>
      </c>
      <c r="C418" s="8" t="s">
        <v>562</v>
      </c>
      <c r="D418" s="8" t="s">
        <v>556</v>
      </c>
      <c r="E418" s="6" t="s">
        <v>389</v>
      </c>
      <c r="F418" s="6"/>
      <c r="G418" s="15">
        <f t="shared" ref="G418:H422" si="53">G419</f>
        <v>132606.9</v>
      </c>
      <c r="H418" s="15">
        <f t="shared" si="53"/>
        <v>134180.5</v>
      </c>
    </row>
    <row r="419" spans="1:8">
      <c r="A419" s="39" t="str">
        <f ca="1">IF(ISERROR(MATCH(E419,Код_КЦСР,0)),"",INDIRECT(ADDRESS(MATCH(E419,Код_КЦСР,0)+1,2,,,"КЦСР")))</f>
        <v>Развитие благоустройства города</v>
      </c>
      <c r="B419" s="6">
        <v>803</v>
      </c>
      <c r="C419" s="8" t="s">
        <v>562</v>
      </c>
      <c r="D419" s="8" t="s">
        <v>556</v>
      </c>
      <c r="E419" s="6" t="s">
        <v>390</v>
      </c>
      <c r="F419" s="6"/>
      <c r="G419" s="15">
        <f t="shared" si="53"/>
        <v>132606.9</v>
      </c>
      <c r="H419" s="15">
        <f t="shared" si="53"/>
        <v>134180.5</v>
      </c>
    </row>
    <row r="420" spans="1:8" ht="33">
      <c r="A420" s="39" t="str">
        <f ca="1">IF(ISERROR(MATCH(E420,Код_КЦСР,0)),"",INDIRECT(ADDRESS(MATCH(E420,Код_КЦСР,0)+1,2,,,"КЦСР")))</f>
        <v>Мероприятия по благоустройству и повышению внешней привлекательности города</v>
      </c>
      <c r="B420" s="6">
        <v>803</v>
      </c>
      <c r="C420" s="8" t="s">
        <v>562</v>
      </c>
      <c r="D420" s="8" t="s">
        <v>556</v>
      </c>
      <c r="E420" s="6" t="s">
        <v>392</v>
      </c>
      <c r="F420" s="6"/>
      <c r="G420" s="15">
        <f>G421+G424</f>
        <v>132606.9</v>
      </c>
      <c r="H420" s="15">
        <f>H421+H424</f>
        <v>134180.5</v>
      </c>
    </row>
    <row r="421" spans="1:8">
      <c r="A421" s="39" t="str">
        <f ca="1">IF(ISERROR(MATCH(F421,Код_КВР,0)),"",INDIRECT(ADDRESS(MATCH(F421,Код_КВР,0)+1,2,,,"КВР")))</f>
        <v>Закупка товаров, работ и услуг для муниципальных нужд</v>
      </c>
      <c r="B421" s="6">
        <v>803</v>
      </c>
      <c r="C421" s="8" t="s">
        <v>562</v>
      </c>
      <c r="D421" s="8" t="s">
        <v>556</v>
      </c>
      <c r="E421" s="6" t="s">
        <v>392</v>
      </c>
      <c r="F421" s="6">
        <v>200</v>
      </c>
      <c r="G421" s="15">
        <f t="shared" si="53"/>
        <v>100425.4</v>
      </c>
      <c r="H421" s="15">
        <f t="shared" si="53"/>
        <v>101999</v>
      </c>
    </row>
    <row r="422" spans="1:8" ht="33">
      <c r="A422" s="39" t="str">
        <f ca="1">IF(ISERROR(MATCH(F422,Код_КВР,0)),"",INDIRECT(ADDRESS(MATCH(F422,Код_КВР,0)+1,2,,,"КВР")))</f>
        <v>Иные закупки товаров, работ и услуг для обеспечения муниципальных нужд</v>
      </c>
      <c r="B422" s="6">
        <v>803</v>
      </c>
      <c r="C422" s="8" t="s">
        <v>562</v>
      </c>
      <c r="D422" s="8" t="s">
        <v>556</v>
      </c>
      <c r="E422" s="6" t="s">
        <v>392</v>
      </c>
      <c r="F422" s="6">
        <v>240</v>
      </c>
      <c r="G422" s="15">
        <f t="shared" si="53"/>
        <v>100425.4</v>
      </c>
      <c r="H422" s="15">
        <f t="shared" si="53"/>
        <v>101999</v>
      </c>
    </row>
    <row r="423" spans="1:8" ht="33">
      <c r="A423" s="39" t="str">
        <f ca="1">IF(ISERROR(MATCH(F423,Код_КВР,0)),"",INDIRECT(ADDRESS(MATCH(F423,Код_КВР,0)+1,2,,,"КВР")))</f>
        <v xml:space="preserve">Прочая закупка товаров, работ и услуг для обеспечения муниципальных нужд         </v>
      </c>
      <c r="B423" s="6">
        <v>803</v>
      </c>
      <c r="C423" s="8" t="s">
        <v>562</v>
      </c>
      <c r="D423" s="8" t="s">
        <v>556</v>
      </c>
      <c r="E423" s="6" t="s">
        <v>392</v>
      </c>
      <c r="F423" s="6">
        <v>244</v>
      </c>
      <c r="G423" s="15">
        <v>100425.4</v>
      </c>
      <c r="H423" s="15">
        <v>101999</v>
      </c>
    </row>
    <row r="424" spans="1:8">
      <c r="A424" s="39" t="str">
        <f ca="1">IF(ISERROR(MATCH(F424,Код_КВР,0)),"",INDIRECT(ADDRESS(MATCH(F424,Код_КВР,0)+1,2,,,"КВР")))</f>
        <v>Иные бюджетные ассигнования</v>
      </c>
      <c r="B424" s="6">
        <v>803</v>
      </c>
      <c r="C424" s="8" t="s">
        <v>562</v>
      </c>
      <c r="D424" s="8" t="s">
        <v>556</v>
      </c>
      <c r="E424" s="6" t="s">
        <v>392</v>
      </c>
      <c r="F424" s="6">
        <v>800</v>
      </c>
      <c r="G424" s="15">
        <f>G425</f>
        <v>32181.5</v>
      </c>
      <c r="H424" s="15">
        <f>H425</f>
        <v>32181.5</v>
      </c>
    </row>
    <row r="425" spans="1:8" ht="33">
      <c r="A425" s="39" t="str">
        <f ca="1">IF(ISERROR(MATCH(F425,Код_КВР,0)),"",INDIRECT(ADDRESS(MATCH(F425,Код_КВР,0)+1,2,,,"КВР")))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5" s="6">
        <v>803</v>
      </c>
      <c r="C425" s="8" t="s">
        <v>562</v>
      </c>
      <c r="D425" s="8" t="s">
        <v>556</v>
      </c>
      <c r="E425" s="6" t="s">
        <v>392</v>
      </c>
      <c r="F425" s="6">
        <v>810</v>
      </c>
      <c r="G425" s="15">
        <v>32181.5</v>
      </c>
      <c r="H425" s="15">
        <v>32181.5</v>
      </c>
    </row>
    <row r="426" spans="1:8" ht="33">
      <c r="A426" s="39" t="str">
        <f ca="1">IF(ISERROR(MATCH(E426,Код_КЦСР,0)),"",INDIRECT(ADDRESS(MATCH(E426,Код_КЦСР,0)+1,2,,,"КЦСР")))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26" s="6">
        <v>803</v>
      </c>
      <c r="C426" s="8" t="s">
        <v>562</v>
      </c>
      <c r="D426" s="8" t="s">
        <v>556</v>
      </c>
      <c r="E426" s="6" t="s">
        <v>478</v>
      </c>
      <c r="F426" s="6"/>
      <c r="G426" s="15">
        <f t="shared" ref="G426:H429" si="54">G427</f>
        <v>84.2</v>
      </c>
      <c r="H426" s="15">
        <f t="shared" si="54"/>
        <v>84.2</v>
      </c>
    </row>
    <row r="427" spans="1:8" ht="33">
      <c r="A427" s="39" t="str">
        <f ca="1">IF(ISERROR(MATCH(E427,Код_КЦСР,0)),"",INDIRECT(ADDRESS(MATCH(E427,Код_КЦСР,0)+1,2,,,"КЦСР")))</f>
        <v>Проведение мероприятий по формированию благоприятного имиджа города</v>
      </c>
      <c r="B427" s="6">
        <v>803</v>
      </c>
      <c r="C427" s="8" t="s">
        <v>562</v>
      </c>
      <c r="D427" s="8" t="s">
        <v>556</v>
      </c>
      <c r="E427" s="6" t="s">
        <v>482</v>
      </c>
      <c r="F427" s="6"/>
      <c r="G427" s="15">
        <f t="shared" si="54"/>
        <v>84.2</v>
      </c>
      <c r="H427" s="15">
        <f t="shared" si="54"/>
        <v>84.2</v>
      </c>
    </row>
    <row r="428" spans="1:8">
      <c r="A428" s="39" t="str">
        <f ca="1">IF(ISERROR(MATCH(F428,Код_КВР,0)),"",INDIRECT(ADDRESS(MATCH(F428,Код_КВР,0)+1,2,,,"КВР")))</f>
        <v>Закупка товаров, работ и услуг для муниципальных нужд</v>
      </c>
      <c r="B428" s="6">
        <v>803</v>
      </c>
      <c r="C428" s="8" t="s">
        <v>562</v>
      </c>
      <c r="D428" s="8" t="s">
        <v>556</v>
      </c>
      <c r="E428" s="6" t="s">
        <v>482</v>
      </c>
      <c r="F428" s="6">
        <v>200</v>
      </c>
      <c r="G428" s="15">
        <f t="shared" si="54"/>
        <v>84.2</v>
      </c>
      <c r="H428" s="15">
        <f t="shared" si="54"/>
        <v>84.2</v>
      </c>
    </row>
    <row r="429" spans="1:8" ht="33">
      <c r="A429" s="39" t="str">
        <f ca="1">IF(ISERROR(MATCH(F429,Код_КВР,0)),"",INDIRECT(ADDRESS(MATCH(F429,Код_КВР,0)+1,2,,,"КВР")))</f>
        <v>Иные закупки товаров, работ и услуг для обеспечения муниципальных нужд</v>
      </c>
      <c r="B429" s="6">
        <v>803</v>
      </c>
      <c r="C429" s="8" t="s">
        <v>562</v>
      </c>
      <c r="D429" s="8" t="s">
        <v>556</v>
      </c>
      <c r="E429" s="6" t="s">
        <v>482</v>
      </c>
      <c r="F429" s="6">
        <v>240</v>
      </c>
      <c r="G429" s="15">
        <f t="shared" si="54"/>
        <v>84.2</v>
      </c>
      <c r="H429" s="15">
        <f t="shared" si="54"/>
        <v>84.2</v>
      </c>
    </row>
    <row r="430" spans="1:8" ht="33">
      <c r="A430" s="39" t="str">
        <f ca="1">IF(ISERROR(MATCH(F430,Код_КВР,0)),"",INDIRECT(ADDRESS(MATCH(F430,Код_КВР,0)+1,2,,,"КВР")))</f>
        <v xml:space="preserve">Прочая закупка товаров, работ и услуг для обеспечения муниципальных нужд         </v>
      </c>
      <c r="B430" s="6">
        <v>803</v>
      </c>
      <c r="C430" s="8" t="s">
        <v>562</v>
      </c>
      <c r="D430" s="8" t="s">
        <v>556</v>
      </c>
      <c r="E430" s="6" t="s">
        <v>482</v>
      </c>
      <c r="F430" s="6">
        <v>244</v>
      </c>
      <c r="G430" s="15">
        <v>84.2</v>
      </c>
      <c r="H430" s="15">
        <v>84.2</v>
      </c>
    </row>
    <row r="431" spans="1:8">
      <c r="A431" s="10" t="s">
        <v>506</v>
      </c>
      <c r="B431" s="6">
        <v>803</v>
      </c>
      <c r="C431" s="8" t="s">
        <v>562</v>
      </c>
      <c r="D431" s="8" t="s">
        <v>562</v>
      </c>
      <c r="E431" s="6"/>
      <c r="F431" s="6"/>
      <c r="G431" s="15">
        <f>G432</f>
        <v>22212</v>
      </c>
      <c r="H431" s="15">
        <f>H432</f>
        <v>22212</v>
      </c>
    </row>
    <row r="432" spans="1:8" ht="33">
      <c r="A432" s="39" t="str">
        <f ca="1">IF(ISERROR(MATCH(E432,Код_КЦСР,0)),"",INDIRECT(ADDRESS(MATCH(E432,Код_КЦСР,0)+1,2,,,"КЦСР")))</f>
        <v>Непрограммные направления деятельности органов местного самоуправления</v>
      </c>
      <c r="B432" s="6">
        <v>803</v>
      </c>
      <c r="C432" s="8" t="s">
        <v>562</v>
      </c>
      <c r="D432" s="8" t="s">
        <v>562</v>
      </c>
      <c r="E432" s="6" t="s">
        <v>19</v>
      </c>
      <c r="F432" s="6"/>
      <c r="G432" s="15">
        <f>G433</f>
        <v>22212</v>
      </c>
      <c r="H432" s="15">
        <f>H433</f>
        <v>22212</v>
      </c>
    </row>
    <row r="433" spans="1:8">
      <c r="A433" s="39" t="str">
        <f ca="1">IF(ISERROR(MATCH(E433,Код_КЦСР,0)),"",INDIRECT(ADDRESS(MATCH(E433,Код_КЦСР,0)+1,2,,,"КЦСР")))</f>
        <v>Расходы, не включенные в муниципальные программы города Череповца</v>
      </c>
      <c r="B433" s="6">
        <v>803</v>
      </c>
      <c r="C433" s="8" t="s">
        <v>562</v>
      </c>
      <c r="D433" s="8" t="s">
        <v>562</v>
      </c>
      <c r="E433" s="6" t="s">
        <v>21</v>
      </c>
      <c r="F433" s="6"/>
      <c r="G433" s="15">
        <f>G434+G444</f>
        <v>22212</v>
      </c>
      <c r="H433" s="15">
        <f>H434+H444</f>
        <v>22212</v>
      </c>
    </row>
    <row r="434" spans="1:8" ht="33">
      <c r="A434" s="39" t="str">
        <f ca="1">IF(ISERROR(MATCH(E434,Код_КЦСР,0)),"",INDIRECT(ADDRESS(MATCH(E434,Код_КЦСР,0)+1,2,,,"КЦСР")))</f>
        <v>Руководство и управление в сфере установленных функций органов местного самоуправления</v>
      </c>
      <c r="B434" s="6">
        <v>803</v>
      </c>
      <c r="C434" s="8" t="s">
        <v>562</v>
      </c>
      <c r="D434" s="8" t="s">
        <v>562</v>
      </c>
      <c r="E434" s="6" t="s">
        <v>23</v>
      </c>
      <c r="F434" s="6"/>
      <c r="G434" s="15">
        <f>G436+G438+G441</f>
        <v>22212</v>
      </c>
      <c r="H434" s="15">
        <f>H436+H438+H441</f>
        <v>22212</v>
      </c>
    </row>
    <row r="435" spans="1:8">
      <c r="A435" s="39" t="str">
        <f ca="1">IF(ISERROR(MATCH(E435,Код_КЦСР,0)),"",INDIRECT(ADDRESS(MATCH(E435,Код_КЦСР,0)+1,2,,,"КЦСР")))</f>
        <v>Центральный аппарат</v>
      </c>
      <c r="B435" s="6">
        <v>803</v>
      </c>
      <c r="C435" s="8" t="s">
        <v>562</v>
      </c>
      <c r="D435" s="8" t="s">
        <v>562</v>
      </c>
      <c r="E435" s="6" t="s">
        <v>26</v>
      </c>
      <c r="F435" s="6"/>
      <c r="G435" s="15">
        <f>G436+G438+G441</f>
        <v>22212</v>
      </c>
      <c r="H435" s="15">
        <f>H436+H438+H441</f>
        <v>22212</v>
      </c>
    </row>
    <row r="436" spans="1:8" ht="33">
      <c r="A436" s="39" t="str">
        <f t="shared" ref="A436:A442" ca="1" si="55">IF(ISERROR(MATCH(F436,Код_КВР,0)),"",INDIRECT(ADDRESS(MATCH(F436,Код_КВР,0)+1,2,,,"КВР")))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6" s="6">
        <v>803</v>
      </c>
      <c r="C436" s="8" t="s">
        <v>562</v>
      </c>
      <c r="D436" s="8" t="s">
        <v>562</v>
      </c>
      <c r="E436" s="6" t="s">
        <v>26</v>
      </c>
      <c r="F436" s="6">
        <v>100</v>
      </c>
      <c r="G436" s="15">
        <f>G437</f>
        <v>22177.599999999999</v>
      </c>
      <c r="H436" s="15">
        <f>H437</f>
        <v>22177.599999999999</v>
      </c>
    </row>
    <row r="437" spans="1:8">
      <c r="A437" s="39" t="str">
        <f t="shared" ca="1" si="55"/>
        <v>Расходы на выплаты персоналу муниципальных органов</v>
      </c>
      <c r="B437" s="6">
        <v>803</v>
      </c>
      <c r="C437" s="8" t="s">
        <v>562</v>
      </c>
      <c r="D437" s="8" t="s">
        <v>562</v>
      </c>
      <c r="E437" s="6" t="s">
        <v>26</v>
      </c>
      <c r="F437" s="6">
        <v>120</v>
      </c>
      <c r="G437" s="15">
        <v>22177.599999999999</v>
      </c>
      <c r="H437" s="15">
        <v>22177.599999999999</v>
      </c>
    </row>
    <row r="438" spans="1:8">
      <c r="A438" s="39" t="str">
        <f t="shared" ca="1" si="55"/>
        <v>Закупка товаров, работ и услуг для муниципальных нужд</v>
      </c>
      <c r="B438" s="6">
        <v>803</v>
      </c>
      <c r="C438" s="8" t="s">
        <v>562</v>
      </c>
      <c r="D438" s="8" t="s">
        <v>562</v>
      </c>
      <c r="E438" s="6" t="s">
        <v>26</v>
      </c>
      <c r="F438" s="6">
        <v>200</v>
      </c>
      <c r="G438" s="15">
        <f>G439</f>
        <v>31.4</v>
      </c>
      <c r="H438" s="15">
        <f>H439</f>
        <v>31.4</v>
      </c>
    </row>
    <row r="439" spans="1:8" ht="33">
      <c r="A439" s="39" t="str">
        <f t="shared" ca="1" si="55"/>
        <v>Иные закупки товаров, работ и услуг для обеспечения муниципальных нужд</v>
      </c>
      <c r="B439" s="6">
        <v>803</v>
      </c>
      <c r="C439" s="8" t="s">
        <v>562</v>
      </c>
      <c r="D439" s="8" t="s">
        <v>562</v>
      </c>
      <c r="E439" s="6" t="s">
        <v>26</v>
      </c>
      <c r="F439" s="6">
        <v>240</v>
      </c>
      <c r="G439" s="15">
        <f>G440</f>
        <v>31.4</v>
      </c>
      <c r="H439" s="15">
        <f>H440</f>
        <v>31.4</v>
      </c>
    </row>
    <row r="440" spans="1:8" ht="33">
      <c r="A440" s="39" t="str">
        <f t="shared" ca="1" si="55"/>
        <v xml:space="preserve">Прочая закупка товаров, работ и услуг для обеспечения муниципальных нужд         </v>
      </c>
      <c r="B440" s="6">
        <v>803</v>
      </c>
      <c r="C440" s="8" t="s">
        <v>562</v>
      </c>
      <c r="D440" s="8" t="s">
        <v>562</v>
      </c>
      <c r="E440" s="6" t="s">
        <v>26</v>
      </c>
      <c r="F440" s="6">
        <v>244</v>
      </c>
      <c r="G440" s="15">
        <v>31.4</v>
      </c>
      <c r="H440" s="15">
        <v>31.4</v>
      </c>
    </row>
    <row r="441" spans="1:8">
      <c r="A441" s="39" t="str">
        <f t="shared" ca="1" si="55"/>
        <v>Иные бюджетные ассигнования</v>
      </c>
      <c r="B441" s="6">
        <v>803</v>
      </c>
      <c r="C441" s="8" t="s">
        <v>562</v>
      </c>
      <c r="D441" s="8" t="s">
        <v>562</v>
      </c>
      <c r="E441" s="6" t="s">
        <v>26</v>
      </c>
      <c r="F441" s="6">
        <v>800</v>
      </c>
      <c r="G441" s="15">
        <f>G442</f>
        <v>3</v>
      </c>
      <c r="H441" s="15">
        <f>H442</f>
        <v>3</v>
      </c>
    </row>
    <row r="442" spans="1:8">
      <c r="A442" s="39" t="str">
        <f t="shared" ca="1" si="55"/>
        <v>Уплата налогов, сборов и иных платежей</v>
      </c>
      <c r="B442" s="6">
        <v>803</v>
      </c>
      <c r="C442" s="8" t="s">
        <v>562</v>
      </c>
      <c r="D442" s="8" t="s">
        <v>562</v>
      </c>
      <c r="E442" s="6" t="s">
        <v>26</v>
      </c>
      <c r="F442" s="6">
        <v>850</v>
      </c>
      <c r="G442" s="15">
        <f>G443</f>
        <v>3</v>
      </c>
      <c r="H442" s="15">
        <f>H443</f>
        <v>3</v>
      </c>
    </row>
    <row r="443" spans="1:8">
      <c r="A443" s="39" t="str">
        <f ca="1">IF(ISERROR(MATCH(F443,Код_КВР,0)),"",INDIRECT(ADDRESS(MATCH(F443,Код_КВР,0)+1,2,,,"КВР")))</f>
        <v>Уплата прочих налогов, сборов и иных платежей</v>
      </c>
      <c r="B443" s="6">
        <v>803</v>
      </c>
      <c r="C443" s="8" t="s">
        <v>562</v>
      </c>
      <c r="D443" s="8" t="s">
        <v>562</v>
      </c>
      <c r="E443" s="6" t="s">
        <v>26</v>
      </c>
      <c r="F443" s="6">
        <v>852</v>
      </c>
      <c r="G443" s="15">
        <v>3</v>
      </c>
      <c r="H443" s="15">
        <v>3</v>
      </c>
    </row>
    <row r="444" spans="1:8" ht="49.5" hidden="1">
      <c r="A444" s="39" t="str">
        <f ca="1">IF(ISERROR(MATCH(E444,Код_КЦСР,0)),"",INDIRECT(ADDRESS(MATCH(E444,Код_КЦСР,0)+1,2,,,"КЦСР")))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44" s="6">
        <v>803</v>
      </c>
      <c r="C444" s="8" t="s">
        <v>562</v>
      </c>
      <c r="D444" s="8" t="s">
        <v>562</v>
      </c>
      <c r="E444" s="6" t="s">
        <v>166</v>
      </c>
      <c r="F444" s="6"/>
      <c r="G444" s="15">
        <f>G445</f>
        <v>0</v>
      </c>
      <c r="H444" s="15">
        <f>H445</f>
        <v>0</v>
      </c>
    </row>
    <row r="445" spans="1:8" ht="33" hidden="1">
      <c r="A445" s="39" t="str">
        <f ca="1">IF(ISERROR(MATCH(F445,Код_КВР,0)),"",INDIRECT(ADDRESS(MATCH(F445,Код_КВР,0)+1,2,,,"КВР")))</f>
        <v>Предоставление субсидий бюджетным, автономным учреждениям и иным некоммерческим организациям</v>
      </c>
      <c r="B445" s="6">
        <v>803</v>
      </c>
      <c r="C445" s="8" t="s">
        <v>562</v>
      </c>
      <c r="D445" s="8" t="s">
        <v>562</v>
      </c>
      <c r="E445" s="6" t="s">
        <v>166</v>
      </c>
      <c r="F445" s="6">
        <v>600</v>
      </c>
      <c r="G445" s="15">
        <f>G446</f>
        <v>0</v>
      </c>
      <c r="H445" s="15">
        <f>H446</f>
        <v>0</v>
      </c>
    </row>
    <row r="446" spans="1:8" ht="33" hidden="1">
      <c r="A446" s="39" t="str">
        <f ca="1">IF(ISERROR(MATCH(F446,Код_КВР,0)),"",INDIRECT(ADDRESS(MATCH(F446,Код_КВР,0)+1,2,,,"КВР")))</f>
        <v>Субсидии некоммерческим организациям (за исключением государственных (муниципальных) учреждений)</v>
      </c>
      <c r="B446" s="6">
        <v>803</v>
      </c>
      <c r="C446" s="8" t="s">
        <v>562</v>
      </c>
      <c r="D446" s="8" t="s">
        <v>562</v>
      </c>
      <c r="E446" s="6" t="s">
        <v>166</v>
      </c>
      <c r="F446" s="6">
        <v>630</v>
      </c>
      <c r="G446" s="15"/>
      <c r="H446" s="15"/>
    </row>
    <row r="447" spans="1:8">
      <c r="A447" s="39" t="str">
        <f ca="1">IF(ISERROR(MATCH(C447,Код_Раздел,0)),"",INDIRECT(ADDRESS(MATCH(C447,Код_Раздел,0)+1,2,,,"Раздел")))</f>
        <v>Охрана окружающей среды</v>
      </c>
      <c r="B447" s="6">
        <v>803</v>
      </c>
      <c r="C447" s="8" t="s">
        <v>558</v>
      </c>
      <c r="D447" s="8"/>
      <c r="E447" s="6"/>
      <c r="F447" s="6"/>
      <c r="G447" s="15">
        <f>G448</f>
        <v>200</v>
      </c>
      <c r="H447" s="15">
        <f>H448</f>
        <v>200</v>
      </c>
    </row>
    <row r="448" spans="1:8">
      <c r="A448" s="10" t="s">
        <v>594</v>
      </c>
      <c r="B448" s="6">
        <v>803</v>
      </c>
      <c r="C448" s="8" t="s">
        <v>558</v>
      </c>
      <c r="D448" s="8" t="s">
        <v>562</v>
      </c>
      <c r="E448" s="6"/>
      <c r="F448" s="6"/>
      <c r="G448" s="15">
        <f t="shared" ref="G448:H451" si="56">G449</f>
        <v>200</v>
      </c>
      <c r="H448" s="15">
        <f t="shared" si="56"/>
        <v>200</v>
      </c>
    </row>
    <row r="449" spans="1:8" ht="33">
      <c r="A449" s="39" t="str">
        <f ca="1">IF(ISERROR(MATCH(E449,Код_КЦСР,0)),"",INDIRECT(ADDRESS(MATCH(E449,Код_КЦСР,0)+1,2,,,"КЦСР")))</f>
        <v>Муниципальная программа «Охрана окружающей среды» на 2013-2022 годы</v>
      </c>
      <c r="B449" s="6">
        <v>803</v>
      </c>
      <c r="C449" s="8" t="s">
        <v>558</v>
      </c>
      <c r="D449" s="8" t="s">
        <v>562</v>
      </c>
      <c r="E449" s="6" t="s">
        <v>281</v>
      </c>
      <c r="F449" s="6"/>
      <c r="G449" s="15">
        <f t="shared" si="56"/>
        <v>200</v>
      </c>
      <c r="H449" s="15">
        <f t="shared" si="56"/>
        <v>200</v>
      </c>
    </row>
    <row r="450" spans="1:8" ht="82.5">
      <c r="A450" s="39" t="str">
        <f ca="1">IF(ISERROR(MATCH(E450,Код_КЦСР,0)),"",INDIRECT(ADDRESS(MATCH(E450,Код_КЦСР,0)+1,2,,,"КЦСР")))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50" s="6">
        <v>803</v>
      </c>
      <c r="C450" s="8" t="s">
        <v>558</v>
      </c>
      <c r="D450" s="8" t="s">
        <v>562</v>
      </c>
      <c r="E450" s="6" t="s">
        <v>288</v>
      </c>
      <c r="F450" s="6"/>
      <c r="G450" s="15">
        <f t="shared" si="56"/>
        <v>200</v>
      </c>
      <c r="H450" s="15">
        <f t="shared" si="56"/>
        <v>200</v>
      </c>
    </row>
    <row r="451" spans="1:8">
      <c r="A451" s="39" t="str">
        <f ca="1">IF(ISERROR(MATCH(F451,Код_КВР,0)),"",INDIRECT(ADDRESS(MATCH(F451,Код_КВР,0)+1,2,,,"КВР")))</f>
        <v>Иные бюджетные ассигнования</v>
      </c>
      <c r="B451" s="6">
        <v>803</v>
      </c>
      <c r="C451" s="8" t="s">
        <v>558</v>
      </c>
      <c r="D451" s="8" t="s">
        <v>562</v>
      </c>
      <c r="E451" s="6" t="s">
        <v>288</v>
      </c>
      <c r="F451" s="6">
        <v>800</v>
      </c>
      <c r="G451" s="15">
        <f t="shared" si="56"/>
        <v>200</v>
      </c>
      <c r="H451" s="15">
        <f t="shared" si="56"/>
        <v>200</v>
      </c>
    </row>
    <row r="452" spans="1:8" ht="33">
      <c r="A452" s="39" t="str">
        <f ca="1">IF(ISERROR(MATCH(F452,Код_КВР,0)),"",INDIRECT(ADDRESS(MATCH(F452,Код_КВР,0)+1,2,,,"КВР")))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52" s="6">
        <v>803</v>
      </c>
      <c r="C452" s="8" t="s">
        <v>558</v>
      </c>
      <c r="D452" s="8" t="s">
        <v>562</v>
      </c>
      <c r="E452" s="6" t="s">
        <v>288</v>
      </c>
      <c r="F452" s="6">
        <v>810</v>
      </c>
      <c r="G452" s="15">
        <v>200</v>
      </c>
      <c r="H452" s="15">
        <v>200</v>
      </c>
    </row>
    <row r="453" spans="1:8">
      <c r="A453" s="39" t="str">
        <f ca="1">IF(ISERROR(MATCH(C453,Код_Раздел,0)),"",INDIRECT(ADDRESS(MATCH(C453,Код_Раздел,0)+1,2,,,"Раздел")))</f>
        <v>Здравоохранение</v>
      </c>
      <c r="B453" s="6">
        <v>803</v>
      </c>
      <c r="C453" s="8" t="s">
        <v>560</v>
      </c>
      <c r="D453" s="8"/>
      <c r="E453" s="6"/>
      <c r="F453" s="6"/>
      <c r="G453" s="15">
        <f t="shared" ref="G453:G459" si="57">G454</f>
        <v>1957.5</v>
      </c>
      <c r="H453" s="15">
        <f t="shared" ref="H453:H459" si="58">H454</f>
        <v>1957.5</v>
      </c>
    </row>
    <row r="454" spans="1:8">
      <c r="A454" s="12" t="s">
        <v>602</v>
      </c>
      <c r="B454" s="6">
        <v>803</v>
      </c>
      <c r="C454" s="8" t="s">
        <v>560</v>
      </c>
      <c r="D454" s="8" t="s">
        <v>537</v>
      </c>
      <c r="E454" s="6"/>
      <c r="F454" s="6"/>
      <c r="G454" s="15">
        <f t="shared" si="57"/>
        <v>1957.5</v>
      </c>
      <c r="H454" s="15">
        <f t="shared" si="58"/>
        <v>1957.5</v>
      </c>
    </row>
    <row r="455" spans="1:8" ht="33">
      <c r="A455" s="39" t="str">
        <f ca="1">IF(ISERROR(MATCH(E455,Код_КЦСР,0)),"",INDIRECT(ADDRESS(MATCH(E455,Код_КЦСР,0)+1,2,,,"КЦСР")))</f>
        <v>Муниципальная программа «Развитие жилищно-коммунального хозяйства города Череповца» на 2014-2018 годы</v>
      </c>
      <c r="B455" s="6">
        <v>803</v>
      </c>
      <c r="C455" s="8" t="s">
        <v>560</v>
      </c>
      <c r="D455" s="8" t="s">
        <v>537</v>
      </c>
      <c r="E455" s="6" t="s">
        <v>389</v>
      </c>
      <c r="F455" s="6"/>
      <c r="G455" s="15">
        <f t="shared" si="57"/>
        <v>1957.5</v>
      </c>
      <c r="H455" s="15">
        <f t="shared" si="58"/>
        <v>1957.5</v>
      </c>
    </row>
    <row r="456" spans="1:8">
      <c r="A456" s="39" t="str">
        <f ca="1">IF(ISERROR(MATCH(E456,Код_КЦСР,0)),"",INDIRECT(ADDRESS(MATCH(E456,Код_КЦСР,0)+1,2,,,"КЦСР")))</f>
        <v>Развитие благоустройства города</v>
      </c>
      <c r="B456" s="6">
        <v>803</v>
      </c>
      <c r="C456" s="8" t="s">
        <v>560</v>
      </c>
      <c r="D456" s="8" t="s">
        <v>537</v>
      </c>
      <c r="E456" s="6" t="s">
        <v>390</v>
      </c>
      <c r="F456" s="6"/>
      <c r="G456" s="15">
        <f t="shared" si="57"/>
        <v>1957.5</v>
      </c>
      <c r="H456" s="15">
        <f t="shared" si="58"/>
        <v>1957.5</v>
      </c>
    </row>
    <row r="457" spans="1:8" ht="99">
      <c r="A457" s="39" t="str">
        <f ca="1">IF(ISERROR(MATCH(E457,Код_КЦСР,0)),"",INDIRECT(ADDRESS(MATCH(E457,Код_КЦСР,0)+1,2,,,"КЦСР")))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57" s="6">
        <v>803</v>
      </c>
      <c r="C457" s="8" t="s">
        <v>560</v>
      </c>
      <c r="D457" s="8" t="s">
        <v>537</v>
      </c>
      <c r="E457" s="6" t="s">
        <v>138</v>
      </c>
      <c r="F457" s="6"/>
      <c r="G457" s="15">
        <f t="shared" si="57"/>
        <v>1957.5</v>
      </c>
      <c r="H457" s="15">
        <f t="shared" si="58"/>
        <v>1957.5</v>
      </c>
    </row>
    <row r="458" spans="1:8">
      <c r="A458" s="39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6">
        <v>803</v>
      </c>
      <c r="C458" s="8" t="s">
        <v>560</v>
      </c>
      <c r="D458" s="8" t="s">
        <v>537</v>
      </c>
      <c r="E458" s="6" t="s">
        <v>138</v>
      </c>
      <c r="F458" s="6">
        <v>200</v>
      </c>
      <c r="G458" s="15">
        <f t="shared" si="57"/>
        <v>1957.5</v>
      </c>
      <c r="H458" s="15">
        <f t="shared" si="58"/>
        <v>1957.5</v>
      </c>
    </row>
    <row r="459" spans="1:8" ht="33">
      <c r="A459" s="39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6">
        <v>803</v>
      </c>
      <c r="C459" s="8" t="s">
        <v>560</v>
      </c>
      <c r="D459" s="8" t="s">
        <v>537</v>
      </c>
      <c r="E459" s="6" t="s">
        <v>138</v>
      </c>
      <c r="F459" s="6">
        <v>240</v>
      </c>
      <c r="G459" s="15">
        <f t="shared" si="57"/>
        <v>1957.5</v>
      </c>
      <c r="H459" s="15">
        <f t="shared" si="58"/>
        <v>1957.5</v>
      </c>
    </row>
    <row r="460" spans="1:8" ht="33">
      <c r="A460" s="39" t="str">
        <f ca="1">IF(ISERROR(MATCH(F460,Код_КВР,0)),"",INDIRECT(ADDRESS(MATCH(F460,Код_КВР,0)+1,2,,,"КВР")))</f>
        <v xml:space="preserve">Прочая закупка товаров, работ и услуг для обеспечения муниципальных нужд         </v>
      </c>
      <c r="B460" s="6">
        <v>803</v>
      </c>
      <c r="C460" s="8" t="s">
        <v>560</v>
      </c>
      <c r="D460" s="8" t="s">
        <v>537</v>
      </c>
      <c r="E460" s="6" t="s">
        <v>138</v>
      </c>
      <c r="F460" s="6">
        <v>244</v>
      </c>
      <c r="G460" s="15">
        <v>1957.5</v>
      </c>
      <c r="H460" s="15">
        <v>1957.5</v>
      </c>
    </row>
    <row r="461" spans="1:8">
      <c r="A461" s="39" t="str">
        <f ca="1">IF(ISERROR(MATCH(C461,Код_Раздел,0)),"",INDIRECT(ADDRESS(MATCH(C461,Код_Раздел,0)+1,2,,,"Раздел")))</f>
        <v>Социальная политика</v>
      </c>
      <c r="B461" s="6">
        <v>803</v>
      </c>
      <c r="C461" s="8" t="s">
        <v>530</v>
      </c>
      <c r="D461" s="8"/>
      <c r="E461" s="6"/>
      <c r="F461" s="6"/>
      <c r="G461" s="15">
        <f t="shared" ref="G461:H466" si="59">G462</f>
        <v>71</v>
      </c>
      <c r="H461" s="15">
        <f t="shared" si="59"/>
        <v>71</v>
      </c>
    </row>
    <row r="462" spans="1:8">
      <c r="A462" s="10" t="s">
        <v>521</v>
      </c>
      <c r="B462" s="6">
        <v>803</v>
      </c>
      <c r="C462" s="8" t="s">
        <v>530</v>
      </c>
      <c r="D462" s="8" t="s">
        <v>556</v>
      </c>
      <c r="E462" s="6"/>
      <c r="F462" s="6"/>
      <c r="G462" s="15">
        <f t="shared" si="59"/>
        <v>71</v>
      </c>
      <c r="H462" s="15">
        <f t="shared" si="59"/>
        <v>71</v>
      </c>
    </row>
    <row r="463" spans="1:8" ht="33">
      <c r="A463" s="39" t="str">
        <f ca="1">IF(ISERROR(MATCH(E463,Код_КЦСР,0)),"",INDIRECT(ADDRESS(MATCH(E463,Код_КЦСР,0)+1,2,,,"КЦСР")))</f>
        <v>Муниципальная программа «Социальная поддержка граждан на 2014-2018 годы»</v>
      </c>
      <c r="B463" s="6">
        <v>803</v>
      </c>
      <c r="C463" s="8" t="s">
        <v>530</v>
      </c>
      <c r="D463" s="8" t="s">
        <v>556</v>
      </c>
      <c r="E463" s="6" t="s">
        <v>340</v>
      </c>
      <c r="F463" s="6"/>
      <c r="G463" s="15">
        <f t="shared" si="59"/>
        <v>71</v>
      </c>
      <c r="H463" s="15">
        <f t="shared" si="59"/>
        <v>71</v>
      </c>
    </row>
    <row r="464" spans="1:8">
      <c r="A464" s="39" t="str">
        <f ca="1">IF(ISERROR(MATCH(E464,Код_КЦСР,0)),"",INDIRECT(ADDRESS(MATCH(E464,Код_КЦСР,0)+1,2,,,"КЦСР")))</f>
        <v>Оплата услуг бани по льготным помывкам</v>
      </c>
      <c r="B464" s="6">
        <v>803</v>
      </c>
      <c r="C464" s="8" t="s">
        <v>530</v>
      </c>
      <c r="D464" s="8" t="s">
        <v>556</v>
      </c>
      <c r="E464" s="6" t="s">
        <v>362</v>
      </c>
      <c r="F464" s="6"/>
      <c r="G464" s="15">
        <f t="shared" si="59"/>
        <v>71</v>
      </c>
      <c r="H464" s="15">
        <f t="shared" si="59"/>
        <v>71</v>
      </c>
    </row>
    <row r="465" spans="1:8">
      <c r="A465" s="39" t="str">
        <f ca="1">IF(ISERROR(MATCH(F465,Код_КВР,0)),"",INDIRECT(ADDRESS(MATCH(F465,Код_КВР,0)+1,2,,,"КВР")))</f>
        <v>Социальное обеспечение и иные выплаты населению</v>
      </c>
      <c r="B465" s="6">
        <v>803</v>
      </c>
      <c r="C465" s="8" t="s">
        <v>530</v>
      </c>
      <c r="D465" s="8" t="s">
        <v>556</v>
      </c>
      <c r="E465" s="6" t="s">
        <v>362</v>
      </c>
      <c r="F465" s="6">
        <v>300</v>
      </c>
      <c r="G465" s="15">
        <f t="shared" si="59"/>
        <v>71</v>
      </c>
      <c r="H465" s="15">
        <f t="shared" si="59"/>
        <v>71</v>
      </c>
    </row>
    <row r="466" spans="1:8" ht="33">
      <c r="A466" s="39" t="str">
        <f ca="1">IF(ISERROR(MATCH(F466,Код_КВР,0)),"",INDIRECT(ADDRESS(MATCH(F466,Код_КВР,0)+1,2,,,"КВР")))</f>
        <v>Социальные выплаты гражданам, кроме публичных нормативных социальных выплат</v>
      </c>
      <c r="B466" s="6">
        <v>803</v>
      </c>
      <c r="C466" s="8" t="s">
        <v>530</v>
      </c>
      <c r="D466" s="8" t="s">
        <v>556</v>
      </c>
      <c r="E466" s="6" t="s">
        <v>362</v>
      </c>
      <c r="F466" s="6">
        <v>320</v>
      </c>
      <c r="G466" s="15">
        <f t="shared" si="59"/>
        <v>71</v>
      </c>
      <c r="H466" s="15">
        <f t="shared" si="59"/>
        <v>71</v>
      </c>
    </row>
    <row r="467" spans="1:8" ht="33">
      <c r="A467" s="39" t="str">
        <f ca="1">IF(ISERROR(MATCH(F467,Код_КВР,0)),"",INDIRECT(ADDRESS(MATCH(F467,Код_КВР,0)+1,2,,,"КВР")))</f>
        <v>Приобретение товаров, работ, услуг в пользу граждан в целях их социального обеспечения</v>
      </c>
      <c r="B467" s="6">
        <v>803</v>
      </c>
      <c r="C467" s="8" t="s">
        <v>530</v>
      </c>
      <c r="D467" s="8" t="s">
        <v>556</v>
      </c>
      <c r="E467" s="6" t="s">
        <v>362</v>
      </c>
      <c r="F467" s="6">
        <v>323</v>
      </c>
      <c r="G467" s="15">
        <v>71</v>
      </c>
      <c r="H467" s="15">
        <v>71</v>
      </c>
    </row>
    <row r="468" spans="1:8" ht="33">
      <c r="A468" s="39" t="str">
        <f ca="1">IF(ISERROR(MATCH(B468,Код_ППП,0)),"",INDIRECT(ADDRESS(MATCH(B468,Код_ППП,0)+1,2,,,"ППП")))</f>
        <v>УПРАВЛЕНИЕ АРХИТЕКТУРЫ И ГРАДОСТРОИТЕЛЬСТВА МЭРИИ ГОРОДА</v>
      </c>
      <c r="B468" s="6">
        <v>804</v>
      </c>
      <c r="C468" s="8"/>
      <c r="D468" s="8"/>
      <c r="E468" s="6"/>
      <c r="F468" s="6"/>
      <c r="G468" s="15">
        <f>G469</f>
        <v>40291.399999999994</v>
      </c>
      <c r="H468" s="15">
        <f>H469</f>
        <v>35603.4</v>
      </c>
    </row>
    <row r="469" spans="1:8">
      <c r="A469" s="39" t="str">
        <f ca="1">IF(ISERROR(MATCH(C469,Код_Раздел,0)),"",INDIRECT(ADDRESS(MATCH(C469,Код_Раздел,0)+1,2,,,"Раздел")))</f>
        <v>Национальная экономика</v>
      </c>
      <c r="B469" s="6">
        <v>804</v>
      </c>
      <c r="C469" s="8" t="s">
        <v>557</v>
      </c>
      <c r="D469" s="8"/>
      <c r="E469" s="6"/>
      <c r="F469" s="6"/>
      <c r="G469" s="15">
        <f>G470</f>
        <v>40291.399999999994</v>
      </c>
      <c r="H469" s="15">
        <f>H470</f>
        <v>35603.4</v>
      </c>
    </row>
    <row r="470" spans="1:8">
      <c r="A470" s="10" t="s">
        <v>564</v>
      </c>
      <c r="B470" s="6">
        <v>804</v>
      </c>
      <c r="C470" s="8" t="s">
        <v>557</v>
      </c>
      <c r="D470" s="8" t="s">
        <v>538</v>
      </c>
      <c r="E470" s="6"/>
      <c r="F470" s="6"/>
      <c r="G470" s="15">
        <f>G471+G480</f>
        <v>40291.399999999994</v>
      </c>
      <c r="H470" s="15">
        <f>H471+H480</f>
        <v>35603.4</v>
      </c>
    </row>
    <row r="471" spans="1:8" ht="33">
      <c r="A471" s="39" t="str">
        <f ca="1">IF(ISERROR(MATCH(E471,Код_КЦСР,0)),"",INDIRECT(ADDRESS(MATCH(E471,Код_КЦСР,0)+1,2,,,"КЦСР")))</f>
        <v>Муниципальная программа «Реализация градостроительной политики города Череповца на 2014-2022 годы»</v>
      </c>
      <c r="B471" s="6">
        <v>804</v>
      </c>
      <c r="C471" s="8" t="s">
        <v>557</v>
      </c>
      <c r="D471" s="8" t="s">
        <v>538</v>
      </c>
      <c r="E471" s="6" t="s">
        <v>384</v>
      </c>
      <c r="F471" s="6"/>
      <c r="G471" s="15">
        <f>G472+G476</f>
        <v>8645.7999999999993</v>
      </c>
      <c r="H471" s="15">
        <f>H472+H476</f>
        <v>3957.8</v>
      </c>
    </row>
    <row r="472" spans="1:8" ht="33">
      <c r="A472" s="39" t="str">
        <f ca="1">IF(ISERROR(MATCH(E472,Код_КЦСР,0)),"",INDIRECT(ADDRESS(MATCH(E472,Код_КЦСР,0)+1,2,,,"КЦСР")))</f>
        <v>Обеспечение подготовки градостроительной документации и нормативно-правовых актов</v>
      </c>
      <c r="B472" s="6">
        <v>804</v>
      </c>
      <c r="C472" s="8" t="s">
        <v>557</v>
      </c>
      <c r="D472" s="8" t="s">
        <v>538</v>
      </c>
      <c r="E472" s="6" t="s">
        <v>386</v>
      </c>
      <c r="F472" s="6"/>
      <c r="G472" s="15">
        <f t="shared" ref="G472:H474" si="60">G473</f>
        <v>8645.7999999999993</v>
      </c>
      <c r="H472" s="15">
        <f t="shared" si="60"/>
        <v>3313</v>
      </c>
    </row>
    <row r="473" spans="1:8">
      <c r="A473" s="39" t="str">
        <f ca="1">IF(ISERROR(MATCH(F473,Код_КВР,0)),"",INDIRECT(ADDRESS(MATCH(F473,Код_КВР,0)+1,2,,,"КВР")))</f>
        <v>Закупка товаров, работ и услуг для муниципальных нужд</v>
      </c>
      <c r="B473" s="6">
        <v>804</v>
      </c>
      <c r="C473" s="8" t="s">
        <v>557</v>
      </c>
      <c r="D473" s="8" t="s">
        <v>538</v>
      </c>
      <c r="E473" s="6" t="s">
        <v>386</v>
      </c>
      <c r="F473" s="6">
        <v>200</v>
      </c>
      <c r="G473" s="15">
        <f t="shared" si="60"/>
        <v>8645.7999999999993</v>
      </c>
      <c r="H473" s="15">
        <f t="shared" si="60"/>
        <v>3313</v>
      </c>
    </row>
    <row r="474" spans="1:8" ht="33">
      <c r="A474" s="39" t="str">
        <f ca="1">IF(ISERROR(MATCH(F474,Код_КВР,0)),"",INDIRECT(ADDRESS(MATCH(F474,Код_КВР,0)+1,2,,,"КВР")))</f>
        <v>Иные закупки товаров, работ и услуг для обеспечения муниципальных нужд</v>
      </c>
      <c r="B474" s="6">
        <v>804</v>
      </c>
      <c r="C474" s="8" t="s">
        <v>557</v>
      </c>
      <c r="D474" s="8" t="s">
        <v>538</v>
      </c>
      <c r="E474" s="6" t="s">
        <v>386</v>
      </c>
      <c r="F474" s="6">
        <v>240</v>
      </c>
      <c r="G474" s="15">
        <f t="shared" si="60"/>
        <v>8645.7999999999993</v>
      </c>
      <c r="H474" s="15">
        <f t="shared" si="60"/>
        <v>3313</v>
      </c>
    </row>
    <row r="475" spans="1:8" ht="33">
      <c r="A475" s="39" t="str">
        <f ca="1">IF(ISERROR(MATCH(F475,Код_КВР,0)),"",INDIRECT(ADDRESS(MATCH(F475,Код_КВР,0)+1,2,,,"КВР")))</f>
        <v xml:space="preserve">Прочая закупка товаров, работ и услуг для обеспечения муниципальных нужд         </v>
      </c>
      <c r="B475" s="6">
        <v>804</v>
      </c>
      <c r="C475" s="8" t="s">
        <v>557</v>
      </c>
      <c r="D475" s="8" t="s">
        <v>538</v>
      </c>
      <c r="E475" s="6" t="s">
        <v>386</v>
      </c>
      <c r="F475" s="6">
        <v>244</v>
      </c>
      <c r="G475" s="15">
        <v>8645.7999999999993</v>
      </c>
      <c r="H475" s="15">
        <v>3313</v>
      </c>
    </row>
    <row r="476" spans="1:8">
      <c r="A476" s="39" t="str">
        <f ca="1">IF(ISERROR(MATCH(E476,Код_КЦСР,0)),"",INDIRECT(ADDRESS(MATCH(E476,Код_КЦСР,0)+1,2,,,"КЦСР")))</f>
        <v>Создание условий для формирования комфортной городской среды</v>
      </c>
      <c r="B476" s="6">
        <v>804</v>
      </c>
      <c r="C476" s="8" t="s">
        <v>557</v>
      </c>
      <c r="D476" s="8" t="s">
        <v>538</v>
      </c>
      <c r="E476" s="6" t="s">
        <v>388</v>
      </c>
      <c r="F476" s="6"/>
      <c r="G476" s="15">
        <f t="shared" ref="G476:H478" si="61">G477</f>
        <v>0</v>
      </c>
      <c r="H476" s="15">
        <f t="shared" si="61"/>
        <v>644.79999999999995</v>
      </c>
    </row>
    <row r="477" spans="1:8">
      <c r="A477" s="39" t="str">
        <f ca="1">IF(ISERROR(MATCH(F477,Код_КВР,0)),"",INDIRECT(ADDRESS(MATCH(F477,Код_КВР,0)+1,2,,,"КВР")))</f>
        <v>Закупка товаров, работ и услуг для муниципальных нужд</v>
      </c>
      <c r="B477" s="6">
        <v>804</v>
      </c>
      <c r="C477" s="8" t="s">
        <v>557</v>
      </c>
      <c r="D477" s="8" t="s">
        <v>538</v>
      </c>
      <c r="E477" s="6" t="s">
        <v>388</v>
      </c>
      <c r="F477" s="6">
        <v>200</v>
      </c>
      <c r="G477" s="15">
        <f t="shared" si="61"/>
        <v>0</v>
      </c>
      <c r="H477" s="15">
        <f t="shared" si="61"/>
        <v>644.79999999999995</v>
      </c>
    </row>
    <row r="478" spans="1:8" ht="33">
      <c r="A478" s="39" t="str">
        <f ca="1">IF(ISERROR(MATCH(F478,Код_КВР,0)),"",INDIRECT(ADDRESS(MATCH(F478,Код_КВР,0)+1,2,,,"КВР")))</f>
        <v>Иные закупки товаров, работ и услуг для обеспечения муниципальных нужд</v>
      </c>
      <c r="B478" s="6">
        <v>804</v>
      </c>
      <c r="C478" s="8" t="s">
        <v>557</v>
      </c>
      <c r="D478" s="8" t="s">
        <v>538</v>
      </c>
      <c r="E478" s="6" t="s">
        <v>388</v>
      </c>
      <c r="F478" s="6">
        <v>240</v>
      </c>
      <c r="G478" s="15">
        <f t="shared" si="61"/>
        <v>0</v>
      </c>
      <c r="H478" s="15">
        <f t="shared" si="61"/>
        <v>644.79999999999995</v>
      </c>
    </row>
    <row r="479" spans="1:8" ht="33">
      <c r="A479" s="39" t="str">
        <f ca="1">IF(ISERROR(MATCH(F479,Код_КВР,0)),"",INDIRECT(ADDRESS(MATCH(F479,Код_КВР,0)+1,2,,,"КВР")))</f>
        <v xml:space="preserve">Прочая закупка товаров, работ и услуг для обеспечения муниципальных нужд         </v>
      </c>
      <c r="B479" s="6">
        <v>804</v>
      </c>
      <c r="C479" s="8" t="s">
        <v>557</v>
      </c>
      <c r="D479" s="8" t="s">
        <v>538</v>
      </c>
      <c r="E479" s="6" t="s">
        <v>388</v>
      </c>
      <c r="F479" s="6">
        <v>244</v>
      </c>
      <c r="G479" s="15"/>
      <c r="H479" s="15">
        <v>644.79999999999995</v>
      </c>
    </row>
    <row r="480" spans="1:8" ht="33">
      <c r="A480" s="39" t="str">
        <f ca="1">IF(ISERROR(MATCH(E480,Код_КЦСР,0)),"",INDIRECT(ADDRESS(MATCH(E480,Код_КЦСР,0)+1,2,,,"КЦСР")))</f>
        <v>Непрограммные направления деятельности органов местного самоуправления</v>
      </c>
      <c r="B480" s="6">
        <v>804</v>
      </c>
      <c r="C480" s="8" t="s">
        <v>557</v>
      </c>
      <c r="D480" s="8" t="s">
        <v>538</v>
      </c>
      <c r="E480" s="6" t="s">
        <v>19</v>
      </c>
      <c r="F480" s="6"/>
      <c r="G480" s="15">
        <f t="shared" ref="G480:H482" si="62">G481</f>
        <v>31645.599999999999</v>
      </c>
      <c r="H480" s="15">
        <f t="shared" si="62"/>
        <v>31645.599999999999</v>
      </c>
    </row>
    <row r="481" spans="1:8">
      <c r="A481" s="39" t="str">
        <f ca="1">IF(ISERROR(MATCH(E481,Код_КЦСР,0)),"",INDIRECT(ADDRESS(MATCH(E481,Код_КЦСР,0)+1,2,,,"КЦСР")))</f>
        <v>Расходы, не включенные в муниципальные программы города Череповца</v>
      </c>
      <c r="B481" s="6">
        <v>804</v>
      </c>
      <c r="C481" s="8" t="s">
        <v>557</v>
      </c>
      <c r="D481" s="8" t="s">
        <v>538</v>
      </c>
      <c r="E481" s="6" t="s">
        <v>21</v>
      </c>
      <c r="F481" s="6"/>
      <c r="G481" s="15">
        <f t="shared" si="62"/>
        <v>31645.599999999999</v>
      </c>
      <c r="H481" s="15">
        <f t="shared" si="62"/>
        <v>31645.599999999999</v>
      </c>
    </row>
    <row r="482" spans="1:8" ht="33">
      <c r="A482" s="39" t="str">
        <f ca="1">IF(ISERROR(MATCH(E482,Код_КЦСР,0)),"",INDIRECT(ADDRESS(MATCH(E482,Код_КЦСР,0)+1,2,,,"КЦСР")))</f>
        <v>Руководство и управление в сфере установленных функций органов местного самоуправления</v>
      </c>
      <c r="B482" s="6">
        <v>804</v>
      </c>
      <c r="C482" s="8" t="s">
        <v>557</v>
      </c>
      <c r="D482" s="8" t="s">
        <v>538</v>
      </c>
      <c r="E482" s="6" t="s">
        <v>23</v>
      </c>
      <c r="F482" s="6"/>
      <c r="G482" s="15">
        <f t="shared" si="62"/>
        <v>31645.599999999999</v>
      </c>
      <c r="H482" s="15">
        <f t="shared" si="62"/>
        <v>31645.599999999999</v>
      </c>
    </row>
    <row r="483" spans="1:8">
      <c r="A483" s="39" t="str">
        <f ca="1">IF(ISERROR(MATCH(E483,Код_КЦСР,0)),"",INDIRECT(ADDRESS(MATCH(E483,Код_КЦСР,0)+1,2,,,"КЦСР")))</f>
        <v>Центральный аппарат</v>
      </c>
      <c r="B483" s="6">
        <v>804</v>
      </c>
      <c r="C483" s="8" t="s">
        <v>557</v>
      </c>
      <c r="D483" s="8" t="s">
        <v>538</v>
      </c>
      <c r="E483" s="6" t="s">
        <v>26</v>
      </c>
      <c r="F483" s="6"/>
      <c r="G483" s="15">
        <f>G484+G486+G489</f>
        <v>31645.599999999999</v>
      </c>
      <c r="H483" s="15">
        <f>H484+H486+H489</f>
        <v>31645.599999999999</v>
      </c>
    </row>
    <row r="484" spans="1:8" ht="33">
      <c r="A484" s="39" t="str">
        <f t="shared" ref="A484:A490" ca="1" si="63">IF(ISERROR(MATCH(F484,Код_КВР,0)),"",INDIRECT(ADDRESS(MATCH(F484,Код_КВР,0)+1,2,,,"КВР")))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4" s="6">
        <v>804</v>
      </c>
      <c r="C484" s="8" t="s">
        <v>557</v>
      </c>
      <c r="D484" s="8" t="s">
        <v>538</v>
      </c>
      <c r="E484" s="6" t="s">
        <v>26</v>
      </c>
      <c r="F484" s="6">
        <v>100</v>
      </c>
      <c r="G484" s="15">
        <f>G485</f>
        <v>31623.599999999999</v>
      </c>
      <c r="H484" s="15">
        <f>H485</f>
        <v>31623.599999999999</v>
      </c>
    </row>
    <row r="485" spans="1:8">
      <c r="A485" s="39" t="str">
        <f t="shared" ca="1" si="63"/>
        <v>Расходы на выплаты персоналу муниципальных органов</v>
      </c>
      <c r="B485" s="6">
        <v>804</v>
      </c>
      <c r="C485" s="8" t="s">
        <v>557</v>
      </c>
      <c r="D485" s="8" t="s">
        <v>538</v>
      </c>
      <c r="E485" s="6" t="s">
        <v>26</v>
      </c>
      <c r="F485" s="6">
        <v>120</v>
      </c>
      <c r="G485" s="15">
        <v>31623.599999999999</v>
      </c>
      <c r="H485" s="15">
        <v>31623.599999999999</v>
      </c>
    </row>
    <row r="486" spans="1:8">
      <c r="A486" s="39" t="str">
        <f t="shared" ca="1" si="63"/>
        <v>Закупка товаров, работ и услуг для муниципальных нужд</v>
      </c>
      <c r="B486" s="6">
        <v>804</v>
      </c>
      <c r="C486" s="8" t="s">
        <v>557</v>
      </c>
      <c r="D486" s="8" t="s">
        <v>538</v>
      </c>
      <c r="E486" s="6" t="s">
        <v>26</v>
      </c>
      <c r="F486" s="6">
        <v>200</v>
      </c>
      <c r="G486" s="15">
        <f>G487</f>
        <v>20</v>
      </c>
      <c r="H486" s="15">
        <f>H487</f>
        <v>20</v>
      </c>
    </row>
    <row r="487" spans="1:8" ht="33">
      <c r="A487" s="39" t="str">
        <f t="shared" ca="1" si="63"/>
        <v>Иные закупки товаров, работ и услуг для обеспечения муниципальных нужд</v>
      </c>
      <c r="B487" s="6">
        <v>804</v>
      </c>
      <c r="C487" s="8" t="s">
        <v>557</v>
      </c>
      <c r="D487" s="8" t="s">
        <v>538</v>
      </c>
      <c r="E487" s="6" t="s">
        <v>26</v>
      </c>
      <c r="F487" s="6">
        <v>240</v>
      </c>
      <c r="G487" s="15">
        <f>G488</f>
        <v>20</v>
      </c>
      <c r="H487" s="15">
        <f>H488</f>
        <v>20</v>
      </c>
    </row>
    <row r="488" spans="1:8" ht="33">
      <c r="A488" s="39" t="str">
        <f t="shared" ca="1" si="63"/>
        <v xml:space="preserve">Прочая закупка товаров, работ и услуг для обеспечения муниципальных нужд         </v>
      </c>
      <c r="B488" s="6">
        <v>804</v>
      </c>
      <c r="C488" s="8" t="s">
        <v>557</v>
      </c>
      <c r="D488" s="8" t="s">
        <v>538</v>
      </c>
      <c r="E488" s="6" t="s">
        <v>26</v>
      </c>
      <c r="F488" s="6">
        <v>244</v>
      </c>
      <c r="G488" s="15">
        <v>20</v>
      </c>
      <c r="H488" s="15">
        <v>20</v>
      </c>
    </row>
    <row r="489" spans="1:8">
      <c r="A489" s="39" t="str">
        <f t="shared" ca="1" si="63"/>
        <v>Иные бюджетные ассигнования</v>
      </c>
      <c r="B489" s="6">
        <v>804</v>
      </c>
      <c r="C489" s="8" t="s">
        <v>557</v>
      </c>
      <c r="D489" s="8" t="s">
        <v>538</v>
      </c>
      <c r="E489" s="6" t="s">
        <v>26</v>
      </c>
      <c r="F489" s="6">
        <v>800</v>
      </c>
      <c r="G489" s="15">
        <f>G490</f>
        <v>2</v>
      </c>
      <c r="H489" s="15">
        <f>H490</f>
        <v>2</v>
      </c>
    </row>
    <row r="490" spans="1:8">
      <c r="A490" s="39" t="str">
        <f t="shared" ca="1" si="63"/>
        <v>Уплата налогов, сборов и иных платежей</v>
      </c>
      <c r="B490" s="6">
        <v>804</v>
      </c>
      <c r="C490" s="8" t="s">
        <v>557</v>
      </c>
      <c r="D490" s="8" t="s">
        <v>538</v>
      </c>
      <c r="E490" s="6" t="s">
        <v>26</v>
      </c>
      <c r="F490" s="6">
        <v>850</v>
      </c>
      <c r="G490" s="15">
        <f>G491</f>
        <v>2</v>
      </c>
      <c r="H490" s="15">
        <f>H491</f>
        <v>2</v>
      </c>
    </row>
    <row r="491" spans="1:8">
      <c r="A491" s="39" t="str">
        <f ca="1">IF(ISERROR(MATCH(F491,Код_КВР,0)),"",INDIRECT(ADDRESS(MATCH(F491,Код_КВР,0)+1,2,,,"КВР")))</f>
        <v>Уплата прочих налогов, сборов и иных платежей</v>
      </c>
      <c r="B491" s="6">
        <v>804</v>
      </c>
      <c r="C491" s="8" t="s">
        <v>557</v>
      </c>
      <c r="D491" s="8" t="s">
        <v>538</v>
      </c>
      <c r="E491" s="6" t="s">
        <v>26</v>
      </c>
      <c r="F491" s="6">
        <v>852</v>
      </c>
      <c r="G491" s="15">
        <v>2</v>
      </c>
      <c r="H491" s="15">
        <v>2</v>
      </c>
    </row>
    <row r="492" spans="1:8">
      <c r="A492" s="39" t="str">
        <f ca="1">IF(ISERROR(MATCH(B492,Код_ППП,0)),"",INDIRECT(ADDRESS(MATCH(B492,Код_ППП,0)+1,2,,,"ППП")))</f>
        <v>УПРАВЛЕНИЕ ОБРАЗОВАНИЯ МЭРИИ ГОРОДА</v>
      </c>
      <c r="B492" s="6">
        <v>805</v>
      </c>
      <c r="C492" s="8"/>
      <c r="D492" s="8"/>
      <c r="E492" s="6"/>
      <c r="F492" s="6"/>
      <c r="G492" s="15">
        <f>G493+G677</f>
        <v>3283350.9000000004</v>
      </c>
      <c r="H492" s="15">
        <f>H493+H677</f>
        <v>3439745.2000000007</v>
      </c>
    </row>
    <row r="493" spans="1:8">
      <c r="A493" s="39" t="str">
        <f ca="1">IF(ISERROR(MATCH(C493,Код_Раздел,0)),"",INDIRECT(ADDRESS(MATCH(C493,Код_Раздел,0)+1,2,,,"Раздел")))</f>
        <v>Образование</v>
      </c>
      <c r="B493" s="6">
        <v>805</v>
      </c>
      <c r="C493" s="8" t="s">
        <v>537</v>
      </c>
      <c r="D493" s="8"/>
      <c r="E493" s="6"/>
      <c r="F493" s="6"/>
      <c r="G493" s="15">
        <f>G494+G520+G575+G582</f>
        <v>3137964.2</v>
      </c>
      <c r="H493" s="15">
        <f>H494+H520+H575+H582</f>
        <v>3294897.0000000005</v>
      </c>
    </row>
    <row r="494" spans="1:8">
      <c r="A494" s="10" t="s">
        <v>596</v>
      </c>
      <c r="B494" s="6">
        <v>805</v>
      </c>
      <c r="C494" s="8" t="s">
        <v>537</v>
      </c>
      <c r="D494" s="8" t="s">
        <v>554</v>
      </c>
      <c r="E494" s="6"/>
      <c r="F494" s="6"/>
      <c r="G494" s="15">
        <f>G495</f>
        <v>1383305.8</v>
      </c>
      <c r="H494" s="15">
        <f>H495</f>
        <v>1440026.7000000002</v>
      </c>
    </row>
    <row r="495" spans="1:8">
      <c r="A495" s="39" t="str">
        <f ca="1">IF(ISERROR(MATCH(E495,Код_КЦСР,0)),"",INDIRECT(ADDRESS(MATCH(E495,Код_КЦСР,0)+1,2,,,"КЦСР")))</f>
        <v>Муниципальная программа «Развитие образования» на 2013-2022 годы</v>
      </c>
      <c r="B495" s="6">
        <v>805</v>
      </c>
      <c r="C495" s="8" t="s">
        <v>537</v>
      </c>
      <c r="D495" s="8" t="s">
        <v>554</v>
      </c>
      <c r="E495" s="6" t="s">
        <v>609</v>
      </c>
      <c r="F495" s="6"/>
      <c r="G495" s="15">
        <f>G496+G509</f>
        <v>1383305.8</v>
      </c>
      <c r="H495" s="15">
        <f>H496+H509</f>
        <v>1440026.7000000002</v>
      </c>
    </row>
    <row r="496" spans="1:8">
      <c r="A496" s="39" t="str">
        <f ca="1">IF(ISERROR(MATCH(E496,Код_КЦСР,0)),"",INDIRECT(ADDRESS(MATCH(E496,Код_КЦСР,0)+1,2,,,"КЦСР")))</f>
        <v>Дошкольное образование</v>
      </c>
      <c r="B496" s="6">
        <v>805</v>
      </c>
      <c r="C496" s="8" t="s">
        <v>537</v>
      </c>
      <c r="D496" s="8" t="s">
        <v>554</v>
      </c>
      <c r="E496" s="6" t="s">
        <v>617</v>
      </c>
      <c r="F496" s="6"/>
      <c r="G496" s="15">
        <f>G497+G503</f>
        <v>1377019.6</v>
      </c>
      <c r="H496" s="15">
        <f>H497+H503</f>
        <v>1433740.5000000002</v>
      </c>
    </row>
    <row r="497" spans="1:8" ht="66">
      <c r="A497" s="39" t="str">
        <f ca="1">IF(ISERROR(MATCH(E497,Код_КЦСР,0)),"",INDIRECT(ADDRESS(MATCH(E497,Код_КЦСР,0)+1,2,,,"КЦСР")))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97" s="6">
        <v>805</v>
      </c>
      <c r="C497" s="8" t="s">
        <v>537</v>
      </c>
      <c r="D497" s="8" t="s">
        <v>554</v>
      </c>
      <c r="E497" s="6" t="s">
        <v>618</v>
      </c>
      <c r="F497" s="6"/>
      <c r="G497" s="15">
        <f>G498</f>
        <v>258462.30000000002</v>
      </c>
      <c r="H497" s="15">
        <f>H498</f>
        <v>263729.60000000003</v>
      </c>
    </row>
    <row r="498" spans="1:8" ht="33">
      <c r="A498" s="39" t="str">
        <f ca="1">IF(ISERROR(MATCH(F498,Код_КВР,0)),"",INDIRECT(ADDRESS(MATCH(F498,Код_КВР,0)+1,2,,,"КВР")))</f>
        <v>Предоставление субсидий бюджетным, автономным учреждениям и иным некоммерческим организациям</v>
      </c>
      <c r="B498" s="6">
        <v>805</v>
      </c>
      <c r="C498" s="8" t="s">
        <v>537</v>
      </c>
      <c r="D498" s="8" t="s">
        <v>554</v>
      </c>
      <c r="E498" s="6" t="s">
        <v>618</v>
      </c>
      <c r="F498" s="6">
        <v>600</v>
      </c>
      <c r="G498" s="15">
        <f>G499+G501</f>
        <v>258462.30000000002</v>
      </c>
      <c r="H498" s="15">
        <f>H499+H501</f>
        <v>263729.60000000003</v>
      </c>
    </row>
    <row r="499" spans="1:8">
      <c r="A499" s="39" t="str">
        <f ca="1">IF(ISERROR(MATCH(F499,Код_КВР,0)),"",INDIRECT(ADDRESS(MATCH(F499,Код_КВР,0)+1,2,,,"КВР")))</f>
        <v>Субсидии бюджетным учреждениям</v>
      </c>
      <c r="B499" s="6">
        <v>805</v>
      </c>
      <c r="C499" s="8" t="s">
        <v>537</v>
      </c>
      <c r="D499" s="8" t="s">
        <v>554</v>
      </c>
      <c r="E499" s="6" t="s">
        <v>618</v>
      </c>
      <c r="F499" s="6">
        <v>610</v>
      </c>
      <c r="G499" s="15">
        <f>G500</f>
        <v>228731.2</v>
      </c>
      <c r="H499" s="15">
        <f>H500</f>
        <v>233712.2</v>
      </c>
    </row>
    <row r="500" spans="1:8" ht="49.5">
      <c r="A500" s="39" t="str">
        <f ca="1">IF(ISERROR(MATCH(F500,Код_КВР,0)),"",INDIRECT(ADDRESS(MATCH(F500,Код_КВР,0)+1,2,,,"КВР")))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0" s="6">
        <v>805</v>
      </c>
      <c r="C500" s="8" t="s">
        <v>537</v>
      </c>
      <c r="D500" s="8" t="s">
        <v>554</v>
      </c>
      <c r="E500" s="6" t="s">
        <v>618</v>
      </c>
      <c r="F500" s="6">
        <v>611</v>
      </c>
      <c r="G500" s="15">
        <v>228731.2</v>
      </c>
      <c r="H500" s="15">
        <v>233712.2</v>
      </c>
    </row>
    <row r="501" spans="1:8">
      <c r="A501" s="39" t="str">
        <f ca="1">IF(ISERROR(MATCH(F501,Код_КВР,0)),"",INDIRECT(ADDRESS(MATCH(F501,Код_КВР,0)+1,2,,,"КВР")))</f>
        <v>Субсидии автономным учреждениям</v>
      </c>
      <c r="B501" s="6">
        <v>805</v>
      </c>
      <c r="C501" s="8" t="s">
        <v>537</v>
      </c>
      <c r="D501" s="8" t="s">
        <v>554</v>
      </c>
      <c r="E501" s="6" t="s">
        <v>618</v>
      </c>
      <c r="F501" s="6">
        <v>620</v>
      </c>
      <c r="G501" s="15">
        <f>G502</f>
        <v>29731.1</v>
      </c>
      <c r="H501" s="15">
        <f>H502</f>
        <v>30017.4</v>
      </c>
    </row>
    <row r="502" spans="1:8" ht="49.5">
      <c r="A502" s="39" t="str">
        <f ca="1">IF(ISERROR(MATCH(F502,Код_КВР,0)),"",INDIRECT(ADDRESS(MATCH(F502,Код_КВР,0)+1,2,,,"КВР")))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2" s="6">
        <v>805</v>
      </c>
      <c r="C502" s="8" t="s">
        <v>537</v>
      </c>
      <c r="D502" s="8" t="s">
        <v>554</v>
      </c>
      <c r="E502" s="6" t="s">
        <v>618</v>
      </c>
      <c r="F502" s="6">
        <v>621</v>
      </c>
      <c r="G502" s="15">
        <v>29731.1</v>
      </c>
      <c r="H502" s="15">
        <v>30017.4</v>
      </c>
    </row>
    <row r="503" spans="1:8" ht="49.5">
      <c r="A503" s="39" t="str">
        <f ca="1">IF(ISERROR(MATCH(E503,Код_КЦСР,0)),"",INDIRECT(ADDRESS(MATCH(E503,Код_КЦСР,0)+1,2,,,"КЦСР")))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03" s="6">
        <v>805</v>
      </c>
      <c r="C503" s="8" t="s">
        <v>537</v>
      </c>
      <c r="D503" s="8" t="s">
        <v>554</v>
      </c>
      <c r="E503" s="6" t="s">
        <v>149</v>
      </c>
      <c r="F503" s="6"/>
      <c r="G503" s="15">
        <f>G504</f>
        <v>1118557.3</v>
      </c>
      <c r="H503" s="15">
        <f>H504</f>
        <v>1170010.9000000001</v>
      </c>
    </row>
    <row r="504" spans="1:8" ht="33">
      <c r="A504" s="39" t="str">
        <f ca="1">IF(ISERROR(MATCH(F504,Код_КВР,0)),"",INDIRECT(ADDRESS(MATCH(F504,Код_КВР,0)+1,2,,,"КВР")))</f>
        <v>Предоставление субсидий бюджетным, автономным учреждениям и иным некоммерческим организациям</v>
      </c>
      <c r="B504" s="6">
        <v>805</v>
      </c>
      <c r="C504" s="8" t="s">
        <v>537</v>
      </c>
      <c r="D504" s="8" t="s">
        <v>554</v>
      </c>
      <c r="E504" s="6" t="s">
        <v>149</v>
      </c>
      <c r="F504" s="6">
        <v>600</v>
      </c>
      <c r="G504" s="15">
        <f>G505+G507</f>
        <v>1118557.3</v>
      </c>
      <c r="H504" s="15">
        <f>H505+H507</f>
        <v>1170010.9000000001</v>
      </c>
    </row>
    <row r="505" spans="1:8">
      <c r="A505" s="39" t="str">
        <f ca="1">IF(ISERROR(MATCH(F505,Код_КВР,0)),"",INDIRECT(ADDRESS(MATCH(F505,Код_КВР,0)+1,2,,,"КВР")))</f>
        <v>Субсидии бюджетным учреждениям</v>
      </c>
      <c r="B505" s="6">
        <v>805</v>
      </c>
      <c r="C505" s="8" t="s">
        <v>537</v>
      </c>
      <c r="D505" s="8" t="s">
        <v>554</v>
      </c>
      <c r="E505" s="6" t="s">
        <v>149</v>
      </c>
      <c r="F505" s="6">
        <v>610</v>
      </c>
      <c r="G505" s="15">
        <f>G506</f>
        <v>1037378.8</v>
      </c>
      <c r="H505" s="15">
        <f>H506</f>
        <v>1067607.8</v>
      </c>
    </row>
    <row r="506" spans="1:8" ht="49.5">
      <c r="A506" s="39" t="str">
        <f ca="1">IF(ISERROR(MATCH(F506,Код_КВР,0)),"",INDIRECT(ADDRESS(MATCH(F506,Код_КВР,0)+1,2,,,"КВР")))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6" s="6">
        <v>805</v>
      </c>
      <c r="C506" s="8" t="s">
        <v>537</v>
      </c>
      <c r="D506" s="8" t="s">
        <v>554</v>
      </c>
      <c r="E506" s="6" t="s">
        <v>149</v>
      </c>
      <c r="F506" s="6">
        <v>611</v>
      </c>
      <c r="G506" s="15">
        <v>1037378.8</v>
      </c>
      <c r="H506" s="15">
        <v>1067607.8</v>
      </c>
    </row>
    <row r="507" spans="1:8">
      <c r="A507" s="39" t="str">
        <f ca="1">IF(ISERROR(MATCH(F507,Код_КВР,0)),"",INDIRECT(ADDRESS(MATCH(F507,Код_КВР,0)+1,2,,,"КВР")))</f>
        <v>Субсидии автономным учреждениям</v>
      </c>
      <c r="B507" s="6">
        <v>805</v>
      </c>
      <c r="C507" s="8" t="s">
        <v>537</v>
      </c>
      <c r="D507" s="8" t="s">
        <v>554</v>
      </c>
      <c r="E507" s="6" t="s">
        <v>149</v>
      </c>
      <c r="F507" s="6">
        <v>620</v>
      </c>
      <c r="G507" s="15">
        <f>G508</f>
        <v>81178.5</v>
      </c>
      <c r="H507" s="15">
        <f>H508</f>
        <v>102403.1</v>
      </c>
    </row>
    <row r="508" spans="1:8" ht="49.5">
      <c r="A508" s="39" t="str">
        <f ca="1">IF(ISERROR(MATCH(F508,Код_КВР,0)),"",INDIRECT(ADDRESS(MATCH(F508,Код_КВР,0)+1,2,,,"КВР")))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8" s="6">
        <v>805</v>
      </c>
      <c r="C508" s="8" t="s">
        <v>537</v>
      </c>
      <c r="D508" s="8" t="s">
        <v>554</v>
      </c>
      <c r="E508" s="6" t="s">
        <v>149</v>
      </c>
      <c r="F508" s="6">
        <v>621</v>
      </c>
      <c r="G508" s="15">
        <v>81178.5</v>
      </c>
      <c r="H508" s="15">
        <v>102403.1</v>
      </c>
    </row>
    <row r="509" spans="1:8">
      <c r="A509" s="39" t="str">
        <f ca="1">IF(ISERROR(MATCH(E509,Код_КЦСР,0)),"",INDIRECT(ADDRESS(MATCH(E509,Код_КЦСР,0)+1,2,,,"КЦСР")))</f>
        <v>Кадровое обеспечение муниципальной системы образования</v>
      </c>
      <c r="B509" s="6">
        <v>805</v>
      </c>
      <c r="C509" s="8" t="s">
        <v>537</v>
      </c>
      <c r="D509" s="8" t="s">
        <v>554</v>
      </c>
      <c r="E509" s="6" t="s">
        <v>5</v>
      </c>
      <c r="F509" s="6"/>
      <c r="G509" s="15">
        <f>G510+G515</f>
        <v>6286.2</v>
      </c>
      <c r="H509" s="15">
        <f>H510+H515</f>
        <v>6286.2</v>
      </c>
    </row>
    <row r="510" spans="1:8" ht="33">
      <c r="A510" s="39" t="str">
        <f ca="1">IF(ISERROR(MATCH(E510,Код_КЦСР,0)),"",INDIRECT(ADDRESS(MATCH(E510,Код_КЦСР,0)+1,2,,,"КЦСР")))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10" s="6">
        <v>805</v>
      </c>
      <c r="C510" s="8" t="s">
        <v>537</v>
      </c>
      <c r="D510" s="8" t="s">
        <v>554</v>
      </c>
      <c r="E510" s="6" t="s">
        <v>7</v>
      </c>
      <c r="F510" s="6"/>
      <c r="G510" s="15">
        <f t="shared" ref="G510:H513" si="64">G511</f>
        <v>130.19999999999999</v>
      </c>
      <c r="H510" s="15">
        <f t="shared" si="64"/>
        <v>130.19999999999999</v>
      </c>
    </row>
    <row r="511" spans="1:8" ht="33">
      <c r="A511" s="39" t="str">
        <f ca="1">IF(ISERROR(MATCH(E511,Код_КЦСР,0)),"",INDIRECT(ADDRESS(MATCH(E511,Код_КЦСР,0)+1,2,,,"КЦСР")))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11" s="6">
        <v>805</v>
      </c>
      <c r="C511" s="8" t="s">
        <v>537</v>
      </c>
      <c r="D511" s="8" t="s">
        <v>554</v>
      </c>
      <c r="E511" s="6" t="s">
        <v>13</v>
      </c>
      <c r="F511" s="6"/>
      <c r="G511" s="15">
        <f>G512</f>
        <v>130.19999999999999</v>
      </c>
      <c r="H511" s="15">
        <f t="shared" si="64"/>
        <v>130.19999999999999</v>
      </c>
    </row>
    <row r="512" spans="1:8">
      <c r="A512" s="39" t="str">
        <f ca="1">IF(ISERROR(MATCH(F512,Код_КВР,0)),"",INDIRECT(ADDRESS(MATCH(F512,Код_КВР,0)+1,2,,,"КВР")))</f>
        <v>Социальное обеспечение и иные выплаты населению</v>
      </c>
      <c r="B512" s="6">
        <v>805</v>
      </c>
      <c r="C512" s="8" t="s">
        <v>537</v>
      </c>
      <c r="D512" s="8" t="s">
        <v>554</v>
      </c>
      <c r="E512" s="6" t="s">
        <v>13</v>
      </c>
      <c r="F512" s="6">
        <v>300</v>
      </c>
      <c r="G512" s="15">
        <f t="shared" si="64"/>
        <v>130.19999999999999</v>
      </c>
      <c r="H512" s="15">
        <f t="shared" si="64"/>
        <v>130.19999999999999</v>
      </c>
    </row>
    <row r="513" spans="1:8">
      <c r="A513" s="39" t="str">
        <f ca="1">IF(ISERROR(MATCH(F513,Код_КВР,0)),"",INDIRECT(ADDRESS(MATCH(F513,Код_КВР,0)+1,2,,,"КВР")))</f>
        <v>Публичные нормативные социальные выплаты гражданам</v>
      </c>
      <c r="B513" s="6">
        <v>805</v>
      </c>
      <c r="C513" s="8" t="s">
        <v>537</v>
      </c>
      <c r="D513" s="8" t="s">
        <v>554</v>
      </c>
      <c r="E513" s="6" t="s">
        <v>13</v>
      </c>
      <c r="F513" s="6">
        <v>310</v>
      </c>
      <c r="G513" s="15">
        <f t="shared" si="64"/>
        <v>130.19999999999999</v>
      </c>
      <c r="H513" s="15">
        <f t="shared" si="64"/>
        <v>130.19999999999999</v>
      </c>
    </row>
    <row r="514" spans="1:8" ht="33">
      <c r="A514" s="39" t="str">
        <f ca="1">IF(ISERROR(MATCH(F514,Код_КВР,0)),"",INDIRECT(ADDRESS(MATCH(F514,Код_КВР,0)+1,2,,,"КВР")))</f>
        <v>Пособия, компенсации, меры социальной поддержки по публичным нормативным обязательствам</v>
      </c>
      <c r="B514" s="6">
        <v>805</v>
      </c>
      <c r="C514" s="8" t="s">
        <v>537</v>
      </c>
      <c r="D514" s="8" t="s">
        <v>554</v>
      </c>
      <c r="E514" s="6" t="s">
        <v>13</v>
      </c>
      <c r="F514" s="6">
        <v>313</v>
      </c>
      <c r="G514" s="15">
        <v>130.19999999999999</v>
      </c>
      <c r="H514" s="15">
        <v>130.19999999999999</v>
      </c>
    </row>
    <row r="515" spans="1:8" ht="33">
      <c r="A515" s="39" t="str">
        <f ca="1">IF(ISERROR(MATCH(E515,Код_КЦСР,0)),"",INDIRECT(ADDRESS(MATCH(E515,Код_КЦСР,0)+1,2,,,"КЦСР")))</f>
        <v xml:space="preserve">Осуществление денежных выплат работникам муниципальных образовательных учреждений     </v>
      </c>
      <c r="B515" s="6">
        <v>805</v>
      </c>
      <c r="C515" s="8" t="s">
        <v>537</v>
      </c>
      <c r="D515" s="8" t="s">
        <v>554</v>
      </c>
      <c r="E515" s="6" t="s">
        <v>15</v>
      </c>
      <c r="F515" s="6"/>
      <c r="G515" s="15">
        <f t="shared" ref="G515:H518" si="65">G516</f>
        <v>6156</v>
      </c>
      <c r="H515" s="15">
        <f t="shared" si="65"/>
        <v>6156</v>
      </c>
    </row>
    <row r="516" spans="1:8" ht="66">
      <c r="A516" s="39" t="str">
        <f ca="1">IF(ISERROR(MATCH(E516,Код_КЦСР,0)),"",INDIRECT(ADDRESS(MATCH(E516,Код_КЦСР,0)+1,2,,,"КЦСР")))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16" s="6">
        <v>805</v>
      </c>
      <c r="C516" s="8" t="s">
        <v>537</v>
      </c>
      <c r="D516" s="8" t="s">
        <v>554</v>
      </c>
      <c r="E516" s="6" t="s">
        <v>17</v>
      </c>
      <c r="F516" s="6"/>
      <c r="G516" s="15">
        <f>G517</f>
        <v>6156</v>
      </c>
      <c r="H516" s="15">
        <f t="shared" si="65"/>
        <v>6156</v>
      </c>
    </row>
    <row r="517" spans="1:8">
      <c r="A517" s="39" t="str">
        <f ca="1">IF(ISERROR(MATCH(F517,Код_КВР,0)),"",INDIRECT(ADDRESS(MATCH(F517,Код_КВР,0)+1,2,,,"КВР")))</f>
        <v>Социальное обеспечение и иные выплаты населению</v>
      </c>
      <c r="B517" s="6">
        <v>805</v>
      </c>
      <c r="C517" s="8" t="s">
        <v>537</v>
      </c>
      <c r="D517" s="8" t="s">
        <v>554</v>
      </c>
      <c r="E517" s="6" t="s">
        <v>17</v>
      </c>
      <c r="F517" s="6">
        <v>300</v>
      </c>
      <c r="G517" s="15">
        <f t="shared" si="65"/>
        <v>6156</v>
      </c>
      <c r="H517" s="15">
        <f t="shared" si="65"/>
        <v>6156</v>
      </c>
    </row>
    <row r="518" spans="1:8">
      <c r="A518" s="39" t="str">
        <f ca="1">IF(ISERROR(MATCH(F518,Код_КВР,0)),"",INDIRECT(ADDRESS(MATCH(F518,Код_КВР,0)+1,2,,,"КВР")))</f>
        <v>Публичные нормативные социальные выплаты гражданам</v>
      </c>
      <c r="B518" s="6">
        <v>805</v>
      </c>
      <c r="C518" s="8" t="s">
        <v>537</v>
      </c>
      <c r="D518" s="8" t="s">
        <v>554</v>
      </c>
      <c r="E518" s="6" t="s">
        <v>17</v>
      </c>
      <c r="F518" s="6">
        <v>310</v>
      </c>
      <c r="G518" s="15">
        <f t="shared" si="65"/>
        <v>6156</v>
      </c>
      <c r="H518" s="15">
        <f t="shared" si="65"/>
        <v>6156</v>
      </c>
    </row>
    <row r="519" spans="1:8" ht="33">
      <c r="A519" s="39" t="str">
        <f ca="1">IF(ISERROR(MATCH(F519,Код_КВР,0)),"",INDIRECT(ADDRESS(MATCH(F519,Код_КВР,0)+1,2,,,"КВР")))</f>
        <v>Пособия, компенсации, меры социальной поддержки по публичным нормативным обязательствам</v>
      </c>
      <c r="B519" s="6">
        <v>805</v>
      </c>
      <c r="C519" s="8" t="s">
        <v>537</v>
      </c>
      <c r="D519" s="8" t="s">
        <v>554</v>
      </c>
      <c r="E519" s="6" t="s">
        <v>17</v>
      </c>
      <c r="F519" s="6">
        <v>313</v>
      </c>
      <c r="G519" s="15">
        <v>6156</v>
      </c>
      <c r="H519" s="15">
        <v>6156</v>
      </c>
    </row>
    <row r="520" spans="1:8">
      <c r="A520" s="10" t="s">
        <v>589</v>
      </c>
      <c r="B520" s="6">
        <v>805</v>
      </c>
      <c r="C520" s="8" t="s">
        <v>537</v>
      </c>
      <c r="D520" s="8" t="s">
        <v>555</v>
      </c>
      <c r="E520" s="6"/>
      <c r="F520" s="6"/>
      <c r="G520" s="15">
        <f>G521</f>
        <v>1649653.8</v>
      </c>
      <c r="H520" s="15">
        <f>H521</f>
        <v>1750337.6</v>
      </c>
    </row>
    <row r="521" spans="1:8">
      <c r="A521" s="39" t="str">
        <f ca="1">IF(ISERROR(MATCH(E521,Код_КЦСР,0)),"",INDIRECT(ADDRESS(MATCH(E521,Код_КЦСР,0)+1,2,,,"КЦСР")))</f>
        <v>Муниципальная программа «Развитие образования» на 2013-2022 годы</v>
      </c>
      <c r="B521" s="6">
        <v>805</v>
      </c>
      <c r="C521" s="8" t="s">
        <v>537</v>
      </c>
      <c r="D521" s="8" t="s">
        <v>555</v>
      </c>
      <c r="E521" s="6" t="s">
        <v>609</v>
      </c>
      <c r="F521" s="6"/>
      <c r="G521" s="15">
        <f>G522+G547+G556+G567</f>
        <v>1649653.8</v>
      </c>
      <c r="H521" s="15">
        <f>H522+H547+H556+H567</f>
        <v>1750337.6</v>
      </c>
    </row>
    <row r="522" spans="1:8">
      <c r="A522" s="39" t="str">
        <f ca="1">IF(ISERROR(MATCH(E522,Код_КЦСР,0)),"",INDIRECT(ADDRESS(MATCH(E522,Код_КЦСР,0)+1,2,,,"КЦСР")))</f>
        <v>Общее образование</v>
      </c>
      <c r="B522" s="6">
        <v>805</v>
      </c>
      <c r="C522" s="8" t="s">
        <v>537</v>
      </c>
      <c r="D522" s="8" t="s">
        <v>555</v>
      </c>
      <c r="E522" s="6" t="s">
        <v>619</v>
      </c>
      <c r="F522" s="6"/>
      <c r="G522" s="15">
        <f>G523+G529+G533+G537+G543</f>
        <v>1433756.7</v>
      </c>
      <c r="H522" s="15">
        <f>H523+H529+H533+H537+H543</f>
        <v>1534278.5</v>
      </c>
    </row>
    <row r="523" spans="1:8" ht="49.5">
      <c r="A523" s="39" t="str">
        <f ca="1">IF(ISERROR(MATCH(E523,Код_КЦСР,0)),"",INDIRECT(ADDRESS(MATCH(E523,Код_КЦСР,0)+1,2,,,"КЦСР")))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23" s="6">
        <v>805</v>
      </c>
      <c r="C523" s="8" t="s">
        <v>537</v>
      </c>
      <c r="D523" s="8" t="s">
        <v>555</v>
      </c>
      <c r="E523" s="6" t="s">
        <v>620</v>
      </c>
      <c r="F523" s="6"/>
      <c r="G523" s="15">
        <f>G524</f>
        <v>163816.80000000002</v>
      </c>
      <c r="H523" s="15">
        <f>H524</f>
        <v>167311.4</v>
      </c>
    </row>
    <row r="524" spans="1:8" ht="33">
      <c r="A524" s="39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6">
        <v>805</v>
      </c>
      <c r="C524" s="8" t="s">
        <v>537</v>
      </c>
      <c r="D524" s="8" t="s">
        <v>555</v>
      </c>
      <c r="E524" s="6" t="s">
        <v>620</v>
      </c>
      <c r="F524" s="6">
        <v>600</v>
      </c>
      <c r="G524" s="15">
        <f>G525+G527</f>
        <v>163816.80000000002</v>
      </c>
      <c r="H524" s="15">
        <f>H525+H527</f>
        <v>167311.4</v>
      </c>
    </row>
    <row r="525" spans="1:8">
      <c r="A525" s="39" t="str">
        <f ca="1">IF(ISERROR(MATCH(F525,Код_КВР,0)),"",INDIRECT(ADDRESS(MATCH(F525,Код_КВР,0)+1,2,,,"КВР")))</f>
        <v>Субсидии бюджетным учреждениям</v>
      </c>
      <c r="B525" s="6">
        <v>805</v>
      </c>
      <c r="C525" s="8" t="s">
        <v>537</v>
      </c>
      <c r="D525" s="8" t="s">
        <v>555</v>
      </c>
      <c r="E525" s="6" t="s">
        <v>620</v>
      </c>
      <c r="F525" s="6">
        <v>610</v>
      </c>
      <c r="G525" s="15">
        <f>G526</f>
        <v>160451.6</v>
      </c>
      <c r="H525" s="15">
        <f>H526</f>
        <v>163871.6</v>
      </c>
    </row>
    <row r="526" spans="1:8" ht="49.5">
      <c r="A526" s="39" t="str">
        <f ca="1">IF(ISERROR(MATCH(F526,Код_КВР,0)),"",INDIRECT(ADDRESS(MATCH(F526,Код_КВР,0)+1,2,,,"КВР")))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6" s="6">
        <v>805</v>
      </c>
      <c r="C526" s="8" t="s">
        <v>537</v>
      </c>
      <c r="D526" s="8" t="s">
        <v>555</v>
      </c>
      <c r="E526" s="6" t="s">
        <v>620</v>
      </c>
      <c r="F526" s="6">
        <v>611</v>
      </c>
      <c r="G526" s="15">
        <v>160451.6</v>
      </c>
      <c r="H526" s="15">
        <v>163871.6</v>
      </c>
    </row>
    <row r="527" spans="1:8">
      <c r="A527" s="39" t="str">
        <f ca="1">IF(ISERROR(MATCH(F527,Код_КВР,0)),"",INDIRECT(ADDRESS(MATCH(F527,Код_КВР,0)+1,2,,,"КВР")))</f>
        <v>Субсидии автономным учреждениям</v>
      </c>
      <c r="B527" s="6">
        <v>805</v>
      </c>
      <c r="C527" s="8" t="s">
        <v>537</v>
      </c>
      <c r="D527" s="8" t="s">
        <v>555</v>
      </c>
      <c r="E527" s="6" t="s">
        <v>620</v>
      </c>
      <c r="F527" s="6">
        <v>620</v>
      </c>
      <c r="G527" s="15">
        <f>G528</f>
        <v>3365.2</v>
      </c>
      <c r="H527" s="15">
        <f>H528</f>
        <v>3439.8</v>
      </c>
    </row>
    <row r="528" spans="1:8" ht="49.5">
      <c r="A528" s="39" t="str">
        <f ca="1">IF(ISERROR(MATCH(F528,Код_КВР,0)),"",INDIRECT(ADDRESS(MATCH(F528,Код_КВР,0)+1,2,,,"КВР")))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8" s="6">
        <v>805</v>
      </c>
      <c r="C528" s="8" t="s">
        <v>537</v>
      </c>
      <c r="D528" s="8" t="s">
        <v>555</v>
      </c>
      <c r="E528" s="6" t="s">
        <v>620</v>
      </c>
      <c r="F528" s="6">
        <v>621</v>
      </c>
      <c r="G528" s="15">
        <v>3365.2</v>
      </c>
      <c r="H528" s="15">
        <v>3439.8</v>
      </c>
    </row>
    <row r="529" spans="1:8" ht="82.5">
      <c r="A529" s="39" t="str">
        <f ca="1">IF(ISERROR(MATCH(E529,Код_КЦСР,0)),"",INDIRECT(ADDRESS(MATCH(E529,Код_КЦСР,0)+1,2,,,"КЦСР")))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29" s="6">
        <v>805</v>
      </c>
      <c r="C529" s="8" t="s">
        <v>537</v>
      </c>
      <c r="D529" s="8" t="s">
        <v>555</v>
      </c>
      <c r="E529" s="6" t="s">
        <v>621</v>
      </c>
      <c r="F529" s="6"/>
      <c r="G529" s="15">
        <f>G530</f>
        <v>9003.4</v>
      </c>
      <c r="H529" s="15">
        <f t="shared" ref="G529:H531" si="66">H530</f>
        <v>9604.6</v>
      </c>
    </row>
    <row r="530" spans="1:8" ht="33">
      <c r="A530" s="39" t="str">
        <f ca="1">IF(ISERROR(MATCH(F530,Код_КВР,0)),"",INDIRECT(ADDRESS(MATCH(F530,Код_КВР,0)+1,2,,,"КВР")))</f>
        <v>Предоставление субсидий бюджетным, автономным учреждениям и иным некоммерческим организациям</v>
      </c>
      <c r="B530" s="6">
        <v>805</v>
      </c>
      <c r="C530" s="8" t="s">
        <v>537</v>
      </c>
      <c r="D530" s="8" t="s">
        <v>555</v>
      </c>
      <c r="E530" s="6" t="s">
        <v>621</v>
      </c>
      <c r="F530" s="6">
        <v>600</v>
      </c>
      <c r="G530" s="15">
        <f t="shared" si="66"/>
        <v>9003.4</v>
      </c>
      <c r="H530" s="15">
        <f t="shared" si="66"/>
        <v>9604.6</v>
      </c>
    </row>
    <row r="531" spans="1:8">
      <c r="A531" s="39" t="str">
        <f ca="1">IF(ISERROR(MATCH(F531,Код_КВР,0)),"",INDIRECT(ADDRESS(MATCH(F531,Код_КВР,0)+1,2,,,"КВР")))</f>
        <v>Субсидии бюджетным учреждениям</v>
      </c>
      <c r="B531" s="6">
        <v>805</v>
      </c>
      <c r="C531" s="8" t="s">
        <v>537</v>
      </c>
      <c r="D531" s="8" t="s">
        <v>555</v>
      </c>
      <c r="E531" s="6" t="s">
        <v>621</v>
      </c>
      <c r="F531" s="6">
        <v>610</v>
      </c>
      <c r="G531" s="15">
        <f t="shared" si="66"/>
        <v>9003.4</v>
      </c>
      <c r="H531" s="15">
        <f t="shared" si="66"/>
        <v>9604.6</v>
      </c>
    </row>
    <row r="532" spans="1:8" ht="49.5">
      <c r="A532" s="39" t="str">
        <f ca="1">IF(ISERROR(MATCH(F532,Код_КВР,0)),"",INDIRECT(ADDRESS(MATCH(F532,Код_КВР,0)+1,2,,,"КВР")))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2" s="6">
        <v>805</v>
      </c>
      <c r="C532" s="8" t="s">
        <v>537</v>
      </c>
      <c r="D532" s="8" t="s">
        <v>555</v>
      </c>
      <c r="E532" s="6" t="s">
        <v>621</v>
      </c>
      <c r="F532" s="6">
        <v>611</v>
      </c>
      <c r="G532" s="15">
        <v>9003.4</v>
      </c>
      <c r="H532" s="15">
        <v>9604.6</v>
      </c>
    </row>
    <row r="533" spans="1:8" ht="33">
      <c r="A533" s="39" t="str">
        <f ca="1">IF(ISERROR(MATCH(E533,Код_КЦСР,0)),"",INDIRECT(ADDRESS(MATCH(E533,Код_КЦСР,0)+1,2,,,"КЦСР")))</f>
        <v>Формирование комплексной системы выявления, развития и поддержки одаренных детей и молодых талантов</v>
      </c>
      <c r="B533" s="6">
        <v>805</v>
      </c>
      <c r="C533" s="8" t="s">
        <v>537</v>
      </c>
      <c r="D533" s="8" t="s">
        <v>555</v>
      </c>
      <c r="E533" s="6" t="s">
        <v>622</v>
      </c>
      <c r="F533" s="6"/>
      <c r="G533" s="15">
        <f>G534</f>
        <v>458</v>
      </c>
      <c r="H533" s="15">
        <f>H534</f>
        <v>458</v>
      </c>
    </row>
    <row r="534" spans="1:8">
      <c r="A534" s="39" t="str">
        <f ca="1">IF(ISERROR(MATCH(F534,Код_КВР,0)),"",INDIRECT(ADDRESS(MATCH(F534,Код_КВР,0)+1,2,,,"КВР")))</f>
        <v>Социальное обеспечение и иные выплаты населению</v>
      </c>
      <c r="B534" s="6">
        <v>805</v>
      </c>
      <c r="C534" s="8" t="s">
        <v>537</v>
      </c>
      <c r="D534" s="8" t="s">
        <v>555</v>
      </c>
      <c r="E534" s="6" t="s">
        <v>622</v>
      </c>
      <c r="F534" s="6">
        <v>300</v>
      </c>
      <c r="G534" s="15">
        <f>SUM(G535:G536)</f>
        <v>458</v>
      </c>
      <c r="H534" s="15">
        <f>SUM(H535:H536)</f>
        <v>458</v>
      </c>
    </row>
    <row r="535" spans="1:8">
      <c r="A535" s="39" t="str">
        <f ca="1">IF(ISERROR(MATCH(F535,Код_КВР,0)),"",INDIRECT(ADDRESS(MATCH(F535,Код_КВР,0)+1,2,,,"КВР")))</f>
        <v>Стипендии</v>
      </c>
      <c r="B535" s="6">
        <v>805</v>
      </c>
      <c r="C535" s="8" t="s">
        <v>537</v>
      </c>
      <c r="D535" s="8" t="s">
        <v>555</v>
      </c>
      <c r="E535" s="6" t="s">
        <v>622</v>
      </c>
      <c r="F535" s="6">
        <v>340</v>
      </c>
      <c r="G535" s="15">
        <v>200</v>
      </c>
      <c r="H535" s="15">
        <v>200</v>
      </c>
    </row>
    <row r="536" spans="1:8">
      <c r="A536" s="39" t="str">
        <f ca="1">IF(ISERROR(MATCH(F536,Код_КВР,0)),"",INDIRECT(ADDRESS(MATCH(F536,Код_КВР,0)+1,2,,,"КВР")))</f>
        <v>Премии и гранты</v>
      </c>
      <c r="B536" s="6">
        <v>805</v>
      </c>
      <c r="C536" s="8" t="s">
        <v>537</v>
      </c>
      <c r="D536" s="8" t="s">
        <v>555</v>
      </c>
      <c r="E536" s="6" t="s">
        <v>622</v>
      </c>
      <c r="F536" s="6">
        <v>350</v>
      </c>
      <c r="G536" s="15">
        <v>258</v>
      </c>
      <c r="H536" s="15">
        <v>258</v>
      </c>
    </row>
    <row r="537" spans="1:8" ht="66">
      <c r="A537" s="39" t="str">
        <f ca="1">IF(ISERROR(MATCH(E537,Код_КЦСР,0)),"",INDIRECT(ADDRESS(MATCH(E537,Код_КЦСР,0)+1,2,,,"КЦСР")))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37" s="6">
        <v>805</v>
      </c>
      <c r="C537" s="8" t="s">
        <v>537</v>
      </c>
      <c r="D537" s="8" t="s">
        <v>555</v>
      </c>
      <c r="E537" s="6" t="s">
        <v>160</v>
      </c>
      <c r="F537" s="6"/>
      <c r="G537" s="15">
        <f>G538</f>
        <v>1243979.5</v>
      </c>
      <c r="H537" s="15">
        <f>H538</f>
        <v>1340405.5</v>
      </c>
    </row>
    <row r="538" spans="1:8" ht="33">
      <c r="A538" s="39" t="str">
        <f ca="1">IF(ISERROR(MATCH(F538,Код_КВР,0)),"",INDIRECT(ADDRESS(MATCH(F538,Код_КВР,0)+1,2,,,"КВР")))</f>
        <v>Предоставление субсидий бюджетным, автономным учреждениям и иным некоммерческим организациям</v>
      </c>
      <c r="B538" s="6">
        <v>805</v>
      </c>
      <c r="C538" s="8" t="s">
        <v>537</v>
      </c>
      <c r="D538" s="8" t="s">
        <v>555</v>
      </c>
      <c r="E538" s="6" t="s">
        <v>160</v>
      </c>
      <c r="F538" s="6">
        <v>600</v>
      </c>
      <c r="G538" s="15">
        <f>G539+G541</f>
        <v>1243979.5</v>
      </c>
      <c r="H538" s="15">
        <f>H539+H541</f>
        <v>1340405.5</v>
      </c>
    </row>
    <row r="539" spans="1:8">
      <c r="A539" s="39" t="str">
        <f ca="1">IF(ISERROR(MATCH(F539,Код_КВР,0)),"",INDIRECT(ADDRESS(MATCH(F539,Код_КВР,0)+1,2,,,"КВР")))</f>
        <v>Субсидии бюджетным учреждениям</v>
      </c>
      <c r="B539" s="6">
        <v>805</v>
      </c>
      <c r="C539" s="8" t="s">
        <v>537</v>
      </c>
      <c r="D539" s="8" t="s">
        <v>555</v>
      </c>
      <c r="E539" s="6" t="s">
        <v>160</v>
      </c>
      <c r="F539" s="6">
        <v>610</v>
      </c>
      <c r="G539" s="15">
        <f>G540</f>
        <v>1220299.2</v>
      </c>
      <c r="H539" s="15">
        <f>H540</f>
        <v>1314889.6000000001</v>
      </c>
    </row>
    <row r="540" spans="1:8" ht="49.5">
      <c r="A540" s="39" t="str">
        <f ca="1">IF(ISERROR(MATCH(F540,Код_КВР,0)),"",INDIRECT(ADDRESS(MATCH(F540,Код_КВР,0)+1,2,,,"КВР")))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6">
        <v>805</v>
      </c>
      <c r="C540" s="8" t="s">
        <v>537</v>
      </c>
      <c r="D540" s="8" t="s">
        <v>555</v>
      </c>
      <c r="E540" s="6" t="s">
        <v>160</v>
      </c>
      <c r="F540" s="6">
        <v>611</v>
      </c>
      <c r="G540" s="15">
        <f>1136410.3+83888.9</f>
        <v>1220299.2</v>
      </c>
      <c r="H540" s="15">
        <f>1224498.1+90391.5</f>
        <v>1314889.6000000001</v>
      </c>
    </row>
    <row r="541" spans="1:8">
      <c r="A541" s="39" t="str">
        <f ca="1">IF(ISERROR(MATCH(F541,Код_КВР,0)),"",INDIRECT(ADDRESS(MATCH(F541,Код_КВР,0)+1,2,,,"КВР")))</f>
        <v>Субсидии автономным учреждениям</v>
      </c>
      <c r="B541" s="6">
        <v>805</v>
      </c>
      <c r="C541" s="8" t="s">
        <v>537</v>
      </c>
      <c r="D541" s="8" t="s">
        <v>555</v>
      </c>
      <c r="E541" s="6" t="s">
        <v>160</v>
      </c>
      <c r="F541" s="6">
        <v>620</v>
      </c>
      <c r="G541" s="15">
        <f>G542</f>
        <v>23680.3</v>
      </c>
      <c r="H541" s="15">
        <f>H542</f>
        <v>25515.9</v>
      </c>
    </row>
    <row r="542" spans="1:8" ht="49.5">
      <c r="A542" s="39" t="str">
        <f ca="1">IF(ISERROR(MATCH(F542,Код_КВР,0)),"",INDIRECT(ADDRESS(MATCH(F542,Код_КВР,0)+1,2,,,"КВР")))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2" s="6">
        <v>805</v>
      </c>
      <c r="C542" s="8" t="s">
        <v>537</v>
      </c>
      <c r="D542" s="8" t="s">
        <v>555</v>
      </c>
      <c r="E542" s="6" t="s">
        <v>160</v>
      </c>
      <c r="F542" s="6">
        <v>621</v>
      </c>
      <c r="G542" s="15">
        <v>23680.3</v>
      </c>
      <c r="H542" s="15">
        <v>25515.9</v>
      </c>
    </row>
    <row r="543" spans="1:8" ht="99">
      <c r="A543" s="39" t="str">
        <f ca="1">IF(ISERROR(MATCH(E543,Код_КЦСР,0)),"",INDIRECT(ADDRESS(MATCH(E543,Код_КЦСР,0)+1,2,,,"КЦСР")))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43" s="6">
        <v>805</v>
      </c>
      <c r="C543" s="8" t="s">
        <v>537</v>
      </c>
      <c r="D543" s="8" t="s">
        <v>555</v>
      </c>
      <c r="E543" s="6" t="s">
        <v>159</v>
      </c>
      <c r="F543" s="6"/>
      <c r="G543" s="15">
        <f>G544</f>
        <v>16499</v>
      </c>
      <c r="H543" s="15">
        <f t="shared" ref="G543:H545" si="67">H544</f>
        <v>16499</v>
      </c>
    </row>
    <row r="544" spans="1:8" ht="33">
      <c r="A544" s="39" t="str">
        <f ca="1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6">
        <v>805</v>
      </c>
      <c r="C544" s="8" t="s">
        <v>537</v>
      </c>
      <c r="D544" s="8" t="s">
        <v>555</v>
      </c>
      <c r="E544" s="6" t="s">
        <v>159</v>
      </c>
      <c r="F544" s="6">
        <v>600</v>
      </c>
      <c r="G544" s="15">
        <f t="shared" si="67"/>
        <v>16499</v>
      </c>
      <c r="H544" s="15">
        <f t="shared" si="67"/>
        <v>16499</v>
      </c>
    </row>
    <row r="545" spans="1:8">
      <c r="A545" s="39" t="str">
        <f ca="1">IF(ISERROR(MATCH(F545,Код_КВР,0)),"",INDIRECT(ADDRESS(MATCH(F545,Код_КВР,0)+1,2,,,"КВР")))</f>
        <v>Субсидии бюджетным учреждениям</v>
      </c>
      <c r="B545" s="6">
        <v>805</v>
      </c>
      <c r="C545" s="8" t="s">
        <v>537</v>
      </c>
      <c r="D545" s="8" t="s">
        <v>555</v>
      </c>
      <c r="E545" s="6" t="s">
        <v>159</v>
      </c>
      <c r="F545" s="6">
        <v>610</v>
      </c>
      <c r="G545" s="15">
        <f t="shared" si="67"/>
        <v>16499</v>
      </c>
      <c r="H545" s="15">
        <f t="shared" si="67"/>
        <v>16499</v>
      </c>
    </row>
    <row r="546" spans="1:8" ht="49.5">
      <c r="A546" s="39" t="str">
        <f ca="1">IF(ISERROR(MATCH(F546,Код_КВР,0)),"",INDIRECT(ADDRESS(MATCH(F546,Код_КВР,0)+1,2,,,"КВР")))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6">
        <v>805</v>
      </c>
      <c r="C546" s="8" t="s">
        <v>537</v>
      </c>
      <c r="D546" s="8" t="s">
        <v>555</v>
      </c>
      <c r="E546" s="6" t="s">
        <v>159</v>
      </c>
      <c r="F546" s="6">
        <v>611</v>
      </c>
      <c r="G546" s="15">
        <v>16499</v>
      </c>
      <c r="H546" s="15">
        <v>16499</v>
      </c>
    </row>
    <row r="547" spans="1:8">
      <c r="A547" s="39" t="str">
        <f ca="1">IF(ISERROR(MATCH(E547,Код_КЦСР,0)),"",INDIRECT(ADDRESS(MATCH(E547,Код_КЦСР,0)+1,2,,,"КЦСР")))</f>
        <v>Дополнительное образование</v>
      </c>
      <c r="B547" s="6">
        <v>805</v>
      </c>
      <c r="C547" s="8" t="s">
        <v>537</v>
      </c>
      <c r="D547" s="8" t="s">
        <v>555</v>
      </c>
      <c r="E547" s="6" t="s">
        <v>624</v>
      </c>
      <c r="F547" s="6"/>
      <c r="G547" s="15">
        <f>G548+G552</f>
        <v>90259.7</v>
      </c>
      <c r="H547" s="15">
        <f>H548+H552</f>
        <v>90389.1</v>
      </c>
    </row>
    <row r="548" spans="1:8">
      <c r="A548" s="39" t="str">
        <f ca="1">IF(ISERROR(MATCH(E548,Код_КЦСР,0)),"",INDIRECT(ADDRESS(MATCH(E548,Код_КЦСР,0)+1,2,,,"КЦСР")))</f>
        <v xml:space="preserve">Организация предоставления дополнительного образования детям </v>
      </c>
      <c r="B548" s="6">
        <v>805</v>
      </c>
      <c r="C548" s="8" t="s">
        <v>537</v>
      </c>
      <c r="D548" s="8" t="s">
        <v>555</v>
      </c>
      <c r="E548" s="6" t="s">
        <v>1</v>
      </c>
      <c r="F548" s="6"/>
      <c r="G548" s="15">
        <f>G549</f>
        <v>88402.2</v>
      </c>
      <c r="H548" s="15">
        <f t="shared" ref="G548:H554" si="68">H549</f>
        <v>88531.6</v>
      </c>
    </row>
    <row r="549" spans="1:8" ht="33">
      <c r="A549" s="39" t="str">
        <f ca="1">IF(ISERROR(MATCH(F549,Код_КВР,0)),"",INDIRECT(ADDRESS(MATCH(F549,Код_КВР,0)+1,2,,,"КВР")))</f>
        <v>Предоставление субсидий бюджетным, автономным учреждениям и иным некоммерческим организациям</v>
      </c>
      <c r="B549" s="6">
        <v>805</v>
      </c>
      <c r="C549" s="8" t="s">
        <v>537</v>
      </c>
      <c r="D549" s="8" t="s">
        <v>555</v>
      </c>
      <c r="E549" s="6" t="s">
        <v>1</v>
      </c>
      <c r="F549" s="6">
        <v>600</v>
      </c>
      <c r="G549" s="15">
        <f t="shared" si="68"/>
        <v>88402.2</v>
      </c>
      <c r="H549" s="15">
        <f t="shared" si="68"/>
        <v>88531.6</v>
      </c>
    </row>
    <row r="550" spans="1:8">
      <c r="A550" s="39" t="str">
        <f ca="1">IF(ISERROR(MATCH(F550,Код_КВР,0)),"",INDIRECT(ADDRESS(MATCH(F550,Код_КВР,0)+1,2,,,"КВР")))</f>
        <v>Субсидии бюджетным учреждениям</v>
      </c>
      <c r="B550" s="6">
        <v>805</v>
      </c>
      <c r="C550" s="8" t="s">
        <v>537</v>
      </c>
      <c r="D550" s="8" t="s">
        <v>555</v>
      </c>
      <c r="E550" s="6" t="s">
        <v>1</v>
      </c>
      <c r="F550" s="6">
        <v>610</v>
      </c>
      <c r="G550" s="15">
        <f t="shared" si="68"/>
        <v>88402.2</v>
      </c>
      <c r="H550" s="15">
        <f t="shared" si="68"/>
        <v>88531.6</v>
      </c>
    </row>
    <row r="551" spans="1:8" ht="49.5">
      <c r="A551" s="39" t="str">
        <f ca="1">IF(ISERROR(MATCH(F551,Код_КВР,0)),"",INDIRECT(ADDRESS(MATCH(F551,Код_КВР,0)+1,2,,,"КВР")))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1" s="6">
        <v>805</v>
      </c>
      <c r="C551" s="8" t="s">
        <v>537</v>
      </c>
      <c r="D551" s="8" t="s">
        <v>555</v>
      </c>
      <c r="E551" s="6" t="s">
        <v>1</v>
      </c>
      <c r="F551" s="6">
        <v>611</v>
      </c>
      <c r="G551" s="15">
        <v>88402.2</v>
      </c>
      <c r="H551" s="15">
        <v>88531.6</v>
      </c>
    </row>
    <row r="552" spans="1:8" ht="66">
      <c r="A552" s="39" t="str">
        <f ca="1">IF(ISERROR(MATCH(E552,Код_КЦСР,0)),"",INDIRECT(ADDRESS(MATCH(E552,Код_КЦСР,0)+1,2,,,"КЦСР")))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52" s="6">
        <v>805</v>
      </c>
      <c r="C552" s="8" t="s">
        <v>537</v>
      </c>
      <c r="D552" s="8" t="s">
        <v>555</v>
      </c>
      <c r="E552" s="6" t="s">
        <v>168</v>
      </c>
      <c r="F552" s="6"/>
      <c r="G552" s="15">
        <f>G553</f>
        <v>1857.5</v>
      </c>
      <c r="H552" s="15">
        <f t="shared" si="68"/>
        <v>1857.5</v>
      </c>
    </row>
    <row r="553" spans="1:8" ht="33">
      <c r="A553" s="39" t="str">
        <f ca="1">IF(ISERROR(MATCH(F553,Код_КВР,0)),"",INDIRECT(ADDRESS(MATCH(F553,Код_КВР,0)+1,2,,,"КВР")))</f>
        <v>Предоставление субсидий бюджетным, автономным учреждениям и иным некоммерческим организациям</v>
      </c>
      <c r="B553" s="6">
        <v>805</v>
      </c>
      <c r="C553" s="8" t="s">
        <v>537</v>
      </c>
      <c r="D553" s="8" t="s">
        <v>555</v>
      </c>
      <c r="E553" s="6" t="s">
        <v>168</v>
      </c>
      <c r="F553" s="6">
        <v>600</v>
      </c>
      <c r="G553" s="15">
        <f t="shared" si="68"/>
        <v>1857.5</v>
      </c>
      <c r="H553" s="15">
        <f t="shared" si="68"/>
        <v>1857.5</v>
      </c>
    </row>
    <row r="554" spans="1:8">
      <c r="A554" s="39" t="str">
        <f ca="1">IF(ISERROR(MATCH(F554,Код_КВР,0)),"",INDIRECT(ADDRESS(MATCH(F554,Код_КВР,0)+1,2,,,"КВР")))</f>
        <v>Субсидии бюджетным учреждениям</v>
      </c>
      <c r="B554" s="6">
        <v>805</v>
      </c>
      <c r="C554" s="8" t="s">
        <v>537</v>
      </c>
      <c r="D554" s="8" t="s">
        <v>555</v>
      </c>
      <c r="E554" s="6" t="s">
        <v>168</v>
      </c>
      <c r="F554" s="6">
        <v>610</v>
      </c>
      <c r="G554" s="15">
        <f t="shared" si="68"/>
        <v>1857.5</v>
      </c>
      <c r="H554" s="15">
        <f t="shared" si="68"/>
        <v>1857.5</v>
      </c>
    </row>
    <row r="555" spans="1:8" ht="49.5">
      <c r="A555" s="39" t="str">
        <f ca="1">IF(ISERROR(MATCH(F555,Код_КВР,0)),"",INDIRECT(ADDRESS(MATCH(F555,Код_КВР,0)+1,2,,,"КВР")))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5" s="6">
        <v>805</v>
      </c>
      <c r="C555" s="8" t="s">
        <v>537</v>
      </c>
      <c r="D555" s="8" t="s">
        <v>555</v>
      </c>
      <c r="E555" s="6" t="s">
        <v>168</v>
      </c>
      <c r="F555" s="6">
        <v>611</v>
      </c>
      <c r="G555" s="15">
        <v>1857.5</v>
      </c>
      <c r="H555" s="15">
        <v>1857.5</v>
      </c>
    </row>
    <row r="556" spans="1:8">
      <c r="A556" s="39" t="str">
        <f ca="1">IF(ISERROR(MATCH(E556,Код_КЦСР,0)),"",INDIRECT(ADDRESS(MATCH(E556,Код_КЦСР,0)+1,2,,,"КЦСР")))</f>
        <v>Кадровое обеспечение муниципальной системы образования</v>
      </c>
      <c r="B556" s="6">
        <v>805</v>
      </c>
      <c r="C556" s="8" t="s">
        <v>537</v>
      </c>
      <c r="D556" s="8" t="s">
        <v>555</v>
      </c>
      <c r="E556" s="6" t="s">
        <v>5</v>
      </c>
      <c r="F556" s="6"/>
      <c r="G556" s="15">
        <f>G557+G562</f>
        <v>195.3</v>
      </c>
      <c r="H556" s="15">
        <f>H557+H562</f>
        <v>227.9</v>
      </c>
    </row>
    <row r="557" spans="1:8" ht="33">
      <c r="A557" s="39" t="str">
        <f ca="1">IF(ISERROR(MATCH(E557,Код_КЦСР,0)),"",INDIRECT(ADDRESS(MATCH(E557,Код_КЦСР,0)+1,2,,,"КЦСР")))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57" s="6">
        <v>805</v>
      </c>
      <c r="C557" s="8" t="s">
        <v>537</v>
      </c>
      <c r="D557" s="8" t="s">
        <v>555</v>
      </c>
      <c r="E557" s="6" t="s">
        <v>7</v>
      </c>
      <c r="F557" s="6"/>
      <c r="G557" s="15">
        <f t="shared" ref="G557:H560" si="69">G558</f>
        <v>195.3</v>
      </c>
      <c r="H557" s="15">
        <f t="shared" si="69"/>
        <v>195.3</v>
      </c>
    </row>
    <row r="558" spans="1:8" ht="33">
      <c r="A558" s="39" t="str">
        <f ca="1">IF(ISERROR(MATCH(E558,Код_КЦСР,0)),"",INDIRECT(ADDRESS(MATCH(E558,Код_КЦСР,0)+1,2,,,"КЦСР")))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58" s="6">
        <v>805</v>
      </c>
      <c r="C558" s="8" t="s">
        <v>537</v>
      </c>
      <c r="D558" s="8" t="s">
        <v>555</v>
      </c>
      <c r="E558" s="6" t="s">
        <v>13</v>
      </c>
      <c r="F558" s="6"/>
      <c r="G558" s="15">
        <f t="shared" si="69"/>
        <v>195.3</v>
      </c>
      <c r="H558" s="15">
        <f t="shared" si="69"/>
        <v>195.3</v>
      </c>
    </row>
    <row r="559" spans="1:8">
      <c r="A559" s="39" t="str">
        <f ca="1">IF(ISERROR(MATCH(F559,Код_КВР,0)),"",INDIRECT(ADDRESS(MATCH(F559,Код_КВР,0)+1,2,,,"КВР")))</f>
        <v>Социальное обеспечение и иные выплаты населению</v>
      </c>
      <c r="B559" s="6">
        <v>805</v>
      </c>
      <c r="C559" s="8" t="s">
        <v>537</v>
      </c>
      <c r="D559" s="8" t="s">
        <v>555</v>
      </c>
      <c r="E559" s="6" t="s">
        <v>13</v>
      </c>
      <c r="F559" s="6">
        <v>300</v>
      </c>
      <c r="G559" s="15">
        <f t="shared" si="69"/>
        <v>195.3</v>
      </c>
      <c r="H559" s="15">
        <f t="shared" si="69"/>
        <v>195.3</v>
      </c>
    </row>
    <row r="560" spans="1:8">
      <c r="A560" s="39" t="str">
        <f ca="1">IF(ISERROR(MATCH(F560,Код_КВР,0)),"",INDIRECT(ADDRESS(MATCH(F560,Код_КВР,0)+1,2,,,"КВР")))</f>
        <v>Публичные нормативные социальные выплаты гражданам</v>
      </c>
      <c r="B560" s="6">
        <v>805</v>
      </c>
      <c r="C560" s="8" t="s">
        <v>537</v>
      </c>
      <c r="D560" s="8" t="s">
        <v>555</v>
      </c>
      <c r="E560" s="6" t="s">
        <v>13</v>
      </c>
      <c r="F560" s="6">
        <v>310</v>
      </c>
      <c r="G560" s="15">
        <f t="shared" si="69"/>
        <v>195.3</v>
      </c>
      <c r="H560" s="15">
        <f t="shared" si="69"/>
        <v>195.3</v>
      </c>
    </row>
    <row r="561" spans="1:8" ht="33">
      <c r="A561" s="39" t="str">
        <f ca="1">IF(ISERROR(MATCH(F561,Код_КВР,0)),"",INDIRECT(ADDRESS(MATCH(F561,Код_КВР,0)+1,2,,,"КВР")))</f>
        <v>Пособия, компенсации, меры социальной поддержки по публичным нормативным обязательствам</v>
      </c>
      <c r="B561" s="6">
        <v>805</v>
      </c>
      <c r="C561" s="8" t="s">
        <v>537</v>
      </c>
      <c r="D561" s="8" t="s">
        <v>555</v>
      </c>
      <c r="E561" s="6" t="s">
        <v>13</v>
      </c>
      <c r="F561" s="6">
        <v>313</v>
      </c>
      <c r="G561" s="15">
        <v>195.3</v>
      </c>
      <c r="H561" s="15">
        <v>195.3</v>
      </c>
    </row>
    <row r="562" spans="1:8" ht="33">
      <c r="A562" s="39" t="str">
        <f ca="1">IF(ISERROR(MATCH(E562,Код_КЦСР,0)),"",INDIRECT(ADDRESS(MATCH(E562,Код_КЦСР,0)+1,2,,,"КЦСР")))</f>
        <v>Представление лучших педагогов сферы образования к поощрению  наградами всех уровней</v>
      </c>
      <c r="B562" s="6">
        <v>805</v>
      </c>
      <c r="C562" s="8" t="s">
        <v>537</v>
      </c>
      <c r="D562" s="8" t="s">
        <v>555</v>
      </c>
      <c r="E562" s="6" t="s">
        <v>196</v>
      </c>
      <c r="F562" s="6"/>
      <c r="G562" s="15">
        <f t="shared" ref="G562:H565" si="70">G563</f>
        <v>0</v>
      </c>
      <c r="H562" s="15">
        <f t="shared" si="70"/>
        <v>32.6</v>
      </c>
    </row>
    <row r="563" spans="1:8" ht="33">
      <c r="A563" s="39" t="str">
        <f ca="1">IF(ISERROR(MATCH(E563,Код_КЦСР,0)),"",INDIRECT(ADDRESS(MATCH(E563,Код_КЦСР,0)+1,2,,,"КЦСР")))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63" s="6">
        <v>805</v>
      </c>
      <c r="C563" s="8" t="s">
        <v>537</v>
      </c>
      <c r="D563" s="8" t="s">
        <v>555</v>
      </c>
      <c r="E563" s="6" t="s">
        <v>198</v>
      </c>
      <c r="F563" s="6"/>
      <c r="G563" s="15">
        <f t="shared" si="70"/>
        <v>0</v>
      </c>
      <c r="H563" s="15">
        <f>H564</f>
        <v>32.6</v>
      </c>
    </row>
    <row r="564" spans="1:8">
      <c r="A564" s="39" t="str">
        <f ca="1">IF(ISERROR(MATCH(F564,Код_КВР,0)),"",INDIRECT(ADDRESS(MATCH(F564,Код_КВР,0)+1,2,,,"КВР")))</f>
        <v>Социальное обеспечение и иные выплаты населению</v>
      </c>
      <c r="B564" s="6">
        <v>805</v>
      </c>
      <c r="C564" s="8" t="s">
        <v>537</v>
      </c>
      <c r="D564" s="8" t="s">
        <v>555</v>
      </c>
      <c r="E564" s="6" t="s">
        <v>198</v>
      </c>
      <c r="F564" s="6">
        <v>300</v>
      </c>
      <c r="G564" s="15">
        <f t="shared" si="70"/>
        <v>0</v>
      </c>
      <c r="H564" s="15">
        <f t="shared" si="70"/>
        <v>32.6</v>
      </c>
    </row>
    <row r="565" spans="1:8">
      <c r="A565" s="39" t="str">
        <f ca="1">IF(ISERROR(MATCH(F565,Код_КВР,0)),"",INDIRECT(ADDRESS(MATCH(F565,Код_КВР,0)+1,2,,,"КВР")))</f>
        <v>Публичные нормативные социальные выплаты гражданам</v>
      </c>
      <c r="B565" s="6">
        <v>805</v>
      </c>
      <c r="C565" s="8" t="s">
        <v>537</v>
      </c>
      <c r="D565" s="8" t="s">
        <v>555</v>
      </c>
      <c r="E565" s="6" t="s">
        <v>198</v>
      </c>
      <c r="F565" s="6">
        <v>310</v>
      </c>
      <c r="G565" s="15">
        <f t="shared" si="70"/>
        <v>0</v>
      </c>
      <c r="H565" s="15">
        <f t="shared" si="70"/>
        <v>32.6</v>
      </c>
    </row>
    <row r="566" spans="1:8" ht="33">
      <c r="A566" s="39" t="str">
        <f ca="1">IF(ISERROR(MATCH(F566,Код_КВР,0)),"",INDIRECT(ADDRESS(MATCH(F566,Код_КВР,0)+1,2,,,"КВР")))</f>
        <v>Пособия, компенсации, меры социальной поддержки по публичным нормативным обязательствам</v>
      </c>
      <c r="B566" s="6">
        <v>805</v>
      </c>
      <c r="C566" s="8" t="s">
        <v>537</v>
      </c>
      <c r="D566" s="8" t="s">
        <v>555</v>
      </c>
      <c r="E566" s="6" t="s">
        <v>198</v>
      </c>
      <c r="F566" s="6">
        <v>313</v>
      </c>
      <c r="G566" s="15"/>
      <c r="H566" s="15">
        <v>32.6</v>
      </c>
    </row>
    <row r="567" spans="1:8" ht="33">
      <c r="A567" s="39" t="str">
        <f ca="1">IF(ISERROR(MATCH(E567,Код_КЦСР,0)),"",INDIRECT(ADDRESS(MATCH(E567,Код_КЦСР,0)+1,2,,,"КЦСР")))</f>
        <v>Социально-педагогическая поддержка детей-сирот и детей, оставшихся без попечения родителей</v>
      </c>
      <c r="B567" s="6">
        <v>805</v>
      </c>
      <c r="C567" s="8" t="s">
        <v>537</v>
      </c>
      <c r="D567" s="8" t="s">
        <v>555</v>
      </c>
      <c r="E567" s="6" t="s">
        <v>134</v>
      </c>
      <c r="F567" s="6"/>
      <c r="G567" s="15">
        <f>G568</f>
        <v>125442.1</v>
      </c>
      <c r="H567" s="15">
        <f>H568</f>
        <v>125442.1</v>
      </c>
    </row>
    <row r="568" spans="1:8" ht="66">
      <c r="A568" s="39" t="str">
        <f ca="1">IF(ISERROR(MATCH(E568,Код_КЦСР,0)),"",INDIRECT(ADDRESS(MATCH(E568,Код_КЦСР,0)+1,2,,,"КЦСР")))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68" s="6">
        <v>805</v>
      </c>
      <c r="C568" s="8" t="s">
        <v>537</v>
      </c>
      <c r="D568" s="8" t="s">
        <v>555</v>
      </c>
      <c r="E568" s="6" t="s">
        <v>136</v>
      </c>
      <c r="F568" s="6"/>
      <c r="G568" s="15">
        <f>G569+G572</f>
        <v>125442.1</v>
      </c>
      <c r="H568" s="15">
        <f>H569+H572</f>
        <v>125442.1</v>
      </c>
    </row>
    <row r="569" spans="1:8">
      <c r="A569" s="39" t="str">
        <f t="shared" ref="A569:A574" ca="1" si="71">IF(ISERROR(MATCH(F569,Код_КВР,0)),"",INDIRECT(ADDRESS(MATCH(F569,Код_КВР,0)+1,2,,,"КВР")))</f>
        <v>Социальное обеспечение и иные выплаты населению</v>
      </c>
      <c r="B569" s="6">
        <v>805</v>
      </c>
      <c r="C569" s="8" t="s">
        <v>537</v>
      </c>
      <c r="D569" s="8" t="s">
        <v>555</v>
      </c>
      <c r="E569" s="6" t="s">
        <v>136</v>
      </c>
      <c r="F569" s="6">
        <v>300</v>
      </c>
      <c r="G569" s="15">
        <f>G570</f>
        <v>851.6</v>
      </c>
      <c r="H569" s="15">
        <f>H570</f>
        <v>851.6</v>
      </c>
    </row>
    <row r="570" spans="1:8" ht="33">
      <c r="A570" s="39" t="str">
        <f t="shared" ca="1" si="71"/>
        <v>Социальные выплаты гражданам, кроме публичных нормативных социальных выплат</v>
      </c>
      <c r="B570" s="6">
        <v>805</v>
      </c>
      <c r="C570" s="8" t="s">
        <v>537</v>
      </c>
      <c r="D570" s="8" t="s">
        <v>555</v>
      </c>
      <c r="E570" s="6" t="s">
        <v>136</v>
      </c>
      <c r="F570" s="6">
        <v>320</v>
      </c>
      <c r="G570" s="15">
        <f>G571</f>
        <v>851.6</v>
      </c>
      <c r="H570" s="15">
        <f>H571</f>
        <v>851.6</v>
      </c>
    </row>
    <row r="571" spans="1:8" ht="33">
      <c r="A571" s="39" t="str">
        <f t="shared" ca="1" si="71"/>
        <v>Пособия, компенсации и иные социальные выплаты гражданам, кроме публичных нормативных обязательств</v>
      </c>
      <c r="B571" s="6">
        <v>805</v>
      </c>
      <c r="C571" s="8" t="s">
        <v>537</v>
      </c>
      <c r="D571" s="8" t="s">
        <v>555</v>
      </c>
      <c r="E571" s="6" t="s">
        <v>136</v>
      </c>
      <c r="F571" s="6">
        <v>321</v>
      </c>
      <c r="G571" s="15">
        <f>851.6</f>
        <v>851.6</v>
      </c>
      <c r="H571" s="15">
        <f>851.6</f>
        <v>851.6</v>
      </c>
    </row>
    <row r="572" spans="1:8" ht="33">
      <c r="A572" s="39" t="str">
        <f t="shared" ca="1" si="71"/>
        <v>Предоставление субсидий бюджетным, автономным учреждениям и иным некоммерческим организациям</v>
      </c>
      <c r="B572" s="6">
        <v>805</v>
      </c>
      <c r="C572" s="8" t="s">
        <v>537</v>
      </c>
      <c r="D572" s="8" t="s">
        <v>555</v>
      </c>
      <c r="E572" s="6" t="s">
        <v>136</v>
      </c>
      <c r="F572" s="6">
        <v>600</v>
      </c>
      <c r="G572" s="15">
        <f>G573</f>
        <v>124590.5</v>
      </c>
      <c r="H572" s="15">
        <f>H573</f>
        <v>124590.5</v>
      </c>
    </row>
    <row r="573" spans="1:8">
      <c r="A573" s="39" t="str">
        <f t="shared" ca="1" si="71"/>
        <v>Субсидии бюджетным учреждениям</v>
      </c>
      <c r="B573" s="6">
        <v>805</v>
      </c>
      <c r="C573" s="8" t="s">
        <v>537</v>
      </c>
      <c r="D573" s="8" t="s">
        <v>555</v>
      </c>
      <c r="E573" s="6" t="s">
        <v>136</v>
      </c>
      <c r="F573" s="6">
        <v>610</v>
      </c>
      <c r="G573" s="15">
        <f>G574</f>
        <v>124590.5</v>
      </c>
      <c r="H573" s="15">
        <f>H574</f>
        <v>124590.5</v>
      </c>
    </row>
    <row r="574" spans="1:8" ht="49.5">
      <c r="A574" s="39" t="str">
        <f t="shared" ca="1" si="71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4" s="6">
        <v>805</v>
      </c>
      <c r="C574" s="8" t="s">
        <v>537</v>
      </c>
      <c r="D574" s="8" t="s">
        <v>555</v>
      </c>
      <c r="E574" s="6" t="s">
        <v>136</v>
      </c>
      <c r="F574" s="6">
        <v>611</v>
      </c>
      <c r="G574" s="15">
        <v>124590.5</v>
      </c>
      <c r="H574" s="15">
        <v>124590.5</v>
      </c>
    </row>
    <row r="575" spans="1:8">
      <c r="A575" s="10" t="s">
        <v>541</v>
      </c>
      <c r="B575" s="6">
        <v>805</v>
      </c>
      <c r="C575" s="8" t="s">
        <v>537</v>
      </c>
      <c r="D575" s="8" t="s">
        <v>537</v>
      </c>
      <c r="E575" s="6"/>
      <c r="F575" s="6"/>
      <c r="G575" s="15">
        <f t="shared" ref="G575:H577" si="72">G576</f>
        <v>3876</v>
      </c>
      <c r="H575" s="15">
        <f t="shared" si="72"/>
        <v>3876</v>
      </c>
    </row>
    <row r="576" spans="1:8">
      <c r="A576" s="39" t="str">
        <f ca="1">IF(ISERROR(MATCH(E576,Код_КЦСР,0)),"",INDIRECT(ADDRESS(MATCH(E576,Код_КЦСР,0)+1,2,,,"КЦСР")))</f>
        <v>Муниципальная программа «Развитие образования» на 2013-2022 годы</v>
      </c>
      <c r="B576" s="6">
        <v>805</v>
      </c>
      <c r="C576" s="8" t="s">
        <v>537</v>
      </c>
      <c r="D576" s="8" t="s">
        <v>537</v>
      </c>
      <c r="E576" s="6" t="s">
        <v>609</v>
      </c>
      <c r="F576" s="6"/>
      <c r="G576" s="15">
        <f t="shared" si="72"/>
        <v>3876</v>
      </c>
      <c r="H576" s="15">
        <f t="shared" si="72"/>
        <v>3876</v>
      </c>
    </row>
    <row r="577" spans="1:8" ht="33">
      <c r="A577" s="39" t="str">
        <f ca="1">IF(ISERROR(MATCH(E577,Код_КЦСР,0)),"",INDIRECT(ADDRESS(MATCH(E577,Код_КЦСР,0)+1,2,,,"КЦСР")))</f>
        <v>Социально-педагогическая поддержка детей-сирот и детей, оставшихся без попечения родителей</v>
      </c>
      <c r="B577" s="6">
        <v>805</v>
      </c>
      <c r="C577" s="8" t="s">
        <v>537</v>
      </c>
      <c r="D577" s="8" t="s">
        <v>537</v>
      </c>
      <c r="E577" s="6" t="s">
        <v>134</v>
      </c>
      <c r="F577" s="6"/>
      <c r="G577" s="15">
        <f t="shared" si="72"/>
        <v>3876</v>
      </c>
      <c r="H577" s="15">
        <f t="shared" si="72"/>
        <v>3876</v>
      </c>
    </row>
    <row r="578" spans="1:8" ht="66">
      <c r="A578" s="39" t="str">
        <f ca="1">IF(ISERROR(MATCH(E578,Код_КЦСР,0)),"",INDIRECT(ADDRESS(MATCH(E578,Код_КЦСР,0)+1,2,,,"КЦСР")))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78" s="6">
        <v>805</v>
      </c>
      <c r="C578" s="8" t="s">
        <v>537</v>
      </c>
      <c r="D578" s="8" t="s">
        <v>537</v>
      </c>
      <c r="E578" s="6" t="s">
        <v>136</v>
      </c>
      <c r="F578" s="6"/>
      <c r="G578" s="15">
        <f t="shared" ref="G578:H580" si="73">G579</f>
        <v>3876</v>
      </c>
      <c r="H578" s="15">
        <f t="shared" si="73"/>
        <v>3876</v>
      </c>
    </row>
    <row r="579" spans="1:8">
      <c r="A579" s="39" t="str">
        <f ca="1">IF(ISERROR(MATCH(F579,Код_КВР,0)),"",INDIRECT(ADDRESS(MATCH(F579,Код_КВР,0)+1,2,,,"КВР")))</f>
        <v>Социальное обеспечение и иные выплаты населению</v>
      </c>
      <c r="B579" s="6">
        <v>805</v>
      </c>
      <c r="C579" s="8" t="s">
        <v>537</v>
      </c>
      <c r="D579" s="8" t="s">
        <v>537</v>
      </c>
      <c r="E579" s="6" t="s">
        <v>136</v>
      </c>
      <c r="F579" s="6">
        <v>300</v>
      </c>
      <c r="G579" s="15">
        <f t="shared" si="73"/>
        <v>3876</v>
      </c>
      <c r="H579" s="15">
        <f t="shared" si="73"/>
        <v>3876</v>
      </c>
    </row>
    <row r="580" spans="1:8" ht="33">
      <c r="A580" s="39" t="str">
        <f ca="1">IF(ISERROR(MATCH(F580,Код_КВР,0)),"",INDIRECT(ADDRESS(MATCH(F580,Код_КВР,0)+1,2,,,"КВР")))</f>
        <v>Социальные выплаты гражданам, кроме публичных нормативных социальных выплат</v>
      </c>
      <c r="B580" s="6">
        <v>805</v>
      </c>
      <c r="C580" s="8" t="s">
        <v>537</v>
      </c>
      <c r="D580" s="8" t="s">
        <v>537</v>
      </c>
      <c r="E580" s="6" t="s">
        <v>136</v>
      </c>
      <c r="F580" s="6">
        <v>320</v>
      </c>
      <c r="G580" s="15">
        <f t="shared" si="73"/>
        <v>3876</v>
      </c>
      <c r="H580" s="15">
        <f t="shared" si="73"/>
        <v>3876</v>
      </c>
    </row>
    <row r="581" spans="1:8" ht="33">
      <c r="A581" s="39" t="str">
        <f ca="1">IF(ISERROR(MATCH(F581,Код_КВР,0)),"",INDIRECT(ADDRESS(MATCH(F581,Код_КВР,0)+1,2,,,"КВР")))</f>
        <v>Приобретение товаров, работ, услуг в пользу граждан в целях их социального обеспечения</v>
      </c>
      <c r="B581" s="6">
        <v>805</v>
      </c>
      <c r="C581" s="8" t="s">
        <v>537</v>
      </c>
      <c r="D581" s="8" t="s">
        <v>537</v>
      </c>
      <c r="E581" s="6" t="s">
        <v>136</v>
      </c>
      <c r="F581" s="6">
        <v>323</v>
      </c>
      <c r="G581" s="15">
        <v>3876</v>
      </c>
      <c r="H581" s="15">
        <v>3876</v>
      </c>
    </row>
    <row r="582" spans="1:8">
      <c r="A582" s="10" t="s">
        <v>590</v>
      </c>
      <c r="B582" s="6">
        <v>805</v>
      </c>
      <c r="C582" s="8" t="s">
        <v>537</v>
      </c>
      <c r="D582" s="8" t="s">
        <v>560</v>
      </c>
      <c r="E582" s="6"/>
      <c r="F582" s="6"/>
      <c r="G582" s="15">
        <f>G583+G620+G629+G643+G656+G662</f>
        <v>101128.6</v>
      </c>
      <c r="H582" s="15">
        <f>H583+H620+H629+H643+H656+H662</f>
        <v>100656.7</v>
      </c>
    </row>
    <row r="583" spans="1:8">
      <c r="A583" s="39" t="str">
        <f ca="1">IF(ISERROR(MATCH(E583,Код_КЦСР,0)),"",INDIRECT(ADDRESS(MATCH(E583,Код_КЦСР,0)+1,2,,,"КЦСР")))</f>
        <v>Муниципальная программа «Развитие образования» на 2013-2022 годы</v>
      </c>
      <c r="B583" s="6">
        <v>805</v>
      </c>
      <c r="C583" s="8" t="s">
        <v>537</v>
      </c>
      <c r="D583" s="8" t="s">
        <v>560</v>
      </c>
      <c r="E583" s="6" t="s">
        <v>609</v>
      </c>
      <c r="F583" s="6"/>
      <c r="G583" s="15">
        <f>G584+G588+G592+G596+G600+G605+G611</f>
        <v>68780.600000000006</v>
      </c>
      <c r="H583" s="15">
        <f>H584+H588+H592+H596+H600+H605+H611</f>
        <v>68888.2</v>
      </c>
    </row>
    <row r="584" spans="1:8" ht="33">
      <c r="A584" s="39" t="str">
        <f ca="1">IF(ISERROR(MATCH(E584,Код_КЦСР,0)),"",INDIRECT(ADDRESS(MATCH(E584,Код_КЦСР,0)+1,2,,,"КЦСР")))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84" s="6">
        <v>805</v>
      </c>
      <c r="C584" s="8" t="s">
        <v>537</v>
      </c>
      <c r="D584" s="8" t="s">
        <v>560</v>
      </c>
      <c r="E584" s="6" t="s">
        <v>611</v>
      </c>
      <c r="F584" s="6"/>
      <c r="G584" s="15">
        <f t="shared" ref="G584:H586" si="74">G585</f>
        <v>92.7</v>
      </c>
      <c r="H584" s="15">
        <f t="shared" si="74"/>
        <v>92.7</v>
      </c>
    </row>
    <row r="585" spans="1:8">
      <c r="A585" s="39" t="str">
        <f ca="1">IF(ISERROR(MATCH(F585,Код_КВР,0)),"",INDIRECT(ADDRESS(MATCH(F585,Код_КВР,0)+1,2,,,"КВР")))</f>
        <v>Закупка товаров, работ и услуг для муниципальных нужд</v>
      </c>
      <c r="B585" s="6">
        <v>805</v>
      </c>
      <c r="C585" s="8" t="s">
        <v>537</v>
      </c>
      <c r="D585" s="8" t="s">
        <v>560</v>
      </c>
      <c r="E585" s="6" t="s">
        <v>611</v>
      </c>
      <c r="F585" s="6">
        <v>200</v>
      </c>
      <c r="G585" s="15">
        <f t="shared" si="74"/>
        <v>92.7</v>
      </c>
      <c r="H585" s="15">
        <f t="shared" si="74"/>
        <v>92.7</v>
      </c>
    </row>
    <row r="586" spans="1:8" ht="33">
      <c r="A586" s="39" t="str">
        <f ca="1">IF(ISERROR(MATCH(F586,Код_КВР,0)),"",INDIRECT(ADDRESS(MATCH(F586,Код_КВР,0)+1,2,,,"КВР")))</f>
        <v>Иные закупки товаров, работ и услуг для обеспечения муниципальных нужд</v>
      </c>
      <c r="B586" s="6">
        <v>805</v>
      </c>
      <c r="C586" s="8" t="s">
        <v>537</v>
      </c>
      <c r="D586" s="8" t="s">
        <v>560</v>
      </c>
      <c r="E586" s="6" t="s">
        <v>611</v>
      </c>
      <c r="F586" s="6">
        <v>240</v>
      </c>
      <c r="G586" s="15">
        <f t="shared" si="74"/>
        <v>92.7</v>
      </c>
      <c r="H586" s="15">
        <f t="shared" si="74"/>
        <v>92.7</v>
      </c>
    </row>
    <row r="587" spans="1:8" ht="33">
      <c r="A587" s="39" t="str">
        <f ca="1">IF(ISERROR(MATCH(F587,Код_КВР,0)),"",INDIRECT(ADDRESS(MATCH(F587,Код_КВР,0)+1,2,,,"КВР")))</f>
        <v xml:space="preserve">Прочая закупка товаров, работ и услуг для обеспечения муниципальных нужд         </v>
      </c>
      <c r="B587" s="6">
        <v>805</v>
      </c>
      <c r="C587" s="8" t="s">
        <v>537</v>
      </c>
      <c r="D587" s="8" t="s">
        <v>560</v>
      </c>
      <c r="E587" s="6" t="s">
        <v>611</v>
      </c>
      <c r="F587" s="6">
        <v>244</v>
      </c>
      <c r="G587" s="15">
        <v>92.7</v>
      </c>
      <c r="H587" s="15">
        <v>92.7</v>
      </c>
    </row>
    <row r="588" spans="1:8">
      <c r="A588" s="39" t="str">
        <f ca="1">IF(ISERROR(MATCH(E588,Код_КЦСР,0)),"",INDIRECT(ADDRESS(MATCH(E588,Код_КЦСР,0)+1,2,,,"КЦСР")))</f>
        <v>Обеспечение питанием обучающихся в МОУ</v>
      </c>
      <c r="B588" s="6">
        <v>805</v>
      </c>
      <c r="C588" s="8" t="s">
        <v>537</v>
      </c>
      <c r="D588" s="8" t="s">
        <v>560</v>
      </c>
      <c r="E588" s="6" t="s">
        <v>613</v>
      </c>
      <c r="F588" s="6"/>
      <c r="G588" s="15">
        <f t="shared" ref="G588:H590" si="75">G589</f>
        <v>6147.5</v>
      </c>
      <c r="H588" s="15">
        <f t="shared" si="75"/>
        <v>6159.4</v>
      </c>
    </row>
    <row r="589" spans="1:8" ht="33">
      <c r="A589" s="39" t="str">
        <f ca="1">IF(ISERROR(MATCH(F589,Код_КВР,0)),"",INDIRECT(ADDRESS(MATCH(F589,Код_КВР,0)+1,2,,,"КВР")))</f>
        <v>Предоставление субсидий бюджетным, автономным учреждениям и иным некоммерческим организациям</v>
      </c>
      <c r="B589" s="6">
        <v>805</v>
      </c>
      <c r="C589" s="8" t="s">
        <v>537</v>
      </c>
      <c r="D589" s="8" t="s">
        <v>560</v>
      </c>
      <c r="E589" s="6" t="s">
        <v>613</v>
      </c>
      <c r="F589" s="6">
        <v>600</v>
      </c>
      <c r="G589" s="15">
        <f t="shared" si="75"/>
        <v>6147.5</v>
      </c>
      <c r="H589" s="15">
        <f t="shared" si="75"/>
        <v>6159.4</v>
      </c>
    </row>
    <row r="590" spans="1:8">
      <c r="A590" s="39" t="str">
        <f ca="1">IF(ISERROR(MATCH(F590,Код_КВР,0)),"",INDIRECT(ADDRESS(MATCH(F590,Код_КВР,0)+1,2,,,"КВР")))</f>
        <v>Субсидии бюджетным учреждениям</v>
      </c>
      <c r="B590" s="6">
        <v>805</v>
      </c>
      <c r="C590" s="8" t="s">
        <v>537</v>
      </c>
      <c r="D590" s="8" t="s">
        <v>560</v>
      </c>
      <c r="E590" s="6" t="s">
        <v>613</v>
      </c>
      <c r="F590" s="6">
        <v>610</v>
      </c>
      <c r="G590" s="15">
        <f t="shared" si="75"/>
        <v>6147.5</v>
      </c>
      <c r="H590" s="15">
        <f t="shared" si="75"/>
        <v>6159.4</v>
      </c>
    </row>
    <row r="591" spans="1:8" ht="49.5">
      <c r="A591" s="39" t="str">
        <f ca="1">IF(ISERROR(MATCH(F591,Код_КВР,0)),"",INDIRECT(ADDRESS(MATCH(F591,Код_КВР,0)+1,2,,,"КВР")))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1" s="6">
        <v>805</v>
      </c>
      <c r="C591" s="8" t="s">
        <v>537</v>
      </c>
      <c r="D591" s="8" t="s">
        <v>560</v>
      </c>
      <c r="E591" s="6" t="s">
        <v>613</v>
      </c>
      <c r="F591" s="6">
        <v>611</v>
      </c>
      <c r="G591" s="15">
        <v>6147.5</v>
      </c>
      <c r="H591" s="15">
        <v>6159.4</v>
      </c>
    </row>
    <row r="592" spans="1:8" ht="33">
      <c r="A592" s="39" t="str">
        <f ca="1">IF(ISERROR(MATCH(E592,Код_КЦСР,0)),"",INDIRECT(ADDRESS(MATCH(E592,Код_КЦСР,0)+1,2,,,"КЦСР")))</f>
        <v>Обеспечение работы по организации и ведению бухгалтерского (бюджетного) учета и отчетности</v>
      </c>
      <c r="B592" s="6">
        <v>805</v>
      </c>
      <c r="C592" s="8" t="s">
        <v>537</v>
      </c>
      <c r="D592" s="8" t="s">
        <v>560</v>
      </c>
      <c r="E592" s="6" t="s">
        <v>615</v>
      </c>
      <c r="F592" s="6"/>
      <c r="G592" s="15">
        <f t="shared" ref="G592:H598" si="76">G593</f>
        <v>43252.3</v>
      </c>
      <c r="H592" s="15">
        <f t="shared" si="76"/>
        <v>43348</v>
      </c>
    </row>
    <row r="593" spans="1:8" ht="33">
      <c r="A593" s="39" t="str">
        <f ca="1">IF(ISERROR(MATCH(F593,Код_КВР,0)),"",INDIRECT(ADDRESS(MATCH(F593,Код_КВР,0)+1,2,,,"КВР")))</f>
        <v>Предоставление субсидий бюджетным, автономным учреждениям и иным некоммерческим организациям</v>
      </c>
      <c r="B593" s="6">
        <v>805</v>
      </c>
      <c r="C593" s="8" t="s">
        <v>537</v>
      </c>
      <c r="D593" s="8" t="s">
        <v>560</v>
      </c>
      <c r="E593" s="6" t="s">
        <v>615</v>
      </c>
      <c r="F593" s="6">
        <v>600</v>
      </c>
      <c r="G593" s="15">
        <f t="shared" si="76"/>
        <v>43252.3</v>
      </c>
      <c r="H593" s="15">
        <f t="shared" si="76"/>
        <v>43348</v>
      </c>
    </row>
    <row r="594" spans="1:8">
      <c r="A594" s="39" t="str">
        <f ca="1">IF(ISERROR(MATCH(F594,Код_КВР,0)),"",INDIRECT(ADDRESS(MATCH(F594,Код_КВР,0)+1,2,,,"КВР")))</f>
        <v>Субсидии бюджетным учреждениям</v>
      </c>
      <c r="B594" s="6">
        <v>805</v>
      </c>
      <c r="C594" s="8" t="s">
        <v>537</v>
      </c>
      <c r="D594" s="8" t="s">
        <v>560</v>
      </c>
      <c r="E594" s="6" t="s">
        <v>615</v>
      </c>
      <c r="F594" s="6">
        <v>610</v>
      </c>
      <c r="G594" s="15">
        <f t="shared" si="76"/>
        <v>43252.3</v>
      </c>
      <c r="H594" s="15">
        <f t="shared" si="76"/>
        <v>43348</v>
      </c>
    </row>
    <row r="595" spans="1:8" ht="49.5">
      <c r="A595" s="39" t="str">
        <f ca="1">IF(ISERROR(MATCH(F595,Код_КВР,0)),"",INDIRECT(ADDRESS(MATCH(F595,Код_КВР,0)+1,2,,,"КВР")))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5" s="6">
        <v>805</v>
      </c>
      <c r="C595" s="8" t="s">
        <v>537</v>
      </c>
      <c r="D595" s="8" t="s">
        <v>560</v>
      </c>
      <c r="E595" s="6" t="s">
        <v>615</v>
      </c>
      <c r="F595" s="6">
        <v>611</v>
      </c>
      <c r="G595" s="15">
        <v>43252.3</v>
      </c>
      <c r="H595" s="15">
        <v>43348</v>
      </c>
    </row>
    <row r="596" spans="1:8" ht="33">
      <c r="A596" s="39" t="str">
        <f ca="1">IF(ISERROR(MATCH(E596,Код_КЦСР,0)),"",INDIRECT(ADDRESS(MATCH(E596,Код_КЦСР,0)+1,2,,,"КЦСР")))</f>
        <v>Обеспечение питанием обучающихся в МОУ за счет субвенций из областного бюджета</v>
      </c>
      <c r="B596" s="6">
        <v>805</v>
      </c>
      <c r="C596" s="8" t="s">
        <v>537</v>
      </c>
      <c r="D596" s="8" t="s">
        <v>560</v>
      </c>
      <c r="E596" s="6" t="s">
        <v>147</v>
      </c>
      <c r="F596" s="6"/>
      <c r="G596" s="15">
        <f t="shared" si="76"/>
        <v>17187.3</v>
      </c>
      <c r="H596" s="15">
        <f t="shared" si="76"/>
        <v>17187.3</v>
      </c>
    </row>
    <row r="597" spans="1:8" ht="33">
      <c r="A597" s="39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6">
        <v>805</v>
      </c>
      <c r="C597" s="8" t="s">
        <v>537</v>
      </c>
      <c r="D597" s="8" t="s">
        <v>560</v>
      </c>
      <c r="E597" s="6" t="s">
        <v>147</v>
      </c>
      <c r="F597" s="6">
        <v>600</v>
      </c>
      <c r="G597" s="15">
        <f t="shared" si="76"/>
        <v>17187.3</v>
      </c>
      <c r="H597" s="15">
        <f t="shared" si="76"/>
        <v>17187.3</v>
      </c>
    </row>
    <row r="598" spans="1:8">
      <c r="A598" s="39" t="str">
        <f ca="1">IF(ISERROR(MATCH(F598,Код_КВР,0)),"",INDIRECT(ADDRESS(MATCH(F598,Код_КВР,0)+1,2,,,"КВР")))</f>
        <v>Субсидии бюджетным учреждениям</v>
      </c>
      <c r="B598" s="6">
        <v>805</v>
      </c>
      <c r="C598" s="8" t="s">
        <v>537</v>
      </c>
      <c r="D598" s="8" t="s">
        <v>560</v>
      </c>
      <c r="E598" s="6" t="s">
        <v>147</v>
      </c>
      <c r="F598" s="6">
        <v>610</v>
      </c>
      <c r="G598" s="15">
        <f t="shared" si="76"/>
        <v>17187.3</v>
      </c>
      <c r="H598" s="15">
        <f t="shared" si="76"/>
        <v>17187.3</v>
      </c>
    </row>
    <row r="599" spans="1:8" ht="49.5">
      <c r="A599" s="39" t="str">
        <f ca="1">IF(ISERROR(MATCH(F599,Код_КВР,0)),"",INDIRECT(ADDRESS(MATCH(F599,Код_КВР,0)+1,2,,,"КВР")))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9" s="6">
        <v>805</v>
      </c>
      <c r="C599" s="8" t="s">
        <v>537</v>
      </c>
      <c r="D599" s="8" t="s">
        <v>560</v>
      </c>
      <c r="E599" s="6" t="s">
        <v>147</v>
      </c>
      <c r="F599" s="6">
        <v>611</v>
      </c>
      <c r="G599" s="15">
        <v>17187.3</v>
      </c>
      <c r="H599" s="15">
        <v>17187.3</v>
      </c>
    </row>
    <row r="600" spans="1:8">
      <c r="A600" s="39" t="str">
        <f ca="1">IF(ISERROR(MATCH(E600,Код_КЦСР,0)),"",INDIRECT(ADDRESS(MATCH(E600,Код_КЦСР,0)+1,2,,,"КЦСР")))</f>
        <v>Дополнительное образование</v>
      </c>
      <c r="B600" s="6">
        <v>805</v>
      </c>
      <c r="C600" s="8" t="s">
        <v>537</v>
      </c>
      <c r="D600" s="8" t="s">
        <v>560</v>
      </c>
      <c r="E600" s="6" t="s">
        <v>624</v>
      </c>
      <c r="F600" s="6"/>
      <c r="G600" s="15">
        <f t="shared" ref="G600:H603" si="77">G601</f>
        <v>258</v>
      </c>
      <c r="H600" s="15">
        <f t="shared" si="77"/>
        <v>258</v>
      </c>
    </row>
    <row r="601" spans="1:8" ht="49.5">
      <c r="A601" s="39" t="str">
        <f ca="1">IF(ISERROR(MATCH(E601,Код_КЦСР,0)),"",INDIRECT(ADDRESS(MATCH(E601,Код_КЦСР,0)+1,2,,,"КЦСР")))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01" s="6">
        <v>805</v>
      </c>
      <c r="C601" s="8" t="s">
        <v>537</v>
      </c>
      <c r="D601" s="8" t="s">
        <v>560</v>
      </c>
      <c r="E601" s="6" t="s">
        <v>3</v>
      </c>
      <c r="F601" s="6"/>
      <c r="G601" s="15">
        <f t="shared" si="77"/>
        <v>258</v>
      </c>
      <c r="H601" s="15">
        <f t="shared" si="77"/>
        <v>258</v>
      </c>
    </row>
    <row r="602" spans="1:8" ht="33">
      <c r="A602" s="39" t="str">
        <f ca="1">IF(ISERROR(MATCH(F602,Код_КВР,0)),"",INDIRECT(ADDRESS(MATCH(F602,Код_КВР,0)+1,2,,,"КВР")))</f>
        <v>Предоставление субсидий бюджетным, автономным учреждениям и иным некоммерческим организациям</v>
      </c>
      <c r="B602" s="6">
        <v>805</v>
      </c>
      <c r="C602" s="8" t="s">
        <v>537</v>
      </c>
      <c r="D602" s="8" t="s">
        <v>560</v>
      </c>
      <c r="E602" s="6" t="s">
        <v>3</v>
      </c>
      <c r="F602" s="6">
        <v>600</v>
      </c>
      <c r="G602" s="15">
        <f t="shared" si="77"/>
        <v>258</v>
      </c>
      <c r="H602" s="15">
        <f t="shared" si="77"/>
        <v>258</v>
      </c>
    </row>
    <row r="603" spans="1:8">
      <c r="A603" s="39" t="str">
        <f ca="1">IF(ISERROR(MATCH(F603,Код_КВР,0)),"",INDIRECT(ADDRESS(MATCH(F603,Код_КВР,0)+1,2,,,"КВР")))</f>
        <v>Субсидии бюджетным учреждениям</v>
      </c>
      <c r="B603" s="6">
        <v>805</v>
      </c>
      <c r="C603" s="8" t="s">
        <v>537</v>
      </c>
      <c r="D603" s="8" t="s">
        <v>560</v>
      </c>
      <c r="E603" s="6" t="s">
        <v>3</v>
      </c>
      <c r="F603" s="6">
        <v>610</v>
      </c>
      <c r="G603" s="15">
        <f t="shared" si="77"/>
        <v>258</v>
      </c>
      <c r="H603" s="15">
        <f t="shared" si="77"/>
        <v>258</v>
      </c>
    </row>
    <row r="604" spans="1:8" ht="49.5">
      <c r="A604" s="39" t="str">
        <f ca="1">IF(ISERROR(MATCH(F604,Код_КВР,0)),"",INDIRECT(ADDRESS(MATCH(F604,Код_КВР,0)+1,2,,,"КВР")))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4" s="6">
        <v>805</v>
      </c>
      <c r="C604" s="8" t="s">
        <v>537</v>
      </c>
      <c r="D604" s="8" t="s">
        <v>560</v>
      </c>
      <c r="E604" s="6" t="s">
        <v>3</v>
      </c>
      <c r="F604" s="6">
        <v>611</v>
      </c>
      <c r="G604" s="15">
        <v>258</v>
      </c>
      <c r="H604" s="15">
        <v>258</v>
      </c>
    </row>
    <row r="605" spans="1:8">
      <c r="A605" s="39" t="str">
        <f ca="1">IF(ISERROR(MATCH(E605,Код_КЦСР,0)),"",INDIRECT(ADDRESS(MATCH(E605,Код_КЦСР,0)+1,2,,,"КЦСР")))</f>
        <v>Одаренные дети</v>
      </c>
      <c r="B605" s="6">
        <v>805</v>
      </c>
      <c r="C605" s="8" t="s">
        <v>537</v>
      </c>
      <c r="D605" s="8" t="s">
        <v>560</v>
      </c>
      <c r="E605" s="6" t="s">
        <v>199</v>
      </c>
      <c r="F605" s="6"/>
      <c r="G605" s="15">
        <f>G606</f>
        <v>1842.8</v>
      </c>
      <c r="H605" s="15">
        <f>H606</f>
        <v>1842.8</v>
      </c>
    </row>
    <row r="606" spans="1:8" ht="33">
      <c r="A606" s="39" t="str">
        <f ca="1">IF(ISERROR(MATCH(F606,Код_КВР,0)),"",INDIRECT(ADDRESS(MATCH(F606,Код_КВР,0)+1,2,,,"КВР")))</f>
        <v>Предоставление субсидий бюджетным, автономным учреждениям и иным некоммерческим организациям</v>
      </c>
      <c r="B606" s="6">
        <v>805</v>
      </c>
      <c r="C606" s="8" t="s">
        <v>537</v>
      </c>
      <c r="D606" s="8" t="s">
        <v>560</v>
      </c>
      <c r="E606" s="6" t="s">
        <v>199</v>
      </c>
      <c r="F606" s="6">
        <v>600</v>
      </c>
      <c r="G606" s="15">
        <f>G607+G609</f>
        <v>1842.8</v>
      </c>
      <c r="H606" s="15">
        <f>H607+H609</f>
        <v>1842.8</v>
      </c>
    </row>
    <row r="607" spans="1:8">
      <c r="A607" s="39" t="str">
        <f ca="1">IF(ISERROR(MATCH(F607,Код_КВР,0)),"",INDIRECT(ADDRESS(MATCH(F607,Код_КВР,0)+1,2,,,"КВР")))</f>
        <v>Субсидии бюджетным учреждениям</v>
      </c>
      <c r="B607" s="6">
        <v>805</v>
      </c>
      <c r="C607" s="8" t="s">
        <v>537</v>
      </c>
      <c r="D607" s="8" t="s">
        <v>560</v>
      </c>
      <c r="E607" s="6" t="s">
        <v>199</v>
      </c>
      <c r="F607" s="6">
        <v>610</v>
      </c>
      <c r="G607" s="15">
        <f>G608</f>
        <v>1808.8</v>
      </c>
      <c r="H607" s="15">
        <f>H608</f>
        <v>1808.8</v>
      </c>
    </row>
    <row r="608" spans="1:8">
      <c r="A608" s="39" t="str">
        <f ca="1">IF(ISERROR(MATCH(F608,Код_КВР,0)),"",INDIRECT(ADDRESS(MATCH(F608,Код_КВР,0)+1,2,,,"КВР")))</f>
        <v>Субсидии бюджетным учреждениям на иные цели</v>
      </c>
      <c r="B608" s="6">
        <v>805</v>
      </c>
      <c r="C608" s="8" t="s">
        <v>537</v>
      </c>
      <c r="D608" s="8" t="s">
        <v>560</v>
      </c>
      <c r="E608" s="6" t="s">
        <v>199</v>
      </c>
      <c r="F608" s="6">
        <v>612</v>
      </c>
      <c r="G608" s="15">
        <v>1808.8</v>
      </c>
      <c r="H608" s="15">
        <v>1808.8</v>
      </c>
    </row>
    <row r="609" spans="1:8">
      <c r="A609" s="39" t="str">
        <f ca="1">IF(ISERROR(MATCH(F609,Код_КВР,0)),"",INDIRECT(ADDRESS(MATCH(F609,Код_КВР,0)+1,2,,,"КВР")))</f>
        <v>Субсидии автономным учреждениям</v>
      </c>
      <c r="B609" s="6">
        <v>805</v>
      </c>
      <c r="C609" s="8" t="s">
        <v>537</v>
      </c>
      <c r="D609" s="8" t="s">
        <v>560</v>
      </c>
      <c r="E609" s="6" t="s">
        <v>199</v>
      </c>
      <c r="F609" s="6">
        <v>620</v>
      </c>
      <c r="G609" s="15">
        <f>G610</f>
        <v>34</v>
      </c>
      <c r="H609" s="15">
        <f>H610</f>
        <v>34</v>
      </c>
    </row>
    <row r="610" spans="1:8">
      <c r="A610" s="39" t="str">
        <f ca="1">IF(ISERROR(MATCH(F610,Код_КВР,0)),"",INDIRECT(ADDRESS(MATCH(F610,Код_КВР,0)+1,2,,,"КВР")))</f>
        <v>Субсидии автономным учреждениям на иные цели</v>
      </c>
      <c r="B610" s="6">
        <v>805</v>
      </c>
      <c r="C610" s="8" t="s">
        <v>537</v>
      </c>
      <c r="D610" s="8" t="s">
        <v>560</v>
      </c>
      <c r="E610" s="6" t="s">
        <v>199</v>
      </c>
      <c r="F610" s="6">
        <v>622</v>
      </c>
      <c r="G610" s="15">
        <v>34</v>
      </c>
      <c r="H610" s="15">
        <v>34</v>
      </c>
    </row>
    <row r="611" spans="1:8" ht="33" hidden="1">
      <c r="A611" s="39" t="str">
        <f ca="1">IF(ISERROR(MATCH(E611,Код_КЦСР,0)),"",INDIRECT(ADDRESS(MATCH(E611,Код_КЦСР,0)+1,2,,,"КЦСР")))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11" s="6">
        <v>805</v>
      </c>
      <c r="C611" s="8" t="s">
        <v>537</v>
      </c>
      <c r="D611" s="8" t="s">
        <v>560</v>
      </c>
      <c r="E611" s="6" t="s">
        <v>201</v>
      </c>
      <c r="F611" s="6"/>
      <c r="G611" s="15">
        <f>G612+G615</f>
        <v>0</v>
      </c>
      <c r="H611" s="15">
        <f>H612+H615</f>
        <v>0</v>
      </c>
    </row>
    <row r="612" spans="1:8" hidden="1">
      <c r="A612" s="39" t="str">
        <f t="shared" ref="A612:A619" ca="1" si="78">IF(ISERROR(MATCH(F612,Код_КВР,0)),"",INDIRECT(ADDRESS(MATCH(F612,Код_КВР,0)+1,2,,,"КВР")))</f>
        <v>Закупка товаров, работ и услуг для муниципальных нужд</v>
      </c>
      <c r="B612" s="6">
        <v>805</v>
      </c>
      <c r="C612" s="8" t="s">
        <v>537</v>
      </c>
      <c r="D612" s="8" t="s">
        <v>560</v>
      </c>
      <c r="E612" s="6" t="s">
        <v>201</v>
      </c>
      <c r="F612" s="6">
        <v>200</v>
      </c>
      <c r="G612" s="15">
        <f>G613</f>
        <v>0</v>
      </c>
      <c r="H612" s="15">
        <f>H613</f>
        <v>0</v>
      </c>
    </row>
    <row r="613" spans="1:8" ht="33" hidden="1">
      <c r="A613" s="39" t="str">
        <f t="shared" ca="1" si="78"/>
        <v>Иные закупки товаров, работ и услуг для обеспечения муниципальных нужд</v>
      </c>
      <c r="B613" s="6">
        <v>805</v>
      </c>
      <c r="C613" s="8" t="s">
        <v>537</v>
      </c>
      <c r="D613" s="8" t="s">
        <v>560</v>
      </c>
      <c r="E613" s="6" t="s">
        <v>201</v>
      </c>
      <c r="F613" s="6">
        <v>240</v>
      </c>
      <c r="G613" s="15">
        <f>G614</f>
        <v>0</v>
      </c>
      <c r="H613" s="15">
        <f>H614</f>
        <v>0</v>
      </c>
    </row>
    <row r="614" spans="1:8" ht="33" hidden="1">
      <c r="A614" s="39" t="str">
        <f t="shared" ca="1" si="78"/>
        <v xml:space="preserve">Прочая закупка товаров, работ и услуг для обеспечения муниципальных нужд         </v>
      </c>
      <c r="B614" s="6">
        <v>805</v>
      </c>
      <c r="C614" s="8" t="s">
        <v>537</v>
      </c>
      <c r="D614" s="8" t="s">
        <v>560</v>
      </c>
      <c r="E614" s="6" t="s">
        <v>201</v>
      </c>
      <c r="F614" s="6">
        <v>244</v>
      </c>
      <c r="G614" s="15"/>
      <c r="H614" s="15"/>
    </row>
    <row r="615" spans="1:8" ht="33" hidden="1">
      <c r="A615" s="39" t="str">
        <f t="shared" ca="1" si="78"/>
        <v>Предоставление субсидий бюджетным, автономным учреждениям и иным некоммерческим организациям</v>
      </c>
      <c r="B615" s="6">
        <v>805</v>
      </c>
      <c r="C615" s="8" t="s">
        <v>537</v>
      </c>
      <c r="D615" s="8" t="s">
        <v>560</v>
      </c>
      <c r="E615" s="6" t="s">
        <v>201</v>
      </c>
      <c r="F615" s="6">
        <v>600</v>
      </c>
      <c r="G615" s="15">
        <f>G616+G618</f>
        <v>0</v>
      </c>
      <c r="H615" s="15">
        <f>H616+H618</f>
        <v>0</v>
      </c>
    </row>
    <row r="616" spans="1:8" hidden="1">
      <c r="A616" s="39" t="str">
        <f t="shared" ca="1" si="78"/>
        <v>Субсидии бюджетным учреждениям</v>
      </c>
      <c r="B616" s="6">
        <v>805</v>
      </c>
      <c r="C616" s="8" t="s">
        <v>537</v>
      </c>
      <c r="D616" s="8" t="s">
        <v>560</v>
      </c>
      <c r="E616" s="6" t="s">
        <v>201</v>
      </c>
      <c r="F616" s="6">
        <v>610</v>
      </c>
      <c r="G616" s="15">
        <f>G617</f>
        <v>0</v>
      </c>
      <c r="H616" s="15">
        <f>H617</f>
        <v>0</v>
      </c>
    </row>
    <row r="617" spans="1:8" hidden="1">
      <c r="A617" s="39" t="str">
        <f t="shared" ca="1" si="78"/>
        <v>Субсидии бюджетным учреждениям на иные цели</v>
      </c>
      <c r="B617" s="6">
        <v>805</v>
      </c>
      <c r="C617" s="8" t="s">
        <v>537</v>
      </c>
      <c r="D617" s="8" t="s">
        <v>560</v>
      </c>
      <c r="E617" s="6" t="s">
        <v>201</v>
      </c>
      <c r="F617" s="6">
        <v>612</v>
      </c>
      <c r="G617" s="15"/>
      <c r="H617" s="15"/>
    </row>
    <row r="618" spans="1:8" hidden="1">
      <c r="A618" s="39" t="str">
        <f t="shared" ca="1" si="78"/>
        <v>Субсидии автономным учреждениям</v>
      </c>
      <c r="B618" s="6">
        <v>805</v>
      </c>
      <c r="C618" s="8" t="s">
        <v>537</v>
      </c>
      <c r="D618" s="8" t="s">
        <v>560</v>
      </c>
      <c r="E618" s="6" t="s">
        <v>201</v>
      </c>
      <c r="F618" s="6">
        <v>620</v>
      </c>
      <c r="G618" s="15">
        <f>G619</f>
        <v>0</v>
      </c>
      <c r="H618" s="15">
        <f>H619</f>
        <v>0</v>
      </c>
    </row>
    <row r="619" spans="1:8" hidden="1">
      <c r="A619" s="39" t="str">
        <f t="shared" ca="1" si="78"/>
        <v>Субсидии автономным учреждениям на иные цели</v>
      </c>
      <c r="B619" s="6">
        <v>805</v>
      </c>
      <c r="C619" s="8" t="s">
        <v>537</v>
      </c>
      <c r="D619" s="8" t="s">
        <v>560</v>
      </c>
      <c r="E619" s="6" t="s">
        <v>201</v>
      </c>
      <c r="F619" s="6">
        <v>622</v>
      </c>
      <c r="G619" s="15"/>
      <c r="H619" s="15"/>
    </row>
    <row r="620" spans="1:8" ht="33">
      <c r="A620" s="39" t="str">
        <f ca="1">IF(ISERROR(MATCH(E620,Код_КЦСР,0)),"",INDIRECT(ADDRESS(MATCH(E620,Код_КЦСР,0)+1,2,,,"КЦСР")))</f>
        <v>Муниципальная программа «Охрана окружающей среды» на 2013-2022 годы</v>
      </c>
      <c r="B620" s="6">
        <v>805</v>
      </c>
      <c r="C620" s="8" t="s">
        <v>537</v>
      </c>
      <c r="D620" s="8" t="s">
        <v>560</v>
      </c>
      <c r="E620" s="6" t="s">
        <v>281</v>
      </c>
      <c r="F620" s="6"/>
      <c r="G620" s="15">
        <f>G621+G625</f>
        <v>485</v>
      </c>
      <c r="H620" s="15">
        <f>H621+H625</f>
        <v>485</v>
      </c>
    </row>
    <row r="621" spans="1:8" ht="33">
      <c r="A621" s="39" t="str">
        <f ca="1">IF(ISERROR(MATCH(E621,Код_КЦСР,0)),"",INDIRECT(ADDRESS(MATCH(E621,Код_КЦСР,0)+1,2,,,"КЦСР")))</f>
        <v>Организация мероприятий по экологическому образованию и воспитанию населения</v>
      </c>
      <c r="B621" s="6">
        <v>805</v>
      </c>
      <c r="C621" s="8" t="s">
        <v>537</v>
      </c>
      <c r="D621" s="8" t="s">
        <v>560</v>
      </c>
      <c r="E621" s="6" t="s">
        <v>285</v>
      </c>
      <c r="F621" s="6"/>
      <c r="G621" s="15">
        <f t="shared" ref="G621:H623" si="79">G622</f>
        <v>455</v>
      </c>
      <c r="H621" s="15">
        <f t="shared" si="79"/>
        <v>455</v>
      </c>
    </row>
    <row r="622" spans="1:8" ht="33">
      <c r="A622" s="39" t="str">
        <f ca="1">IF(ISERROR(MATCH(F622,Код_КВР,0)),"",INDIRECT(ADDRESS(MATCH(F622,Код_КВР,0)+1,2,,,"КВР")))</f>
        <v>Предоставление субсидий бюджетным, автономным учреждениям и иным некоммерческим организациям</v>
      </c>
      <c r="B622" s="6">
        <v>805</v>
      </c>
      <c r="C622" s="8" t="s">
        <v>537</v>
      </c>
      <c r="D622" s="8" t="s">
        <v>560</v>
      </c>
      <c r="E622" s="6" t="s">
        <v>285</v>
      </c>
      <c r="F622" s="6">
        <v>600</v>
      </c>
      <c r="G622" s="15">
        <f t="shared" si="79"/>
        <v>455</v>
      </c>
      <c r="H622" s="15">
        <f t="shared" si="79"/>
        <v>455</v>
      </c>
    </row>
    <row r="623" spans="1:8">
      <c r="A623" s="39" t="str">
        <f ca="1">IF(ISERROR(MATCH(F623,Код_КВР,0)),"",INDIRECT(ADDRESS(MATCH(F623,Код_КВР,0)+1,2,,,"КВР")))</f>
        <v>Субсидии бюджетным учреждениям</v>
      </c>
      <c r="B623" s="6">
        <v>805</v>
      </c>
      <c r="C623" s="8" t="s">
        <v>537</v>
      </c>
      <c r="D623" s="8" t="s">
        <v>560</v>
      </c>
      <c r="E623" s="6" t="s">
        <v>285</v>
      </c>
      <c r="F623" s="6">
        <v>610</v>
      </c>
      <c r="G623" s="15">
        <f t="shared" si="79"/>
        <v>455</v>
      </c>
      <c r="H623" s="15">
        <f t="shared" si="79"/>
        <v>455</v>
      </c>
    </row>
    <row r="624" spans="1:8">
      <c r="A624" s="39" t="str">
        <f ca="1">IF(ISERROR(MATCH(F624,Код_КВР,0)),"",INDIRECT(ADDRESS(MATCH(F624,Код_КВР,0)+1,2,,,"КВР")))</f>
        <v>Субсидии бюджетным учреждениям на иные цели</v>
      </c>
      <c r="B624" s="6">
        <v>805</v>
      </c>
      <c r="C624" s="8" t="s">
        <v>537</v>
      </c>
      <c r="D624" s="8" t="s">
        <v>560</v>
      </c>
      <c r="E624" s="6" t="s">
        <v>285</v>
      </c>
      <c r="F624" s="6">
        <v>612</v>
      </c>
      <c r="G624" s="15">
        <v>455</v>
      </c>
      <c r="H624" s="15">
        <v>455</v>
      </c>
    </row>
    <row r="625" spans="1:8">
      <c r="A625" s="39" t="str">
        <f ca="1">IF(ISERROR(MATCH(E625,Код_КЦСР,0)),"",INDIRECT(ADDRESS(MATCH(E625,Код_КЦСР,0)+1,2,,,"КЦСР")))</f>
        <v>Оборудование основных помещений МБДОУ бактерицидными лампами</v>
      </c>
      <c r="B625" s="6">
        <v>805</v>
      </c>
      <c r="C625" s="8" t="s">
        <v>537</v>
      </c>
      <c r="D625" s="8" t="s">
        <v>560</v>
      </c>
      <c r="E625" s="6" t="s">
        <v>287</v>
      </c>
      <c r="F625" s="6"/>
      <c r="G625" s="15">
        <f t="shared" ref="G625:H627" si="80">G626</f>
        <v>30</v>
      </c>
      <c r="H625" s="15">
        <f t="shared" si="80"/>
        <v>30</v>
      </c>
    </row>
    <row r="626" spans="1:8" ht="33">
      <c r="A626" s="39" t="str">
        <f ca="1">IF(ISERROR(MATCH(F626,Код_КВР,0)),"",INDIRECT(ADDRESS(MATCH(F626,Код_КВР,0)+1,2,,,"КВР")))</f>
        <v>Предоставление субсидий бюджетным, автономным учреждениям и иным некоммерческим организациям</v>
      </c>
      <c r="B626" s="6">
        <v>805</v>
      </c>
      <c r="C626" s="8" t="s">
        <v>537</v>
      </c>
      <c r="D626" s="8" t="s">
        <v>560</v>
      </c>
      <c r="E626" s="6" t="s">
        <v>287</v>
      </c>
      <c r="F626" s="6">
        <v>600</v>
      </c>
      <c r="G626" s="15">
        <f t="shared" si="80"/>
        <v>30</v>
      </c>
      <c r="H626" s="15">
        <f t="shared" si="80"/>
        <v>30</v>
      </c>
    </row>
    <row r="627" spans="1:8">
      <c r="A627" s="39" t="str">
        <f ca="1">IF(ISERROR(MATCH(F627,Код_КВР,0)),"",INDIRECT(ADDRESS(MATCH(F627,Код_КВР,0)+1,2,,,"КВР")))</f>
        <v>Субсидии бюджетным учреждениям</v>
      </c>
      <c r="B627" s="6">
        <v>805</v>
      </c>
      <c r="C627" s="8" t="s">
        <v>537</v>
      </c>
      <c r="D627" s="8" t="s">
        <v>560</v>
      </c>
      <c r="E627" s="6" t="s">
        <v>287</v>
      </c>
      <c r="F627" s="6">
        <v>610</v>
      </c>
      <c r="G627" s="15">
        <f t="shared" si="80"/>
        <v>30</v>
      </c>
      <c r="H627" s="15">
        <f t="shared" si="80"/>
        <v>30</v>
      </c>
    </row>
    <row r="628" spans="1:8">
      <c r="A628" s="39" t="str">
        <f ca="1">IF(ISERROR(MATCH(F628,Код_КВР,0)),"",INDIRECT(ADDRESS(MATCH(F628,Код_КВР,0)+1,2,,,"КВР")))</f>
        <v>Субсидии бюджетным учреждениям на иные цели</v>
      </c>
      <c r="B628" s="6">
        <v>805</v>
      </c>
      <c r="C628" s="8" t="s">
        <v>537</v>
      </c>
      <c r="D628" s="8" t="s">
        <v>560</v>
      </c>
      <c r="E628" s="6" t="s">
        <v>287</v>
      </c>
      <c r="F628" s="6">
        <v>612</v>
      </c>
      <c r="G628" s="15">
        <v>30</v>
      </c>
      <c r="H628" s="15">
        <v>30</v>
      </c>
    </row>
    <row r="629" spans="1:8">
      <c r="A629" s="39" t="str">
        <f ca="1">IF(ISERROR(MATCH(E629,Код_КЦСР,0)),"",INDIRECT(ADDRESS(MATCH(E629,Код_КЦСР,0)+1,2,,,"КЦСР")))</f>
        <v>Муниципальная программа «Здоровый город» на 2014-2022 годы</v>
      </c>
      <c r="B629" s="6">
        <v>805</v>
      </c>
      <c r="C629" s="8" t="s">
        <v>537</v>
      </c>
      <c r="D629" s="8" t="s">
        <v>560</v>
      </c>
      <c r="E629" s="6" t="s">
        <v>316</v>
      </c>
      <c r="F629" s="6"/>
      <c r="G629" s="15">
        <f>G630+G639</f>
        <v>1973.2</v>
      </c>
      <c r="H629" s="15">
        <f>H630+H639</f>
        <v>1993.7</v>
      </c>
    </row>
    <row r="630" spans="1:8">
      <c r="A630" s="39" t="str">
        <f ca="1">IF(ISERROR(MATCH(E630,Код_КЦСР,0)),"",INDIRECT(ADDRESS(MATCH(E630,Код_КЦСР,0)+1,2,,,"КЦСР")))</f>
        <v>Сохранение и укрепление здоровья детей и подростков</v>
      </c>
      <c r="B630" s="6">
        <v>805</v>
      </c>
      <c r="C630" s="8" t="s">
        <v>537</v>
      </c>
      <c r="D630" s="8" t="s">
        <v>560</v>
      </c>
      <c r="E630" s="6" t="s">
        <v>319</v>
      </c>
      <c r="F630" s="6"/>
      <c r="G630" s="15">
        <f>G631+G634</f>
        <v>1920.2</v>
      </c>
      <c r="H630" s="15">
        <f>H631+H634</f>
        <v>1993.7</v>
      </c>
    </row>
    <row r="631" spans="1:8">
      <c r="A631" s="39" t="str">
        <f t="shared" ref="A631:A638" ca="1" si="81">IF(ISERROR(MATCH(F631,Код_КВР,0)),"",INDIRECT(ADDRESS(MATCH(F631,Код_КВР,0)+1,2,,,"КВР")))</f>
        <v>Закупка товаров, работ и услуг для муниципальных нужд</v>
      </c>
      <c r="B631" s="6">
        <v>805</v>
      </c>
      <c r="C631" s="8" t="s">
        <v>537</v>
      </c>
      <c r="D631" s="8" t="s">
        <v>560</v>
      </c>
      <c r="E631" s="6" t="s">
        <v>319</v>
      </c>
      <c r="F631" s="6">
        <v>200</v>
      </c>
      <c r="G631" s="15">
        <f>G632</f>
        <v>1410.2</v>
      </c>
      <c r="H631" s="15">
        <f>H632</f>
        <v>1483.7</v>
      </c>
    </row>
    <row r="632" spans="1:8" ht="33">
      <c r="A632" s="39" t="str">
        <f t="shared" ca="1" si="81"/>
        <v>Иные закупки товаров, работ и услуг для обеспечения муниципальных нужд</v>
      </c>
      <c r="B632" s="6">
        <v>805</v>
      </c>
      <c r="C632" s="8" t="s">
        <v>537</v>
      </c>
      <c r="D632" s="8" t="s">
        <v>560</v>
      </c>
      <c r="E632" s="6" t="s">
        <v>319</v>
      </c>
      <c r="F632" s="6">
        <v>240</v>
      </c>
      <c r="G632" s="15">
        <f>G633</f>
        <v>1410.2</v>
      </c>
      <c r="H632" s="15">
        <f>H633</f>
        <v>1483.7</v>
      </c>
    </row>
    <row r="633" spans="1:8" ht="33">
      <c r="A633" s="39" t="str">
        <f t="shared" ca="1" si="81"/>
        <v xml:space="preserve">Прочая закупка товаров, работ и услуг для обеспечения муниципальных нужд         </v>
      </c>
      <c r="B633" s="6">
        <v>805</v>
      </c>
      <c r="C633" s="8" t="s">
        <v>537</v>
      </c>
      <c r="D633" s="8" t="s">
        <v>560</v>
      </c>
      <c r="E633" s="6" t="s">
        <v>319</v>
      </c>
      <c r="F633" s="6">
        <v>244</v>
      </c>
      <c r="G633" s="15">
        <v>1410.2</v>
      </c>
      <c r="H633" s="15">
        <v>1483.7</v>
      </c>
    </row>
    <row r="634" spans="1:8" ht="33">
      <c r="A634" s="39" t="str">
        <f t="shared" ca="1" si="81"/>
        <v>Предоставление субсидий бюджетным, автономным учреждениям и иным некоммерческим организациям</v>
      </c>
      <c r="B634" s="6">
        <v>805</v>
      </c>
      <c r="C634" s="8" t="s">
        <v>537</v>
      </c>
      <c r="D634" s="8" t="s">
        <v>560</v>
      </c>
      <c r="E634" s="6" t="s">
        <v>319</v>
      </c>
      <c r="F634" s="6">
        <v>600</v>
      </c>
      <c r="G634" s="15">
        <f>G635+G637</f>
        <v>510</v>
      </c>
      <c r="H634" s="15">
        <f>H635+H637</f>
        <v>510</v>
      </c>
    </row>
    <row r="635" spans="1:8">
      <c r="A635" s="39" t="str">
        <f t="shared" ca="1" si="81"/>
        <v>Субсидии бюджетным учреждениям</v>
      </c>
      <c r="B635" s="6">
        <v>805</v>
      </c>
      <c r="C635" s="8" t="s">
        <v>537</v>
      </c>
      <c r="D635" s="8" t="s">
        <v>560</v>
      </c>
      <c r="E635" s="6" t="s">
        <v>319</v>
      </c>
      <c r="F635" s="6">
        <v>610</v>
      </c>
      <c r="G635" s="15">
        <f>G636</f>
        <v>493.4</v>
      </c>
      <c r="H635" s="15">
        <f>H636</f>
        <v>493.4</v>
      </c>
    </row>
    <row r="636" spans="1:8">
      <c r="A636" s="39" t="str">
        <f t="shared" ca="1" si="81"/>
        <v>Субсидии бюджетным учреждениям на иные цели</v>
      </c>
      <c r="B636" s="6">
        <v>805</v>
      </c>
      <c r="C636" s="8" t="s">
        <v>537</v>
      </c>
      <c r="D636" s="8" t="s">
        <v>560</v>
      </c>
      <c r="E636" s="6" t="s">
        <v>319</v>
      </c>
      <c r="F636" s="6">
        <v>612</v>
      </c>
      <c r="G636" s="15">
        <v>493.4</v>
      </c>
      <c r="H636" s="15">
        <v>493.4</v>
      </c>
    </row>
    <row r="637" spans="1:8">
      <c r="A637" s="39" t="str">
        <f t="shared" ca="1" si="81"/>
        <v>Субсидии автономным учреждениям</v>
      </c>
      <c r="B637" s="6">
        <v>805</v>
      </c>
      <c r="C637" s="8" t="s">
        <v>537</v>
      </c>
      <c r="D637" s="8" t="s">
        <v>560</v>
      </c>
      <c r="E637" s="6" t="s">
        <v>319</v>
      </c>
      <c r="F637" s="6">
        <v>620</v>
      </c>
      <c r="G637" s="15">
        <f>G638</f>
        <v>16.600000000000001</v>
      </c>
      <c r="H637" s="15">
        <f>H638</f>
        <v>16.600000000000001</v>
      </c>
    </row>
    <row r="638" spans="1:8">
      <c r="A638" s="39" t="str">
        <f t="shared" ca="1" si="81"/>
        <v>Субсидии автономным учреждениям на иные цели</v>
      </c>
      <c r="B638" s="6">
        <v>805</v>
      </c>
      <c r="C638" s="8" t="s">
        <v>537</v>
      </c>
      <c r="D638" s="8" t="s">
        <v>560</v>
      </c>
      <c r="E638" s="6" t="s">
        <v>319</v>
      </c>
      <c r="F638" s="6">
        <v>622</v>
      </c>
      <c r="G638" s="15">
        <v>16.600000000000001</v>
      </c>
      <c r="H638" s="15">
        <v>16.600000000000001</v>
      </c>
    </row>
    <row r="639" spans="1:8">
      <c r="A639" s="39" t="str">
        <f ca="1">IF(ISERROR(MATCH(E639,Код_КЦСР,0)),"",INDIRECT(ADDRESS(MATCH(E639,Код_КЦСР,0)+1,2,,,"КЦСР")))</f>
        <v>Пропаганда здорового образа жизни</v>
      </c>
      <c r="B639" s="6">
        <v>805</v>
      </c>
      <c r="C639" s="8" t="s">
        <v>537</v>
      </c>
      <c r="D639" s="8" t="s">
        <v>560</v>
      </c>
      <c r="E639" s="6" t="s">
        <v>321</v>
      </c>
      <c r="F639" s="6"/>
      <c r="G639" s="15">
        <f t="shared" ref="G639:H641" si="82">G640</f>
        <v>53</v>
      </c>
      <c r="H639" s="15">
        <f t="shared" si="82"/>
        <v>0</v>
      </c>
    </row>
    <row r="640" spans="1:8">
      <c r="A640" s="39" t="str">
        <f ca="1">IF(ISERROR(MATCH(F640,Код_КВР,0)),"",INDIRECT(ADDRESS(MATCH(F640,Код_КВР,0)+1,2,,,"КВР")))</f>
        <v>Закупка товаров, работ и услуг для муниципальных нужд</v>
      </c>
      <c r="B640" s="6">
        <v>805</v>
      </c>
      <c r="C640" s="8" t="s">
        <v>537</v>
      </c>
      <c r="D640" s="8" t="s">
        <v>560</v>
      </c>
      <c r="E640" s="6" t="s">
        <v>321</v>
      </c>
      <c r="F640" s="6">
        <v>200</v>
      </c>
      <c r="G640" s="15">
        <f t="shared" si="82"/>
        <v>53</v>
      </c>
      <c r="H640" s="15">
        <f t="shared" si="82"/>
        <v>0</v>
      </c>
    </row>
    <row r="641" spans="1:8" ht="33">
      <c r="A641" s="39" t="str">
        <f ca="1">IF(ISERROR(MATCH(F641,Код_КВР,0)),"",INDIRECT(ADDRESS(MATCH(F641,Код_КВР,0)+1,2,,,"КВР")))</f>
        <v>Иные закупки товаров, работ и услуг для обеспечения муниципальных нужд</v>
      </c>
      <c r="B641" s="6">
        <v>805</v>
      </c>
      <c r="C641" s="8" t="s">
        <v>537</v>
      </c>
      <c r="D641" s="8" t="s">
        <v>560</v>
      </c>
      <c r="E641" s="6" t="s">
        <v>321</v>
      </c>
      <c r="F641" s="6">
        <v>240</v>
      </c>
      <c r="G641" s="15">
        <f t="shared" si="82"/>
        <v>53</v>
      </c>
      <c r="H641" s="15">
        <f t="shared" si="82"/>
        <v>0</v>
      </c>
    </row>
    <row r="642" spans="1:8" ht="33">
      <c r="A642" s="39" t="str">
        <f ca="1">IF(ISERROR(MATCH(F642,Код_КВР,0)),"",INDIRECT(ADDRESS(MATCH(F642,Код_КВР,0)+1,2,,,"КВР")))</f>
        <v xml:space="preserve">Прочая закупка товаров, работ и услуг для обеспечения муниципальных нужд         </v>
      </c>
      <c r="B642" s="6">
        <v>805</v>
      </c>
      <c r="C642" s="8" t="s">
        <v>537</v>
      </c>
      <c r="D642" s="8" t="s">
        <v>560</v>
      </c>
      <c r="E642" s="6" t="s">
        <v>321</v>
      </c>
      <c r="F642" s="6">
        <v>244</v>
      </c>
      <c r="G642" s="15">
        <v>53</v>
      </c>
      <c r="H642" s="15"/>
    </row>
    <row r="643" spans="1:8" ht="33">
      <c r="A643" s="39" t="str">
        <f ca="1">IF(ISERROR(MATCH(E643,Код_КЦСР,0)),"",INDIRECT(ADDRESS(MATCH(E643,Код_КЦСР,0)+1,2,,,"КЦСР")))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43" s="6">
        <v>805</v>
      </c>
      <c r="C643" s="8" t="s">
        <v>537</v>
      </c>
      <c r="D643" s="8" t="s">
        <v>560</v>
      </c>
      <c r="E643" s="6" t="s">
        <v>423</v>
      </c>
      <c r="F643" s="6"/>
      <c r="G643" s="15">
        <f>G644</f>
        <v>1800</v>
      </c>
      <c r="H643" s="15">
        <f>H644</f>
        <v>1200</v>
      </c>
    </row>
    <row r="644" spans="1:8">
      <c r="A644" s="39" t="str">
        <f ca="1">IF(ISERROR(MATCH(E644,Код_КЦСР,0)),"",INDIRECT(ADDRESS(MATCH(E644,Код_КЦСР,0)+1,2,,,"КЦСР")))</f>
        <v>Обеспечение пожарной безопасности муниципальных учреждений города</v>
      </c>
      <c r="B644" s="6">
        <v>805</v>
      </c>
      <c r="C644" s="8" t="s">
        <v>537</v>
      </c>
      <c r="D644" s="8" t="s">
        <v>560</v>
      </c>
      <c r="E644" s="6" t="s">
        <v>425</v>
      </c>
      <c r="F644" s="6"/>
      <c r="G644" s="15">
        <f>G645+G652</f>
        <v>1800</v>
      </c>
      <c r="H644" s="15">
        <f>H645+H652</f>
        <v>1200</v>
      </c>
    </row>
    <row r="645" spans="1:8" ht="49.5">
      <c r="A645" s="39" t="str">
        <f ca="1">IF(ISERROR(MATCH(E645,Код_КЦСР,0)),"",INDIRECT(ADDRESS(MATCH(E645,Код_КЦСР,0)+1,2,,,"КЦСР")))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45" s="6">
        <v>805</v>
      </c>
      <c r="C645" s="8" t="s">
        <v>537</v>
      </c>
      <c r="D645" s="8" t="s">
        <v>560</v>
      </c>
      <c r="E645" s="6" t="s">
        <v>427</v>
      </c>
      <c r="F645" s="6"/>
      <c r="G645" s="15">
        <f>G646+G649</f>
        <v>400</v>
      </c>
      <c r="H645" s="15">
        <f>H646+H649</f>
        <v>400</v>
      </c>
    </row>
    <row r="646" spans="1:8">
      <c r="A646" s="39" t="str">
        <f t="shared" ref="A646:A651" ca="1" si="83">IF(ISERROR(MATCH(F646,Код_КВР,0)),"",INDIRECT(ADDRESS(MATCH(F646,Код_КВР,0)+1,2,,,"КВР")))</f>
        <v>Закупка товаров, работ и услуг для муниципальных нужд</v>
      </c>
      <c r="B646" s="6">
        <v>805</v>
      </c>
      <c r="C646" s="8" t="s">
        <v>537</v>
      </c>
      <c r="D646" s="8" t="s">
        <v>560</v>
      </c>
      <c r="E646" s="6" t="s">
        <v>427</v>
      </c>
      <c r="F646" s="6">
        <v>200</v>
      </c>
      <c r="G646" s="15">
        <f>G647</f>
        <v>400</v>
      </c>
      <c r="H646" s="15">
        <f>H647</f>
        <v>400</v>
      </c>
    </row>
    <row r="647" spans="1:8" ht="33">
      <c r="A647" s="39" t="str">
        <f t="shared" ca="1" si="83"/>
        <v>Иные закупки товаров, работ и услуг для обеспечения муниципальных нужд</v>
      </c>
      <c r="B647" s="6">
        <v>805</v>
      </c>
      <c r="C647" s="8" t="s">
        <v>537</v>
      </c>
      <c r="D647" s="8" t="s">
        <v>560</v>
      </c>
      <c r="E647" s="6" t="s">
        <v>427</v>
      </c>
      <c r="F647" s="6">
        <v>240</v>
      </c>
      <c r="G647" s="15">
        <f>G648</f>
        <v>400</v>
      </c>
      <c r="H647" s="15">
        <f>H648</f>
        <v>400</v>
      </c>
    </row>
    <row r="648" spans="1:8" ht="33">
      <c r="A648" s="39" t="str">
        <f t="shared" ca="1" si="83"/>
        <v xml:space="preserve">Прочая закупка товаров, работ и услуг для обеспечения муниципальных нужд         </v>
      </c>
      <c r="B648" s="6">
        <v>805</v>
      </c>
      <c r="C648" s="8" t="s">
        <v>537</v>
      </c>
      <c r="D648" s="8" t="s">
        <v>560</v>
      </c>
      <c r="E648" s="6" t="s">
        <v>427</v>
      </c>
      <c r="F648" s="6">
        <v>244</v>
      </c>
      <c r="G648" s="15">
        <v>400</v>
      </c>
      <c r="H648" s="15">
        <v>400</v>
      </c>
    </row>
    <row r="649" spans="1:8" ht="33" hidden="1">
      <c r="A649" s="39" t="str">
        <f t="shared" ca="1" si="83"/>
        <v>Предоставление субсидий бюджетным, автономным учреждениям и иным некоммерческим организациям</v>
      </c>
      <c r="B649" s="6">
        <v>805</v>
      </c>
      <c r="C649" s="8" t="s">
        <v>537</v>
      </c>
      <c r="D649" s="8" t="s">
        <v>560</v>
      </c>
      <c r="E649" s="6" t="s">
        <v>427</v>
      </c>
      <c r="F649" s="6">
        <v>600</v>
      </c>
      <c r="G649" s="15">
        <f>G650</f>
        <v>0</v>
      </c>
      <c r="H649" s="15">
        <f>H650</f>
        <v>0</v>
      </c>
    </row>
    <row r="650" spans="1:8" hidden="1">
      <c r="A650" s="39" t="str">
        <f t="shared" ca="1" si="83"/>
        <v>Субсидии бюджетным учреждениям</v>
      </c>
      <c r="B650" s="6">
        <v>805</v>
      </c>
      <c r="C650" s="8" t="s">
        <v>537</v>
      </c>
      <c r="D650" s="8" t="s">
        <v>560</v>
      </c>
      <c r="E650" s="6" t="s">
        <v>427</v>
      </c>
      <c r="F650" s="6">
        <v>610</v>
      </c>
      <c r="G650" s="15">
        <f>G651</f>
        <v>0</v>
      </c>
      <c r="H650" s="15">
        <f>H651</f>
        <v>0</v>
      </c>
    </row>
    <row r="651" spans="1:8" hidden="1">
      <c r="A651" s="39" t="str">
        <f t="shared" ca="1" si="83"/>
        <v>Субсидии бюджетным учреждениям на иные цели</v>
      </c>
      <c r="B651" s="6">
        <v>805</v>
      </c>
      <c r="C651" s="8" t="s">
        <v>537</v>
      </c>
      <c r="D651" s="8" t="s">
        <v>560</v>
      </c>
      <c r="E651" s="6" t="s">
        <v>427</v>
      </c>
      <c r="F651" s="6">
        <v>612</v>
      </c>
      <c r="G651" s="15"/>
      <c r="H651" s="15"/>
    </row>
    <row r="652" spans="1:8">
      <c r="A652" s="39" t="str">
        <f ca="1">IF(ISERROR(MATCH(E652,Код_КЦСР,0)),"",INDIRECT(ADDRESS(MATCH(E652,Код_КЦСР,0)+1,2,,,"КЦСР")))</f>
        <v>Ремонт и оборудование эвакуационных путей  зданий</v>
      </c>
      <c r="B652" s="6">
        <v>805</v>
      </c>
      <c r="C652" s="8" t="s">
        <v>537</v>
      </c>
      <c r="D652" s="8" t="s">
        <v>560</v>
      </c>
      <c r="E652" s="6" t="s">
        <v>431</v>
      </c>
      <c r="F652" s="6"/>
      <c r="G652" s="15">
        <f t="shared" ref="G652:H654" si="84">G653</f>
        <v>1400</v>
      </c>
      <c r="H652" s="15">
        <f t="shared" si="84"/>
        <v>800</v>
      </c>
    </row>
    <row r="653" spans="1:8" ht="33">
      <c r="A653" s="39" t="str">
        <f ca="1">IF(ISERROR(MATCH(F653,Код_КВР,0)),"",INDIRECT(ADDRESS(MATCH(F653,Код_КВР,0)+1,2,,,"КВР")))</f>
        <v>Предоставление субсидий бюджетным, автономным учреждениям и иным некоммерческим организациям</v>
      </c>
      <c r="B653" s="6">
        <v>805</v>
      </c>
      <c r="C653" s="8" t="s">
        <v>537</v>
      </c>
      <c r="D653" s="8" t="s">
        <v>560</v>
      </c>
      <c r="E653" s="6" t="s">
        <v>431</v>
      </c>
      <c r="F653" s="6">
        <v>600</v>
      </c>
      <c r="G653" s="15">
        <f t="shared" si="84"/>
        <v>1400</v>
      </c>
      <c r="H653" s="15">
        <f t="shared" si="84"/>
        <v>800</v>
      </c>
    </row>
    <row r="654" spans="1:8">
      <c r="A654" s="39" t="str">
        <f ca="1">IF(ISERROR(MATCH(F654,Код_КВР,0)),"",INDIRECT(ADDRESS(MATCH(F654,Код_КВР,0)+1,2,,,"КВР")))</f>
        <v>Субсидии бюджетным учреждениям</v>
      </c>
      <c r="B654" s="6">
        <v>805</v>
      </c>
      <c r="C654" s="8" t="s">
        <v>537</v>
      </c>
      <c r="D654" s="8" t="s">
        <v>560</v>
      </c>
      <c r="E654" s="6" t="s">
        <v>431</v>
      </c>
      <c r="F654" s="6">
        <v>610</v>
      </c>
      <c r="G654" s="15">
        <f t="shared" si="84"/>
        <v>1400</v>
      </c>
      <c r="H654" s="15">
        <f t="shared" si="84"/>
        <v>800</v>
      </c>
    </row>
    <row r="655" spans="1:8">
      <c r="A655" s="39" t="str">
        <f ca="1">IF(ISERROR(MATCH(F655,Код_КВР,0)),"",INDIRECT(ADDRESS(MATCH(F655,Код_КВР,0)+1,2,,,"КВР")))</f>
        <v>Субсидии бюджетным учреждениям на иные цели</v>
      </c>
      <c r="B655" s="6">
        <v>805</v>
      </c>
      <c r="C655" s="8" t="s">
        <v>537</v>
      </c>
      <c r="D655" s="8" t="s">
        <v>560</v>
      </c>
      <c r="E655" s="6" t="s">
        <v>431</v>
      </c>
      <c r="F655" s="6">
        <v>612</v>
      </c>
      <c r="G655" s="15">
        <v>1400</v>
      </c>
      <c r="H655" s="15">
        <v>800</v>
      </c>
    </row>
    <row r="656" spans="1:8" ht="33">
      <c r="A656" s="39" t="str">
        <f ca="1">IF(ISERROR(MATCH(E656,Код_КЦСР,0)),"",INDIRECT(ADDRESS(MATCH(E656,Код_КЦСР,0)+1,2,,,"КЦСР")))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56" s="6">
        <v>805</v>
      </c>
      <c r="C656" s="8" t="s">
        <v>537</v>
      </c>
      <c r="D656" s="8" t="s">
        <v>560</v>
      </c>
      <c r="E656" s="6" t="s">
        <v>492</v>
      </c>
      <c r="F656" s="6"/>
      <c r="G656" s="15">
        <f t="shared" ref="G656:H660" si="85">G657</f>
        <v>30</v>
      </c>
      <c r="H656" s="15">
        <f t="shared" si="85"/>
        <v>30</v>
      </c>
    </row>
    <row r="657" spans="1:8">
      <c r="A657" s="39" t="str">
        <f ca="1">IF(ISERROR(MATCH(E657,Код_КЦСР,0)),"",INDIRECT(ADDRESS(MATCH(E657,Код_КЦСР,0)+1,2,,,"КЦСР")))</f>
        <v>Повышение безопасности дорожного движения в городе Череповце</v>
      </c>
      <c r="B657" s="6">
        <v>805</v>
      </c>
      <c r="C657" s="8" t="s">
        <v>537</v>
      </c>
      <c r="D657" s="8" t="s">
        <v>560</v>
      </c>
      <c r="E657" s="6" t="s">
        <v>498</v>
      </c>
      <c r="F657" s="6"/>
      <c r="G657" s="15">
        <f t="shared" si="85"/>
        <v>30</v>
      </c>
      <c r="H657" s="15">
        <f t="shared" si="85"/>
        <v>30</v>
      </c>
    </row>
    <row r="658" spans="1:8" ht="49.5">
      <c r="A658" s="39" t="str">
        <f ca="1">IF(ISERROR(MATCH(E658,Код_КЦСР,0)),"",INDIRECT(ADDRESS(MATCH(E658,Код_КЦСР,0)+1,2,,,"КЦСР")))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58" s="6">
        <v>805</v>
      </c>
      <c r="C658" s="8" t="s">
        <v>537</v>
      </c>
      <c r="D658" s="8" t="s">
        <v>560</v>
      </c>
      <c r="E658" s="6" t="s">
        <v>500</v>
      </c>
      <c r="F658" s="6"/>
      <c r="G658" s="15">
        <f>G659</f>
        <v>30</v>
      </c>
      <c r="H658" s="15">
        <f t="shared" si="85"/>
        <v>30</v>
      </c>
    </row>
    <row r="659" spans="1:8" ht="33">
      <c r="A659" s="39" t="str">
        <f ca="1">IF(ISERROR(MATCH(F659,Код_КВР,0)),"",INDIRECT(ADDRESS(MATCH(F659,Код_КВР,0)+1,2,,,"КВР")))</f>
        <v>Предоставление субсидий бюджетным, автономным учреждениям и иным некоммерческим организациям</v>
      </c>
      <c r="B659" s="6">
        <v>805</v>
      </c>
      <c r="C659" s="8" t="s">
        <v>537</v>
      </c>
      <c r="D659" s="8" t="s">
        <v>560</v>
      </c>
      <c r="E659" s="6" t="s">
        <v>500</v>
      </c>
      <c r="F659" s="6">
        <v>600</v>
      </c>
      <c r="G659" s="15">
        <f t="shared" si="85"/>
        <v>30</v>
      </c>
      <c r="H659" s="15">
        <f t="shared" si="85"/>
        <v>30</v>
      </c>
    </row>
    <row r="660" spans="1:8">
      <c r="A660" s="39" t="str">
        <f ca="1">IF(ISERROR(MATCH(F660,Код_КВР,0)),"",INDIRECT(ADDRESS(MATCH(F660,Код_КВР,0)+1,2,,,"КВР")))</f>
        <v>Субсидии бюджетным учреждениям</v>
      </c>
      <c r="B660" s="6">
        <v>805</v>
      </c>
      <c r="C660" s="8" t="s">
        <v>537</v>
      </c>
      <c r="D660" s="8" t="s">
        <v>560</v>
      </c>
      <c r="E660" s="6" t="s">
        <v>500</v>
      </c>
      <c r="F660" s="6">
        <v>610</v>
      </c>
      <c r="G660" s="15">
        <f t="shared" si="85"/>
        <v>30</v>
      </c>
      <c r="H660" s="15">
        <f t="shared" si="85"/>
        <v>30</v>
      </c>
    </row>
    <row r="661" spans="1:8">
      <c r="A661" s="39" t="str">
        <f ca="1">IF(ISERROR(MATCH(F661,Код_КВР,0)),"",INDIRECT(ADDRESS(MATCH(F661,Код_КВР,0)+1,2,,,"КВР")))</f>
        <v>Субсидии бюджетным учреждениям на иные цели</v>
      </c>
      <c r="B661" s="6">
        <v>805</v>
      </c>
      <c r="C661" s="8" t="s">
        <v>537</v>
      </c>
      <c r="D661" s="8" t="s">
        <v>560</v>
      </c>
      <c r="E661" s="6" t="s">
        <v>500</v>
      </c>
      <c r="F661" s="6">
        <v>612</v>
      </c>
      <c r="G661" s="15">
        <v>30</v>
      </c>
      <c r="H661" s="15">
        <v>30</v>
      </c>
    </row>
    <row r="662" spans="1:8" ht="33">
      <c r="A662" s="39" t="str">
        <f ca="1">IF(ISERROR(MATCH(E662,Код_КЦСР,0)),"",INDIRECT(ADDRESS(MATCH(E662,Код_КЦСР,0)+1,2,,,"КЦСР")))</f>
        <v>Непрограммные направления деятельности органов местного самоуправления</v>
      </c>
      <c r="B662" s="6">
        <v>805</v>
      </c>
      <c r="C662" s="8" t="s">
        <v>537</v>
      </c>
      <c r="D662" s="8" t="s">
        <v>560</v>
      </c>
      <c r="E662" s="6" t="s">
        <v>19</v>
      </c>
      <c r="F662" s="6"/>
      <c r="G662" s="15">
        <f t="shared" ref="G662:H664" si="86">G663</f>
        <v>28059.8</v>
      </c>
      <c r="H662" s="15">
        <f t="shared" si="86"/>
        <v>28059.8</v>
      </c>
    </row>
    <row r="663" spans="1:8">
      <c r="A663" s="39" t="str">
        <f ca="1">IF(ISERROR(MATCH(E663,Код_КЦСР,0)),"",INDIRECT(ADDRESS(MATCH(E663,Код_КЦСР,0)+1,2,,,"КЦСР")))</f>
        <v>Расходы, не включенные в муниципальные программы города Череповца</v>
      </c>
      <c r="B663" s="6">
        <v>805</v>
      </c>
      <c r="C663" s="8" t="s">
        <v>537</v>
      </c>
      <c r="D663" s="8" t="s">
        <v>560</v>
      </c>
      <c r="E663" s="6" t="s">
        <v>21</v>
      </c>
      <c r="F663" s="6"/>
      <c r="G663" s="15">
        <f>G664+G671</f>
        <v>28059.8</v>
      </c>
      <c r="H663" s="15">
        <f>H664+H671</f>
        <v>28059.8</v>
      </c>
    </row>
    <row r="664" spans="1:8" ht="33">
      <c r="A664" s="39" t="str">
        <f ca="1">IF(ISERROR(MATCH(E664,Код_КЦСР,0)),"",INDIRECT(ADDRESS(MATCH(E664,Код_КЦСР,0)+1,2,,,"КЦСР")))</f>
        <v>Руководство и управление в сфере установленных функций органов местного самоуправления</v>
      </c>
      <c r="B664" s="6">
        <v>805</v>
      </c>
      <c r="C664" s="8" t="s">
        <v>537</v>
      </c>
      <c r="D664" s="8" t="s">
        <v>560</v>
      </c>
      <c r="E664" s="6" t="s">
        <v>23</v>
      </c>
      <c r="F664" s="6"/>
      <c r="G664" s="15">
        <f t="shared" si="86"/>
        <v>21090</v>
      </c>
      <c r="H664" s="15">
        <f t="shared" si="86"/>
        <v>21090</v>
      </c>
    </row>
    <row r="665" spans="1:8">
      <c r="A665" s="39" t="str">
        <f ca="1">IF(ISERROR(MATCH(E665,Код_КЦСР,0)),"",INDIRECT(ADDRESS(MATCH(E665,Код_КЦСР,0)+1,2,,,"КЦСР")))</f>
        <v>Центральный аппарат</v>
      </c>
      <c r="B665" s="6">
        <v>805</v>
      </c>
      <c r="C665" s="8" t="s">
        <v>537</v>
      </c>
      <c r="D665" s="8" t="s">
        <v>560</v>
      </c>
      <c r="E665" s="6" t="s">
        <v>26</v>
      </c>
      <c r="F665" s="6"/>
      <c r="G665" s="15">
        <f>G666+G668</f>
        <v>21090</v>
      </c>
      <c r="H665" s="15">
        <f>H666+H668</f>
        <v>21090</v>
      </c>
    </row>
    <row r="666" spans="1:8" ht="33">
      <c r="A666" s="39" t="str">
        <f ca="1">IF(ISERROR(MATCH(F666,Код_КВР,0)),"",INDIRECT(ADDRESS(MATCH(F666,Код_КВР,0)+1,2,,,"КВР")))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6" s="6">
        <v>805</v>
      </c>
      <c r="C666" s="8" t="s">
        <v>537</v>
      </c>
      <c r="D666" s="8" t="s">
        <v>560</v>
      </c>
      <c r="E666" s="6" t="s">
        <v>26</v>
      </c>
      <c r="F666" s="6">
        <v>100</v>
      </c>
      <c r="G666" s="15">
        <f>G667</f>
        <v>21032.400000000001</v>
      </c>
      <c r="H666" s="15">
        <f>H667</f>
        <v>21032.400000000001</v>
      </c>
    </row>
    <row r="667" spans="1:8">
      <c r="A667" s="39" t="str">
        <f ca="1">IF(ISERROR(MATCH(F667,Код_КВР,0)),"",INDIRECT(ADDRESS(MATCH(F667,Код_КВР,0)+1,2,,,"КВР")))</f>
        <v>Расходы на выплаты персоналу муниципальных органов</v>
      </c>
      <c r="B667" s="6">
        <v>805</v>
      </c>
      <c r="C667" s="8" t="s">
        <v>537</v>
      </c>
      <c r="D667" s="8" t="s">
        <v>560</v>
      </c>
      <c r="E667" s="6" t="s">
        <v>26</v>
      </c>
      <c r="F667" s="6">
        <v>120</v>
      </c>
      <c r="G667" s="15">
        <v>21032.400000000001</v>
      </c>
      <c r="H667" s="15">
        <v>21032.400000000001</v>
      </c>
    </row>
    <row r="668" spans="1:8">
      <c r="A668" s="39" t="str">
        <f ca="1">IF(ISERROR(MATCH(F668,Код_КВР,0)),"",INDIRECT(ADDRESS(MATCH(F668,Код_КВР,0)+1,2,,,"КВР")))</f>
        <v>Закупка товаров, работ и услуг для муниципальных нужд</v>
      </c>
      <c r="B668" s="6">
        <v>805</v>
      </c>
      <c r="C668" s="8" t="s">
        <v>537</v>
      </c>
      <c r="D668" s="8" t="s">
        <v>560</v>
      </c>
      <c r="E668" s="6" t="s">
        <v>26</v>
      </c>
      <c r="F668" s="6">
        <v>200</v>
      </c>
      <c r="G668" s="15">
        <f>G669</f>
        <v>57.6</v>
      </c>
      <c r="H668" s="15">
        <f>H669</f>
        <v>57.6</v>
      </c>
    </row>
    <row r="669" spans="1:8" ht="33">
      <c r="A669" s="39" t="str">
        <f ca="1">IF(ISERROR(MATCH(F669,Код_КВР,0)),"",INDIRECT(ADDRESS(MATCH(F669,Код_КВР,0)+1,2,,,"КВР")))</f>
        <v>Иные закупки товаров, работ и услуг для обеспечения муниципальных нужд</v>
      </c>
      <c r="B669" s="6">
        <v>805</v>
      </c>
      <c r="C669" s="8" t="s">
        <v>537</v>
      </c>
      <c r="D669" s="8" t="s">
        <v>560</v>
      </c>
      <c r="E669" s="6" t="s">
        <v>26</v>
      </c>
      <c r="F669" s="6">
        <v>240</v>
      </c>
      <c r="G669" s="15">
        <f>G670</f>
        <v>57.6</v>
      </c>
      <c r="H669" s="15">
        <f>H670</f>
        <v>57.6</v>
      </c>
    </row>
    <row r="670" spans="1:8" ht="33">
      <c r="A670" s="39" t="str">
        <f ca="1">IF(ISERROR(MATCH(F670,Код_КВР,0)),"",INDIRECT(ADDRESS(MATCH(F670,Код_КВР,0)+1,2,,,"КВР")))</f>
        <v xml:space="preserve">Прочая закупка товаров, работ и услуг для обеспечения муниципальных нужд         </v>
      </c>
      <c r="B670" s="6">
        <v>805</v>
      </c>
      <c r="C670" s="8" t="s">
        <v>537</v>
      </c>
      <c r="D670" s="8" t="s">
        <v>560</v>
      </c>
      <c r="E670" s="6" t="s">
        <v>26</v>
      </c>
      <c r="F670" s="6">
        <v>244</v>
      </c>
      <c r="G670" s="15">
        <v>57.6</v>
      </c>
      <c r="H670" s="15">
        <v>57.6</v>
      </c>
    </row>
    <row r="671" spans="1:8" ht="115.5">
      <c r="A671" s="39" t="str">
        <f ca="1">IF(ISERROR(MATCH(E671,Код_КЦСР,0)),"",INDIRECT(ADDRESS(MATCH(E671,Код_КЦСР,0)+1,2,,,"КЦСР")))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71" s="6">
        <v>805</v>
      </c>
      <c r="C671" s="8" t="s">
        <v>537</v>
      </c>
      <c r="D671" s="8" t="s">
        <v>560</v>
      </c>
      <c r="E671" s="6" t="s">
        <v>110</v>
      </c>
      <c r="F671" s="6"/>
      <c r="G671" s="15">
        <f>G672+G674</f>
        <v>6969.8</v>
      </c>
      <c r="H671" s="15">
        <f>H672+H674</f>
        <v>6969.8</v>
      </c>
    </row>
    <row r="672" spans="1:8" ht="33">
      <c r="A672" s="39" t="str">
        <f ca="1">IF(ISERROR(MATCH(F672,Код_КВР,0)),"",INDIRECT(ADDRESS(MATCH(F672,Код_КВР,0)+1,2,,,"КВР")))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2" s="6">
        <v>805</v>
      </c>
      <c r="C672" s="8" t="s">
        <v>537</v>
      </c>
      <c r="D672" s="8" t="s">
        <v>560</v>
      </c>
      <c r="E672" s="6" t="s">
        <v>110</v>
      </c>
      <c r="F672" s="6">
        <v>100</v>
      </c>
      <c r="G672" s="15">
        <f>G673</f>
        <v>6501.2</v>
      </c>
      <c r="H672" s="15">
        <f>H673</f>
        <v>6501.2</v>
      </c>
    </row>
    <row r="673" spans="1:8">
      <c r="A673" s="39" t="str">
        <f ca="1">IF(ISERROR(MATCH(F673,Код_КВР,0)),"",INDIRECT(ADDRESS(MATCH(F673,Код_КВР,0)+1,2,,,"КВР")))</f>
        <v>Расходы на выплаты персоналу муниципальных органов</v>
      </c>
      <c r="B673" s="6">
        <v>805</v>
      </c>
      <c r="C673" s="8" t="s">
        <v>537</v>
      </c>
      <c r="D673" s="8" t="s">
        <v>560</v>
      </c>
      <c r="E673" s="6" t="s">
        <v>110</v>
      </c>
      <c r="F673" s="6">
        <v>120</v>
      </c>
      <c r="G673" s="15">
        <v>6501.2</v>
      </c>
      <c r="H673" s="15">
        <v>6501.2</v>
      </c>
    </row>
    <row r="674" spans="1:8">
      <c r="A674" s="39" t="str">
        <f ca="1">IF(ISERROR(MATCH(F674,Код_КВР,0)),"",INDIRECT(ADDRESS(MATCH(F674,Код_КВР,0)+1,2,,,"КВР")))</f>
        <v>Закупка товаров, работ и услуг для муниципальных нужд</v>
      </c>
      <c r="B674" s="6">
        <v>805</v>
      </c>
      <c r="C674" s="8" t="s">
        <v>537</v>
      </c>
      <c r="D674" s="8" t="s">
        <v>560</v>
      </c>
      <c r="E674" s="6" t="s">
        <v>110</v>
      </c>
      <c r="F674" s="6">
        <v>200</v>
      </c>
      <c r="G674" s="15">
        <f>G675</f>
        <v>468.6</v>
      </c>
      <c r="H674" s="15">
        <f>H675</f>
        <v>468.6</v>
      </c>
    </row>
    <row r="675" spans="1:8" ht="33">
      <c r="A675" s="39" t="str">
        <f ca="1">IF(ISERROR(MATCH(F675,Код_КВР,0)),"",INDIRECT(ADDRESS(MATCH(F675,Код_КВР,0)+1,2,,,"КВР")))</f>
        <v>Иные закупки товаров, работ и услуг для обеспечения муниципальных нужд</v>
      </c>
      <c r="B675" s="6">
        <v>805</v>
      </c>
      <c r="C675" s="8" t="s">
        <v>537</v>
      </c>
      <c r="D675" s="8" t="s">
        <v>560</v>
      </c>
      <c r="E675" s="6" t="s">
        <v>110</v>
      </c>
      <c r="F675" s="6">
        <v>240</v>
      </c>
      <c r="G675" s="15">
        <f>G676</f>
        <v>468.6</v>
      </c>
      <c r="H675" s="15">
        <f>H676</f>
        <v>468.6</v>
      </c>
    </row>
    <row r="676" spans="1:8" ht="33">
      <c r="A676" s="39" t="str">
        <f ca="1">IF(ISERROR(MATCH(F676,Код_КВР,0)),"",INDIRECT(ADDRESS(MATCH(F676,Код_КВР,0)+1,2,,,"КВР")))</f>
        <v xml:space="preserve">Прочая закупка товаров, работ и услуг для обеспечения муниципальных нужд         </v>
      </c>
      <c r="B676" s="6">
        <v>805</v>
      </c>
      <c r="C676" s="8" t="s">
        <v>537</v>
      </c>
      <c r="D676" s="8" t="s">
        <v>560</v>
      </c>
      <c r="E676" s="6" t="s">
        <v>110</v>
      </c>
      <c r="F676" s="6">
        <v>244</v>
      </c>
      <c r="G676" s="15">
        <v>468.6</v>
      </c>
      <c r="H676" s="15">
        <v>468.6</v>
      </c>
    </row>
    <row r="677" spans="1:8">
      <c r="A677" s="39" t="str">
        <f ca="1">IF(ISERROR(MATCH(C677,Код_Раздел,0)),"",INDIRECT(ADDRESS(MATCH(C677,Код_Раздел,0)+1,2,,,"Раздел")))</f>
        <v>Социальная политика</v>
      </c>
      <c r="B677" s="6">
        <v>805</v>
      </c>
      <c r="C677" s="8" t="s">
        <v>530</v>
      </c>
      <c r="D677" s="8"/>
      <c r="E677" s="6"/>
      <c r="F677" s="6"/>
      <c r="G677" s="15">
        <f>G678+G697</f>
        <v>145386.70000000001</v>
      </c>
      <c r="H677" s="15">
        <f>H678+H697</f>
        <v>144848.20000000001</v>
      </c>
    </row>
    <row r="678" spans="1:8">
      <c r="A678" s="10" t="s">
        <v>521</v>
      </c>
      <c r="B678" s="6">
        <v>805</v>
      </c>
      <c r="C678" s="8" t="s">
        <v>530</v>
      </c>
      <c r="D678" s="8" t="s">
        <v>556</v>
      </c>
      <c r="E678" s="6"/>
      <c r="F678" s="6"/>
      <c r="G678" s="15">
        <f>G679</f>
        <v>19360.2</v>
      </c>
      <c r="H678" s="15">
        <f>H679</f>
        <v>18821.7</v>
      </c>
    </row>
    <row r="679" spans="1:8">
      <c r="A679" s="39" t="str">
        <f ca="1">IF(ISERROR(MATCH(E679,Код_КЦСР,0)),"",INDIRECT(ADDRESS(MATCH(E679,Код_КЦСР,0)+1,2,,,"КЦСР")))</f>
        <v>Муниципальная программа «Развитие образования» на 2013-2022 годы</v>
      </c>
      <c r="B679" s="6">
        <v>805</v>
      </c>
      <c r="C679" s="8" t="s">
        <v>530</v>
      </c>
      <c r="D679" s="8" t="s">
        <v>556</v>
      </c>
      <c r="E679" s="6" t="s">
        <v>609</v>
      </c>
      <c r="F679" s="6"/>
      <c r="G679" s="15">
        <f>G680+G685+G691</f>
        <v>19360.2</v>
      </c>
      <c r="H679" s="15">
        <f>H680+H685+H691</f>
        <v>18821.7</v>
      </c>
    </row>
    <row r="680" spans="1:8">
      <c r="A680" s="39" t="str">
        <f ca="1">IF(ISERROR(MATCH(E680,Код_КЦСР,0)),"",INDIRECT(ADDRESS(MATCH(E680,Код_КЦСР,0)+1,2,,,"КЦСР")))</f>
        <v>Общее образование</v>
      </c>
      <c r="B680" s="6">
        <v>805</v>
      </c>
      <c r="C680" s="8" t="s">
        <v>530</v>
      </c>
      <c r="D680" s="8" t="s">
        <v>556</v>
      </c>
      <c r="E680" s="6" t="s">
        <v>619</v>
      </c>
      <c r="F680" s="6"/>
      <c r="G680" s="15">
        <f t="shared" ref="G680:H683" si="87">G681</f>
        <v>5559.3</v>
      </c>
      <c r="H680" s="15">
        <f t="shared" si="87"/>
        <v>5020.8</v>
      </c>
    </row>
    <row r="681" spans="1:8" ht="123" customHeight="1">
      <c r="A681" s="39" t="str">
        <f ca="1">IF(ISERROR(MATCH(E681,Код_КЦСР,0)),"",INDIRECT(ADDRESS(MATCH(E681,Код_КЦСР,0)+1,2,,,"КЦСР")))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81" s="6">
        <v>805</v>
      </c>
      <c r="C681" s="8" t="s">
        <v>530</v>
      </c>
      <c r="D681" s="8" t="s">
        <v>556</v>
      </c>
      <c r="E681" s="6" t="s">
        <v>157</v>
      </c>
      <c r="F681" s="6"/>
      <c r="G681" s="15">
        <f t="shared" si="87"/>
        <v>5559.3</v>
      </c>
      <c r="H681" s="15">
        <f t="shared" si="87"/>
        <v>5020.8</v>
      </c>
    </row>
    <row r="682" spans="1:8">
      <c r="A682" s="39" t="str">
        <f ca="1">IF(ISERROR(MATCH(F682,Код_КВР,0)),"",INDIRECT(ADDRESS(MATCH(F682,Код_КВР,0)+1,2,,,"КВР")))</f>
        <v>Социальное обеспечение и иные выплаты населению</v>
      </c>
      <c r="B682" s="6">
        <v>805</v>
      </c>
      <c r="C682" s="8" t="s">
        <v>530</v>
      </c>
      <c r="D682" s="8" t="s">
        <v>556</v>
      </c>
      <c r="E682" s="6" t="s">
        <v>157</v>
      </c>
      <c r="F682" s="6">
        <v>300</v>
      </c>
      <c r="G682" s="15">
        <f t="shared" si="87"/>
        <v>5559.3</v>
      </c>
      <c r="H682" s="15">
        <f t="shared" si="87"/>
        <v>5020.8</v>
      </c>
    </row>
    <row r="683" spans="1:8" ht="33">
      <c r="A683" s="39" t="str">
        <f ca="1">IF(ISERROR(MATCH(F683,Код_КВР,0)),"",INDIRECT(ADDRESS(MATCH(F683,Код_КВР,0)+1,2,,,"КВР")))</f>
        <v>Социальные выплаты гражданам, кроме публичных нормативных социальных выплат</v>
      </c>
      <c r="B683" s="6">
        <v>805</v>
      </c>
      <c r="C683" s="8" t="s">
        <v>530</v>
      </c>
      <c r="D683" s="8" t="s">
        <v>556</v>
      </c>
      <c r="E683" s="6" t="s">
        <v>157</v>
      </c>
      <c r="F683" s="6">
        <v>320</v>
      </c>
      <c r="G683" s="15">
        <f t="shared" si="87"/>
        <v>5559.3</v>
      </c>
      <c r="H683" s="15">
        <f t="shared" si="87"/>
        <v>5020.8</v>
      </c>
    </row>
    <row r="684" spans="1:8" ht="33">
      <c r="A684" s="39" t="str">
        <f ca="1">IF(ISERROR(MATCH(F684,Код_КВР,0)),"",INDIRECT(ADDRESS(MATCH(F684,Код_КВР,0)+1,2,,,"КВР")))</f>
        <v>Пособия, компенсации и иные социальные выплаты гражданам, кроме публичных нормативных обязательств</v>
      </c>
      <c r="B684" s="6">
        <v>805</v>
      </c>
      <c r="C684" s="8" t="s">
        <v>530</v>
      </c>
      <c r="D684" s="8" t="s">
        <v>556</v>
      </c>
      <c r="E684" s="6" t="s">
        <v>157</v>
      </c>
      <c r="F684" s="6">
        <v>321</v>
      </c>
      <c r="G684" s="15">
        <v>5559.3</v>
      </c>
      <c r="H684" s="15">
        <v>5020.8</v>
      </c>
    </row>
    <row r="685" spans="1:8">
      <c r="A685" s="39" t="str">
        <f ca="1">IF(ISERROR(MATCH(E685,Код_КЦСР,0)),"",INDIRECT(ADDRESS(MATCH(E685,Код_КЦСР,0)+1,2,,,"КЦСР")))</f>
        <v>Кадровое обеспечение муниципальной системы образования</v>
      </c>
      <c r="B685" s="6">
        <v>805</v>
      </c>
      <c r="C685" s="8" t="s">
        <v>530</v>
      </c>
      <c r="D685" s="8" t="s">
        <v>556</v>
      </c>
      <c r="E685" s="6" t="s">
        <v>5</v>
      </c>
      <c r="F685" s="6"/>
      <c r="G685" s="15">
        <f t="shared" ref="G685:H689" si="88">G686</f>
        <v>11634.9</v>
      </c>
      <c r="H685" s="15">
        <f t="shared" si="88"/>
        <v>11634.9</v>
      </c>
    </row>
    <row r="686" spans="1:8" ht="33">
      <c r="A686" s="39" t="str">
        <f ca="1">IF(ISERROR(MATCH(E686,Код_КЦСР,0)),"",INDIRECT(ADDRESS(MATCH(E686,Код_КЦСР,0)+1,2,,,"КЦСР")))</f>
        <v xml:space="preserve">Осуществление денежных выплат работникам муниципальных образовательных учреждений     </v>
      </c>
      <c r="B686" s="6">
        <v>805</v>
      </c>
      <c r="C686" s="8" t="s">
        <v>530</v>
      </c>
      <c r="D686" s="8" t="s">
        <v>556</v>
      </c>
      <c r="E686" s="6" t="s">
        <v>15</v>
      </c>
      <c r="F686" s="6"/>
      <c r="G686" s="15">
        <f t="shared" si="88"/>
        <v>11634.9</v>
      </c>
      <c r="H686" s="15">
        <f t="shared" si="88"/>
        <v>11634.9</v>
      </c>
    </row>
    <row r="687" spans="1:8" ht="49.5">
      <c r="A687" s="39" t="str">
        <f ca="1">IF(ISERROR(MATCH(E687,Код_КЦСР,0)),"",INDIRECT(ADDRESS(MATCH(E687,Код_КЦСР,0)+1,2,,,"КЦСР")))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87" s="6">
        <v>805</v>
      </c>
      <c r="C687" s="8" t="s">
        <v>530</v>
      </c>
      <c r="D687" s="8" t="s">
        <v>556</v>
      </c>
      <c r="E687" s="6" t="s">
        <v>192</v>
      </c>
      <c r="F687" s="6"/>
      <c r="G687" s="15">
        <f t="shared" si="88"/>
        <v>11634.9</v>
      </c>
      <c r="H687" s="15">
        <f t="shared" si="88"/>
        <v>11634.9</v>
      </c>
    </row>
    <row r="688" spans="1:8">
      <c r="A688" s="39" t="str">
        <f ca="1">IF(ISERROR(MATCH(F688,Код_КВР,0)),"",INDIRECT(ADDRESS(MATCH(F688,Код_КВР,0)+1,2,,,"КВР")))</f>
        <v>Социальное обеспечение и иные выплаты населению</v>
      </c>
      <c r="B688" s="6">
        <v>805</v>
      </c>
      <c r="C688" s="8" t="s">
        <v>530</v>
      </c>
      <c r="D688" s="8" t="s">
        <v>556</v>
      </c>
      <c r="E688" s="6" t="s">
        <v>192</v>
      </c>
      <c r="F688" s="6">
        <v>300</v>
      </c>
      <c r="G688" s="15">
        <f t="shared" si="88"/>
        <v>11634.9</v>
      </c>
      <c r="H688" s="15">
        <f t="shared" si="88"/>
        <v>11634.9</v>
      </c>
    </row>
    <row r="689" spans="1:8">
      <c r="A689" s="39" t="str">
        <f ca="1">IF(ISERROR(MATCH(F689,Код_КВР,0)),"",INDIRECT(ADDRESS(MATCH(F689,Код_КВР,0)+1,2,,,"КВР")))</f>
        <v>Публичные нормативные социальные выплаты гражданам</v>
      </c>
      <c r="B689" s="6">
        <v>805</v>
      </c>
      <c r="C689" s="8" t="s">
        <v>530</v>
      </c>
      <c r="D689" s="8" t="s">
        <v>556</v>
      </c>
      <c r="E689" s="6" t="s">
        <v>192</v>
      </c>
      <c r="F689" s="6">
        <v>310</v>
      </c>
      <c r="G689" s="15">
        <f t="shared" si="88"/>
        <v>11634.9</v>
      </c>
      <c r="H689" s="15">
        <f t="shared" si="88"/>
        <v>11634.9</v>
      </c>
    </row>
    <row r="690" spans="1:8" ht="33">
      <c r="A690" s="39" t="str">
        <f ca="1">IF(ISERROR(MATCH(F690,Код_КВР,0)),"",INDIRECT(ADDRESS(MATCH(F690,Код_КВР,0)+1,2,,,"КВР")))</f>
        <v>Пособия, компенсации, меры социальной поддержки по публичным нормативным обязательствам</v>
      </c>
      <c r="B690" s="6">
        <v>805</v>
      </c>
      <c r="C690" s="8" t="s">
        <v>530</v>
      </c>
      <c r="D690" s="8" t="s">
        <v>556</v>
      </c>
      <c r="E690" s="6" t="s">
        <v>192</v>
      </c>
      <c r="F690" s="6">
        <v>313</v>
      </c>
      <c r="G690" s="15">
        <v>11634.9</v>
      </c>
      <c r="H690" s="15">
        <v>11634.9</v>
      </c>
    </row>
    <row r="691" spans="1:8" ht="33">
      <c r="A691" s="39" t="str">
        <f ca="1">IF(ISERROR(MATCH(E691,Код_КЦСР,0)),"",INDIRECT(ADDRESS(MATCH(E691,Код_КЦСР,0)+1,2,,,"КЦСР")))</f>
        <v>Социально-педагогическая поддержка детей-сирот и детей, оставшихся без попечения родителей</v>
      </c>
      <c r="B691" s="6">
        <v>805</v>
      </c>
      <c r="C691" s="8" t="s">
        <v>530</v>
      </c>
      <c r="D691" s="8" t="s">
        <v>556</v>
      </c>
      <c r="E691" s="6" t="s">
        <v>134</v>
      </c>
      <c r="F691" s="6"/>
      <c r="G691" s="15">
        <f t="shared" ref="G691:H693" si="89">G692</f>
        <v>2166</v>
      </c>
      <c r="H691" s="15">
        <f t="shared" si="89"/>
        <v>2166</v>
      </c>
    </row>
    <row r="692" spans="1:8" ht="69" customHeight="1">
      <c r="A692" s="39" t="str">
        <f ca="1">IF(ISERROR(MATCH(E692,Код_КЦСР,0)),"",INDIRECT(ADDRESS(MATCH(E692,Код_КЦСР,0)+1,2,,,"КЦСР")))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92" s="6">
        <v>805</v>
      </c>
      <c r="C692" s="8" t="s">
        <v>530</v>
      </c>
      <c r="D692" s="8" t="s">
        <v>556</v>
      </c>
      <c r="E692" s="6" t="s">
        <v>136</v>
      </c>
      <c r="F692" s="6"/>
      <c r="G692" s="15">
        <f t="shared" si="89"/>
        <v>2166</v>
      </c>
      <c r="H692" s="15">
        <f t="shared" si="89"/>
        <v>2166</v>
      </c>
    </row>
    <row r="693" spans="1:8">
      <c r="A693" s="39" t="str">
        <f ca="1">IF(ISERROR(MATCH(F693,Код_КВР,0)),"",INDIRECT(ADDRESS(MATCH(F693,Код_КВР,0)+1,2,,,"КВР")))</f>
        <v>Социальное обеспечение и иные выплаты населению</v>
      </c>
      <c r="B693" s="6">
        <v>805</v>
      </c>
      <c r="C693" s="8" t="s">
        <v>530</v>
      </c>
      <c r="D693" s="8" t="s">
        <v>556</v>
      </c>
      <c r="E693" s="6" t="s">
        <v>136</v>
      </c>
      <c r="F693" s="6">
        <v>300</v>
      </c>
      <c r="G693" s="15">
        <f t="shared" si="89"/>
        <v>2166</v>
      </c>
      <c r="H693" s="15">
        <f t="shared" si="89"/>
        <v>2166</v>
      </c>
    </row>
    <row r="694" spans="1:8" ht="33">
      <c r="A694" s="39" t="str">
        <f ca="1">IF(ISERROR(MATCH(F694,Код_КВР,0)),"",INDIRECT(ADDRESS(MATCH(F694,Код_КВР,0)+1,2,,,"КВР")))</f>
        <v>Социальные выплаты гражданам, кроме публичных нормативных социальных выплат</v>
      </c>
      <c r="B694" s="6">
        <v>805</v>
      </c>
      <c r="C694" s="8" t="s">
        <v>530</v>
      </c>
      <c r="D694" s="8" t="s">
        <v>556</v>
      </c>
      <c r="E694" s="6" t="s">
        <v>136</v>
      </c>
      <c r="F694" s="6">
        <v>320</v>
      </c>
      <c r="G694" s="15">
        <f>SUM(G695+G696)</f>
        <v>2166</v>
      </c>
      <c r="H694" s="15">
        <f>SUM(H695+H696)</f>
        <v>2166</v>
      </c>
    </row>
    <row r="695" spans="1:8" ht="33">
      <c r="A695" s="39" t="str">
        <f ca="1">IF(ISERROR(MATCH(F695,Код_КВР,0)),"",INDIRECT(ADDRESS(MATCH(F695,Код_КВР,0)+1,2,,,"КВР")))</f>
        <v>Пособия, компенсации и иные социальные выплаты гражданам, кроме публичных нормативных обязательств</v>
      </c>
      <c r="B695" s="6">
        <v>805</v>
      </c>
      <c r="C695" s="8" t="s">
        <v>530</v>
      </c>
      <c r="D695" s="8" t="s">
        <v>556</v>
      </c>
      <c r="E695" s="6" t="s">
        <v>136</v>
      </c>
      <c r="F695" s="6">
        <v>321</v>
      </c>
      <c r="G695" s="15">
        <f>696+1200</f>
        <v>1896</v>
      </c>
      <c r="H695" s="15">
        <f>696+1200</f>
        <v>1896</v>
      </c>
    </row>
    <row r="696" spans="1:8" ht="33">
      <c r="A696" s="39" t="str">
        <f ca="1">IF(ISERROR(MATCH(F696,Код_КВР,0)),"",INDIRECT(ADDRESS(MATCH(F696,Код_КВР,0)+1,2,,,"КВР")))</f>
        <v>Приобретение товаров, работ, услуг в пользу граждан в целях их социального обеспечения</v>
      </c>
      <c r="B696" s="6">
        <v>805</v>
      </c>
      <c r="C696" s="8" t="s">
        <v>530</v>
      </c>
      <c r="D696" s="8" t="s">
        <v>556</v>
      </c>
      <c r="E696" s="6" t="s">
        <v>136</v>
      </c>
      <c r="F696" s="6">
        <v>323</v>
      </c>
      <c r="G696" s="15">
        <v>270</v>
      </c>
      <c r="H696" s="15">
        <v>270</v>
      </c>
    </row>
    <row r="697" spans="1:8">
      <c r="A697" s="11" t="s">
        <v>546</v>
      </c>
      <c r="B697" s="6">
        <v>805</v>
      </c>
      <c r="C697" s="8" t="s">
        <v>530</v>
      </c>
      <c r="D697" s="8" t="s">
        <v>557</v>
      </c>
      <c r="E697" s="6"/>
      <c r="F697" s="6"/>
      <c r="G697" s="15">
        <f>G698</f>
        <v>126026.5</v>
      </c>
      <c r="H697" s="15">
        <f>H698</f>
        <v>126026.5</v>
      </c>
    </row>
    <row r="698" spans="1:8">
      <c r="A698" s="39" t="str">
        <f ca="1">IF(ISERROR(MATCH(E698,Код_КЦСР,0)),"",INDIRECT(ADDRESS(MATCH(E698,Код_КЦСР,0)+1,2,,,"КЦСР")))</f>
        <v>Муниципальная программа «Развитие образования» на 2013-2022 годы</v>
      </c>
      <c r="B698" s="6">
        <v>805</v>
      </c>
      <c r="C698" s="8" t="s">
        <v>530</v>
      </c>
      <c r="D698" s="8" t="s">
        <v>557</v>
      </c>
      <c r="E698" s="6" t="s">
        <v>609</v>
      </c>
      <c r="F698" s="6"/>
      <c r="G698" s="15">
        <f>G699+G704+G710</f>
        <v>126026.5</v>
      </c>
      <c r="H698" s="15">
        <f>H699+H704+H710</f>
        <v>126026.5</v>
      </c>
    </row>
    <row r="699" spans="1:8">
      <c r="A699" s="39" t="str">
        <f ca="1">IF(ISERROR(MATCH(E699,Код_КЦСР,0)),"",INDIRECT(ADDRESS(MATCH(E699,Код_КЦСР,0)+1,2,,,"КЦСР")))</f>
        <v>Дошкольное образование</v>
      </c>
      <c r="B699" s="6">
        <v>805</v>
      </c>
      <c r="C699" s="8" t="s">
        <v>530</v>
      </c>
      <c r="D699" s="8" t="s">
        <v>557</v>
      </c>
      <c r="E699" s="6" t="s">
        <v>617</v>
      </c>
      <c r="F699" s="6"/>
      <c r="G699" s="15">
        <f>G700</f>
        <v>63969.3</v>
      </c>
      <c r="H699" s="15">
        <f>H700</f>
        <v>63969.3</v>
      </c>
    </row>
    <row r="700" spans="1:8" ht="66">
      <c r="A700" s="39" t="str">
        <f ca="1">IF(ISERROR(MATCH(E700,Код_КЦСР,0)),"",INDIRECT(ADDRESS(MATCH(E700,Код_КЦСР,0)+1,2,,,"КЦСР")))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00" s="6">
        <v>805</v>
      </c>
      <c r="C700" s="8" t="s">
        <v>530</v>
      </c>
      <c r="D700" s="8" t="s">
        <v>557</v>
      </c>
      <c r="E700" s="6" t="s">
        <v>151</v>
      </c>
      <c r="F700" s="6"/>
      <c r="G700" s="15">
        <f t="shared" ref="G700:H702" si="90">G701</f>
        <v>63969.3</v>
      </c>
      <c r="H700" s="15">
        <f t="shared" si="90"/>
        <v>63969.3</v>
      </c>
    </row>
    <row r="701" spans="1:8">
      <c r="A701" s="39" t="str">
        <f ca="1">IF(ISERROR(MATCH(F701,Код_КВР,0)),"",INDIRECT(ADDRESS(MATCH(F701,Код_КВР,0)+1,2,,,"КВР")))</f>
        <v>Социальное обеспечение и иные выплаты населению</v>
      </c>
      <c r="B701" s="6">
        <v>805</v>
      </c>
      <c r="C701" s="8" t="s">
        <v>530</v>
      </c>
      <c r="D701" s="8" t="s">
        <v>557</v>
      </c>
      <c r="E701" s="6" t="s">
        <v>151</v>
      </c>
      <c r="F701" s="6">
        <v>300</v>
      </c>
      <c r="G701" s="15">
        <f t="shared" si="90"/>
        <v>63969.3</v>
      </c>
      <c r="H701" s="15">
        <f t="shared" si="90"/>
        <v>63969.3</v>
      </c>
    </row>
    <row r="702" spans="1:8" ht="33">
      <c r="A702" s="39" t="str">
        <f ca="1">IF(ISERROR(MATCH(F702,Код_КВР,0)),"",INDIRECT(ADDRESS(MATCH(F702,Код_КВР,0)+1,2,,,"КВР")))</f>
        <v>Социальные выплаты гражданам, кроме публичных нормативных социальных выплат</v>
      </c>
      <c r="B702" s="6">
        <v>805</v>
      </c>
      <c r="C702" s="8" t="s">
        <v>530</v>
      </c>
      <c r="D702" s="8" t="s">
        <v>557</v>
      </c>
      <c r="E702" s="6" t="s">
        <v>151</v>
      </c>
      <c r="F702" s="6">
        <v>320</v>
      </c>
      <c r="G702" s="15">
        <f t="shared" si="90"/>
        <v>63969.3</v>
      </c>
      <c r="H702" s="15">
        <f t="shared" si="90"/>
        <v>63969.3</v>
      </c>
    </row>
    <row r="703" spans="1:8" ht="33">
      <c r="A703" s="39" t="str">
        <f ca="1">IF(ISERROR(MATCH(F703,Код_КВР,0)),"",INDIRECT(ADDRESS(MATCH(F703,Код_КВР,0)+1,2,,,"КВР")))</f>
        <v>Пособия, компенсации и иные социальные выплаты гражданам, кроме публичных нормативных обязательств</v>
      </c>
      <c r="B703" s="6">
        <v>805</v>
      </c>
      <c r="C703" s="8" t="s">
        <v>530</v>
      </c>
      <c r="D703" s="8" t="s">
        <v>557</v>
      </c>
      <c r="E703" s="6" t="s">
        <v>151</v>
      </c>
      <c r="F703" s="6">
        <v>321</v>
      </c>
      <c r="G703" s="15">
        <v>63969.3</v>
      </c>
      <c r="H703" s="15">
        <v>63969.3</v>
      </c>
    </row>
    <row r="704" spans="1:8">
      <c r="A704" s="39" t="str">
        <f ca="1">IF(ISERROR(MATCH(E704,Код_КЦСР,0)),"",INDIRECT(ADDRESS(MATCH(E704,Код_КЦСР,0)+1,2,,,"КЦСР")))</f>
        <v>Кадровое обеспечение муниципальной системы образования</v>
      </c>
      <c r="B704" s="6">
        <v>805</v>
      </c>
      <c r="C704" s="8" t="s">
        <v>530</v>
      </c>
      <c r="D704" s="8" t="s">
        <v>557</v>
      </c>
      <c r="E704" s="6" t="s">
        <v>5</v>
      </c>
      <c r="F704" s="6"/>
      <c r="G704" s="15">
        <f t="shared" ref="G704:H708" si="91">G705</f>
        <v>12418.6</v>
      </c>
      <c r="H704" s="15">
        <f t="shared" si="91"/>
        <v>12418.6</v>
      </c>
    </row>
    <row r="705" spans="1:8" ht="33">
      <c r="A705" s="39" t="str">
        <f ca="1">IF(ISERROR(MATCH(E705,Код_КЦСР,0)),"",INDIRECT(ADDRESS(MATCH(E705,Код_КЦСР,0)+1,2,,,"КЦСР")))</f>
        <v xml:space="preserve">Осуществление денежных выплат работникам муниципальных образовательных учреждений     </v>
      </c>
      <c r="B705" s="6">
        <v>805</v>
      </c>
      <c r="C705" s="8" t="s">
        <v>530</v>
      </c>
      <c r="D705" s="8" t="s">
        <v>557</v>
      </c>
      <c r="E705" s="6" t="s">
        <v>15</v>
      </c>
      <c r="F705" s="6"/>
      <c r="G705" s="15">
        <f t="shared" si="91"/>
        <v>12418.6</v>
      </c>
      <c r="H705" s="15">
        <f t="shared" si="91"/>
        <v>12418.6</v>
      </c>
    </row>
    <row r="706" spans="1:8" ht="66">
      <c r="A706" s="39" t="str">
        <f ca="1">IF(ISERROR(MATCH(E706,Код_КЦСР,0)),"",INDIRECT(ADDRESS(MATCH(E706,Код_КЦСР,0)+1,2,,,"КЦСР")))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06" s="6">
        <v>805</v>
      </c>
      <c r="C706" s="8" t="s">
        <v>530</v>
      </c>
      <c r="D706" s="8" t="s">
        <v>557</v>
      </c>
      <c r="E706" s="6" t="s">
        <v>194</v>
      </c>
      <c r="F706" s="6"/>
      <c r="G706" s="15">
        <f t="shared" si="91"/>
        <v>12418.6</v>
      </c>
      <c r="H706" s="15">
        <f t="shared" si="91"/>
        <v>12418.6</v>
      </c>
    </row>
    <row r="707" spans="1:8">
      <c r="A707" s="39" t="str">
        <f ca="1">IF(ISERROR(MATCH(F707,Код_КВР,0)),"",INDIRECT(ADDRESS(MATCH(F707,Код_КВР,0)+1,2,,,"КВР")))</f>
        <v>Социальное обеспечение и иные выплаты населению</v>
      </c>
      <c r="B707" s="6">
        <v>805</v>
      </c>
      <c r="C707" s="8" t="s">
        <v>530</v>
      </c>
      <c r="D707" s="8" t="s">
        <v>557</v>
      </c>
      <c r="E707" s="6" t="s">
        <v>194</v>
      </c>
      <c r="F707" s="6">
        <v>300</v>
      </c>
      <c r="G707" s="15">
        <f t="shared" si="91"/>
        <v>12418.6</v>
      </c>
      <c r="H707" s="15">
        <f t="shared" si="91"/>
        <v>12418.6</v>
      </c>
    </row>
    <row r="708" spans="1:8">
      <c r="A708" s="39" t="str">
        <f ca="1">IF(ISERROR(MATCH(F708,Код_КВР,0)),"",INDIRECT(ADDRESS(MATCH(F708,Код_КВР,0)+1,2,,,"КВР")))</f>
        <v>Публичные нормативные социальные выплаты гражданам</v>
      </c>
      <c r="B708" s="6">
        <v>805</v>
      </c>
      <c r="C708" s="8" t="s">
        <v>530</v>
      </c>
      <c r="D708" s="8" t="s">
        <v>557</v>
      </c>
      <c r="E708" s="6" t="s">
        <v>194</v>
      </c>
      <c r="F708" s="6">
        <v>310</v>
      </c>
      <c r="G708" s="15">
        <f t="shared" si="91"/>
        <v>12418.6</v>
      </c>
      <c r="H708" s="15">
        <f t="shared" si="91"/>
        <v>12418.6</v>
      </c>
    </row>
    <row r="709" spans="1:8" ht="33">
      <c r="A709" s="39" t="str">
        <f ca="1">IF(ISERROR(MATCH(F709,Код_КВР,0)),"",INDIRECT(ADDRESS(MATCH(F709,Код_КВР,0)+1,2,,,"КВР")))</f>
        <v>Пособия, компенсации, меры социальной поддержки по публичным нормативным обязательствам</v>
      </c>
      <c r="B709" s="6">
        <v>805</v>
      </c>
      <c r="C709" s="8" t="s">
        <v>530</v>
      </c>
      <c r="D709" s="8" t="s">
        <v>557</v>
      </c>
      <c r="E709" s="6" t="s">
        <v>194</v>
      </c>
      <c r="F709" s="6">
        <v>313</v>
      </c>
      <c r="G709" s="15">
        <v>12418.6</v>
      </c>
      <c r="H709" s="15">
        <v>12418.6</v>
      </c>
    </row>
    <row r="710" spans="1:8" ht="33">
      <c r="A710" s="39" t="str">
        <f ca="1">IF(ISERROR(MATCH(E710,Код_КЦСР,0)),"",INDIRECT(ADDRESS(MATCH(E710,Код_КЦСР,0)+1,2,,,"КЦСР")))</f>
        <v>Социально-педагогическая поддержка детей-сирот и детей, оставшихся без попечения родителей</v>
      </c>
      <c r="B710" s="6">
        <v>805</v>
      </c>
      <c r="C710" s="8" t="s">
        <v>530</v>
      </c>
      <c r="D710" s="8" t="s">
        <v>557</v>
      </c>
      <c r="E710" s="6" t="s">
        <v>134</v>
      </c>
      <c r="F710" s="6"/>
      <c r="G710" s="15">
        <f t="shared" ref="G710:H713" si="92">G711</f>
        <v>49638.6</v>
      </c>
      <c r="H710" s="15">
        <f t="shared" si="92"/>
        <v>49638.6</v>
      </c>
    </row>
    <row r="711" spans="1:8" ht="156" customHeight="1">
      <c r="A711" s="39" t="str">
        <f ca="1">IF(ISERROR(MATCH(E711,Код_КЦСР,0)),"",INDIRECT(ADDRESS(MATCH(E711,Код_КЦСР,0)+1,2,,,"КЦСР")))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11" s="6">
        <v>805</v>
      </c>
      <c r="C711" s="8" t="s">
        <v>530</v>
      </c>
      <c r="D711" s="8" t="s">
        <v>557</v>
      </c>
      <c r="E711" s="6" t="s">
        <v>155</v>
      </c>
      <c r="F711" s="6"/>
      <c r="G711" s="15">
        <f t="shared" si="92"/>
        <v>49638.6</v>
      </c>
      <c r="H711" s="15">
        <f t="shared" si="92"/>
        <v>49638.6</v>
      </c>
    </row>
    <row r="712" spans="1:8">
      <c r="A712" s="39" t="str">
        <f ca="1">IF(ISERROR(MATCH(F712,Код_КВР,0)),"",INDIRECT(ADDRESS(MATCH(F712,Код_КВР,0)+1,2,,,"КВР")))</f>
        <v>Социальное обеспечение и иные выплаты населению</v>
      </c>
      <c r="B712" s="6">
        <v>805</v>
      </c>
      <c r="C712" s="8" t="s">
        <v>530</v>
      </c>
      <c r="D712" s="8" t="s">
        <v>557</v>
      </c>
      <c r="E712" s="6" t="s">
        <v>155</v>
      </c>
      <c r="F712" s="6">
        <v>300</v>
      </c>
      <c r="G712" s="15">
        <f t="shared" si="92"/>
        <v>49638.6</v>
      </c>
      <c r="H712" s="15">
        <f t="shared" si="92"/>
        <v>49638.6</v>
      </c>
    </row>
    <row r="713" spans="1:8" ht="33">
      <c r="A713" s="39" t="str">
        <f ca="1">IF(ISERROR(MATCH(F713,Код_КВР,0)),"",INDIRECT(ADDRESS(MATCH(F713,Код_КВР,0)+1,2,,,"КВР")))</f>
        <v>Социальные выплаты гражданам, кроме публичных нормативных социальных выплат</v>
      </c>
      <c r="B713" s="6">
        <v>805</v>
      </c>
      <c r="C713" s="8" t="s">
        <v>530</v>
      </c>
      <c r="D713" s="8" t="s">
        <v>557</v>
      </c>
      <c r="E713" s="6" t="s">
        <v>155</v>
      </c>
      <c r="F713" s="6">
        <v>320</v>
      </c>
      <c r="G713" s="15">
        <f t="shared" si="92"/>
        <v>49638.6</v>
      </c>
      <c r="H713" s="15">
        <f t="shared" si="92"/>
        <v>49638.6</v>
      </c>
    </row>
    <row r="714" spans="1:8" ht="33">
      <c r="A714" s="39" t="str">
        <f ca="1">IF(ISERROR(MATCH(F714,Код_КВР,0)),"",INDIRECT(ADDRESS(MATCH(F714,Код_КВР,0)+1,2,,,"КВР")))</f>
        <v>Пособия, компенсации и иные социальные выплаты гражданам, кроме публичных нормативных обязательств</v>
      </c>
      <c r="B714" s="6">
        <v>805</v>
      </c>
      <c r="C714" s="8" t="s">
        <v>530</v>
      </c>
      <c r="D714" s="8" t="s">
        <v>557</v>
      </c>
      <c r="E714" s="6" t="s">
        <v>155</v>
      </c>
      <c r="F714" s="6">
        <v>321</v>
      </c>
      <c r="G714" s="15">
        <v>49638.6</v>
      </c>
      <c r="H714" s="15">
        <v>49638.6</v>
      </c>
    </row>
    <row r="715" spans="1:8">
      <c r="A715" s="39" t="str">
        <f ca="1">IF(ISERROR(MATCH(B715,Код_ППП,0)),"",INDIRECT(ADDRESS(MATCH(B715,Код_ППП,0)+1,2,,,"ППП")))</f>
        <v>ФИНАНСОВОЕ УПРАВЛЕНИЕ МЭРИИ ГОРОДА</v>
      </c>
      <c r="B715" s="6">
        <v>807</v>
      </c>
      <c r="C715" s="8"/>
      <c r="D715" s="8"/>
      <c r="E715" s="6"/>
      <c r="F715" s="6"/>
      <c r="G715" s="15">
        <f>G716+G748+G756</f>
        <v>162797.79999999999</v>
      </c>
      <c r="H715" s="15">
        <f>H716+H748+H756</f>
        <v>157490.19999999998</v>
      </c>
    </row>
    <row r="716" spans="1:8">
      <c r="A716" s="39" t="str">
        <f ca="1">IF(ISERROR(MATCH(C716,Код_Раздел,0)),"",INDIRECT(ADDRESS(MATCH(C716,Код_Раздел,0)+1,2,,,"Раздел")))</f>
        <v>Общегосударственные  вопросы</v>
      </c>
      <c r="B716" s="6">
        <v>807</v>
      </c>
      <c r="C716" s="8" t="s">
        <v>554</v>
      </c>
      <c r="D716" s="8"/>
      <c r="E716" s="6"/>
      <c r="F716" s="6"/>
      <c r="G716" s="15">
        <f>G717+G733+G740</f>
        <v>103166.29999999999</v>
      </c>
      <c r="H716" s="15">
        <f>H717+H733+H740</f>
        <v>103166.29999999999</v>
      </c>
    </row>
    <row r="717" spans="1:8" ht="33">
      <c r="A717" s="10" t="s">
        <v>507</v>
      </c>
      <c r="B717" s="6">
        <v>807</v>
      </c>
      <c r="C717" s="8" t="s">
        <v>554</v>
      </c>
      <c r="D717" s="8" t="s">
        <v>558</v>
      </c>
      <c r="E717" s="6"/>
      <c r="F717" s="6"/>
      <c r="G717" s="15">
        <f>G718</f>
        <v>34723.799999999996</v>
      </c>
      <c r="H717" s="15">
        <f>H718</f>
        <v>34723.799999999996</v>
      </c>
    </row>
    <row r="718" spans="1:8" ht="33">
      <c r="A718" s="39" t="str">
        <f ca="1">IF(ISERROR(MATCH(E718,Код_КЦСР,0)),"",INDIRECT(ADDRESS(MATCH(E718,Код_КЦСР,0)+1,2,,,"КЦСР")))</f>
        <v>Непрограммные направления деятельности органов местного самоуправления</v>
      </c>
      <c r="B718" s="6">
        <v>807</v>
      </c>
      <c r="C718" s="8" t="s">
        <v>554</v>
      </c>
      <c r="D718" s="8" t="s">
        <v>558</v>
      </c>
      <c r="E718" s="6" t="s">
        <v>19</v>
      </c>
      <c r="F718" s="6"/>
      <c r="G718" s="15">
        <f t="shared" ref="G718:H720" si="93">G719</f>
        <v>34723.799999999996</v>
      </c>
      <c r="H718" s="15">
        <f t="shared" si="93"/>
        <v>34723.799999999996</v>
      </c>
    </row>
    <row r="719" spans="1:8">
      <c r="A719" s="39" t="str">
        <f ca="1">IF(ISERROR(MATCH(E719,Код_КЦСР,0)),"",INDIRECT(ADDRESS(MATCH(E719,Код_КЦСР,0)+1,2,,,"КЦСР")))</f>
        <v>Расходы, не включенные в муниципальные программы города Череповца</v>
      </c>
      <c r="B719" s="6">
        <v>807</v>
      </c>
      <c r="C719" s="8" t="s">
        <v>554</v>
      </c>
      <c r="D719" s="8" t="s">
        <v>558</v>
      </c>
      <c r="E719" s="6" t="s">
        <v>21</v>
      </c>
      <c r="F719" s="6"/>
      <c r="G719" s="15">
        <f>G720+G730</f>
        <v>34723.799999999996</v>
      </c>
      <c r="H719" s="15">
        <f>H720+H730</f>
        <v>34723.799999999996</v>
      </c>
    </row>
    <row r="720" spans="1:8" ht="33">
      <c r="A720" s="39" t="str">
        <f ca="1">IF(ISERROR(MATCH(E720,Код_КЦСР,0)),"",INDIRECT(ADDRESS(MATCH(E720,Код_КЦСР,0)+1,2,,,"КЦСР")))</f>
        <v>Руководство и управление в сфере установленных функций органов местного самоуправления</v>
      </c>
      <c r="B720" s="6">
        <v>807</v>
      </c>
      <c r="C720" s="8" t="s">
        <v>554</v>
      </c>
      <c r="D720" s="8" t="s">
        <v>558</v>
      </c>
      <c r="E720" s="6" t="s">
        <v>23</v>
      </c>
      <c r="F720" s="6"/>
      <c r="G720" s="15">
        <f t="shared" si="93"/>
        <v>34476.1</v>
      </c>
      <c r="H720" s="15">
        <f t="shared" si="93"/>
        <v>34476.1</v>
      </c>
    </row>
    <row r="721" spans="1:8">
      <c r="A721" s="39" t="str">
        <f ca="1">IF(ISERROR(MATCH(E721,Код_КЦСР,0)),"",INDIRECT(ADDRESS(MATCH(E721,Код_КЦСР,0)+1,2,,,"КЦСР")))</f>
        <v>Центральный аппарат</v>
      </c>
      <c r="B721" s="6">
        <v>807</v>
      </c>
      <c r="C721" s="8" t="s">
        <v>554</v>
      </c>
      <c r="D721" s="8" t="s">
        <v>558</v>
      </c>
      <c r="E721" s="6" t="s">
        <v>26</v>
      </c>
      <c r="F721" s="6"/>
      <c r="G721" s="15">
        <f>G722+G724+G727</f>
        <v>34476.1</v>
      </c>
      <c r="H721" s="15">
        <f>H722+H724+H727</f>
        <v>34476.1</v>
      </c>
    </row>
    <row r="722" spans="1:8" ht="33">
      <c r="A722" s="39" t="str">
        <f t="shared" ref="A722:A728" ca="1" si="94">IF(ISERROR(MATCH(F722,Код_КВР,0)),"",INDIRECT(ADDRESS(MATCH(F722,Код_КВР,0)+1,2,,,"КВР")))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2" s="6">
        <v>807</v>
      </c>
      <c r="C722" s="8" t="s">
        <v>554</v>
      </c>
      <c r="D722" s="8" t="s">
        <v>558</v>
      </c>
      <c r="E722" s="6" t="s">
        <v>26</v>
      </c>
      <c r="F722" s="6">
        <v>100</v>
      </c>
      <c r="G722" s="15">
        <f>G723</f>
        <v>34401.9</v>
      </c>
      <c r="H722" s="15">
        <f>H723</f>
        <v>34401.9</v>
      </c>
    </row>
    <row r="723" spans="1:8">
      <c r="A723" s="39" t="str">
        <f t="shared" ca="1" si="94"/>
        <v>Расходы на выплаты персоналу муниципальных органов</v>
      </c>
      <c r="B723" s="6">
        <v>807</v>
      </c>
      <c r="C723" s="8" t="s">
        <v>554</v>
      </c>
      <c r="D723" s="8" t="s">
        <v>558</v>
      </c>
      <c r="E723" s="6" t="s">
        <v>26</v>
      </c>
      <c r="F723" s="6">
        <v>120</v>
      </c>
      <c r="G723" s="15">
        <v>34401.9</v>
      </c>
      <c r="H723" s="15">
        <v>34401.9</v>
      </c>
    </row>
    <row r="724" spans="1:8">
      <c r="A724" s="39" t="str">
        <f t="shared" ca="1" si="94"/>
        <v>Закупка товаров, работ и услуг для муниципальных нужд</v>
      </c>
      <c r="B724" s="6">
        <v>807</v>
      </c>
      <c r="C724" s="8" t="s">
        <v>554</v>
      </c>
      <c r="D724" s="8" t="s">
        <v>558</v>
      </c>
      <c r="E724" s="6" t="s">
        <v>26</v>
      </c>
      <c r="F724" s="6">
        <v>200</v>
      </c>
      <c r="G724" s="15">
        <f>G725</f>
        <v>72.7</v>
      </c>
      <c r="H724" s="15">
        <f>H725</f>
        <v>72.7</v>
      </c>
    </row>
    <row r="725" spans="1:8" ht="33">
      <c r="A725" s="39" t="str">
        <f t="shared" ca="1" si="94"/>
        <v>Иные закупки товаров, работ и услуг для обеспечения муниципальных нужд</v>
      </c>
      <c r="B725" s="6">
        <v>807</v>
      </c>
      <c r="C725" s="8" t="s">
        <v>554</v>
      </c>
      <c r="D725" s="8" t="s">
        <v>558</v>
      </c>
      <c r="E725" s="6" t="s">
        <v>26</v>
      </c>
      <c r="F725" s="6">
        <v>240</v>
      </c>
      <c r="G725" s="15">
        <f>G726</f>
        <v>72.7</v>
      </c>
      <c r="H725" s="15">
        <f>H726</f>
        <v>72.7</v>
      </c>
    </row>
    <row r="726" spans="1:8" ht="33">
      <c r="A726" s="39" t="str">
        <f t="shared" ca="1" si="94"/>
        <v xml:space="preserve">Прочая закупка товаров, работ и услуг для обеспечения муниципальных нужд         </v>
      </c>
      <c r="B726" s="6">
        <v>807</v>
      </c>
      <c r="C726" s="8" t="s">
        <v>554</v>
      </c>
      <c r="D726" s="8" t="s">
        <v>558</v>
      </c>
      <c r="E726" s="6" t="s">
        <v>26</v>
      </c>
      <c r="F726" s="6">
        <v>244</v>
      </c>
      <c r="G726" s="15">
        <v>72.7</v>
      </c>
      <c r="H726" s="15">
        <v>72.7</v>
      </c>
    </row>
    <row r="727" spans="1:8">
      <c r="A727" s="39" t="str">
        <f t="shared" ca="1" si="94"/>
        <v>Иные бюджетные ассигнования</v>
      </c>
      <c r="B727" s="6">
        <v>807</v>
      </c>
      <c r="C727" s="8" t="s">
        <v>554</v>
      </c>
      <c r="D727" s="8" t="s">
        <v>558</v>
      </c>
      <c r="E727" s="6" t="s">
        <v>26</v>
      </c>
      <c r="F727" s="6">
        <v>800</v>
      </c>
      <c r="G727" s="15">
        <f>G728</f>
        <v>1.5</v>
      </c>
      <c r="H727" s="15">
        <f>H728</f>
        <v>1.5</v>
      </c>
    </row>
    <row r="728" spans="1:8">
      <c r="A728" s="39" t="str">
        <f t="shared" ca="1" si="94"/>
        <v>Уплата налогов, сборов и иных платежей</v>
      </c>
      <c r="B728" s="6">
        <v>807</v>
      </c>
      <c r="C728" s="8" t="s">
        <v>554</v>
      </c>
      <c r="D728" s="8" t="s">
        <v>558</v>
      </c>
      <c r="E728" s="6" t="s">
        <v>26</v>
      </c>
      <c r="F728" s="6">
        <v>850</v>
      </c>
      <c r="G728" s="15">
        <f>G729</f>
        <v>1.5</v>
      </c>
      <c r="H728" s="15">
        <f>H729</f>
        <v>1.5</v>
      </c>
    </row>
    <row r="729" spans="1:8">
      <c r="A729" s="39" t="str">
        <f ca="1">IF(ISERROR(MATCH(F729,Код_КВР,0)),"",INDIRECT(ADDRESS(MATCH(F729,Код_КВР,0)+1,2,,,"КВР")))</f>
        <v>Уплата прочих налогов, сборов и иных платежей</v>
      </c>
      <c r="B729" s="6">
        <v>807</v>
      </c>
      <c r="C729" s="8" t="s">
        <v>554</v>
      </c>
      <c r="D729" s="8" t="s">
        <v>558</v>
      </c>
      <c r="E729" s="6" t="s">
        <v>26</v>
      </c>
      <c r="F729" s="6">
        <v>852</v>
      </c>
      <c r="G729" s="15">
        <v>1.5</v>
      </c>
      <c r="H729" s="15">
        <v>1.5</v>
      </c>
    </row>
    <row r="730" spans="1:8" ht="99">
      <c r="A730" s="39" t="str">
        <f ca="1">IF(ISERROR(MATCH(E730,Код_КЦСР,0)),"",INDIRECT(ADDRESS(MATCH(E730,Код_КЦСР,0)+1,2,,,"КЦСР")))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30" s="6">
        <v>807</v>
      </c>
      <c r="C730" s="8" t="s">
        <v>554</v>
      </c>
      <c r="D730" s="8" t="s">
        <v>558</v>
      </c>
      <c r="E730" s="6" t="s">
        <v>112</v>
      </c>
      <c r="F730" s="6"/>
      <c r="G730" s="15">
        <f>G731</f>
        <v>247.7</v>
      </c>
      <c r="H730" s="15">
        <f>H731</f>
        <v>247.7</v>
      </c>
    </row>
    <row r="731" spans="1:8" ht="33">
      <c r="A731" s="39" t="str">
        <f ca="1">IF(ISERROR(MATCH(F731,Код_КВР,0)),"",INDIRECT(ADDRESS(MATCH(F731,Код_КВР,0)+1,2,,,"КВР")))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1" s="6">
        <v>807</v>
      </c>
      <c r="C731" s="8" t="s">
        <v>554</v>
      </c>
      <c r="D731" s="8" t="s">
        <v>558</v>
      </c>
      <c r="E731" s="6" t="s">
        <v>112</v>
      </c>
      <c r="F731" s="6">
        <v>100</v>
      </c>
      <c r="G731" s="15">
        <f>G732</f>
        <v>247.7</v>
      </c>
      <c r="H731" s="15">
        <f>H732</f>
        <v>247.7</v>
      </c>
    </row>
    <row r="732" spans="1:8">
      <c r="A732" s="39" t="str">
        <f ca="1">IF(ISERROR(MATCH(F732,Код_КВР,0)),"",INDIRECT(ADDRESS(MATCH(F732,Код_КВР,0)+1,2,,,"КВР")))</f>
        <v>Расходы на выплаты персоналу муниципальных органов</v>
      </c>
      <c r="B732" s="6">
        <v>807</v>
      </c>
      <c r="C732" s="8" t="s">
        <v>554</v>
      </c>
      <c r="D732" s="8" t="s">
        <v>558</v>
      </c>
      <c r="E732" s="6" t="s">
        <v>112</v>
      </c>
      <c r="F732" s="6">
        <v>120</v>
      </c>
      <c r="G732" s="15">
        <v>247.7</v>
      </c>
      <c r="H732" s="15">
        <v>247.7</v>
      </c>
    </row>
    <row r="733" spans="1:8">
      <c r="A733" s="10" t="s">
        <v>542</v>
      </c>
      <c r="B733" s="6">
        <v>807</v>
      </c>
      <c r="C733" s="8" t="s">
        <v>554</v>
      </c>
      <c r="D733" s="8" t="s">
        <v>565</v>
      </c>
      <c r="E733" s="6"/>
      <c r="F733" s="6"/>
      <c r="G733" s="15">
        <f>G734</f>
        <v>68142.5</v>
      </c>
      <c r="H733" s="15">
        <f>H734</f>
        <v>68142.5</v>
      </c>
    </row>
    <row r="734" spans="1:8" ht="33">
      <c r="A734" s="39" t="str">
        <f ca="1">IF(ISERROR(MATCH(E734,Код_КЦСР,0)),"",INDIRECT(ADDRESS(MATCH(E734,Код_КЦСР,0)+1,2,,,"КЦСР")))</f>
        <v>Непрограммные направления деятельности органов местного самоуправления</v>
      </c>
      <c r="B734" s="6">
        <v>807</v>
      </c>
      <c r="C734" s="8" t="s">
        <v>554</v>
      </c>
      <c r="D734" s="8" t="s">
        <v>565</v>
      </c>
      <c r="E734" s="6" t="s">
        <v>19</v>
      </c>
      <c r="F734" s="6"/>
      <c r="G734" s="15">
        <f t="shared" ref="G734:H738" si="95">G735</f>
        <v>68142.5</v>
      </c>
      <c r="H734" s="15">
        <f t="shared" si="95"/>
        <v>68142.5</v>
      </c>
    </row>
    <row r="735" spans="1:8">
      <c r="A735" s="39" t="str">
        <f ca="1">IF(ISERROR(MATCH(E735,Код_КЦСР,0)),"",INDIRECT(ADDRESS(MATCH(E735,Код_КЦСР,0)+1,2,,,"КЦСР")))</f>
        <v>Расходы, не включенные в муниципальные программы города Череповца</v>
      </c>
      <c r="B735" s="6">
        <v>807</v>
      </c>
      <c r="C735" s="8" t="s">
        <v>554</v>
      </c>
      <c r="D735" s="8" t="s">
        <v>565</v>
      </c>
      <c r="E735" s="6" t="s">
        <v>21</v>
      </c>
      <c r="F735" s="6"/>
      <c r="G735" s="15">
        <f t="shared" si="95"/>
        <v>68142.5</v>
      </c>
      <c r="H735" s="15">
        <f t="shared" si="95"/>
        <v>68142.5</v>
      </c>
    </row>
    <row r="736" spans="1:8">
      <c r="A736" s="39" t="str">
        <f ca="1">IF(ISERROR(MATCH(E736,Код_КЦСР,0)),"",INDIRECT(ADDRESS(MATCH(E736,Код_КЦСР,0)+1,2,,,"КЦСР")))</f>
        <v>Резервные фонды</v>
      </c>
      <c r="B736" s="6">
        <v>807</v>
      </c>
      <c r="C736" s="8" t="s">
        <v>554</v>
      </c>
      <c r="D736" s="8" t="s">
        <v>565</v>
      </c>
      <c r="E736" s="6" t="s">
        <v>164</v>
      </c>
      <c r="F736" s="6"/>
      <c r="G736" s="15">
        <f t="shared" si="95"/>
        <v>68142.5</v>
      </c>
      <c r="H736" s="15">
        <f t="shared" si="95"/>
        <v>68142.5</v>
      </c>
    </row>
    <row r="737" spans="1:8">
      <c r="A737" s="39" t="str">
        <f ca="1">IF(ISERROR(MATCH(E737,Код_КЦСР,0)),"",INDIRECT(ADDRESS(MATCH(E737,Код_КЦСР,0)+1,2,,,"КЦСР")))</f>
        <v>Резервные фонды мэрии города</v>
      </c>
      <c r="B737" s="6">
        <v>807</v>
      </c>
      <c r="C737" s="8" t="s">
        <v>554</v>
      </c>
      <c r="D737" s="8" t="s">
        <v>565</v>
      </c>
      <c r="E737" s="6" t="s">
        <v>165</v>
      </c>
      <c r="F737" s="6"/>
      <c r="G737" s="15">
        <f t="shared" si="95"/>
        <v>68142.5</v>
      </c>
      <c r="H737" s="15">
        <f t="shared" si="95"/>
        <v>68142.5</v>
      </c>
    </row>
    <row r="738" spans="1:8">
      <c r="A738" s="39" t="str">
        <f ca="1">IF(ISERROR(MATCH(F738,Код_КВР,0)),"",INDIRECT(ADDRESS(MATCH(F738,Код_КВР,0)+1,2,,,"КВР")))</f>
        <v>Иные бюджетные ассигнования</v>
      </c>
      <c r="B738" s="6">
        <v>807</v>
      </c>
      <c r="C738" s="8" t="s">
        <v>554</v>
      </c>
      <c r="D738" s="8" t="s">
        <v>565</v>
      </c>
      <c r="E738" s="6" t="s">
        <v>165</v>
      </c>
      <c r="F738" s="6">
        <v>800</v>
      </c>
      <c r="G738" s="15">
        <f t="shared" si="95"/>
        <v>68142.5</v>
      </c>
      <c r="H738" s="15">
        <f t="shared" si="95"/>
        <v>68142.5</v>
      </c>
    </row>
    <row r="739" spans="1:8">
      <c r="A739" s="39" t="str">
        <f ca="1">IF(ISERROR(MATCH(F739,Код_КВР,0)),"",INDIRECT(ADDRESS(MATCH(F739,Код_КВР,0)+1,2,,,"КВР")))</f>
        <v>Резервные средства</v>
      </c>
      <c r="B739" s="6">
        <v>807</v>
      </c>
      <c r="C739" s="8" t="s">
        <v>554</v>
      </c>
      <c r="D739" s="8" t="s">
        <v>565</v>
      </c>
      <c r="E739" s="6" t="s">
        <v>165</v>
      </c>
      <c r="F739" s="6">
        <v>870</v>
      </c>
      <c r="G739" s="15">
        <f>105447.2-543.6-34903.6-1857.5</f>
        <v>68142.5</v>
      </c>
      <c r="H739" s="15">
        <f>105843.7-543.6-35300.1-1857.5</f>
        <v>68142.5</v>
      </c>
    </row>
    <row r="740" spans="1:8">
      <c r="A740" s="10" t="s">
        <v>578</v>
      </c>
      <c r="B740" s="6">
        <v>807</v>
      </c>
      <c r="C740" s="8" t="s">
        <v>554</v>
      </c>
      <c r="D740" s="8" t="s">
        <v>532</v>
      </c>
      <c r="E740" s="6"/>
      <c r="F740" s="6"/>
      <c r="G740" s="15">
        <f t="shared" ref="G740:H743" si="96">G741</f>
        <v>300</v>
      </c>
      <c r="H740" s="15">
        <f t="shared" si="96"/>
        <v>300</v>
      </c>
    </row>
    <row r="741" spans="1:8" ht="33">
      <c r="A741" s="39" t="str">
        <f ca="1">IF(ISERROR(MATCH(E741,Код_КЦСР,0)),"",INDIRECT(ADDRESS(MATCH(E741,Код_КЦСР,0)+1,2,,,"КЦСР")))</f>
        <v>Непрограммные направления деятельности органов местного самоуправления</v>
      </c>
      <c r="B741" s="6">
        <v>807</v>
      </c>
      <c r="C741" s="8" t="s">
        <v>554</v>
      </c>
      <c r="D741" s="8" t="s">
        <v>532</v>
      </c>
      <c r="E741" s="6" t="s">
        <v>19</v>
      </c>
      <c r="F741" s="6"/>
      <c r="G741" s="15">
        <f t="shared" si="96"/>
        <v>300</v>
      </c>
      <c r="H741" s="15">
        <f t="shared" si="96"/>
        <v>300</v>
      </c>
    </row>
    <row r="742" spans="1:8">
      <c r="A742" s="39" t="str">
        <f ca="1">IF(ISERROR(MATCH(E742,Код_КЦСР,0)),"",INDIRECT(ADDRESS(MATCH(E742,Код_КЦСР,0)+1,2,,,"КЦСР")))</f>
        <v>Расходы, не включенные в муниципальные программы города Череповца</v>
      </c>
      <c r="B742" s="6">
        <v>807</v>
      </c>
      <c r="C742" s="8" t="s">
        <v>554</v>
      </c>
      <c r="D742" s="8" t="s">
        <v>532</v>
      </c>
      <c r="E742" s="6" t="s">
        <v>21</v>
      </c>
      <c r="F742" s="6"/>
      <c r="G742" s="15">
        <f t="shared" si="96"/>
        <v>300</v>
      </c>
      <c r="H742" s="15">
        <f t="shared" si="96"/>
        <v>300</v>
      </c>
    </row>
    <row r="743" spans="1:8" ht="33">
      <c r="A743" s="39" t="str">
        <f ca="1">IF(ISERROR(MATCH(E743,Код_КЦСР,0)),"",INDIRECT(ADDRESS(MATCH(E743,Код_КЦСР,0)+1,2,,,"КЦСР")))</f>
        <v>Реализация функций органов местного самоуправления города, связанных с общегородским управлением</v>
      </c>
      <c r="B743" s="6">
        <v>807</v>
      </c>
      <c r="C743" s="8" t="s">
        <v>554</v>
      </c>
      <c r="D743" s="8" t="s">
        <v>532</v>
      </c>
      <c r="E743" s="6" t="s">
        <v>29</v>
      </c>
      <c r="F743" s="6"/>
      <c r="G743" s="15">
        <f t="shared" si="96"/>
        <v>300</v>
      </c>
      <c r="H743" s="15">
        <f t="shared" si="96"/>
        <v>300</v>
      </c>
    </row>
    <row r="744" spans="1:8">
      <c r="A744" s="39" t="str">
        <f ca="1">IF(ISERROR(MATCH(E744,Код_КЦСР,0)),"",INDIRECT(ADDRESS(MATCH(E744,Код_КЦСР,0)+1,2,,,"КЦСР")))</f>
        <v>Расходы на судебные издержки и исполнение судебных решений</v>
      </c>
      <c r="B744" s="6">
        <v>807</v>
      </c>
      <c r="C744" s="8" t="s">
        <v>554</v>
      </c>
      <c r="D744" s="8" t="s">
        <v>532</v>
      </c>
      <c r="E744" s="6" t="s">
        <v>31</v>
      </c>
      <c r="F744" s="6"/>
      <c r="G744" s="15">
        <f t="shared" ref="G744:H746" si="97">G745</f>
        <v>300</v>
      </c>
      <c r="H744" s="15">
        <f t="shared" si="97"/>
        <v>300</v>
      </c>
    </row>
    <row r="745" spans="1:8">
      <c r="A745" s="39" t="str">
        <f ca="1">IF(ISERROR(MATCH(F745,Код_КВР,0)),"",INDIRECT(ADDRESS(MATCH(F745,Код_КВР,0)+1,2,,,"КВР")))</f>
        <v>Иные бюджетные ассигнования</v>
      </c>
      <c r="B745" s="6">
        <v>807</v>
      </c>
      <c r="C745" s="8" t="s">
        <v>554</v>
      </c>
      <c r="D745" s="8" t="s">
        <v>532</v>
      </c>
      <c r="E745" s="6" t="s">
        <v>31</v>
      </c>
      <c r="F745" s="6">
        <v>800</v>
      </c>
      <c r="G745" s="15">
        <f t="shared" si="97"/>
        <v>300</v>
      </c>
      <c r="H745" s="15">
        <f t="shared" si="97"/>
        <v>300</v>
      </c>
    </row>
    <row r="746" spans="1:8">
      <c r="A746" s="39" t="str">
        <f ca="1">IF(ISERROR(MATCH(F746,Код_КВР,0)),"",INDIRECT(ADDRESS(MATCH(F746,Код_КВР,0)+1,2,,,"КВР")))</f>
        <v>Исполнение судебных актов</v>
      </c>
      <c r="B746" s="6">
        <v>807</v>
      </c>
      <c r="C746" s="8" t="s">
        <v>554</v>
      </c>
      <c r="D746" s="8" t="s">
        <v>532</v>
      </c>
      <c r="E746" s="6" t="s">
        <v>31</v>
      </c>
      <c r="F746" s="6">
        <v>830</v>
      </c>
      <c r="G746" s="15">
        <f t="shared" si="97"/>
        <v>300</v>
      </c>
      <c r="H746" s="15">
        <f t="shared" si="97"/>
        <v>300</v>
      </c>
    </row>
    <row r="747" spans="1:8" ht="82.5">
      <c r="A747" s="39" t="str">
        <f ca="1">IF(ISERROR(MATCH(F747,Код_КВР,0)),"",INDIRECT(ADDRESS(MATCH(F747,Код_КВР,0)+1,2,,,"КВР")))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47" s="6">
        <v>807</v>
      </c>
      <c r="C747" s="8" t="s">
        <v>554</v>
      </c>
      <c r="D747" s="8" t="s">
        <v>532</v>
      </c>
      <c r="E747" s="6" t="s">
        <v>31</v>
      </c>
      <c r="F747" s="6">
        <v>831</v>
      </c>
      <c r="G747" s="15">
        <v>300</v>
      </c>
      <c r="H747" s="15">
        <v>300</v>
      </c>
    </row>
    <row r="748" spans="1:8" hidden="1">
      <c r="A748" s="39" t="str">
        <f ca="1">IF(ISERROR(MATCH(C748,Код_Раздел,0)),"",INDIRECT(ADDRESS(MATCH(C748,Код_Раздел,0)+1,2,,,"Раздел")))</f>
        <v>Национальная экономика</v>
      </c>
      <c r="B748" s="6">
        <v>807</v>
      </c>
      <c r="C748" s="8" t="s">
        <v>557</v>
      </c>
      <c r="D748" s="8"/>
      <c r="E748" s="6"/>
      <c r="F748" s="6"/>
      <c r="G748" s="15"/>
      <c r="H748" s="15"/>
    </row>
    <row r="749" spans="1:8" hidden="1">
      <c r="A749" s="10" t="s">
        <v>564</v>
      </c>
      <c r="B749" s="6">
        <v>807</v>
      </c>
      <c r="C749" s="8" t="s">
        <v>557</v>
      </c>
      <c r="D749" s="8" t="s">
        <v>538</v>
      </c>
      <c r="E749" s="6"/>
      <c r="F749" s="6"/>
      <c r="G749" s="15"/>
      <c r="H749" s="15"/>
    </row>
    <row r="750" spans="1:8" ht="33" hidden="1">
      <c r="A750" s="39" t="str">
        <f ca="1">IF(ISERROR(MATCH(E750,Код_КЦСР,0)),"",INDIRECT(ADDRESS(MATCH(E750,Код_КЦСР,0)+1,2,,,"КЦСР")))</f>
        <v>Непрограммные направления деятельности органов местного самоуправления</v>
      </c>
      <c r="B750" s="6">
        <v>807</v>
      </c>
      <c r="C750" s="8" t="s">
        <v>557</v>
      </c>
      <c r="D750" s="8" t="s">
        <v>538</v>
      </c>
      <c r="E750" s="6" t="s">
        <v>19</v>
      </c>
      <c r="F750" s="6"/>
      <c r="G750" s="15"/>
      <c r="H750" s="15"/>
    </row>
    <row r="751" spans="1:8" hidden="1">
      <c r="A751" s="39" t="str">
        <f ca="1">IF(ISERROR(MATCH(E751,Код_КЦСР,0)),"",INDIRECT(ADDRESS(MATCH(E751,Код_КЦСР,0)+1,2,,,"КЦСР")))</f>
        <v>Расходы, не включенные в муниципальные программы города Череповца</v>
      </c>
      <c r="B751" s="6">
        <v>807</v>
      </c>
      <c r="C751" s="8" t="s">
        <v>557</v>
      </c>
      <c r="D751" s="8" t="s">
        <v>538</v>
      </c>
      <c r="E751" s="6" t="s">
        <v>21</v>
      </c>
      <c r="F751" s="6"/>
      <c r="G751" s="15"/>
      <c r="H751" s="15"/>
    </row>
    <row r="752" spans="1:8" hidden="1">
      <c r="A752" s="39" t="str">
        <f ca="1">IF(ISERROR(MATCH(E752,Код_КЦСР,0)),"",INDIRECT(ADDRESS(MATCH(E752,Код_КЦСР,0)+1,2,,,"КЦСР")))</f>
        <v>Кредиторская задолженность, сложившаяся по итогам 2013 года</v>
      </c>
      <c r="B752" s="6">
        <v>807</v>
      </c>
      <c r="C752" s="8" t="s">
        <v>557</v>
      </c>
      <c r="D752" s="8" t="s">
        <v>538</v>
      </c>
      <c r="E752" s="6" t="s">
        <v>91</v>
      </c>
      <c r="F752" s="6"/>
      <c r="G752" s="15"/>
      <c r="H752" s="15"/>
    </row>
    <row r="753" spans="1:8" hidden="1">
      <c r="A753" s="39" t="str">
        <f ca="1">IF(ISERROR(MATCH(F753,Код_КВР,0)),"",INDIRECT(ADDRESS(MATCH(F753,Код_КВР,0)+1,2,,,"КВР")))</f>
        <v>Закупка товаров, работ и услуг для муниципальных нужд</v>
      </c>
      <c r="B753" s="6">
        <v>807</v>
      </c>
      <c r="C753" s="8" t="s">
        <v>557</v>
      </c>
      <c r="D753" s="8" t="s">
        <v>538</v>
      </c>
      <c r="E753" s="6" t="s">
        <v>91</v>
      </c>
      <c r="F753" s="6">
        <v>200</v>
      </c>
      <c r="G753" s="15"/>
      <c r="H753" s="15"/>
    </row>
    <row r="754" spans="1:8" ht="33" hidden="1">
      <c r="A754" s="39" t="str">
        <f ca="1">IF(ISERROR(MATCH(F754,Код_КВР,0)),"",INDIRECT(ADDRESS(MATCH(F754,Код_КВР,0)+1,2,,,"КВР")))</f>
        <v>Иные закупки товаров, работ и услуг для обеспечения муниципальных нужд</v>
      </c>
      <c r="B754" s="6">
        <v>807</v>
      </c>
      <c r="C754" s="8" t="s">
        <v>557</v>
      </c>
      <c r="D754" s="8" t="s">
        <v>538</v>
      </c>
      <c r="E754" s="6" t="s">
        <v>91</v>
      </c>
      <c r="F754" s="6">
        <v>240</v>
      </c>
      <c r="G754" s="15"/>
      <c r="H754" s="15"/>
    </row>
    <row r="755" spans="1:8" ht="33" hidden="1">
      <c r="A755" s="39" t="str">
        <f ca="1">IF(ISERROR(MATCH(F755,Код_КВР,0)),"",INDIRECT(ADDRESS(MATCH(F755,Код_КВР,0)+1,2,,,"КВР")))</f>
        <v xml:space="preserve">Прочая закупка товаров, работ и услуг для обеспечения муниципальных нужд         </v>
      </c>
      <c r="B755" s="6">
        <v>807</v>
      </c>
      <c r="C755" s="8" t="s">
        <v>557</v>
      </c>
      <c r="D755" s="8" t="s">
        <v>538</v>
      </c>
      <c r="E755" s="6" t="s">
        <v>91</v>
      </c>
      <c r="F755" s="6">
        <v>244</v>
      </c>
      <c r="G755" s="15"/>
      <c r="H755" s="15"/>
    </row>
    <row r="756" spans="1:8">
      <c r="A756" s="39" t="str">
        <f ca="1">IF(ISERROR(MATCH(C756,Код_Раздел,0)),"",INDIRECT(ADDRESS(MATCH(C756,Код_Раздел,0)+1,2,,,"Раздел")))</f>
        <v>Обслуживание государственного и муниципального долга</v>
      </c>
      <c r="B756" s="6">
        <v>807</v>
      </c>
      <c r="C756" s="8" t="s">
        <v>532</v>
      </c>
      <c r="D756" s="8"/>
      <c r="E756" s="6"/>
      <c r="F756" s="6"/>
      <c r="G756" s="15">
        <f>G757</f>
        <v>59631.5</v>
      </c>
      <c r="H756" s="15">
        <f>H757</f>
        <v>54323.9</v>
      </c>
    </row>
    <row r="757" spans="1:8">
      <c r="A757" s="10" t="s">
        <v>599</v>
      </c>
      <c r="B757" s="6">
        <v>807</v>
      </c>
      <c r="C757" s="8" t="s">
        <v>532</v>
      </c>
      <c r="D757" s="8" t="s">
        <v>554</v>
      </c>
      <c r="E757" s="6"/>
      <c r="F757" s="6"/>
      <c r="G757" s="15">
        <f t="shared" ref="G757:H762" si="98">G758</f>
        <v>59631.5</v>
      </c>
      <c r="H757" s="15">
        <f t="shared" si="98"/>
        <v>54323.9</v>
      </c>
    </row>
    <row r="758" spans="1:8" ht="33">
      <c r="A758" s="39" t="str">
        <f ca="1">IF(ISERROR(MATCH(E758,Код_КЦСР,0)),"",INDIRECT(ADDRESS(MATCH(E758,Код_КЦСР,0)+1,2,,,"КЦСР")))</f>
        <v>Непрограммные направления деятельности органов местного самоуправления</v>
      </c>
      <c r="B758" s="6">
        <v>807</v>
      </c>
      <c r="C758" s="8" t="s">
        <v>532</v>
      </c>
      <c r="D758" s="8" t="s">
        <v>554</v>
      </c>
      <c r="E758" s="6" t="s">
        <v>19</v>
      </c>
      <c r="F758" s="6"/>
      <c r="G758" s="15">
        <f t="shared" si="98"/>
        <v>59631.5</v>
      </c>
      <c r="H758" s="15">
        <f t="shared" si="98"/>
        <v>54323.9</v>
      </c>
    </row>
    <row r="759" spans="1:8">
      <c r="A759" s="39" t="str">
        <f ca="1">IF(ISERROR(MATCH(E759,Код_КЦСР,0)),"",INDIRECT(ADDRESS(MATCH(E759,Код_КЦСР,0)+1,2,,,"КЦСР")))</f>
        <v>Расходы, не включенные в муниципальные программы города Череповца</v>
      </c>
      <c r="B759" s="6">
        <v>807</v>
      </c>
      <c r="C759" s="8" t="s">
        <v>532</v>
      </c>
      <c r="D759" s="8" t="s">
        <v>554</v>
      </c>
      <c r="E759" s="6" t="s">
        <v>21</v>
      </c>
      <c r="F759" s="6"/>
      <c r="G759" s="15">
        <f t="shared" si="98"/>
        <v>59631.5</v>
      </c>
      <c r="H759" s="15">
        <f t="shared" si="98"/>
        <v>54323.9</v>
      </c>
    </row>
    <row r="760" spans="1:8">
      <c r="A760" s="39" t="str">
        <f ca="1">IF(ISERROR(MATCH(E760,Код_КЦСР,0)),"",INDIRECT(ADDRESS(MATCH(E760,Код_КЦСР,0)+1,2,,,"КЦСР")))</f>
        <v>Процентные платежи по долговым обязательствам</v>
      </c>
      <c r="B760" s="6">
        <v>807</v>
      </c>
      <c r="C760" s="8" t="s">
        <v>532</v>
      </c>
      <c r="D760" s="8" t="s">
        <v>554</v>
      </c>
      <c r="E760" s="6" t="s">
        <v>34</v>
      </c>
      <c r="F760" s="6"/>
      <c r="G760" s="15">
        <f t="shared" si="98"/>
        <v>59631.5</v>
      </c>
      <c r="H760" s="15">
        <f t="shared" si="98"/>
        <v>54323.9</v>
      </c>
    </row>
    <row r="761" spans="1:8">
      <c r="A761" s="39" t="str">
        <f ca="1">IF(ISERROR(MATCH(E761,Код_КЦСР,0)),"",INDIRECT(ADDRESS(MATCH(E761,Код_КЦСР,0)+1,2,,,"КЦСР")))</f>
        <v>Процентные платежи по муниципальному долгу</v>
      </c>
      <c r="B761" s="6">
        <v>807</v>
      </c>
      <c r="C761" s="8" t="s">
        <v>532</v>
      </c>
      <c r="D761" s="8" t="s">
        <v>554</v>
      </c>
      <c r="E761" s="6" t="s">
        <v>35</v>
      </c>
      <c r="F761" s="6"/>
      <c r="G761" s="15">
        <f t="shared" si="98"/>
        <v>59631.5</v>
      </c>
      <c r="H761" s="15">
        <f t="shared" si="98"/>
        <v>54323.9</v>
      </c>
    </row>
    <row r="762" spans="1:8">
      <c r="A762" s="39" t="str">
        <f ca="1">IF(ISERROR(MATCH(F762,Код_КВР,0)),"",INDIRECT(ADDRESS(MATCH(F762,Код_КВР,0)+1,2,,,"КВР")))</f>
        <v>Обслуживание государственного (муниципального) долга</v>
      </c>
      <c r="B762" s="6">
        <v>807</v>
      </c>
      <c r="C762" s="8" t="s">
        <v>532</v>
      </c>
      <c r="D762" s="8" t="s">
        <v>554</v>
      </c>
      <c r="E762" s="6" t="s">
        <v>35</v>
      </c>
      <c r="F762" s="6">
        <v>700</v>
      </c>
      <c r="G762" s="15">
        <f t="shared" si="98"/>
        <v>59631.5</v>
      </c>
      <c r="H762" s="15">
        <f t="shared" si="98"/>
        <v>54323.9</v>
      </c>
    </row>
    <row r="763" spans="1:8">
      <c r="A763" s="39" t="str">
        <f ca="1">IF(ISERROR(MATCH(F763,Код_КВР,0)),"",INDIRECT(ADDRESS(MATCH(F763,Код_КВР,0)+1,2,,,"КВР")))</f>
        <v>Обслуживание муниципального долга</v>
      </c>
      <c r="B763" s="6">
        <v>807</v>
      </c>
      <c r="C763" s="8" t="s">
        <v>532</v>
      </c>
      <c r="D763" s="8" t="s">
        <v>554</v>
      </c>
      <c r="E763" s="6" t="s">
        <v>35</v>
      </c>
      <c r="F763" s="6">
        <v>730</v>
      </c>
      <c r="G763" s="15">
        <v>59631.5</v>
      </c>
      <c r="H763" s="15">
        <v>54323.9</v>
      </c>
    </row>
    <row r="764" spans="1:8">
      <c r="A764" s="39" t="str">
        <f ca="1">IF(ISERROR(MATCH(B764,Код_ППП,0)),"",INDIRECT(ADDRESS(MATCH(B764,Код_ППП,0)+1,2,,,"ППП")))</f>
        <v>УПРАВЛЕНИЕ ПО ДЕЛАМ КУЛЬТУРЫ МЭРИИ ГОРОДА</v>
      </c>
      <c r="B764" s="6">
        <v>808</v>
      </c>
      <c r="C764" s="8"/>
      <c r="D764" s="8"/>
      <c r="E764" s="6"/>
      <c r="F764" s="6"/>
      <c r="G764" s="15">
        <f>G765+G774+G799</f>
        <v>315687.39999999997</v>
      </c>
      <c r="H764" s="15">
        <f>H765+H774+H799</f>
        <v>314427.10000000003</v>
      </c>
    </row>
    <row r="765" spans="1:8">
      <c r="A765" s="39" t="str">
        <f ca="1">IF(ISERROR(MATCH(C765,Код_Раздел,0)),"",INDIRECT(ADDRESS(MATCH(C765,Код_Раздел,0)+1,2,,,"Раздел")))</f>
        <v>Национальная экономика</v>
      </c>
      <c r="B765" s="6">
        <v>808</v>
      </c>
      <c r="C765" s="8" t="s">
        <v>557</v>
      </c>
      <c r="D765" s="8"/>
      <c r="E765" s="6"/>
      <c r="F765" s="6"/>
      <c r="G765" s="15">
        <f t="shared" ref="G765:H772" si="99">G766</f>
        <v>31.4</v>
      </c>
      <c r="H765" s="15">
        <f t="shared" si="99"/>
        <v>31.4</v>
      </c>
    </row>
    <row r="766" spans="1:8">
      <c r="A766" s="10" t="s">
        <v>564</v>
      </c>
      <c r="B766" s="6">
        <v>808</v>
      </c>
      <c r="C766" s="8" t="s">
        <v>557</v>
      </c>
      <c r="D766" s="8" t="s">
        <v>538</v>
      </c>
      <c r="E766" s="6"/>
      <c r="F766" s="6"/>
      <c r="G766" s="15">
        <f t="shared" si="99"/>
        <v>31.4</v>
      </c>
      <c r="H766" s="15">
        <f t="shared" si="99"/>
        <v>31.4</v>
      </c>
    </row>
    <row r="767" spans="1:8" ht="33">
      <c r="A767" s="39" t="str">
        <f ca="1">IF(ISERROR(MATCH(E767,Код_КЦСР,0)),"",INDIRECT(ADDRESS(MATCH(E767,Код_КЦСР,0)+1,2,,,"КЦСР")))</f>
        <v>Муниципальная программа «Развитие внутреннего и въездного туризма в г.Череповце на 2014-2022 годы»</v>
      </c>
      <c r="B767" s="6">
        <v>808</v>
      </c>
      <c r="C767" s="8" t="s">
        <v>557</v>
      </c>
      <c r="D767" s="8" t="s">
        <v>538</v>
      </c>
      <c r="E767" s="6" t="s">
        <v>334</v>
      </c>
      <c r="F767" s="6"/>
      <c r="G767" s="15">
        <f t="shared" si="99"/>
        <v>31.4</v>
      </c>
      <c r="H767" s="15">
        <f t="shared" si="99"/>
        <v>31.4</v>
      </c>
    </row>
    <row r="768" spans="1:8" ht="33">
      <c r="A768" s="39" t="str">
        <f ca="1">IF(ISERROR(MATCH(E768,Код_КЦСР,0)),"",INDIRECT(ADDRESS(MATCH(E768,Код_КЦСР,0)+1,2,,,"КЦСР")))</f>
        <v>Продвижение городского туристского продукта на российском и международном рынках</v>
      </c>
      <c r="B768" s="6">
        <v>808</v>
      </c>
      <c r="C768" s="8" t="s">
        <v>557</v>
      </c>
      <c r="D768" s="8" t="s">
        <v>538</v>
      </c>
      <c r="E768" s="6" t="s">
        <v>336</v>
      </c>
      <c r="F768" s="6"/>
      <c r="G768" s="15">
        <f>G769+G771</f>
        <v>31.4</v>
      </c>
      <c r="H768" s="15">
        <f>H769+H771</f>
        <v>31.4</v>
      </c>
    </row>
    <row r="769" spans="1:8" ht="33">
      <c r="A769" s="39" t="str">
        <f ca="1">IF(ISERROR(MATCH(F769,Код_КВР,0)),"",INDIRECT(ADDRESS(MATCH(F769,Код_КВР,0)+1,2,,,"КВР")))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9" s="6">
        <v>808</v>
      </c>
      <c r="C769" s="8" t="s">
        <v>557</v>
      </c>
      <c r="D769" s="8" t="s">
        <v>538</v>
      </c>
      <c r="E769" s="6" t="s">
        <v>336</v>
      </c>
      <c r="F769" s="6">
        <v>100</v>
      </c>
      <c r="G769" s="15">
        <f>G770</f>
        <v>11</v>
      </c>
      <c r="H769" s="15">
        <f>H770</f>
        <v>11</v>
      </c>
    </row>
    <row r="770" spans="1:8">
      <c r="A770" s="39" t="str">
        <f ca="1">IF(ISERROR(MATCH(F770,Код_КВР,0)),"",INDIRECT(ADDRESS(MATCH(F770,Код_КВР,0)+1,2,,,"КВР")))</f>
        <v>Расходы на выплаты персоналу муниципальных органов</v>
      </c>
      <c r="B770" s="6">
        <v>808</v>
      </c>
      <c r="C770" s="8" t="s">
        <v>557</v>
      </c>
      <c r="D770" s="8" t="s">
        <v>538</v>
      </c>
      <c r="E770" s="6" t="s">
        <v>336</v>
      </c>
      <c r="F770" s="6">
        <v>120</v>
      </c>
      <c r="G770" s="15">
        <v>11</v>
      </c>
      <c r="H770" s="15">
        <v>11</v>
      </c>
    </row>
    <row r="771" spans="1:8" ht="33">
      <c r="A771" s="39" t="str">
        <f ca="1">IF(ISERROR(MATCH(F771,Код_КВР,0)),"",INDIRECT(ADDRESS(MATCH(F771,Код_КВР,0)+1,2,,,"КВР")))</f>
        <v>Предоставление субсидий бюджетным, автономным учреждениям и иным некоммерческим организациям</v>
      </c>
      <c r="B771" s="6">
        <v>808</v>
      </c>
      <c r="C771" s="8" t="s">
        <v>557</v>
      </c>
      <c r="D771" s="8" t="s">
        <v>538</v>
      </c>
      <c r="E771" s="6" t="s">
        <v>336</v>
      </c>
      <c r="F771" s="6">
        <v>600</v>
      </c>
      <c r="G771" s="15">
        <f t="shared" si="99"/>
        <v>20.399999999999999</v>
      </c>
      <c r="H771" s="15">
        <f t="shared" si="99"/>
        <v>20.399999999999999</v>
      </c>
    </row>
    <row r="772" spans="1:8">
      <c r="A772" s="39" t="str">
        <f ca="1">IF(ISERROR(MATCH(F772,Код_КВР,0)),"",INDIRECT(ADDRESS(MATCH(F772,Код_КВР,0)+1,2,,,"КВР")))</f>
        <v>Субсидии бюджетным учреждениям</v>
      </c>
      <c r="B772" s="6">
        <v>808</v>
      </c>
      <c r="C772" s="8" t="s">
        <v>557</v>
      </c>
      <c r="D772" s="8" t="s">
        <v>538</v>
      </c>
      <c r="E772" s="6" t="s">
        <v>336</v>
      </c>
      <c r="F772" s="6">
        <v>610</v>
      </c>
      <c r="G772" s="15">
        <f t="shared" si="99"/>
        <v>20.399999999999999</v>
      </c>
      <c r="H772" s="15">
        <f t="shared" si="99"/>
        <v>20.399999999999999</v>
      </c>
    </row>
    <row r="773" spans="1:8">
      <c r="A773" s="39" t="str">
        <f ca="1">IF(ISERROR(MATCH(F773,Код_КВР,0)),"",INDIRECT(ADDRESS(MATCH(F773,Код_КВР,0)+1,2,,,"КВР")))</f>
        <v>Субсидии бюджетным учреждениям на иные цели</v>
      </c>
      <c r="B773" s="6">
        <v>808</v>
      </c>
      <c r="C773" s="8" t="s">
        <v>557</v>
      </c>
      <c r="D773" s="8" t="s">
        <v>538</v>
      </c>
      <c r="E773" s="6" t="s">
        <v>336</v>
      </c>
      <c r="F773" s="6">
        <v>612</v>
      </c>
      <c r="G773" s="15">
        <v>20.399999999999999</v>
      </c>
      <c r="H773" s="15">
        <v>20.399999999999999</v>
      </c>
    </row>
    <row r="774" spans="1:8">
      <c r="A774" s="39" t="str">
        <f ca="1">IF(ISERROR(MATCH(C774,Код_Раздел,0)),"",INDIRECT(ADDRESS(MATCH(C774,Код_Раздел,0)+1,2,,,"Раздел")))</f>
        <v>Образование</v>
      </c>
      <c r="B774" s="6">
        <v>808</v>
      </c>
      <c r="C774" s="8" t="s">
        <v>537</v>
      </c>
      <c r="D774" s="8"/>
      <c r="E774" s="6"/>
      <c r="F774" s="6"/>
      <c r="G774" s="15">
        <f>G775+G782</f>
        <v>60995.7</v>
      </c>
      <c r="H774" s="15">
        <f>H775+H782</f>
        <v>61326.899999999994</v>
      </c>
    </row>
    <row r="775" spans="1:8">
      <c r="A775" s="10" t="s">
        <v>589</v>
      </c>
      <c r="B775" s="6">
        <v>808</v>
      </c>
      <c r="C775" s="8" t="s">
        <v>537</v>
      </c>
      <c r="D775" s="8" t="s">
        <v>555</v>
      </c>
      <c r="E775" s="6"/>
      <c r="F775" s="6"/>
      <c r="G775" s="15">
        <f t="shared" ref="G775:H777" si="100">G776</f>
        <v>60995.7</v>
      </c>
      <c r="H775" s="15">
        <f t="shared" si="100"/>
        <v>61063.199999999997</v>
      </c>
    </row>
    <row r="776" spans="1:8" ht="33">
      <c r="A776" s="39" t="str">
        <f ca="1">IF(ISERROR(MATCH(E776,Код_КЦСР,0)),"",INDIRECT(ADDRESS(MATCH(E776,Код_КЦСР,0)+1,2,,,"КЦСР")))</f>
        <v>Муниципальная программа «Культура, традиции и народное творчество в городе Череповце» на 2013-2018 годы</v>
      </c>
      <c r="B776" s="6">
        <v>808</v>
      </c>
      <c r="C776" s="8" t="s">
        <v>537</v>
      </c>
      <c r="D776" s="8" t="s">
        <v>555</v>
      </c>
      <c r="E776" s="6" t="s">
        <v>203</v>
      </c>
      <c r="F776" s="6"/>
      <c r="G776" s="15">
        <f t="shared" si="100"/>
        <v>60995.7</v>
      </c>
      <c r="H776" s="15">
        <f t="shared" si="100"/>
        <v>61063.199999999997</v>
      </c>
    </row>
    <row r="777" spans="1:8" ht="33">
      <c r="A777" s="39" t="str">
        <f ca="1">IF(ISERROR(MATCH(E777,Код_КЦСР,0)),"",INDIRECT(ADDRESS(MATCH(E777,Код_КЦСР,0)+1,2,,,"КЦСР")))</f>
        <v>Дополнительное образование в сфере культуры и искусства, поддержка юных дарований</v>
      </c>
      <c r="B777" s="6">
        <v>808</v>
      </c>
      <c r="C777" s="8" t="s">
        <v>537</v>
      </c>
      <c r="D777" s="8" t="s">
        <v>555</v>
      </c>
      <c r="E777" s="6" t="s">
        <v>257</v>
      </c>
      <c r="F777" s="6"/>
      <c r="G777" s="15">
        <f t="shared" si="100"/>
        <v>60995.7</v>
      </c>
      <c r="H777" s="15">
        <f t="shared" si="100"/>
        <v>61063.199999999997</v>
      </c>
    </row>
    <row r="778" spans="1:8">
      <c r="A778" s="39" t="str">
        <f ca="1">IF(ISERROR(MATCH(E778,Код_КЦСР,0)),"",INDIRECT(ADDRESS(MATCH(E778,Код_КЦСР,0)+1,2,,,"КЦСР")))</f>
        <v>Оказание муниципальных услуг</v>
      </c>
      <c r="B778" s="6">
        <v>808</v>
      </c>
      <c r="C778" s="8" t="s">
        <v>537</v>
      </c>
      <c r="D778" s="8" t="s">
        <v>555</v>
      </c>
      <c r="E778" s="6" t="s">
        <v>260</v>
      </c>
      <c r="F778" s="6"/>
      <c r="G778" s="15">
        <f t="shared" ref="G778:H780" si="101">G779</f>
        <v>60995.7</v>
      </c>
      <c r="H778" s="15">
        <f t="shared" si="101"/>
        <v>61063.199999999997</v>
      </c>
    </row>
    <row r="779" spans="1:8" ht="33">
      <c r="A779" s="39" t="str">
        <f ca="1">IF(ISERROR(MATCH(F779,Код_КВР,0)),"",INDIRECT(ADDRESS(MATCH(F779,Код_КВР,0)+1,2,,,"КВР")))</f>
        <v>Предоставление субсидий бюджетным, автономным учреждениям и иным некоммерческим организациям</v>
      </c>
      <c r="B779" s="6">
        <v>808</v>
      </c>
      <c r="C779" s="8" t="s">
        <v>537</v>
      </c>
      <c r="D779" s="8" t="s">
        <v>555</v>
      </c>
      <c r="E779" s="6" t="s">
        <v>260</v>
      </c>
      <c r="F779" s="6">
        <v>600</v>
      </c>
      <c r="G779" s="15">
        <f t="shared" si="101"/>
        <v>60995.7</v>
      </c>
      <c r="H779" s="15">
        <f t="shared" si="101"/>
        <v>61063.199999999997</v>
      </c>
    </row>
    <row r="780" spans="1:8">
      <c r="A780" s="39" t="str">
        <f ca="1">IF(ISERROR(MATCH(F780,Код_КВР,0)),"",INDIRECT(ADDRESS(MATCH(F780,Код_КВР,0)+1,2,,,"КВР")))</f>
        <v>Субсидии бюджетным учреждениям</v>
      </c>
      <c r="B780" s="6">
        <v>808</v>
      </c>
      <c r="C780" s="8" t="s">
        <v>537</v>
      </c>
      <c r="D780" s="8" t="s">
        <v>555</v>
      </c>
      <c r="E780" s="6" t="s">
        <v>260</v>
      </c>
      <c r="F780" s="6">
        <v>610</v>
      </c>
      <c r="G780" s="15">
        <f t="shared" si="101"/>
        <v>60995.7</v>
      </c>
      <c r="H780" s="15">
        <f t="shared" si="101"/>
        <v>61063.199999999997</v>
      </c>
    </row>
    <row r="781" spans="1:8" ht="49.5">
      <c r="A781" s="39" t="str">
        <f ca="1">IF(ISERROR(MATCH(F781,Код_КВР,0)),"",INDIRECT(ADDRESS(MATCH(F781,Код_КВР,0)+1,2,,,"КВР")))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81" s="6">
        <v>808</v>
      </c>
      <c r="C781" s="8" t="s">
        <v>537</v>
      </c>
      <c r="D781" s="8" t="s">
        <v>555</v>
      </c>
      <c r="E781" s="6" t="s">
        <v>260</v>
      </c>
      <c r="F781" s="6">
        <v>611</v>
      </c>
      <c r="G781" s="15">
        <v>60995.7</v>
      </c>
      <c r="H781" s="15">
        <v>61063.199999999997</v>
      </c>
    </row>
    <row r="782" spans="1:8">
      <c r="A782" s="10" t="s">
        <v>590</v>
      </c>
      <c r="B782" s="6">
        <v>808</v>
      </c>
      <c r="C782" s="8" t="s">
        <v>537</v>
      </c>
      <c r="D782" s="8" t="s">
        <v>560</v>
      </c>
      <c r="E782" s="6"/>
      <c r="F782" s="6"/>
      <c r="G782" s="15">
        <f>G783+G789</f>
        <v>0</v>
      </c>
      <c r="H782" s="15">
        <f>H783+H789</f>
        <v>263.7</v>
      </c>
    </row>
    <row r="783" spans="1:8" ht="33" hidden="1">
      <c r="A783" s="39" t="str">
        <f ca="1">IF(ISERROR(MATCH(E783,Код_КЦСР,0)),"",INDIRECT(ADDRESS(MATCH(E783,Код_КЦСР,0)+1,2,,,"КЦСР")))</f>
        <v>Муниципальная программа «Культура, традиции и народное творчество в городе Череповце» на 2013-2018 годы</v>
      </c>
      <c r="B783" s="6">
        <v>808</v>
      </c>
      <c r="C783" s="8" t="s">
        <v>537</v>
      </c>
      <c r="D783" s="8" t="s">
        <v>560</v>
      </c>
      <c r="E783" s="6" t="s">
        <v>203</v>
      </c>
      <c r="F783" s="6"/>
      <c r="G783" s="15">
        <f t="shared" ref="G783:H787" si="102">G784</f>
        <v>0</v>
      </c>
      <c r="H783" s="15">
        <f t="shared" si="102"/>
        <v>0</v>
      </c>
    </row>
    <row r="784" spans="1:8" hidden="1">
      <c r="A784" s="39" t="str">
        <f ca="1">IF(ISERROR(MATCH(E784,Код_КЦСР,0)),"",INDIRECT(ADDRESS(MATCH(E784,Код_КЦСР,0)+1,2,,,"КЦСР")))</f>
        <v>Совершенствование культурно-досуговой деятельности</v>
      </c>
      <c r="B784" s="6">
        <v>808</v>
      </c>
      <c r="C784" s="8" t="s">
        <v>537</v>
      </c>
      <c r="D784" s="8" t="s">
        <v>560</v>
      </c>
      <c r="E784" s="6" t="s">
        <v>233</v>
      </c>
      <c r="F784" s="6"/>
      <c r="G784" s="15">
        <f t="shared" si="102"/>
        <v>0</v>
      </c>
      <c r="H784" s="15">
        <f t="shared" si="102"/>
        <v>0</v>
      </c>
    </row>
    <row r="785" spans="1:8" ht="82.5" hidden="1">
      <c r="A785" s="39" t="str">
        <f ca="1">IF(ISERROR(MATCH(E785,Код_КЦСР,0)),"",INDIRECT(ADDRESS(MATCH(E785,Код_КЦСР,0)+1,2,,,"КЦСР")))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85" s="6">
        <v>808</v>
      </c>
      <c r="C785" s="8" t="s">
        <v>537</v>
      </c>
      <c r="D785" s="8" t="s">
        <v>560</v>
      </c>
      <c r="E785" s="6" t="s">
        <v>239</v>
      </c>
      <c r="F785" s="6"/>
      <c r="G785" s="15">
        <f t="shared" si="102"/>
        <v>0</v>
      </c>
      <c r="H785" s="15">
        <f t="shared" si="102"/>
        <v>0</v>
      </c>
    </row>
    <row r="786" spans="1:8" ht="33" hidden="1">
      <c r="A786" s="39" t="str">
        <f ca="1">IF(ISERROR(MATCH(F786,Код_КВР,0)),"",INDIRECT(ADDRESS(MATCH(F786,Код_КВР,0)+1,2,,,"КВР")))</f>
        <v>Предоставление субсидий бюджетным, автономным учреждениям и иным некоммерческим организациям</v>
      </c>
      <c r="B786" s="6">
        <v>808</v>
      </c>
      <c r="C786" s="8" t="s">
        <v>537</v>
      </c>
      <c r="D786" s="8" t="s">
        <v>560</v>
      </c>
      <c r="E786" s="6" t="s">
        <v>239</v>
      </c>
      <c r="F786" s="6">
        <v>600</v>
      </c>
      <c r="G786" s="15">
        <f>G787</f>
        <v>0</v>
      </c>
      <c r="H786" s="15">
        <f t="shared" si="102"/>
        <v>0</v>
      </c>
    </row>
    <row r="787" spans="1:8" hidden="1">
      <c r="A787" s="39" t="str">
        <f ca="1">IF(ISERROR(MATCH(F787,Код_КВР,0)),"",INDIRECT(ADDRESS(MATCH(F787,Код_КВР,0)+1,2,,,"КВР")))</f>
        <v>Субсидии бюджетным учреждениям</v>
      </c>
      <c r="B787" s="6">
        <v>808</v>
      </c>
      <c r="C787" s="8" t="s">
        <v>537</v>
      </c>
      <c r="D787" s="8" t="s">
        <v>560</v>
      </c>
      <c r="E787" s="6" t="s">
        <v>239</v>
      </c>
      <c r="F787" s="6">
        <v>610</v>
      </c>
      <c r="G787" s="15">
        <f t="shared" si="102"/>
        <v>0</v>
      </c>
      <c r="H787" s="15">
        <f t="shared" si="102"/>
        <v>0</v>
      </c>
    </row>
    <row r="788" spans="1:8" hidden="1">
      <c r="A788" s="39" t="str">
        <f ca="1">IF(ISERROR(MATCH(F788,Код_КВР,0)),"",INDIRECT(ADDRESS(MATCH(F788,Код_КВР,0)+1,2,,,"КВР")))</f>
        <v>Субсидии бюджетным учреждениям на иные цели</v>
      </c>
      <c r="B788" s="6">
        <v>808</v>
      </c>
      <c r="C788" s="8" t="s">
        <v>537</v>
      </c>
      <c r="D788" s="8" t="s">
        <v>560</v>
      </c>
      <c r="E788" s="6" t="s">
        <v>239</v>
      </c>
      <c r="F788" s="6">
        <v>612</v>
      </c>
      <c r="G788" s="15"/>
      <c r="H788" s="15"/>
    </row>
    <row r="789" spans="1:8" ht="33">
      <c r="A789" s="39" t="str">
        <f ca="1">IF(ISERROR(MATCH(E789,Код_КЦСР,0)),"",INDIRECT(ADDRESS(MATCH(E789,Код_КЦСР,0)+1,2,,,"КЦСР")))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89" s="6">
        <v>808</v>
      </c>
      <c r="C789" s="8" t="s">
        <v>537</v>
      </c>
      <c r="D789" s="8" t="s">
        <v>560</v>
      </c>
      <c r="E789" s="6" t="s">
        <v>423</v>
      </c>
      <c r="F789" s="6"/>
      <c r="G789" s="15">
        <f>G790</f>
        <v>0</v>
      </c>
      <c r="H789" s="15">
        <f>H790</f>
        <v>263.7</v>
      </c>
    </row>
    <row r="790" spans="1:8">
      <c r="A790" s="39" t="str">
        <f ca="1">IF(ISERROR(MATCH(E790,Код_КЦСР,0)),"",INDIRECT(ADDRESS(MATCH(E790,Код_КЦСР,0)+1,2,,,"КЦСР")))</f>
        <v>Обеспечение пожарной безопасности муниципальных учреждений города</v>
      </c>
      <c r="B790" s="6">
        <v>808</v>
      </c>
      <c r="C790" s="8" t="s">
        <v>537</v>
      </c>
      <c r="D790" s="8" t="s">
        <v>560</v>
      </c>
      <c r="E790" s="6" t="s">
        <v>425</v>
      </c>
      <c r="F790" s="6"/>
      <c r="G790" s="15">
        <f>G791+G795</f>
        <v>0</v>
      </c>
      <c r="H790" s="15">
        <f>H791+H795</f>
        <v>263.7</v>
      </c>
    </row>
    <row r="791" spans="1:8" ht="49.5" hidden="1">
      <c r="A791" s="39" t="str">
        <f ca="1">IF(ISERROR(MATCH(E791,Код_КЦСР,0)),"",INDIRECT(ADDRESS(MATCH(E791,Код_КЦСР,0)+1,2,,,"КЦСР")))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91" s="6">
        <v>808</v>
      </c>
      <c r="C791" s="8" t="s">
        <v>537</v>
      </c>
      <c r="D791" s="8" t="s">
        <v>560</v>
      </c>
      <c r="E791" s="6" t="s">
        <v>427</v>
      </c>
      <c r="F791" s="6"/>
      <c r="G791" s="15">
        <f t="shared" ref="G791:H793" si="103">G792</f>
        <v>0</v>
      </c>
      <c r="H791" s="15">
        <f t="shared" si="103"/>
        <v>0</v>
      </c>
    </row>
    <row r="792" spans="1:8" ht="33" hidden="1">
      <c r="A792" s="39" t="str">
        <f ca="1">IF(ISERROR(MATCH(F792,Код_КВР,0)),"",INDIRECT(ADDRESS(MATCH(F792,Код_КВР,0)+1,2,,,"КВР")))</f>
        <v>Предоставление субсидий бюджетным, автономным учреждениям и иным некоммерческим организациям</v>
      </c>
      <c r="B792" s="6">
        <v>808</v>
      </c>
      <c r="C792" s="8" t="s">
        <v>537</v>
      </c>
      <c r="D792" s="8" t="s">
        <v>560</v>
      </c>
      <c r="E792" s="6" t="s">
        <v>427</v>
      </c>
      <c r="F792" s="6">
        <v>600</v>
      </c>
      <c r="G792" s="15">
        <f t="shared" si="103"/>
        <v>0</v>
      </c>
      <c r="H792" s="15">
        <f t="shared" si="103"/>
        <v>0</v>
      </c>
    </row>
    <row r="793" spans="1:8" hidden="1">
      <c r="A793" s="39" t="str">
        <f ca="1">IF(ISERROR(MATCH(F793,Код_КВР,0)),"",INDIRECT(ADDRESS(MATCH(F793,Код_КВР,0)+1,2,,,"КВР")))</f>
        <v>Субсидии бюджетным учреждениям</v>
      </c>
      <c r="B793" s="6">
        <v>808</v>
      </c>
      <c r="C793" s="8" t="s">
        <v>537</v>
      </c>
      <c r="D793" s="8" t="s">
        <v>560</v>
      </c>
      <c r="E793" s="6" t="s">
        <v>427</v>
      </c>
      <c r="F793" s="6">
        <v>610</v>
      </c>
      <c r="G793" s="15">
        <f t="shared" si="103"/>
        <v>0</v>
      </c>
      <c r="H793" s="15">
        <f t="shared" si="103"/>
        <v>0</v>
      </c>
    </row>
    <row r="794" spans="1:8" hidden="1">
      <c r="A794" s="39" t="str">
        <f ca="1">IF(ISERROR(MATCH(F794,Код_КВР,0)),"",INDIRECT(ADDRESS(MATCH(F794,Код_КВР,0)+1,2,,,"КВР")))</f>
        <v>Субсидии бюджетным учреждениям на иные цели</v>
      </c>
      <c r="B794" s="6">
        <v>808</v>
      </c>
      <c r="C794" s="8" t="s">
        <v>537</v>
      </c>
      <c r="D794" s="8" t="s">
        <v>560</v>
      </c>
      <c r="E794" s="6" t="s">
        <v>427</v>
      </c>
      <c r="F794" s="6">
        <v>612</v>
      </c>
      <c r="G794" s="15"/>
      <c r="H794" s="15"/>
    </row>
    <row r="795" spans="1:8">
      <c r="A795" s="39" t="str">
        <f ca="1">IF(ISERROR(MATCH(E795,Код_КЦСР,0)),"",INDIRECT(ADDRESS(MATCH(E795,Код_КЦСР,0)+1,2,,,"КЦСР")))</f>
        <v>Ремонт и оборудование эвакуационных путей  зданий</v>
      </c>
      <c r="B795" s="6">
        <v>808</v>
      </c>
      <c r="C795" s="8" t="s">
        <v>537</v>
      </c>
      <c r="D795" s="8" t="s">
        <v>560</v>
      </c>
      <c r="E795" s="6" t="s">
        <v>431</v>
      </c>
      <c r="F795" s="6"/>
      <c r="G795" s="15">
        <f t="shared" ref="G795:H797" si="104">G796</f>
        <v>0</v>
      </c>
      <c r="H795" s="15">
        <f t="shared" si="104"/>
        <v>263.7</v>
      </c>
    </row>
    <row r="796" spans="1:8" ht="33">
      <c r="A796" s="39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6">
        <v>808</v>
      </c>
      <c r="C796" s="8" t="s">
        <v>537</v>
      </c>
      <c r="D796" s="8" t="s">
        <v>560</v>
      </c>
      <c r="E796" s="6" t="s">
        <v>431</v>
      </c>
      <c r="F796" s="6">
        <v>600</v>
      </c>
      <c r="G796" s="15">
        <f t="shared" si="104"/>
        <v>0</v>
      </c>
      <c r="H796" s="15">
        <f t="shared" si="104"/>
        <v>263.7</v>
      </c>
    </row>
    <row r="797" spans="1:8">
      <c r="A797" s="39" t="str">
        <f ca="1">IF(ISERROR(MATCH(F797,Код_КВР,0)),"",INDIRECT(ADDRESS(MATCH(F797,Код_КВР,0)+1,2,,,"КВР")))</f>
        <v>Субсидии бюджетным учреждениям</v>
      </c>
      <c r="B797" s="6">
        <v>808</v>
      </c>
      <c r="C797" s="8" t="s">
        <v>537</v>
      </c>
      <c r="D797" s="8" t="s">
        <v>560</v>
      </c>
      <c r="E797" s="6" t="s">
        <v>431</v>
      </c>
      <c r="F797" s="6">
        <v>610</v>
      </c>
      <c r="G797" s="15">
        <f t="shared" si="104"/>
        <v>0</v>
      </c>
      <c r="H797" s="15">
        <f t="shared" si="104"/>
        <v>263.7</v>
      </c>
    </row>
    <row r="798" spans="1:8">
      <c r="A798" s="39" t="str">
        <f ca="1">IF(ISERROR(MATCH(F798,Код_КВР,0)),"",INDIRECT(ADDRESS(MATCH(F798,Код_КВР,0)+1,2,,,"КВР")))</f>
        <v>Субсидии бюджетным учреждениям на иные цели</v>
      </c>
      <c r="B798" s="6">
        <v>808</v>
      </c>
      <c r="C798" s="8" t="s">
        <v>537</v>
      </c>
      <c r="D798" s="8" t="s">
        <v>560</v>
      </c>
      <c r="E798" s="6" t="s">
        <v>431</v>
      </c>
      <c r="F798" s="6">
        <v>612</v>
      </c>
      <c r="G798" s="15"/>
      <c r="H798" s="15">
        <v>263.7</v>
      </c>
    </row>
    <row r="799" spans="1:8">
      <c r="A799" s="39" t="str">
        <f ca="1">IF(ISERROR(MATCH(C799,Код_Раздел,0)),"",INDIRECT(ADDRESS(MATCH(C799,Код_Раздел,0)+1,2,,,"Раздел")))</f>
        <v>Культура, кинематография</v>
      </c>
      <c r="B799" s="6">
        <v>808</v>
      </c>
      <c r="C799" s="8" t="s">
        <v>563</v>
      </c>
      <c r="D799" s="8"/>
      <c r="E799" s="6"/>
      <c r="F799" s="6"/>
      <c r="G799" s="15">
        <f>G800+G863</f>
        <v>254660.3</v>
      </c>
      <c r="H799" s="15">
        <f>H800+H863</f>
        <v>253068.80000000002</v>
      </c>
    </row>
    <row r="800" spans="1:8">
      <c r="A800" s="10" t="s">
        <v>526</v>
      </c>
      <c r="B800" s="6">
        <v>808</v>
      </c>
      <c r="C800" s="8" t="s">
        <v>563</v>
      </c>
      <c r="D800" s="8" t="s">
        <v>554</v>
      </c>
      <c r="E800" s="6"/>
      <c r="F800" s="6"/>
      <c r="G800" s="15">
        <f>G801</f>
        <v>234337.4</v>
      </c>
      <c r="H800" s="15">
        <f>H801</f>
        <v>234655.2</v>
      </c>
    </row>
    <row r="801" spans="1:8" ht="33">
      <c r="A801" s="39" t="str">
        <f ca="1">IF(ISERROR(MATCH(E801,Код_КЦСР,0)),"",INDIRECT(ADDRESS(MATCH(E801,Код_КЦСР,0)+1,2,,,"КЦСР")))</f>
        <v>Муниципальная программа «Культура, традиции и народное творчество в городе Череповце» на 2013-2018 годы</v>
      </c>
      <c r="B801" s="6">
        <v>808</v>
      </c>
      <c r="C801" s="8" t="s">
        <v>563</v>
      </c>
      <c r="D801" s="8" t="s">
        <v>554</v>
      </c>
      <c r="E801" s="6" t="s">
        <v>203</v>
      </c>
      <c r="F801" s="6"/>
      <c r="G801" s="15">
        <f>G802+G807+G820+G837+G846+G853+G858</f>
        <v>234337.4</v>
      </c>
      <c r="H801" s="15">
        <f>H802+H807+H820+H837+H846+H853+H858</f>
        <v>234655.2</v>
      </c>
    </row>
    <row r="802" spans="1:8" ht="33">
      <c r="A802" s="39" t="str">
        <f ca="1">IF(ISERROR(MATCH(E802,Код_КЦСР,0)),"",INDIRECT(ADDRESS(MATCH(E802,Код_КЦСР,0)+1,2,,,"КЦСР")))</f>
        <v>Сохранение, эффективное использование  и популяризация объектов культурного наследия</v>
      </c>
      <c r="B802" s="6">
        <v>808</v>
      </c>
      <c r="C802" s="8" t="s">
        <v>563</v>
      </c>
      <c r="D802" s="8" t="s">
        <v>554</v>
      </c>
      <c r="E802" s="6" t="s">
        <v>205</v>
      </c>
      <c r="F802" s="6"/>
      <c r="G802" s="15">
        <f t="shared" ref="G802:H805" si="105">G803</f>
        <v>540</v>
      </c>
      <c r="H802" s="15">
        <f t="shared" si="105"/>
        <v>542.1</v>
      </c>
    </row>
    <row r="803" spans="1:8">
      <c r="A803" s="39" t="str">
        <f ca="1">IF(ISERROR(MATCH(E803,Код_КЦСР,0)),"",INDIRECT(ADDRESS(MATCH(E803,Код_КЦСР,0)+1,2,,,"КЦСР")))</f>
        <v>Сохранение, ремонт и  реставрация объектов культурного наследия</v>
      </c>
      <c r="B803" s="6">
        <v>808</v>
      </c>
      <c r="C803" s="8" t="s">
        <v>563</v>
      </c>
      <c r="D803" s="8" t="s">
        <v>554</v>
      </c>
      <c r="E803" s="6" t="s">
        <v>207</v>
      </c>
      <c r="F803" s="6"/>
      <c r="G803" s="15">
        <f t="shared" si="105"/>
        <v>540</v>
      </c>
      <c r="H803" s="15">
        <f t="shared" si="105"/>
        <v>542.1</v>
      </c>
    </row>
    <row r="804" spans="1:8" ht="33">
      <c r="A804" s="39" t="str">
        <f ca="1">IF(ISERROR(MATCH(F804,Код_КВР,0)),"",INDIRECT(ADDRESS(MATCH(F804,Код_КВР,0)+1,2,,,"КВР")))</f>
        <v>Предоставление субсидий бюджетным, автономным учреждениям и иным некоммерческим организациям</v>
      </c>
      <c r="B804" s="6">
        <v>808</v>
      </c>
      <c r="C804" s="8" t="s">
        <v>563</v>
      </c>
      <c r="D804" s="8" t="s">
        <v>554</v>
      </c>
      <c r="E804" s="6" t="s">
        <v>207</v>
      </c>
      <c r="F804" s="6">
        <v>600</v>
      </c>
      <c r="G804" s="15">
        <f t="shared" si="105"/>
        <v>540</v>
      </c>
      <c r="H804" s="15">
        <f t="shared" si="105"/>
        <v>542.1</v>
      </c>
    </row>
    <row r="805" spans="1:8">
      <c r="A805" s="39" t="str">
        <f ca="1">IF(ISERROR(MATCH(F805,Код_КВР,0)),"",INDIRECT(ADDRESS(MATCH(F805,Код_КВР,0)+1,2,,,"КВР")))</f>
        <v>Субсидии бюджетным учреждениям</v>
      </c>
      <c r="B805" s="6">
        <v>808</v>
      </c>
      <c r="C805" s="8" t="s">
        <v>563</v>
      </c>
      <c r="D805" s="8" t="s">
        <v>554</v>
      </c>
      <c r="E805" s="6" t="s">
        <v>207</v>
      </c>
      <c r="F805" s="6">
        <v>610</v>
      </c>
      <c r="G805" s="15">
        <f t="shared" si="105"/>
        <v>540</v>
      </c>
      <c r="H805" s="15">
        <f t="shared" si="105"/>
        <v>542.1</v>
      </c>
    </row>
    <row r="806" spans="1:8" ht="49.5">
      <c r="A806" s="39" t="str">
        <f ca="1">IF(ISERROR(MATCH(F806,Код_КВР,0)),"",INDIRECT(ADDRESS(MATCH(F806,Код_КВР,0)+1,2,,,"КВР")))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6" s="6">
        <v>808</v>
      </c>
      <c r="C806" s="8" t="s">
        <v>563</v>
      </c>
      <c r="D806" s="8" t="s">
        <v>554</v>
      </c>
      <c r="E806" s="6" t="s">
        <v>207</v>
      </c>
      <c r="F806" s="6">
        <v>611</v>
      </c>
      <c r="G806" s="15">
        <v>540</v>
      </c>
      <c r="H806" s="15">
        <v>542.1</v>
      </c>
    </row>
    <row r="807" spans="1:8">
      <c r="A807" s="39" t="str">
        <f ca="1">IF(ISERROR(MATCH(E807,Код_КЦСР,0)),"",INDIRECT(ADDRESS(MATCH(E807,Код_КЦСР,0)+1,2,,,"КЦСР")))</f>
        <v>Развитие музейного дела</v>
      </c>
      <c r="B807" s="6">
        <v>808</v>
      </c>
      <c r="C807" s="8" t="s">
        <v>563</v>
      </c>
      <c r="D807" s="8" t="s">
        <v>554</v>
      </c>
      <c r="E807" s="6" t="s">
        <v>210</v>
      </c>
      <c r="F807" s="6"/>
      <c r="G807" s="15">
        <f>G808+G812+G816</f>
        <v>44407.1</v>
      </c>
      <c r="H807" s="15">
        <f>H808+H812+H816</f>
        <v>44453.5</v>
      </c>
    </row>
    <row r="808" spans="1:8">
      <c r="A808" s="39" t="str">
        <f ca="1">IF(ISERROR(MATCH(E808,Код_КЦСР,0)),"",INDIRECT(ADDRESS(MATCH(E808,Код_КЦСР,0)+1,2,,,"КЦСР")))</f>
        <v xml:space="preserve">Оказание муниципальных услуг </v>
      </c>
      <c r="B808" s="6">
        <v>808</v>
      </c>
      <c r="C808" s="8" t="s">
        <v>563</v>
      </c>
      <c r="D808" s="8" t="s">
        <v>554</v>
      </c>
      <c r="E808" s="6" t="s">
        <v>215</v>
      </c>
      <c r="F808" s="6"/>
      <c r="G808" s="15">
        <f t="shared" ref="G808:H810" si="106">G809</f>
        <v>25104.9</v>
      </c>
      <c r="H808" s="15">
        <f t="shared" si="106"/>
        <v>25131.4</v>
      </c>
    </row>
    <row r="809" spans="1:8" ht="33">
      <c r="A809" s="39" t="str">
        <f ca="1">IF(ISERROR(MATCH(F809,Код_КВР,0)),"",INDIRECT(ADDRESS(MATCH(F809,Код_КВР,0)+1,2,,,"КВР")))</f>
        <v>Предоставление субсидий бюджетным, автономным учреждениям и иным некоммерческим организациям</v>
      </c>
      <c r="B809" s="6">
        <v>808</v>
      </c>
      <c r="C809" s="8" t="s">
        <v>563</v>
      </c>
      <c r="D809" s="8" t="s">
        <v>554</v>
      </c>
      <c r="E809" s="6" t="s">
        <v>215</v>
      </c>
      <c r="F809" s="6">
        <v>600</v>
      </c>
      <c r="G809" s="15">
        <f t="shared" si="106"/>
        <v>25104.9</v>
      </c>
      <c r="H809" s="15">
        <f t="shared" si="106"/>
        <v>25131.4</v>
      </c>
    </row>
    <row r="810" spans="1:8">
      <c r="A810" s="39" t="str">
        <f ca="1">IF(ISERROR(MATCH(F810,Код_КВР,0)),"",INDIRECT(ADDRESS(MATCH(F810,Код_КВР,0)+1,2,,,"КВР")))</f>
        <v>Субсидии бюджетным учреждениям</v>
      </c>
      <c r="B810" s="6">
        <v>808</v>
      </c>
      <c r="C810" s="8" t="s">
        <v>563</v>
      </c>
      <c r="D810" s="8" t="s">
        <v>554</v>
      </c>
      <c r="E810" s="6" t="s">
        <v>215</v>
      </c>
      <c r="F810" s="6">
        <v>610</v>
      </c>
      <c r="G810" s="15">
        <f t="shared" si="106"/>
        <v>25104.9</v>
      </c>
      <c r="H810" s="15">
        <f t="shared" si="106"/>
        <v>25131.4</v>
      </c>
    </row>
    <row r="811" spans="1:8" ht="49.5">
      <c r="A811" s="39" t="str">
        <f ca="1">IF(ISERROR(MATCH(F811,Код_КВР,0)),"",INDIRECT(ADDRESS(MATCH(F811,Код_КВР,0)+1,2,,,"КВР")))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1" s="6">
        <v>808</v>
      </c>
      <c r="C811" s="8" t="s">
        <v>563</v>
      </c>
      <c r="D811" s="8" t="s">
        <v>554</v>
      </c>
      <c r="E811" s="6" t="s">
        <v>215</v>
      </c>
      <c r="F811" s="6">
        <v>611</v>
      </c>
      <c r="G811" s="15">
        <v>25104.9</v>
      </c>
      <c r="H811" s="15">
        <v>25131.4</v>
      </c>
    </row>
    <row r="812" spans="1:8">
      <c r="A812" s="39" t="str">
        <f ca="1">IF(ISERROR(MATCH(E812,Код_КЦСР,0)),"",INDIRECT(ADDRESS(MATCH(E812,Код_КЦСР,0)+1,2,,,"КЦСР")))</f>
        <v xml:space="preserve">Хранение, изучение и обеспечение сохранности музейных предметов </v>
      </c>
      <c r="B812" s="6">
        <v>808</v>
      </c>
      <c r="C812" s="8" t="s">
        <v>563</v>
      </c>
      <c r="D812" s="8" t="s">
        <v>554</v>
      </c>
      <c r="E812" s="6" t="s">
        <v>217</v>
      </c>
      <c r="F812" s="6"/>
      <c r="G812" s="15">
        <f t="shared" ref="G812:H814" si="107">G813</f>
        <v>15511.3</v>
      </c>
      <c r="H812" s="15">
        <f t="shared" si="107"/>
        <v>15517.9</v>
      </c>
    </row>
    <row r="813" spans="1:8" ht="33">
      <c r="A813" s="39" t="str">
        <f ca="1">IF(ISERROR(MATCH(F813,Код_КВР,0)),"",INDIRECT(ADDRESS(MATCH(F813,Код_КВР,0)+1,2,,,"КВР")))</f>
        <v>Предоставление субсидий бюджетным, автономным учреждениям и иным некоммерческим организациям</v>
      </c>
      <c r="B813" s="6">
        <v>808</v>
      </c>
      <c r="C813" s="8" t="s">
        <v>563</v>
      </c>
      <c r="D813" s="8" t="s">
        <v>554</v>
      </c>
      <c r="E813" s="6" t="s">
        <v>217</v>
      </c>
      <c r="F813" s="6">
        <v>600</v>
      </c>
      <c r="G813" s="15">
        <f t="shared" si="107"/>
        <v>15511.3</v>
      </c>
      <c r="H813" s="15">
        <f t="shared" si="107"/>
        <v>15517.9</v>
      </c>
    </row>
    <row r="814" spans="1:8">
      <c r="A814" s="39" t="str">
        <f ca="1">IF(ISERROR(MATCH(F814,Код_КВР,0)),"",INDIRECT(ADDRESS(MATCH(F814,Код_КВР,0)+1,2,,,"КВР")))</f>
        <v>Субсидии бюджетным учреждениям</v>
      </c>
      <c r="B814" s="6">
        <v>808</v>
      </c>
      <c r="C814" s="8" t="s">
        <v>563</v>
      </c>
      <c r="D814" s="8" t="s">
        <v>554</v>
      </c>
      <c r="E814" s="6" t="s">
        <v>217</v>
      </c>
      <c r="F814" s="6">
        <v>610</v>
      </c>
      <c r="G814" s="15">
        <f t="shared" si="107"/>
        <v>15511.3</v>
      </c>
      <c r="H814" s="15">
        <f t="shared" si="107"/>
        <v>15517.9</v>
      </c>
    </row>
    <row r="815" spans="1:8" ht="49.5">
      <c r="A815" s="39" t="str">
        <f ca="1">IF(ISERROR(MATCH(F815,Код_КВР,0)),"",INDIRECT(ADDRESS(MATCH(F815,Код_КВР,0)+1,2,,,"КВР")))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5" s="6">
        <v>808</v>
      </c>
      <c r="C815" s="8" t="s">
        <v>563</v>
      </c>
      <c r="D815" s="8" t="s">
        <v>554</v>
      </c>
      <c r="E815" s="6" t="s">
        <v>217</v>
      </c>
      <c r="F815" s="6">
        <v>611</v>
      </c>
      <c r="G815" s="15">
        <v>15511.3</v>
      </c>
      <c r="H815" s="15">
        <v>15517.9</v>
      </c>
    </row>
    <row r="816" spans="1:8">
      <c r="A816" s="39" t="str">
        <f ca="1">IF(ISERROR(MATCH(E816,Код_КЦСР,0)),"",INDIRECT(ADDRESS(MATCH(E816,Код_КЦСР,0)+1,2,,,"КЦСР")))</f>
        <v>Формирование и учет музейного фонда</v>
      </c>
      <c r="B816" s="6">
        <v>808</v>
      </c>
      <c r="C816" s="8" t="s">
        <v>563</v>
      </c>
      <c r="D816" s="8" t="s">
        <v>554</v>
      </c>
      <c r="E816" s="6" t="s">
        <v>219</v>
      </c>
      <c r="F816" s="6"/>
      <c r="G816" s="15">
        <f t="shared" ref="G816:H818" si="108">G817</f>
        <v>3790.9</v>
      </c>
      <c r="H816" s="15">
        <f t="shared" si="108"/>
        <v>3804.2</v>
      </c>
    </row>
    <row r="817" spans="1:8" ht="33">
      <c r="A817" s="39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6">
        <v>808</v>
      </c>
      <c r="C817" s="8" t="s">
        <v>563</v>
      </c>
      <c r="D817" s="8" t="s">
        <v>554</v>
      </c>
      <c r="E817" s="6" t="s">
        <v>219</v>
      </c>
      <c r="F817" s="6">
        <v>600</v>
      </c>
      <c r="G817" s="15">
        <f t="shared" si="108"/>
        <v>3790.9</v>
      </c>
      <c r="H817" s="15">
        <f t="shared" si="108"/>
        <v>3804.2</v>
      </c>
    </row>
    <row r="818" spans="1:8">
      <c r="A818" s="39" t="str">
        <f ca="1">IF(ISERROR(MATCH(F818,Код_КВР,0)),"",INDIRECT(ADDRESS(MATCH(F818,Код_КВР,0)+1,2,,,"КВР")))</f>
        <v>Субсидии бюджетным учреждениям</v>
      </c>
      <c r="B818" s="6">
        <v>808</v>
      </c>
      <c r="C818" s="8" t="s">
        <v>563</v>
      </c>
      <c r="D818" s="8" t="s">
        <v>554</v>
      </c>
      <c r="E818" s="6" t="s">
        <v>219</v>
      </c>
      <c r="F818" s="6">
        <v>610</v>
      </c>
      <c r="G818" s="15">
        <f t="shared" si="108"/>
        <v>3790.9</v>
      </c>
      <c r="H818" s="15">
        <f t="shared" si="108"/>
        <v>3804.2</v>
      </c>
    </row>
    <row r="819" spans="1:8" ht="49.5">
      <c r="A819" s="39" t="str">
        <f ca="1">IF(ISERROR(MATCH(F819,Код_КВР,0)),"",INDIRECT(ADDRESS(MATCH(F819,Код_КВР,0)+1,2,,,"КВР")))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9" s="6">
        <v>808</v>
      </c>
      <c r="C819" s="8" t="s">
        <v>563</v>
      </c>
      <c r="D819" s="8" t="s">
        <v>554</v>
      </c>
      <c r="E819" s="6" t="s">
        <v>219</v>
      </c>
      <c r="F819" s="6">
        <v>611</v>
      </c>
      <c r="G819" s="15">
        <v>3790.9</v>
      </c>
      <c r="H819" s="15">
        <v>3804.2</v>
      </c>
    </row>
    <row r="820" spans="1:8">
      <c r="A820" s="39" t="str">
        <f ca="1">IF(ISERROR(MATCH(E820,Код_КЦСР,0)),"",INDIRECT(ADDRESS(MATCH(E820,Код_КЦСР,0)+1,2,,,"КЦСР")))</f>
        <v>Развитие библиотечного дела</v>
      </c>
      <c r="B820" s="6">
        <v>808</v>
      </c>
      <c r="C820" s="8" t="s">
        <v>563</v>
      </c>
      <c r="D820" s="8" t="s">
        <v>554</v>
      </c>
      <c r="E820" s="6" t="s">
        <v>221</v>
      </c>
      <c r="F820" s="6"/>
      <c r="G820" s="15">
        <f>G821+G825+G829+G833</f>
        <v>38203.300000000003</v>
      </c>
      <c r="H820" s="15">
        <f>H821+H825+H829+H833</f>
        <v>38314.100000000006</v>
      </c>
    </row>
    <row r="821" spans="1:8">
      <c r="A821" s="39" t="str">
        <f ca="1">IF(ISERROR(MATCH(E821,Код_КЦСР,0)),"",INDIRECT(ADDRESS(MATCH(E821,Код_КЦСР,0)+1,2,,,"КЦСР")))</f>
        <v>Оказание муниципальных услуг</v>
      </c>
      <c r="B821" s="6">
        <v>808</v>
      </c>
      <c r="C821" s="8" t="s">
        <v>563</v>
      </c>
      <c r="D821" s="8" t="s">
        <v>554</v>
      </c>
      <c r="E821" s="6" t="s">
        <v>225</v>
      </c>
      <c r="F821" s="6"/>
      <c r="G821" s="15">
        <f t="shared" ref="G821:H823" si="109">G822</f>
        <v>24474.9</v>
      </c>
      <c r="H821" s="15">
        <f t="shared" si="109"/>
        <v>24555.5</v>
      </c>
    </row>
    <row r="822" spans="1:8" ht="33">
      <c r="A822" s="39" t="str">
        <f ca="1">IF(ISERROR(MATCH(F822,Код_КВР,0)),"",INDIRECT(ADDRESS(MATCH(F822,Код_КВР,0)+1,2,,,"КВР")))</f>
        <v>Предоставление субсидий бюджетным, автономным учреждениям и иным некоммерческим организациям</v>
      </c>
      <c r="B822" s="6">
        <v>808</v>
      </c>
      <c r="C822" s="8" t="s">
        <v>563</v>
      </c>
      <c r="D822" s="8" t="s">
        <v>554</v>
      </c>
      <c r="E822" s="6" t="s">
        <v>225</v>
      </c>
      <c r="F822" s="6">
        <v>600</v>
      </c>
      <c r="G822" s="15">
        <f t="shared" si="109"/>
        <v>24474.9</v>
      </c>
      <c r="H822" s="15">
        <f t="shared" si="109"/>
        <v>24555.5</v>
      </c>
    </row>
    <row r="823" spans="1:8">
      <c r="A823" s="39" t="str">
        <f ca="1">IF(ISERROR(MATCH(F823,Код_КВР,0)),"",INDIRECT(ADDRESS(MATCH(F823,Код_КВР,0)+1,2,,,"КВР")))</f>
        <v>Субсидии бюджетным учреждениям</v>
      </c>
      <c r="B823" s="6">
        <v>808</v>
      </c>
      <c r="C823" s="8" t="s">
        <v>563</v>
      </c>
      <c r="D823" s="8" t="s">
        <v>554</v>
      </c>
      <c r="E823" s="6" t="s">
        <v>225</v>
      </c>
      <c r="F823" s="6">
        <v>610</v>
      </c>
      <c r="G823" s="15">
        <f t="shared" si="109"/>
        <v>24474.9</v>
      </c>
      <c r="H823" s="15">
        <f t="shared" si="109"/>
        <v>24555.5</v>
      </c>
    </row>
    <row r="824" spans="1:8" ht="49.5">
      <c r="A824" s="39" t="str">
        <f ca="1">IF(ISERROR(MATCH(F824,Код_КВР,0)),"",INDIRECT(ADDRESS(MATCH(F824,Код_КВР,0)+1,2,,,"КВР")))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4" s="6">
        <v>808</v>
      </c>
      <c r="C824" s="8" t="s">
        <v>563</v>
      </c>
      <c r="D824" s="8" t="s">
        <v>554</v>
      </c>
      <c r="E824" s="6" t="s">
        <v>225</v>
      </c>
      <c r="F824" s="6">
        <v>611</v>
      </c>
      <c r="G824" s="15">
        <v>24474.9</v>
      </c>
      <c r="H824" s="15">
        <v>24555.5</v>
      </c>
    </row>
    <row r="825" spans="1:8">
      <c r="A825" s="39" t="str">
        <f ca="1">IF(ISERROR(MATCH(E825,Код_КЦСР,0)),"",INDIRECT(ADDRESS(MATCH(E825,Код_КЦСР,0)+1,2,,,"КЦСР")))</f>
        <v>Формирование и учет фондов библиотеки</v>
      </c>
      <c r="B825" s="6">
        <v>808</v>
      </c>
      <c r="C825" s="8" t="s">
        <v>563</v>
      </c>
      <c r="D825" s="8" t="s">
        <v>554</v>
      </c>
      <c r="E825" s="6" t="s">
        <v>227</v>
      </c>
      <c r="F825" s="6"/>
      <c r="G825" s="15">
        <f t="shared" ref="G825:H827" si="110">G826</f>
        <v>5819.2</v>
      </c>
      <c r="H825" s="15">
        <f t="shared" si="110"/>
        <v>5832.5</v>
      </c>
    </row>
    <row r="826" spans="1:8" ht="33">
      <c r="A826" s="39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6">
        <v>808</v>
      </c>
      <c r="C826" s="8" t="s">
        <v>563</v>
      </c>
      <c r="D826" s="8" t="s">
        <v>554</v>
      </c>
      <c r="E826" s="6" t="s">
        <v>227</v>
      </c>
      <c r="F826" s="6">
        <v>600</v>
      </c>
      <c r="G826" s="15">
        <f t="shared" si="110"/>
        <v>5819.2</v>
      </c>
      <c r="H826" s="15">
        <f t="shared" si="110"/>
        <v>5832.5</v>
      </c>
    </row>
    <row r="827" spans="1:8">
      <c r="A827" s="39" t="str">
        <f ca="1">IF(ISERROR(MATCH(F827,Код_КВР,0)),"",INDIRECT(ADDRESS(MATCH(F827,Код_КВР,0)+1,2,,,"КВР")))</f>
        <v>Субсидии бюджетным учреждениям</v>
      </c>
      <c r="B827" s="6">
        <v>808</v>
      </c>
      <c r="C827" s="8" t="s">
        <v>563</v>
      </c>
      <c r="D827" s="8" t="s">
        <v>554</v>
      </c>
      <c r="E827" s="6" t="s">
        <v>227</v>
      </c>
      <c r="F827" s="6">
        <v>610</v>
      </c>
      <c r="G827" s="15">
        <f t="shared" si="110"/>
        <v>5819.2</v>
      </c>
      <c r="H827" s="15">
        <f t="shared" si="110"/>
        <v>5832.5</v>
      </c>
    </row>
    <row r="828" spans="1:8" ht="49.5">
      <c r="A828" s="39" t="str">
        <f ca="1">IF(ISERROR(MATCH(F828,Код_КВР,0)),"",INDIRECT(ADDRESS(MATCH(F828,Код_КВР,0)+1,2,,,"КВР")))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8" s="6">
        <v>808</v>
      </c>
      <c r="C828" s="8" t="s">
        <v>563</v>
      </c>
      <c r="D828" s="8" t="s">
        <v>554</v>
      </c>
      <c r="E828" s="6" t="s">
        <v>227</v>
      </c>
      <c r="F828" s="6">
        <v>611</v>
      </c>
      <c r="G828" s="15">
        <v>5819.2</v>
      </c>
      <c r="H828" s="15">
        <v>5832.5</v>
      </c>
    </row>
    <row r="829" spans="1:8">
      <c r="A829" s="39" t="str">
        <f ca="1">IF(ISERROR(MATCH(E829,Код_КЦСР,0)),"",INDIRECT(ADDRESS(MATCH(E829,Код_КЦСР,0)+1,2,,,"КЦСР")))</f>
        <v>Обеспечение физической сохранности  и безопасности фонда библиотеки</v>
      </c>
      <c r="B829" s="6">
        <v>808</v>
      </c>
      <c r="C829" s="8" t="s">
        <v>563</v>
      </c>
      <c r="D829" s="8" t="s">
        <v>554</v>
      </c>
      <c r="E829" s="6" t="s">
        <v>229</v>
      </c>
      <c r="F829" s="6"/>
      <c r="G829" s="15">
        <f t="shared" ref="G829:H831" si="111">G830</f>
        <v>2982.8</v>
      </c>
      <c r="H829" s="15">
        <f t="shared" si="111"/>
        <v>2990.3</v>
      </c>
    </row>
    <row r="830" spans="1:8" ht="33">
      <c r="A830" s="39" t="str">
        <f ca="1">IF(ISERROR(MATCH(F830,Код_КВР,0)),"",INDIRECT(ADDRESS(MATCH(F830,Код_КВР,0)+1,2,,,"КВР")))</f>
        <v>Предоставление субсидий бюджетным, автономным учреждениям и иным некоммерческим организациям</v>
      </c>
      <c r="B830" s="6">
        <v>808</v>
      </c>
      <c r="C830" s="8" t="s">
        <v>563</v>
      </c>
      <c r="D830" s="8" t="s">
        <v>554</v>
      </c>
      <c r="E830" s="6" t="s">
        <v>229</v>
      </c>
      <c r="F830" s="6">
        <v>600</v>
      </c>
      <c r="G830" s="15">
        <f t="shared" si="111"/>
        <v>2982.8</v>
      </c>
      <c r="H830" s="15">
        <f t="shared" si="111"/>
        <v>2990.3</v>
      </c>
    </row>
    <row r="831" spans="1:8">
      <c r="A831" s="39" t="str">
        <f ca="1">IF(ISERROR(MATCH(F831,Код_КВР,0)),"",INDIRECT(ADDRESS(MATCH(F831,Код_КВР,0)+1,2,,,"КВР")))</f>
        <v>Субсидии бюджетным учреждениям</v>
      </c>
      <c r="B831" s="6">
        <v>808</v>
      </c>
      <c r="C831" s="8" t="s">
        <v>563</v>
      </c>
      <c r="D831" s="8" t="s">
        <v>554</v>
      </c>
      <c r="E831" s="6" t="s">
        <v>229</v>
      </c>
      <c r="F831" s="6">
        <v>610</v>
      </c>
      <c r="G831" s="15">
        <f t="shared" si="111"/>
        <v>2982.8</v>
      </c>
      <c r="H831" s="15">
        <f t="shared" si="111"/>
        <v>2990.3</v>
      </c>
    </row>
    <row r="832" spans="1:8" ht="49.5">
      <c r="A832" s="39" t="str">
        <f ca="1">IF(ISERROR(MATCH(F832,Код_КВР,0)),"",INDIRECT(ADDRESS(MATCH(F832,Код_КВР,0)+1,2,,,"КВР")))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2" s="6">
        <v>808</v>
      </c>
      <c r="C832" s="8" t="s">
        <v>563</v>
      </c>
      <c r="D832" s="8" t="s">
        <v>554</v>
      </c>
      <c r="E832" s="6" t="s">
        <v>229</v>
      </c>
      <c r="F832" s="6">
        <v>611</v>
      </c>
      <c r="G832" s="15">
        <v>2982.8</v>
      </c>
      <c r="H832" s="15">
        <v>2990.3</v>
      </c>
    </row>
    <row r="833" spans="1:8">
      <c r="A833" s="39" t="str">
        <f ca="1">IF(ISERROR(MATCH(E833,Код_КЦСР,0)),"",INDIRECT(ADDRESS(MATCH(E833,Код_КЦСР,0)+1,2,,,"КЦСР")))</f>
        <v>Библиографическая обработка документов и организация  каталогов</v>
      </c>
      <c r="B833" s="6">
        <v>808</v>
      </c>
      <c r="C833" s="8" t="s">
        <v>563</v>
      </c>
      <c r="D833" s="8" t="s">
        <v>554</v>
      </c>
      <c r="E833" s="6" t="s">
        <v>231</v>
      </c>
      <c r="F833" s="6"/>
      <c r="G833" s="15">
        <f t="shared" ref="G833:H835" si="112">G834</f>
        <v>4926.3999999999996</v>
      </c>
      <c r="H833" s="15">
        <f t="shared" si="112"/>
        <v>4935.8</v>
      </c>
    </row>
    <row r="834" spans="1:8" ht="33">
      <c r="A834" s="39" t="str">
        <f ca="1">IF(ISERROR(MATCH(F834,Код_КВР,0)),"",INDIRECT(ADDRESS(MATCH(F834,Код_КВР,0)+1,2,,,"КВР")))</f>
        <v>Предоставление субсидий бюджетным, автономным учреждениям и иным некоммерческим организациям</v>
      </c>
      <c r="B834" s="6">
        <v>808</v>
      </c>
      <c r="C834" s="8" t="s">
        <v>563</v>
      </c>
      <c r="D834" s="8" t="s">
        <v>554</v>
      </c>
      <c r="E834" s="6" t="s">
        <v>231</v>
      </c>
      <c r="F834" s="6">
        <v>600</v>
      </c>
      <c r="G834" s="15">
        <f t="shared" si="112"/>
        <v>4926.3999999999996</v>
      </c>
      <c r="H834" s="15">
        <f t="shared" si="112"/>
        <v>4935.8</v>
      </c>
    </row>
    <row r="835" spans="1:8">
      <c r="A835" s="39" t="str">
        <f ca="1">IF(ISERROR(MATCH(F835,Код_КВР,0)),"",INDIRECT(ADDRESS(MATCH(F835,Код_КВР,0)+1,2,,,"КВР")))</f>
        <v>Субсидии бюджетным учреждениям</v>
      </c>
      <c r="B835" s="6">
        <v>808</v>
      </c>
      <c r="C835" s="8" t="s">
        <v>563</v>
      </c>
      <c r="D835" s="8" t="s">
        <v>554</v>
      </c>
      <c r="E835" s="6" t="s">
        <v>231</v>
      </c>
      <c r="F835" s="6">
        <v>610</v>
      </c>
      <c r="G835" s="15">
        <f t="shared" si="112"/>
        <v>4926.3999999999996</v>
      </c>
      <c r="H835" s="15">
        <f t="shared" si="112"/>
        <v>4935.8</v>
      </c>
    </row>
    <row r="836" spans="1:8" ht="49.5">
      <c r="A836" s="39" t="str">
        <f ca="1">IF(ISERROR(MATCH(F836,Код_КВР,0)),"",INDIRECT(ADDRESS(MATCH(F836,Код_КВР,0)+1,2,,,"КВР")))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6" s="6">
        <v>808</v>
      </c>
      <c r="C836" s="8" t="s">
        <v>563</v>
      </c>
      <c r="D836" s="8" t="s">
        <v>554</v>
      </c>
      <c r="E836" s="6" t="s">
        <v>231</v>
      </c>
      <c r="F836" s="6">
        <v>611</v>
      </c>
      <c r="G836" s="15">
        <v>4926.3999999999996</v>
      </c>
      <c r="H836" s="15">
        <v>4935.8</v>
      </c>
    </row>
    <row r="837" spans="1:8">
      <c r="A837" s="39" t="str">
        <f ca="1">IF(ISERROR(MATCH(E837,Код_КЦСР,0)),"",INDIRECT(ADDRESS(MATCH(E837,Код_КЦСР,0)+1,2,,,"КЦСР")))</f>
        <v>Совершенствование культурно-досуговой деятельности</v>
      </c>
      <c r="B837" s="6">
        <v>808</v>
      </c>
      <c r="C837" s="8" t="s">
        <v>563</v>
      </c>
      <c r="D837" s="8" t="s">
        <v>554</v>
      </c>
      <c r="E837" s="6" t="s">
        <v>233</v>
      </c>
      <c r="F837" s="6"/>
      <c r="G837" s="15">
        <f>G838+G842</f>
        <v>40484.9</v>
      </c>
      <c r="H837" s="15">
        <f>H838+H842</f>
        <v>40376.799999999996</v>
      </c>
    </row>
    <row r="838" spans="1:8">
      <c r="A838" s="39" t="str">
        <f ca="1">IF(ISERROR(MATCH(E838,Код_КЦСР,0)),"",INDIRECT(ADDRESS(MATCH(E838,Код_КЦСР,0)+1,2,,,"КЦСР")))</f>
        <v>Оказание муниципальных услуг</v>
      </c>
      <c r="B838" s="6">
        <v>808</v>
      </c>
      <c r="C838" s="8" t="s">
        <v>563</v>
      </c>
      <c r="D838" s="8" t="s">
        <v>554</v>
      </c>
      <c r="E838" s="6" t="s">
        <v>240</v>
      </c>
      <c r="F838" s="6"/>
      <c r="G838" s="15">
        <f t="shared" ref="G838:H840" si="113">G839</f>
        <v>37338.800000000003</v>
      </c>
      <c r="H838" s="15">
        <f t="shared" si="113"/>
        <v>37219.199999999997</v>
      </c>
    </row>
    <row r="839" spans="1:8" ht="33">
      <c r="A839" s="39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6">
        <v>808</v>
      </c>
      <c r="C839" s="8" t="s">
        <v>563</v>
      </c>
      <c r="D839" s="8" t="s">
        <v>554</v>
      </c>
      <c r="E839" s="6" t="s">
        <v>240</v>
      </c>
      <c r="F839" s="6">
        <v>600</v>
      </c>
      <c r="G839" s="15">
        <f t="shared" si="113"/>
        <v>37338.800000000003</v>
      </c>
      <c r="H839" s="15">
        <f t="shared" si="113"/>
        <v>37219.199999999997</v>
      </c>
    </row>
    <row r="840" spans="1:8">
      <c r="A840" s="39" t="str">
        <f ca="1">IF(ISERROR(MATCH(F840,Код_КВР,0)),"",INDIRECT(ADDRESS(MATCH(F840,Код_КВР,0)+1,2,,,"КВР")))</f>
        <v>Субсидии бюджетным учреждениям</v>
      </c>
      <c r="B840" s="6">
        <v>808</v>
      </c>
      <c r="C840" s="8" t="s">
        <v>563</v>
      </c>
      <c r="D840" s="8" t="s">
        <v>554</v>
      </c>
      <c r="E840" s="6" t="s">
        <v>240</v>
      </c>
      <c r="F840" s="6">
        <v>610</v>
      </c>
      <c r="G840" s="15">
        <f t="shared" si="113"/>
        <v>37338.800000000003</v>
      </c>
      <c r="H840" s="15">
        <f t="shared" si="113"/>
        <v>37219.199999999997</v>
      </c>
    </row>
    <row r="841" spans="1:8" ht="49.5">
      <c r="A841" s="39" t="str">
        <f ca="1">IF(ISERROR(MATCH(F841,Код_КВР,0)),"",INDIRECT(ADDRESS(MATCH(F841,Код_КВР,0)+1,2,,,"КВР")))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1" s="6">
        <v>808</v>
      </c>
      <c r="C841" s="8" t="s">
        <v>563</v>
      </c>
      <c r="D841" s="8" t="s">
        <v>554</v>
      </c>
      <c r="E841" s="6" t="s">
        <v>240</v>
      </c>
      <c r="F841" s="6">
        <v>611</v>
      </c>
      <c r="G841" s="15">
        <v>37338.800000000003</v>
      </c>
      <c r="H841" s="15">
        <v>37219.199999999997</v>
      </c>
    </row>
    <row r="842" spans="1:8" ht="33">
      <c r="A842" s="39" t="str">
        <f ca="1">IF(ISERROR(MATCH(E842,Код_КЦСР,0)),"",INDIRECT(ADDRESS(MATCH(E842,Код_КЦСР,0)+1,2,,,"КЦСР")))</f>
        <v>Сохранение нематериального культурного наследия народов традиционной народной культуры</v>
      </c>
      <c r="B842" s="6">
        <v>808</v>
      </c>
      <c r="C842" s="8" t="s">
        <v>563</v>
      </c>
      <c r="D842" s="8" t="s">
        <v>554</v>
      </c>
      <c r="E842" s="6" t="s">
        <v>241</v>
      </c>
      <c r="F842" s="6"/>
      <c r="G842" s="15">
        <f t="shared" ref="G842:H844" si="114">G843</f>
        <v>3146.1</v>
      </c>
      <c r="H842" s="15">
        <f t="shared" si="114"/>
        <v>3157.6</v>
      </c>
    </row>
    <row r="843" spans="1:8" ht="33">
      <c r="A843" s="39" t="str">
        <f ca="1">IF(ISERROR(MATCH(F843,Код_КВР,0)),"",INDIRECT(ADDRESS(MATCH(F843,Код_КВР,0)+1,2,,,"КВР")))</f>
        <v>Предоставление субсидий бюджетным, автономным учреждениям и иным некоммерческим организациям</v>
      </c>
      <c r="B843" s="6">
        <v>808</v>
      </c>
      <c r="C843" s="8" t="s">
        <v>563</v>
      </c>
      <c r="D843" s="8" t="s">
        <v>554</v>
      </c>
      <c r="E843" s="6" t="s">
        <v>241</v>
      </c>
      <c r="F843" s="6">
        <v>600</v>
      </c>
      <c r="G843" s="15">
        <f t="shared" si="114"/>
        <v>3146.1</v>
      </c>
      <c r="H843" s="15">
        <f t="shared" si="114"/>
        <v>3157.6</v>
      </c>
    </row>
    <row r="844" spans="1:8">
      <c r="A844" s="39" t="str">
        <f ca="1">IF(ISERROR(MATCH(F844,Код_КВР,0)),"",INDIRECT(ADDRESS(MATCH(F844,Код_КВР,0)+1,2,,,"КВР")))</f>
        <v>Субсидии бюджетным учреждениям</v>
      </c>
      <c r="B844" s="6">
        <v>808</v>
      </c>
      <c r="C844" s="8" t="s">
        <v>563</v>
      </c>
      <c r="D844" s="8" t="s">
        <v>554</v>
      </c>
      <c r="E844" s="6" t="s">
        <v>241</v>
      </c>
      <c r="F844" s="6">
        <v>610</v>
      </c>
      <c r="G844" s="15">
        <f t="shared" si="114"/>
        <v>3146.1</v>
      </c>
      <c r="H844" s="15">
        <f t="shared" si="114"/>
        <v>3157.6</v>
      </c>
    </row>
    <row r="845" spans="1:8" ht="49.5">
      <c r="A845" s="39" t="str">
        <f ca="1">IF(ISERROR(MATCH(F845,Код_КВР,0)),"",INDIRECT(ADDRESS(MATCH(F845,Код_КВР,0)+1,2,,,"КВР")))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5" s="6">
        <v>808</v>
      </c>
      <c r="C845" s="8" t="s">
        <v>563</v>
      </c>
      <c r="D845" s="8" t="s">
        <v>554</v>
      </c>
      <c r="E845" s="6" t="s">
        <v>241</v>
      </c>
      <c r="F845" s="6">
        <v>611</v>
      </c>
      <c r="G845" s="15">
        <v>3146.1</v>
      </c>
      <c r="H845" s="15">
        <v>3157.6</v>
      </c>
    </row>
    <row r="846" spans="1:8">
      <c r="A846" s="39" t="str">
        <f ca="1">IF(ISERROR(MATCH(E846,Код_КЦСР,0)),"",INDIRECT(ADDRESS(MATCH(E846,Код_КЦСР,0)+1,2,,,"КЦСР")))</f>
        <v>Развитие исполнительских искусств</v>
      </c>
      <c r="B846" s="6">
        <v>808</v>
      </c>
      <c r="C846" s="8" t="s">
        <v>563</v>
      </c>
      <c r="D846" s="8" t="s">
        <v>554</v>
      </c>
      <c r="E846" s="6" t="s">
        <v>243</v>
      </c>
      <c r="F846" s="6"/>
      <c r="G846" s="15">
        <f>G847</f>
        <v>100796.40000000001</v>
      </c>
      <c r="H846" s="15">
        <f>H847</f>
        <v>101049.90000000001</v>
      </c>
    </row>
    <row r="847" spans="1:8">
      <c r="A847" s="39" t="str">
        <f ca="1">IF(ISERROR(MATCH(E847,Код_КЦСР,0)),"",INDIRECT(ADDRESS(MATCH(E847,Код_КЦСР,0)+1,2,,,"КЦСР")))</f>
        <v>Оказание муниципальных услуг</v>
      </c>
      <c r="B847" s="6">
        <v>808</v>
      </c>
      <c r="C847" s="8" t="s">
        <v>563</v>
      </c>
      <c r="D847" s="8" t="s">
        <v>554</v>
      </c>
      <c r="E847" s="6" t="s">
        <v>247</v>
      </c>
      <c r="F847" s="6"/>
      <c r="G847" s="15">
        <f>G848</f>
        <v>100796.40000000001</v>
      </c>
      <c r="H847" s="15">
        <f>H848</f>
        <v>101049.90000000001</v>
      </c>
    </row>
    <row r="848" spans="1:8" ht="33">
      <c r="A848" s="39" t="str">
        <f ca="1">IF(ISERROR(MATCH(F848,Код_КВР,0)),"",INDIRECT(ADDRESS(MATCH(F848,Код_КВР,0)+1,2,,,"КВР")))</f>
        <v>Предоставление субсидий бюджетным, автономным учреждениям и иным некоммерческим организациям</v>
      </c>
      <c r="B848" s="6">
        <v>808</v>
      </c>
      <c r="C848" s="8" t="s">
        <v>563</v>
      </c>
      <c r="D848" s="8" t="s">
        <v>554</v>
      </c>
      <c r="E848" s="6" t="s">
        <v>247</v>
      </c>
      <c r="F848" s="6">
        <v>600</v>
      </c>
      <c r="G848" s="15">
        <f>G849+G851</f>
        <v>100796.40000000001</v>
      </c>
      <c r="H848" s="15">
        <f>H849+H851</f>
        <v>101049.90000000001</v>
      </c>
    </row>
    <row r="849" spans="1:8">
      <c r="A849" s="39" t="str">
        <f ca="1">IF(ISERROR(MATCH(F849,Код_КВР,0)),"",INDIRECT(ADDRESS(MATCH(F849,Код_КВР,0)+1,2,,,"КВР")))</f>
        <v>Субсидии бюджетным учреждениям</v>
      </c>
      <c r="B849" s="6">
        <v>808</v>
      </c>
      <c r="C849" s="8" t="s">
        <v>563</v>
      </c>
      <c r="D849" s="8" t="s">
        <v>554</v>
      </c>
      <c r="E849" s="6" t="s">
        <v>247</v>
      </c>
      <c r="F849" s="6">
        <v>610</v>
      </c>
      <c r="G849" s="15">
        <f>G850</f>
        <v>88616.3</v>
      </c>
      <c r="H849" s="15">
        <f>H850</f>
        <v>88796.6</v>
      </c>
    </row>
    <row r="850" spans="1:8" ht="49.5">
      <c r="A850" s="39" t="str">
        <f ca="1">IF(ISERROR(MATCH(F850,Код_КВР,0)),"",INDIRECT(ADDRESS(MATCH(F850,Код_КВР,0)+1,2,,,"КВР")))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0" s="6">
        <v>808</v>
      </c>
      <c r="C850" s="8" t="s">
        <v>563</v>
      </c>
      <c r="D850" s="8" t="s">
        <v>554</v>
      </c>
      <c r="E850" s="6" t="s">
        <v>247</v>
      </c>
      <c r="F850" s="6">
        <v>611</v>
      </c>
      <c r="G850" s="15">
        <v>88616.3</v>
      </c>
      <c r="H850" s="15">
        <v>88796.6</v>
      </c>
    </row>
    <row r="851" spans="1:8">
      <c r="A851" s="39" t="str">
        <f ca="1">IF(ISERROR(MATCH(F851,Код_КВР,0)),"",INDIRECT(ADDRESS(MATCH(F851,Код_КВР,0)+1,2,,,"КВР")))</f>
        <v>Субсидии автономным учреждениям</v>
      </c>
      <c r="B851" s="6">
        <v>808</v>
      </c>
      <c r="C851" s="8" t="s">
        <v>563</v>
      </c>
      <c r="D851" s="8" t="s">
        <v>554</v>
      </c>
      <c r="E851" s="6" t="s">
        <v>247</v>
      </c>
      <c r="F851" s="6">
        <v>620</v>
      </c>
      <c r="G851" s="15">
        <f>G852</f>
        <v>12180.1</v>
      </c>
      <c r="H851" s="15">
        <f>H852</f>
        <v>12253.3</v>
      </c>
    </row>
    <row r="852" spans="1:8" ht="49.5">
      <c r="A852" s="39" t="str">
        <f ca="1">IF(ISERROR(MATCH(F852,Код_КВР,0)),"",INDIRECT(ADDRESS(MATCH(F852,Код_КВР,0)+1,2,,,"КВР")))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52" s="6">
        <v>808</v>
      </c>
      <c r="C852" s="8" t="s">
        <v>563</v>
      </c>
      <c r="D852" s="8" t="s">
        <v>554</v>
      </c>
      <c r="E852" s="6" t="s">
        <v>247</v>
      </c>
      <c r="F852" s="6">
        <v>621</v>
      </c>
      <c r="G852" s="15">
        <v>12180.1</v>
      </c>
      <c r="H852" s="15">
        <v>12253.3</v>
      </c>
    </row>
    <row r="853" spans="1:8">
      <c r="A853" s="39" t="str">
        <f ca="1">IF(ISERROR(MATCH(E853,Код_КЦСР,0)),"",INDIRECT(ADDRESS(MATCH(E853,Код_КЦСР,0)+1,2,,,"КЦСР")))</f>
        <v>Формирование постиндустриального образа города Череповца</v>
      </c>
      <c r="B853" s="6">
        <v>808</v>
      </c>
      <c r="C853" s="8" t="s">
        <v>563</v>
      </c>
      <c r="D853" s="8" t="s">
        <v>554</v>
      </c>
      <c r="E853" s="6" t="s">
        <v>248</v>
      </c>
      <c r="F853" s="6"/>
      <c r="G853" s="15">
        <f t="shared" ref="G853:H856" si="115">G854</f>
        <v>5383.8</v>
      </c>
      <c r="H853" s="15">
        <f t="shared" si="115"/>
        <v>5383.8</v>
      </c>
    </row>
    <row r="854" spans="1:8">
      <c r="A854" s="39" t="str">
        <f ca="1">IF(ISERROR(MATCH(E854,Код_КЦСР,0)),"",INDIRECT(ADDRESS(MATCH(E854,Код_КЦСР,0)+1,2,,,"КЦСР")))</f>
        <v xml:space="preserve">Организация и проведение городских культурно-массовых мероприятий </v>
      </c>
      <c r="B854" s="6">
        <v>808</v>
      </c>
      <c r="C854" s="8" t="s">
        <v>563</v>
      </c>
      <c r="D854" s="8" t="s">
        <v>554</v>
      </c>
      <c r="E854" s="6" t="s">
        <v>252</v>
      </c>
      <c r="F854" s="6"/>
      <c r="G854" s="15">
        <f t="shared" si="115"/>
        <v>5383.8</v>
      </c>
      <c r="H854" s="15">
        <f t="shared" si="115"/>
        <v>5383.8</v>
      </c>
    </row>
    <row r="855" spans="1:8" ht="33">
      <c r="A855" s="39" t="str">
        <f ca="1">IF(ISERROR(MATCH(F855,Код_КВР,0)),"",INDIRECT(ADDRESS(MATCH(F855,Код_КВР,0)+1,2,,,"КВР")))</f>
        <v>Предоставление субсидий бюджетным, автономным учреждениям и иным некоммерческим организациям</v>
      </c>
      <c r="B855" s="6">
        <v>808</v>
      </c>
      <c r="C855" s="8" t="s">
        <v>563</v>
      </c>
      <c r="D855" s="8" t="s">
        <v>554</v>
      </c>
      <c r="E855" s="6" t="s">
        <v>252</v>
      </c>
      <c r="F855" s="6">
        <v>600</v>
      </c>
      <c r="G855" s="15">
        <f t="shared" si="115"/>
        <v>5383.8</v>
      </c>
      <c r="H855" s="15">
        <f t="shared" si="115"/>
        <v>5383.8</v>
      </c>
    </row>
    <row r="856" spans="1:8">
      <c r="A856" s="39" t="str">
        <f ca="1">IF(ISERROR(MATCH(F856,Код_КВР,0)),"",INDIRECT(ADDRESS(MATCH(F856,Код_КВР,0)+1,2,,,"КВР")))</f>
        <v>Субсидии бюджетным учреждениям</v>
      </c>
      <c r="B856" s="6">
        <v>808</v>
      </c>
      <c r="C856" s="8" t="s">
        <v>563</v>
      </c>
      <c r="D856" s="8" t="s">
        <v>554</v>
      </c>
      <c r="E856" s="6" t="s">
        <v>252</v>
      </c>
      <c r="F856" s="6">
        <v>610</v>
      </c>
      <c r="G856" s="15">
        <f t="shared" si="115"/>
        <v>5383.8</v>
      </c>
      <c r="H856" s="15">
        <f t="shared" si="115"/>
        <v>5383.8</v>
      </c>
    </row>
    <row r="857" spans="1:8" ht="49.5">
      <c r="A857" s="39" t="str">
        <f ca="1">IF(ISERROR(MATCH(F857,Код_КВР,0)),"",INDIRECT(ADDRESS(MATCH(F857,Код_КВР,0)+1,2,,,"КВР")))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7" s="6">
        <v>808</v>
      </c>
      <c r="C857" s="8" t="s">
        <v>563</v>
      </c>
      <c r="D857" s="8" t="s">
        <v>554</v>
      </c>
      <c r="E857" s="6" t="s">
        <v>252</v>
      </c>
      <c r="F857" s="6">
        <v>611</v>
      </c>
      <c r="G857" s="15">
        <v>5383.8</v>
      </c>
      <c r="H857" s="15">
        <v>5383.8</v>
      </c>
    </row>
    <row r="858" spans="1:8">
      <c r="A858" s="39" t="str">
        <f ca="1">IF(ISERROR(MATCH(E858,Код_КЦСР,0)),"",INDIRECT(ADDRESS(MATCH(E858,Код_КЦСР,0)+1,2,,,"КЦСР")))</f>
        <v xml:space="preserve">Индустрия отдыха на территориях парков культуры и отдыха </v>
      </c>
      <c r="B858" s="6">
        <v>808</v>
      </c>
      <c r="C858" s="8" t="s">
        <v>563</v>
      </c>
      <c r="D858" s="8" t="s">
        <v>554</v>
      </c>
      <c r="E858" s="6" t="s">
        <v>253</v>
      </c>
      <c r="F858" s="6"/>
      <c r="G858" s="15">
        <f t="shared" ref="G858:H861" si="116">G859</f>
        <v>4521.8999999999996</v>
      </c>
      <c r="H858" s="15">
        <f t="shared" si="116"/>
        <v>4535</v>
      </c>
    </row>
    <row r="859" spans="1:8" ht="33">
      <c r="A859" s="39" t="str">
        <f ca="1">IF(ISERROR(MATCH(E859,Код_КЦСР,0)),"",INDIRECT(ADDRESS(MATCH(E859,Код_КЦСР,0)+1,2,,,"КЦСР")))</f>
        <v>Работа по организации досуга населения на базе парков культуры и отдыха</v>
      </c>
      <c r="B859" s="6">
        <v>808</v>
      </c>
      <c r="C859" s="8" t="s">
        <v>563</v>
      </c>
      <c r="D859" s="8" t="s">
        <v>554</v>
      </c>
      <c r="E859" s="6" t="s">
        <v>255</v>
      </c>
      <c r="F859" s="6"/>
      <c r="G859" s="15">
        <f t="shared" si="116"/>
        <v>4521.8999999999996</v>
      </c>
      <c r="H859" s="15">
        <f t="shared" si="116"/>
        <v>4535</v>
      </c>
    </row>
    <row r="860" spans="1:8" ht="33">
      <c r="A860" s="39" t="str">
        <f ca="1">IF(ISERROR(MATCH(F860,Код_КВР,0)),"",INDIRECT(ADDRESS(MATCH(F860,Код_КВР,0)+1,2,,,"КВР")))</f>
        <v>Предоставление субсидий бюджетным, автономным учреждениям и иным некоммерческим организациям</v>
      </c>
      <c r="B860" s="6">
        <v>808</v>
      </c>
      <c r="C860" s="8" t="s">
        <v>563</v>
      </c>
      <c r="D860" s="8" t="s">
        <v>554</v>
      </c>
      <c r="E860" s="6" t="s">
        <v>255</v>
      </c>
      <c r="F860" s="6">
        <v>600</v>
      </c>
      <c r="G860" s="15">
        <f t="shared" si="116"/>
        <v>4521.8999999999996</v>
      </c>
      <c r="H860" s="15">
        <f t="shared" si="116"/>
        <v>4535</v>
      </c>
    </row>
    <row r="861" spans="1:8">
      <c r="A861" s="39" t="str">
        <f ca="1">IF(ISERROR(MATCH(F861,Код_КВР,0)),"",INDIRECT(ADDRESS(MATCH(F861,Код_КВР,0)+1,2,,,"КВР")))</f>
        <v>Субсидии автономным учреждениям</v>
      </c>
      <c r="B861" s="6">
        <v>808</v>
      </c>
      <c r="C861" s="8" t="s">
        <v>563</v>
      </c>
      <c r="D861" s="8" t="s">
        <v>554</v>
      </c>
      <c r="E861" s="6" t="s">
        <v>255</v>
      </c>
      <c r="F861" s="6">
        <v>620</v>
      </c>
      <c r="G861" s="15">
        <f t="shared" si="116"/>
        <v>4521.8999999999996</v>
      </c>
      <c r="H861" s="15">
        <f t="shared" si="116"/>
        <v>4535</v>
      </c>
    </row>
    <row r="862" spans="1:8" ht="49.5">
      <c r="A862" s="39" t="str">
        <f ca="1">IF(ISERROR(MATCH(F862,Код_КВР,0)),"",INDIRECT(ADDRESS(MATCH(F862,Код_КВР,0)+1,2,,,"КВР")))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62" s="6">
        <v>808</v>
      </c>
      <c r="C862" s="8" t="s">
        <v>563</v>
      </c>
      <c r="D862" s="8" t="s">
        <v>554</v>
      </c>
      <c r="E862" s="6" t="s">
        <v>255</v>
      </c>
      <c r="F862" s="6">
        <v>621</v>
      </c>
      <c r="G862" s="15">
        <v>4521.8999999999996</v>
      </c>
      <c r="H862" s="15">
        <v>4535</v>
      </c>
    </row>
    <row r="863" spans="1:8">
      <c r="A863" s="10" t="s">
        <v>505</v>
      </c>
      <c r="B863" s="6">
        <v>808</v>
      </c>
      <c r="C863" s="8" t="s">
        <v>563</v>
      </c>
      <c r="D863" s="8" t="s">
        <v>557</v>
      </c>
      <c r="E863" s="6"/>
      <c r="F863" s="6"/>
      <c r="G863" s="15">
        <f>G864+G921+G926+G943+G961</f>
        <v>20322.900000000001</v>
      </c>
      <c r="H863" s="15">
        <f>H864+H921+H926+H943+H961</f>
        <v>18413.599999999999</v>
      </c>
    </row>
    <row r="864" spans="1:8" ht="33">
      <c r="A864" s="39" t="str">
        <f ca="1">IF(ISERROR(MATCH(E864,Код_КЦСР,0)),"",INDIRECT(ADDRESS(MATCH(E864,Код_КЦСР,0)+1,2,,,"КЦСР")))</f>
        <v>Муниципальная программа «Культура, традиции и народное творчество в городе Череповце» на 2013-2018 годы</v>
      </c>
      <c r="B864" s="6">
        <v>808</v>
      </c>
      <c r="C864" s="8" t="s">
        <v>563</v>
      </c>
      <c r="D864" s="8" t="s">
        <v>557</v>
      </c>
      <c r="E864" s="6" t="s">
        <v>203</v>
      </c>
      <c r="F864" s="6"/>
      <c r="G864" s="15">
        <f>G865+G879+G888+G897+G908+G917</f>
        <v>7757</v>
      </c>
      <c r="H864" s="15">
        <f>H865+H879+H888+H897+H908+H917</f>
        <v>7764.2</v>
      </c>
    </row>
    <row r="865" spans="1:8" ht="33" hidden="1">
      <c r="A865" s="39" t="str">
        <f ca="1">IF(ISERROR(MATCH(E865,Код_КЦСР,0)),"",INDIRECT(ADDRESS(MATCH(E865,Код_КЦСР,0)+1,2,,,"КЦСР")))</f>
        <v>Сохранение, эффективное использование  и популяризация объектов культурного наследия</v>
      </c>
      <c r="B865" s="6">
        <v>808</v>
      </c>
      <c r="C865" s="8" t="s">
        <v>563</v>
      </c>
      <c r="D865" s="8" t="s">
        <v>557</v>
      </c>
      <c r="E865" s="6" t="s">
        <v>205</v>
      </c>
      <c r="F865" s="6"/>
      <c r="G865" s="15">
        <f t="shared" ref="G865:H868" si="117">G866</f>
        <v>0</v>
      </c>
      <c r="H865" s="15">
        <f t="shared" si="117"/>
        <v>0</v>
      </c>
    </row>
    <row r="866" spans="1:8" ht="66" hidden="1">
      <c r="A866" s="39" t="str">
        <f ca="1">IF(ISERROR(MATCH(E866,Код_КЦСР,0)),"",INDIRECT(ADDRESS(MATCH(E866,Код_КЦСР,0)+1,2,,,"КЦСР")))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866" s="6">
        <v>808</v>
      </c>
      <c r="C866" s="8" t="s">
        <v>563</v>
      </c>
      <c r="D866" s="8" t="s">
        <v>557</v>
      </c>
      <c r="E866" s="6" t="s">
        <v>209</v>
      </c>
      <c r="F866" s="6"/>
      <c r="G866" s="15">
        <f t="shared" si="117"/>
        <v>0</v>
      </c>
      <c r="H866" s="15">
        <f t="shared" si="117"/>
        <v>0</v>
      </c>
    </row>
    <row r="867" spans="1:8" ht="33" hidden="1">
      <c r="A867" s="39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6">
        <v>808</v>
      </c>
      <c r="C867" s="8" t="s">
        <v>563</v>
      </c>
      <c r="D867" s="8" t="s">
        <v>557</v>
      </c>
      <c r="E867" s="6" t="s">
        <v>209</v>
      </c>
      <c r="F867" s="6">
        <v>600</v>
      </c>
      <c r="G867" s="15">
        <f t="shared" si="117"/>
        <v>0</v>
      </c>
      <c r="H867" s="15">
        <f t="shared" si="117"/>
        <v>0</v>
      </c>
    </row>
    <row r="868" spans="1:8" hidden="1">
      <c r="A868" s="39" t="str">
        <f ca="1">IF(ISERROR(MATCH(F868,Код_КВР,0)),"",INDIRECT(ADDRESS(MATCH(F868,Код_КВР,0)+1,2,,,"КВР")))</f>
        <v>Субсидии бюджетным учреждениям</v>
      </c>
      <c r="B868" s="6">
        <v>808</v>
      </c>
      <c r="C868" s="8" t="s">
        <v>563</v>
      </c>
      <c r="D868" s="8" t="s">
        <v>557</v>
      </c>
      <c r="E868" s="6" t="s">
        <v>209</v>
      </c>
      <c r="F868" s="6">
        <v>610</v>
      </c>
      <c r="G868" s="15">
        <f t="shared" si="117"/>
        <v>0</v>
      </c>
      <c r="H868" s="15">
        <f t="shared" si="117"/>
        <v>0</v>
      </c>
    </row>
    <row r="869" spans="1:8" hidden="1">
      <c r="A869" s="39" t="str">
        <f ca="1">IF(ISERROR(MATCH(F869,Код_КВР,0)),"",INDIRECT(ADDRESS(MATCH(F869,Код_КВР,0)+1,2,,,"КВР")))</f>
        <v>Субсидии бюджетным учреждениям на иные цели</v>
      </c>
      <c r="B869" s="6">
        <v>808</v>
      </c>
      <c r="C869" s="8" t="s">
        <v>563</v>
      </c>
      <c r="D869" s="8" t="s">
        <v>557</v>
      </c>
      <c r="E869" s="6" t="s">
        <v>209</v>
      </c>
      <c r="F869" s="6">
        <v>612</v>
      </c>
      <c r="G869" s="15"/>
      <c r="H869" s="15"/>
    </row>
    <row r="870" spans="1:8" hidden="1">
      <c r="A870" s="39" t="str">
        <f ca="1">IF(ISERROR(MATCH(E870,Код_КЦСР,0)),"",INDIRECT(ADDRESS(MATCH(E870,Код_КЦСР,0)+1,2,,,"КЦСР")))</f>
        <v>Развитие музейного дела</v>
      </c>
      <c r="B870" s="6">
        <v>808</v>
      </c>
      <c r="C870" s="8" t="s">
        <v>563</v>
      </c>
      <c r="D870" s="8" t="s">
        <v>557</v>
      </c>
      <c r="E870" s="6" t="s">
        <v>210</v>
      </c>
      <c r="F870" s="6"/>
      <c r="G870" s="15">
        <f>G871+G875</f>
        <v>0</v>
      </c>
      <c r="H870" s="15">
        <f>H871+H875</f>
        <v>0</v>
      </c>
    </row>
    <row r="871" spans="1:8" ht="66" hidden="1">
      <c r="A871" s="39" t="str">
        <f ca="1">IF(ISERROR(MATCH(E871,Код_КЦСР,0)),"",INDIRECT(ADDRESS(MATCH(E871,Код_КЦСР,0)+1,2,,,"КЦСР")))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71" s="6">
        <v>808</v>
      </c>
      <c r="C871" s="8" t="s">
        <v>563</v>
      </c>
      <c r="D871" s="8" t="s">
        <v>557</v>
      </c>
      <c r="E871" s="6" t="s">
        <v>211</v>
      </c>
      <c r="F871" s="6"/>
      <c r="G871" s="15">
        <f t="shared" ref="G871:H873" si="118">G872</f>
        <v>0</v>
      </c>
      <c r="H871" s="15">
        <f t="shared" si="118"/>
        <v>0</v>
      </c>
    </row>
    <row r="872" spans="1:8" ht="33" hidden="1">
      <c r="A872" s="39" t="str">
        <f ca="1">IF(ISERROR(MATCH(F872,Код_КВР,0)),"",INDIRECT(ADDRESS(MATCH(F872,Код_КВР,0)+1,2,,,"КВР")))</f>
        <v>Предоставление субсидий бюджетным, автономным учреждениям и иным некоммерческим организациям</v>
      </c>
      <c r="B872" s="6">
        <v>808</v>
      </c>
      <c r="C872" s="8" t="s">
        <v>563</v>
      </c>
      <c r="D872" s="8" t="s">
        <v>557</v>
      </c>
      <c r="E872" s="6" t="s">
        <v>211</v>
      </c>
      <c r="F872" s="6">
        <v>600</v>
      </c>
      <c r="G872" s="15">
        <f t="shared" si="118"/>
        <v>0</v>
      </c>
      <c r="H872" s="15">
        <f t="shared" si="118"/>
        <v>0</v>
      </c>
    </row>
    <row r="873" spans="1:8" hidden="1">
      <c r="A873" s="39" t="str">
        <f ca="1">IF(ISERROR(MATCH(F873,Код_КВР,0)),"",INDIRECT(ADDRESS(MATCH(F873,Код_КВР,0)+1,2,,,"КВР")))</f>
        <v>Субсидии бюджетным учреждениям</v>
      </c>
      <c r="B873" s="6">
        <v>808</v>
      </c>
      <c r="C873" s="8" t="s">
        <v>563</v>
      </c>
      <c r="D873" s="8" t="s">
        <v>557</v>
      </c>
      <c r="E873" s="6" t="s">
        <v>211</v>
      </c>
      <c r="F873" s="6">
        <v>610</v>
      </c>
      <c r="G873" s="15">
        <f t="shared" si="118"/>
        <v>0</v>
      </c>
      <c r="H873" s="15">
        <f t="shared" si="118"/>
        <v>0</v>
      </c>
    </row>
    <row r="874" spans="1:8" hidden="1">
      <c r="A874" s="39" t="str">
        <f ca="1">IF(ISERROR(MATCH(F874,Код_КВР,0)),"",INDIRECT(ADDRESS(MATCH(F874,Код_КВР,0)+1,2,,,"КВР")))</f>
        <v>Субсидии бюджетным учреждениям на иные цели</v>
      </c>
      <c r="B874" s="6">
        <v>808</v>
      </c>
      <c r="C874" s="8" t="s">
        <v>563</v>
      </c>
      <c r="D874" s="8" t="s">
        <v>557</v>
      </c>
      <c r="E874" s="6" t="s">
        <v>211</v>
      </c>
      <c r="F874" s="6">
        <v>612</v>
      </c>
      <c r="G874" s="15"/>
      <c r="H874" s="15"/>
    </row>
    <row r="875" spans="1:8" ht="49.5" hidden="1">
      <c r="A875" s="39" t="str">
        <f ca="1">IF(ISERROR(MATCH(E875,Код_КЦСР,0)),"",INDIRECT(ADDRESS(MATCH(E875,Код_КЦСР,0)+1,2,,,"КЦСР")))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75" s="6">
        <v>808</v>
      </c>
      <c r="C875" s="8" t="s">
        <v>563</v>
      </c>
      <c r="D875" s="8" t="s">
        <v>557</v>
      </c>
      <c r="E875" s="6" t="s">
        <v>213</v>
      </c>
      <c r="F875" s="6"/>
      <c r="G875" s="15">
        <f t="shared" ref="G875:H877" si="119">G876</f>
        <v>0</v>
      </c>
      <c r="H875" s="15">
        <f t="shared" si="119"/>
        <v>0</v>
      </c>
    </row>
    <row r="876" spans="1:8" ht="33" hidden="1">
      <c r="A876" s="39" t="str">
        <f ca="1">IF(ISERROR(MATCH(F876,Код_КВР,0)),"",INDIRECT(ADDRESS(MATCH(F876,Код_КВР,0)+1,2,,,"КВР")))</f>
        <v>Предоставление субсидий бюджетным, автономным учреждениям и иным некоммерческим организациям</v>
      </c>
      <c r="B876" s="6">
        <v>808</v>
      </c>
      <c r="C876" s="8" t="s">
        <v>563</v>
      </c>
      <c r="D876" s="8" t="s">
        <v>557</v>
      </c>
      <c r="E876" s="6" t="s">
        <v>213</v>
      </c>
      <c r="F876" s="6">
        <v>600</v>
      </c>
      <c r="G876" s="15">
        <f t="shared" si="119"/>
        <v>0</v>
      </c>
      <c r="H876" s="15">
        <f t="shared" si="119"/>
        <v>0</v>
      </c>
    </row>
    <row r="877" spans="1:8" hidden="1">
      <c r="A877" s="39" t="str">
        <f ca="1">IF(ISERROR(MATCH(F877,Код_КВР,0)),"",INDIRECT(ADDRESS(MATCH(F877,Код_КВР,0)+1,2,,,"КВР")))</f>
        <v>Субсидии бюджетным учреждениям</v>
      </c>
      <c r="B877" s="6">
        <v>808</v>
      </c>
      <c r="C877" s="8" t="s">
        <v>563</v>
      </c>
      <c r="D877" s="8" t="s">
        <v>557</v>
      </c>
      <c r="E877" s="6" t="s">
        <v>213</v>
      </c>
      <c r="F877" s="6">
        <v>610</v>
      </c>
      <c r="G877" s="15">
        <f t="shared" si="119"/>
        <v>0</v>
      </c>
      <c r="H877" s="15">
        <f t="shared" si="119"/>
        <v>0</v>
      </c>
    </row>
    <row r="878" spans="1:8" hidden="1">
      <c r="A878" s="39" t="str">
        <f ca="1">IF(ISERROR(MATCH(F878,Код_КВР,0)),"",INDIRECT(ADDRESS(MATCH(F878,Код_КВР,0)+1,2,,,"КВР")))</f>
        <v>Субсидии бюджетным учреждениям на иные цели</v>
      </c>
      <c r="B878" s="6">
        <v>808</v>
      </c>
      <c r="C878" s="8" t="s">
        <v>563</v>
      </c>
      <c r="D878" s="8" t="s">
        <v>557</v>
      </c>
      <c r="E878" s="6" t="s">
        <v>213</v>
      </c>
      <c r="F878" s="6">
        <v>612</v>
      </c>
      <c r="G878" s="15"/>
      <c r="H878" s="15"/>
    </row>
    <row r="879" spans="1:8" hidden="1">
      <c r="A879" s="39" t="str">
        <f ca="1">IF(ISERROR(MATCH(E879,Код_КЦСР,0)),"",INDIRECT(ADDRESS(MATCH(E879,Код_КЦСР,0)+1,2,,,"КЦСР")))</f>
        <v>Развитие библиотечного дела</v>
      </c>
      <c r="B879" s="6">
        <v>808</v>
      </c>
      <c r="C879" s="8" t="s">
        <v>563</v>
      </c>
      <c r="D879" s="8" t="s">
        <v>557</v>
      </c>
      <c r="E879" s="6" t="s">
        <v>221</v>
      </c>
      <c r="F879" s="6"/>
      <c r="G879" s="15">
        <f>G880+G884</f>
        <v>0</v>
      </c>
      <c r="H879" s="15">
        <f>H880+H884</f>
        <v>0</v>
      </c>
    </row>
    <row r="880" spans="1:8" ht="33" hidden="1">
      <c r="A880" s="39" t="str">
        <f ca="1">IF(ISERROR(MATCH(E880,Код_КЦСР,0)),"",INDIRECT(ADDRESS(MATCH(E880,Код_КЦСР,0)+1,2,,,"КЦСР")))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880" s="6">
        <v>808</v>
      </c>
      <c r="C880" s="8" t="s">
        <v>563</v>
      </c>
      <c r="D880" s="8" t="s">
        <v>557</v>
      </c>
      <c r="E880" s="6" t="s">
        <v>222</v>
      </c>
      <c r="F880" s="6"/>
      <c r="G880" s="15">
        <f t="shared" ref="G880:H882" si="120">G881</f>
        <v>0</v>
      </c>
      <c r="H880" s="15">
        <f t="shared" si="120"/>
        <v>0</v>
      </c>
    </row>
    <row r="881" spans="1:8" ht="33" hidden="1">
      <c r="A881" s="39" t="str">
        <f ca="1">IF(ISERROR(MATCH(F881,Код_КВР,0)),"",INDIRECT(ADDRESS(MATCH(F881,Код_КВР,0)+1,2,,,"КВР")))</f>
        <v>Предоставление субсидий бюджетным, автономным учреждениям и иным некоммерческим организациям</v>
      </c>
      <c r="B881" s="6">
        <v>808</v>
      </c>
      <c r="C881" s="8" t="s">
        <v>563</v>
      </c>
      <c r="D881" s="8" t="s">
        <v>557</v>
      </c>
      <c r="E881" s="6" t="s">
        <v>222</v>
      </c>
      <c r="F881" s="6">
        <v>600</v>
      </c>
      <c r="G881" s="15">
        <f t="shared" si="120"/>
        <v>0</v>
      </c>
      <c r="H881" s="15">
        <f t="shared" si="120"/>
        <v>0</v>
      </c>
    </row>
    <row r="882" spans="1:8" hidden="1">
      <c r="A882" s="39" t="str">
        <f ca="1">IF(ISERROR(MATCH(F882,Код_КВР,0)),"",INDIRECT(ADDRESS(MATCH(F882,Код_КВР,0)+1,2,,,"КВР")))</f>
        <v>Субсидии бюджетным учреждениям</v>
      </c>
      <c r="B882" s="6">
        <v>808</v>
      </c>
      <c r="C882" s="8" t="s">
        <v>563</v>
      </c>
      <c r="D882" s="8" t="s">
        <v>557</v>
      </c>
      <c r="E882" s="6" t="s">
        <v>222</v>
      </c>
      <c r="F882" s="6">
        <v>610</v>
      </c>
      <c r="G882" s="15">
        <f t="shared" si="120"/>
        <v>0</v>
      </c>
      <c r="H882" s="15">
        <f t="shared" si="120"/>
        <v>0</v>
      </c>
    </row>
    <row r="883" spans="1:8" hidden="1">
      <c r="A883" s="39" t="str">
        <f ca="1">IF(ISERROR(MATCH(F883,Код_КВР,0)),"",INDIRECT(ADDRESS(MATCH(F883,Код_КВР,0)+1,2,,,"КВР")))</f>
        <v>Субсидии бюджетным учреждениям на иные цели</v>
      </c>
      <c r="B883" s="6">
        <v>808</v>
      </c>
      <c r="C883" s="8" t="s">
        <v>563</v>
      </c>
      <c r="D883" s="8" t="s">
        <v>557</v>
      </c>
      <c r="E883" s="6" t="s">
        <v>222</v>
      </c>
      <c r="F883" s="6">
        <v>612</v>
      </c>
      <c r="G883" s="15"/>
      <c r="H883" s="15"/>
    </row>
    <row r="884" spans="1:8" ht="66" hidden="1">
      <c r="A884" s="39" t="str">
        <f ca="1">IF(ISERROR(MATCH(E884,Код_КЦСР,0)),"",INDIRECT(ADDRESS(MATCH(E884,Код_КЦСР,0)+1,2,,,"КЦСР")))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84" s="6">
        <v>808</v>
      </c>
      <c r="C884" s="8" t="s">
        <v>563</v>
      </c>
      <c r="D884" s="8" t="s">
        <v>557</v>
      </c>
      <c r="E884" s="6" t="s">
        <v>223</v>
      </c>
      <c r="F884" s="6"/>
      <c r="G884" s="15">
        <f t="shared" ref="G884:H886" si="121">G885</f>
        <v>0</v>
      </c>
      <c r="H884" s="15">
        <f t="shared" si="121"/>
        <v>0</v>
      </c>
    </row>
    <row r="885" spans="1:8" ht="33" hidden="1">
      <c r="A885" s="39" t="str">
        <f ca="1">IF(ISERROR(MATCH(F885,Код_КВР,0)),"",INDIRECT(ADDRESS(MATCH(F885,Код_КВР,0)+1,2,,,"КВР")))</f>
        <v>Предоставление субсидий бюджетным, автономным учреждениям и иным некоммерческим организациям</v>
      </c>
      <c r="B885" s="6">
        <v>808</v>
      </c>
      <c r="C885" s="8" t="s">
        <v>563</v>
      </c>
      <c r="D885" s="8" t="s">
        <v>557</v>
      </c>
      <c r="E885" s="6" t="s">
        <v>223</v>
      </c>
      <c r="F885" s="6">
        <v>600</v>
      </c>
      <c r="G885" s="15">
        <f t="shared" si="121"/>
        <v>0</v>
      </c>
      <c r="H885" s="15">
        <f t="shared" si="121"/>
        <v>0</v>
      </c>
    </row>
    <row r="886" spans="1:8" hidden="1">
      <c r="A886" s="39" t="str">
        <f ca="1">IF(ISERROR(MATCH(F886,Код_КВР,0)),"",INDIRECT(ADDRESS(MATCH(F886,Код_КВР,0)+1,2,,,"КВР")))</f>
        <v>Субсидии бюджетным учреждениям</v>
      </c>
      <c r="B886" s="6">
        <v>808</v>
      </c>
      <c r="C886" s="8" t="s">
        <v>563</v>
      </c>
      <c r="D886" s="8" t="s">
        <v>557</v>
      </c>
      <c r="E886" s="6" t="s">
        <v>223</v>
      </c>
      <c r="F886" s="6">
        <v>610</v>
      </c>
      <c r="G886" s="15">
        <f t="shared" si="121"/>
        <v>0</v>
      </c>
      <c r="H886" s="15">
        <f t="shared" si="121"/>
        <v>0</v>
      </c>
    </row>
    <row r="887" spans="1:8" hidden="1">
      <c r="A887" s="39" t="str">
        <f ca="1">IF(ISERROR(MATCH(F887,Код_КВР,0)),"",INDIRECT(ADDRESS(MATCH(F887,Код_КВР,0)+1,2,,,"КВР")))</f>
        <v>Субсидии бюджетным учреждениям на иные цели</v>
      </c>
      <c r="B887" s="6">
        <v>808</v>
      </c>
      <c r="C887" s="8" t="s">
        <v>563</v>
      </c>
      <c r="D887" s="8" t="s">
        <v>557</v>
      </c>
      <c r="E887" s="6" t="s">
        <v>223</v>
      </c>
      <c r="F887" s="6">
        <v>612</v>
      </c>
      <c r="G887" s="15"/>
      <c r="H887" s="15"/>
    </row>
    <row r="888" spans="1:8" hidden="1">
      <c r="A888" s="39" t="str">
        <f ca="1">IF(ISERROR(MATCH(E888,Код_КЦСР,0)),"",INDIRECT(ADDRESS(MATCH(E888,Код_КЦСР,0)+1,2,,,"КЦСР")))</f>
        <v>Совершенствование культурно-досуговой деятельности</v>
      </c>
      <c r="B888" s="6">
        <v>808</v>
      </c>
      <c r="C888" s="8" t="s">
        <v>563</v>
      </c>
      <c r="D888" s="8" t="s">
        <v>557</v>
      </c>
      <c r="E888" s="6" t="s">
        <v>233</v>
      </c>
      <c r="F888" s="6"/>
      <c r="G888" s="15">
        <f>G889+G893</f>
        <v>0</v>
      </c>
      <c r="H888" s="15">
        <f>H889+H893</f>
        <v>0</v>
      </c>
    </row>
    <row r="889" spans="1:8" ht="66" hidden="1">
      <c r="A889" s="39" t="str">
        <f ca="1">IF(ISERROR(MATCH(E889,Код_КЦСР,0)),"",INDIRECT(ADDRESS(MATCH(E889,Код_КЦСР,0)+1,2,,,"КЦСР")))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89" s="6">
        <v>808</v>
      </c>
      <c r="C889" s="8" t="s">
        <v>563</v>
      </c>
      <c r="D889" s="8" t="s">
        <v>557</v>
      </c>
      <c r="E889" s="6" t="s">
        <v>235</v>
      </c>
      <c r="F889" s="6"/>
      <c r="G889" s="15">
        <f t="shared" ref="G889:H891" si="122">G890</f>
        <v>0</v>
      </c>
      <c r="H889" s="15">
        <f t="shared" si="122"/>
        <v>0</v>
      </c>
    </row>
    <row r="890" spans="1:8" ht="33" hidden="1">
      <c r="A890" s="39" t="str">
        <f ca="1">IF(ISERROR(MATCH(F890,Код_КВР,0)),"",INDIRECT(ADDRESS(MATCH(F890,Код_КВР,0)+1,2,,,"КВР")))</f>
        <v>Предоставление субсидий бюджетным, автономным учреждениям и иным некоммерческим организациям</v>
      </c>
      <c r="B890" s="6">
        <v>808</v>
      </c>
      <c r="C890" s="8" t="s">
        <v>563</v>
      </c>
      <c r="D890" s="8" t="s">
        <v>557</v>
      </c>
      <c r="E890" s="6" t="s">
        <v>235</v>
      </c>
      <c r="F890" s="6">
        <v>600</v>
      </c>
      <c r="G890" s="15">
        <f t="shared" si="122"/>
        <v>0</v>
      </c>
      <c r="H890" s="15">
        <f t="shared" si="122"/>
        <v>0</v>
      </c>
    </row>
    <row r="891" spans="1:8" hidden="1">
      <c r="A891" s="39" t="str">
        <f ca="1">IF(ISERROR(MATCH(F891,Код_КВР,0)),"",INDIRECT(ADDRESS(MATCH(F891,Код_КВР,0)+1,2,,,"КВР")))</f>
        <v>Субсидии бюджетным учреждениям</v>
      </c>
      <c r="B891" s="6">
        <v>808</v>
      </c>
      <c r="C891" s="8" t="s">
        <v>563</v>
      </c>
      <c r="D891" s="8" t="s">
        <v>557</v>
      </c>
      <c r="E891" s="6" t="s">
        <v>235</v>
      </c>
      <c r="F891" s="6">
        <v>610</v>
      </c>
      <c r="G891" s="15">
        <f t="shared" si="122"/>
        <v>0</v>
      </c>
      <c r="H891" s="15">
        <f t="shared" si="122"/>
        <v>0</v>
      </c>
    </row>
    <row r="892" spans="1:8" hidden="1">
      <c r="A892" s="39" t="str">
        <f ca="1">IF(ISERROR(MATCH(F892,Код_КВР,0)),"",INDIRECT(ADDRESS(MATCH(F892,Код_КВР,0)+1,2,,,"КВР")))</f>
        <v>Субсидии бюджетным учреждениям на иные цели</v>
      </c>
      <c r="B892" s="6">
        <v>808</v>
      </c>
      <c r="C892" s="8" t="s">
        <v>563</v>
      </c>
      <c r="D892" s="8" t="s">
        <v>557</v>
      </c>
      <c r="E892" s="6" t="s">
        <v>235</v>
      </c>
      <c r="F892" s="6">
        <v>612</v>
      </c>
      <c r="G892" s="15"/>
      <c r="H892" s="15"/>
    </row>
    <row r="893" spans="1:8" ht="82.5" hidden="1">
      <c r="A893" s="39" t="str">
        <f ca="1">IF(ISERROR(MATCH(E893,Код_КЦСР,0)),"",INDIRECT(ADDRESS(MATCH(E893,Код_КЦСР,0)+1,2,,,"КЦСР")))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93" s="6">
        <v>808</v>
      </c>
      <c r="C893" s="8" t="s">
        <v>563</v>
      </c>
      <c r="D893" s="8" t="s">
        <v>557</v>
      </c>
      <c r="E893" s="6" t="s">
        <v>239</v>
      </c>
      <c r="F893" s="6"/>
      <c r="G893" s="15">
        <f t="shared" ref="G893:H895" si="123">G894</f>
        <v>0</v>
      </c>
      <c r="H893" s="15">
        <f t="shared" si="123"/>
        <v>0</v>
      </c>
    </row>
    <row r="894" spans="1:8" ht="33" hidden="1">
      <c r="A894" s="39" t="str">
        <f ca="1">IF(ISERROR(MATCH(F894,Код_КВР,0)),"",INDIRECT(ADDRESS(MATCH(F894,Код_КВР,0)+1,2,,,"КВР")))</f>
        <v>Предоставление субсидий бюджетным, автономным учреждениям и иным некоммерческим организациям</v>
      </c>
      <c r="B894" s="6">
        <v>808</v>
      </c>
      <c r="C894" s="8" t="s">
        <v>563</v>
      </c>
      <c r="D894" s="8" t="s">
        <v>557</v>
      </c>
      <c r="E894" s="6" t="s">
        <v>239</v>
      </c>
      <c r="F894" s="6">
        <v>600</v>
      </c>
      <c r="G894" s="15">
        <f t="shared" si="123"/>
        <v>0</v>
      </c>
      <c r="H894" s="15">
        <f t="shared" si="123"/>
        <v>0</v>
      </c>
    </row>
    <row r="895" spans="1:8" hidden="1">
      <c r="A895" s="39" t="str">
        <f ca="1">IF(ISERROR(MATCH(F895,Код_КВР,0)),"",INDIRECT(ADDRESS(MATCH(F895,Код_КВР,0)+1,2,,,"КВР")))</f>
        <v>Субсидии бюджетным учреждениям</v>
      </c>
      <c r="B895" s="6">
        <v>808</v>
      </c>
      <c r="C895" s="8" t="s">
        <v>563</v>
      </c>
      <c r="D895" s="8" t="s">
        <v>557</v>
      </c>
      <c r="E895" s="6" t="s">
        <v>239</v>
      </c>
      <c r="F895" s="6">
        <v>610</v>
      </c>
      <c r="G895" s="15">
        <f t="shared" si="123"/>
        <v>0</v>
      </c>
      <c r="H895" s="15">
        <f t="shared" si="123"/>
        <v>0</v>
      </c>
    </row>
    <row r="896" spans="1:8" hidden="1">
      <c r="A896" s="39" t="str">
        <f ca="1">IF(ISERROR(MATCH(F896,Код_КВР,0)),"",INDIRECT(ADDRESS(MATCH(F896,Код_КВР,0)+1,2,,,"КВР")))</f>
        <v>Субсидии бюджетным учреждениям на иные цели</v>
      </c>
      <c r="B896" s="6">
        <v>808</v>
      </c>
      <c r="C896" s="8" t="s">
        <v>563</v>
      </c>
      <c r="D896" s="8" t="s">
        <v>557</v>
      </c>
      <c r="E896" s="6" t="s">
        <v>239</v>
      </c>
      <c r="F896" s="6">
        <v>612</v>
      </c>
      <c r="G896" s="15"/>
      <c r="H896" s="15"/>
    </row>
    <row r="897" spans="1:8" hidden="1">
      <c r="A897" s="39" t="str">
        <f ca="1">IF(ISERROR(MATCH(E897,Код_КЦСР,0)),"",INDIRECT(ADDRESS(MATCH(E897,Код_КЦСР,0)+1,2,,,"КЦСР")))</f>
        <v>Развитие исполнительских искусств</v>
      </c>
      <c r="B897" s="6">
        <v>808</v>
      </c>
      <c r="C897" s="8" t="s">
        <v>563</v>
      </c>
      <c r="D897" s="8" t="s">
        <v>557</v>
      </c>
      <c r="E897" s="6" t="s">
        <v>243</v>
      </c>
      <c r="F897" s="6"/>
      <c r="G897" s="15">
        <f>G898+G902</f>
        <v>0</v>
      </c>
      <c r="H897" s="15">
        <f>H898+H902</f>
        <v>0</v>
      </c>
    </row>
    <row r="898" spans="1:8" ht="66" hidden="1">
      <c r="A898" s="39" t="str">
        <f ca="1">IF(ISERROR(MATCH(E898,Код_КЦСР,0)),"",INDIRECT(ADDRESS(MATCH(E898,Код_КЦСР,0)+1,2,,,"КЦСР")))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98" s="6">
        <v>808</v>
      </c>
      <c r="C898" s="8" t="s">
        <v>563</v>
      </c>
      <c r="D898" s="8" t="s">
        <v>557</v>
      </c>
      <c r="E898" s="6" t="s">
        <v>245</v>
      </c>
      <c r="F898" s="6"/>
      <c r="G898" s="15">
        <f t="shared" ref="G898:H900" si="124">G899</f>
        <v>0</v>
      </c>
      <c r="H898" s="15">
        <f t="shared" si="124"/>
        <v>0</v>
      </c>
    </row>
    <row r="899" spans="1:8" ht="33" hidden="1">
      <c r="A899" s="39" t="str">
        <f ca="1">IF(ISERROR(MATCH(F899,Код_КВР,0)),"",INDIRECT(ADDRESS(MATCH(F899,Код_КВР,0)+1,2,,,"КВР")))</f>
        <v>Предоставление субсидий бюджетным, автономным учреждениям и иным некоммерческим организациям</v>
      </c>
      <c r="B899" s="6">
        <v>808</v>
      </c>
      <c r="C899" s="8" t="s">
        <v>563</v>
      </c>
      <c r="D899" s="8" t="s">
        <v>557</v>
      </c>
      <c r="E899" s="6" t="s">
        <v>245</v>
      </c>
      <c r="F899" s="6">
        <v>600</v>
      </c>
      <c r="G899" s="15">
        <f t="shared" si="124"/>
        <v>0</v>
      </c>
      <c r="H899" s="15">
        <f t="shared" si="124"/>
        <v>0</v>
      </c>
    </row>
    <row r="900" spans="1:8" hidden="1">
      <c r="A900" s="39" t="str">
        <f ca="1">IF(ISERROR(MATCH(F900,Код_КВР,0)),"",INDIRECT(ADDRESS(MATCH(F900,Код_КВР,0)+1,2,,,"КВР")))</f>
        <v>Субсидии автономным учреждениям</v>
      </c>
      <c r="B900" s="6">
        <v>808</v>
      </c>
      <c r="C900" s="8" t="s">
        <v>563</v>
      </c>
      <c r="D900" s="8" t="s">
        <v>557</v>
      </c>
      <c r="E900" s="6" t="s">
        <v>245</v>
      </c>
      <c r="F900" s="6">
        <v>620</v>
      </c>
      <c r="G900" s="15">
        <f t="shared" si="124"/>
        <v>0</v>
      </c>
      <c r="H900" s="15">
        <f t="shared" si="124"/>
        <v>0</v>
      </c>
    </row>
    <row r="901" spans="1:8" hidden="1">
      <c r="A901" s="39" t="str">
        <f ca="1">IF(ISERROR(MATCH(F901,Код_КВР,0)),"",INDIRECT(ADDRESS(MATCH(F901,Код_КВР,0)+1,2,,,"КВР")))</f>
        <v>Субсидии автономным учреждениям на иные цели</v>
      </c>
      <c r="B901" s="6">
        <v>808</v>
      </c>
      <c r="C901" s="8" t="s">
        <v>563</v>
      </c>
      <c r="D901" s="8" t="s">
        <v>557</v>
      </c>
      <c r="E901" s="6" t="s">
        <v>245</v>
      </c>
      <c r="F901" s="6">
        <v>622</v>
      </c>
      <c r="G901" s="15"/>
      <c r="H901" s="15"/>
    </row>
    <row r="902" spans="1:8" ht="49.5" hidden="1">
      <c r="A902" s="39" t="str">
        <f ca="1">IF(ISERROR(MATCH(E902,Код_КЦСР,0)),"",INDIRECT(ADDRESS(MATCH(E902,Код_КЦСР,0)+1,2,,,"КЦСР")))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02" s="6">
        <v>808</v>
      </c>
      <c r="C902" s="8" t="s">
        <v>563</v>
      </c>
      <c r="D902" s="8" t="s">
        <v>557</v>
      </c>
      <c r="E902" s="6" t="s">
        <v>246</v>
      </c>
      <c r="F902" s="6"/>
      <c r="G902" s="15">
        <f>G903</f>
        <v>0</v>
      </c>
      <c r="H902" s="15">
        <f>H903</f>
        <v>0</v>
      </c>
    </row>
    <row r="903" spans="1:8" ht="33" hidden="1">
      <c r="A903" s="39" t="str">
        <f ca="1">IF(ISERROR(MATCH(F903,Код_КВР,0)),"",INDIRECT(ADDRESS(MATCH(F903,Код_КВР,0)+1,2,,,"КВР")))</f>
        <v>Предоставление субсидий бюджетным, автономным учреждениям и иным некоммерческим организациям</v>
      </c>
      <c r="B903" s="6">
        <v>808</v>
      </c>
      <c r="C903" s="8" t="s">
        <v>563</v>
      </c>
      <c r="D903" s="8" t="s">
        <v>557</v>
      </c>
      <c r="E903" s="6" t="s">
        <v>246</v>
      </c>
      <c r="F903" s="6">
        <v>600</v>
      </c>
      <c r="G903" s="15">
        <f>G904+G906</f>
        <v>0</v>
      </c>
      <c r="H903" s="15">
        <f>H904+H906</f>
        <v>0</v>
      </c>
    </row>
    <row r="904" spans="1:8" hidden="1">
      <c r="A904" s="39" t="str">
        <f ca="1">IF(ISERROR(MATCH(F904,Код_КВР,0)),"",INDIRECT(ADDRESS(MATCH(F904,Код_КВР,0)+1,2,,,"КВР")))</f>
        <v>Субсидии бюджетным учреждениям</v>
      </c>
      <c r="B904" s="6">
        <v>808</v>
      </c>
      <c r="C904" s="8" t="s">
        <v>563</v>
      </c>
      <c r="D904" s="8" t="s">
        <v>557</v>
      </c>
      <c r="E904" s="6" t="s">
        <v>246</v>
      </c>
      <c r="F904" s="6">
        <v>610</v>
      </c>
      <c r="G904" s="15">
        <f>G905</f>
        <v>0</v>
      </c>
      <c r="H904" s="15">
        <f>H905</f>
        <v>0</v>
      </c>
    </row>
    <row r="905" spans="1:8" hidden="1">
      <c r="A905" s="39" t="str">
        <f ca="1">IF(ISERROR(MATCH(F905,Код_КВР,0)),"",INDIRECT(ADDRESS(MATCH(F905,Код_КВР,0)+1,2,,,"КВР")))</f>
        <v>Субсидии бюджетным учреждениям на иные цели</v>
      </c>
      <c r="B905" s="6">
        <v>808</v>
      </c>
      <c r="C905" s="8" t="s">
        <v>563</v>
      </c>
      <c r="D905" s="8" t="s">
        <v>557</v>
      </c>
      <c r="E905" s="6" t="s">
        <v>246</v>
      </c>
      <c r="F905" s="6">
        <v>612</v>
      </c>
      <c r="G905" s="15"/>
      <c r="H905" s="15"/>
    </row>
    <row r="906" spans="1:8" hidden="1">
      <c r="A906" s="39" t="str">
        <f ca="1">IF(ISERROR(MATCH(F906,Код_КВР,0)),"",INDIRECT(ADDRESS(MATCH(F906,Код_КВР,0)+1,2,,,"КВР")))</f>
        <v>Субсидии автономным учреждениям</v>
      </c>
      <c r="B906" s="6">
        <v>808</v>
      </c>
      <c r="C906" s="8" t="s">
        <v>563</v>
      </c>
      <c r="D906" s="8" t="s">
        <v>557</v>
      </c>
      <c r="E906" s="6" t="s">
        <v>246</v>
      </c>
      <c r="F906" s="6">
        <v>620</v>
      </c>
      <c r="G906" s="15">
        <f>G907</f>
        <v>0</v>
      </c>
      <c r="H906" s="15">
        <f>H907</f>
        <v>0</v>
      </c>
    </row>
    <row r="907" spans="1:8" hidden="1">
      <c r="A907" s="39" t="str">
        <f ca="1">IF(ISERROR(MATCH(F907,Код_КВР,0)),"",INDIRECT(ADDRESS(MATCH(F907,Код_КВР,0)+1,2,,,"КВР")))</f>
        <v>Субсидии автономным учреждениям на иные цели</v>
      </c>
      <c r="B907" s="6">
        <v>808</v>
      </c>
      <c r="C907" s="8" t="s">
        <v>563</v>
      </c>
      <c r="D907" s="8" t="s">
        <v>557</v>
      </c>
      <c r="E907" s="6" t="s">
        <v>246</v>
      </c>
      <c r="F907" s="6">
        <v>622</v>
      </c>
      <c r="G907" s="15"/>
      <c r="H907" s="15"/>
    </row>
    <row r="908" spans="1:8" hidden="1">
      <c r="A908" s="39" t="str">
        <f ca="1">IF(ISERROR(MATCH(E908,Код_КЦСР,0)),"",INDIRECT(ADDRESS(MATCH(E908,Код_КЦСР,0)+1,2,,,"КЦСР")))</f>
        <v>Формирование постиндустриального образа города Череповца</v>
      </c>
      <c r="B908" s="6">
        <v>808</v>
      </c>
      <c r="C908" s="8" t="s">
        <v>563</v>
      </c>
      <c r="D908" s="8" t="s">
        <v>557</v>
      </c>
      <c r="E908" s="6" t="s">
        <v>248</v>
      </c>
      <c r="F908" s="6"/>
      <c r="G908" s="15">
        <f>G909+G913</f>
        <v>0</v>
      </c>
      <c r="H908" s="15">
        <f>H909+H913</f>
        <v>0</v>
      </c>
    </row>
    <row r="909" spans="1:8" ht="66" hidden="1">
      <c r="A909" s="39" t="str">
        <f ca="1">IF(ISERROR(MATCH(E909,Код_КЦСР,0)),"",INDIRECT(ADDRESS(MATCH(E909,Код_КЦСР,0)+1,2,,,"КЦСР")))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09" s="6">
        <v>808</v>
      </c>
      <c r="C909" s="8" t="s">
        <v>563</v>
      </c>
      <c r="D909" s="8" t="s">
        <v>557</v>
      </c>
      <c r="E909" s="6" t="s">
        <v>250</v>
      </c>
      <c r="F909" s="6"/>
      <c r="G909" s="15">
        <f t="shared" ref="G909:H911" si="125">G910</f>
        <v>0</v>
      </c>
      <c r="H909" s="15">
        <f t="shared" si="125"/>
        <v>0</v>
      </c>
    </row>
    <row r="910" spans="1:8" ht="33" hidden="1">
      <c r="A910" s="39" t="str">
        <f ca="1">IF(ISERROR(MATCH(F910,Код_КВР,0)),"",INDIRECT(ADDRESS(MATCH(F910,Код_КВР,0)+1,2,,,"КВР")))</f>
        <v>Предоставление субсидий бюджетным, автономным учреждениям и иным некоммерческим организациям</v>
      </c>
      <c r="B910" s="6">
        <v>808</v>
      </c>
      <c r="C910" s="8" t="s">
        <v>563</v>
      </c>
      <c r="D910" s="8" t="s">
        <v>557</v>
      </c>
      <c r="E910" s="6" t="s">
        <v>250</v>
      </c>
      <c r="F910" s="6">
        <v>600</v>
      </c>
      <c r="G910" s="15">
        <f t="shared" si="125"/>
        <v>0</v>
      </c>
      <c r="H910" s="15">
        <f t="shared" si="125"/>
        <v>0</v>
      </c>
    </row>
    <row r="911" spans="1:8" hidden="1">
      <c r="A911" s="39" t="str">
        <f ca="1">IF(ISERROR(MATCH(F911,Код_КВР,0)),"",INDIRECT(ADDRESS(MATCH(F911,Код_КВР,0)+1,2,,,"КВР")))</f>
        <v>Субсидии бюджетным учреждениям</v>
      </c>
      <c r="B911" s="6">
        <v>808</v>
      </c>
      <c r="C911" s="8" t="s">
        <v>563</v>
      </c>
      <c r="D911" s="8" t="s">
        <v>557</v>
      </c>
      <c r="E911" s="6" t="s">
        <v>250</v>
      </c>
      <c r="F911" s="6">
        <v>610</v>
      </c>
      <c r="G911" s="15">
        <f t="shared" si="125"/>
        <v>0</v>
      </c>
      <c r="H911" s="15">
        <f t="shared" si="125"/>
        <v>0</v>
      </c>
    </row>
    <row r="912" spans="1:8" hidden="1">
      <c r="A912" s="39" t="str">
        <f ca="1">IF(ISERROR(MATCH(F912,Код_КВР,0)),"",INDIRECT(ADDRESS(MATCH(F912,Код_КВР,0)+1,2,,,"КВР")))</f>
        <v>Субсидии бюджетным учреждениям на иные цели</v>
      </c>
      <c r="B912" s="6">
        <v>808</v>
      </c>
      <c r="C912" s="8" t="s">
        <v>563</v>
      </c>
      <c r="D912" s="8" t="s">
        <v>557</v>
      </c>
      <c r="E912" s="6" t="s">
        <v>250</v>
      </c>
      <c r="F912" s="6">
        <v>612</v>
      </c>
      <c r="G912" s="15"/>
      <c r="H912" s="15"/>
    </row>
    <row r="913" spans="1:8" ht="66" hidden="1">
      <c r="A913" s="39" t="str">
        <f ca="1">IF(ISERROR(MATCH(E913,Код_КЦСР,0)),"",INDIRECT(ADDRESS(MATCH(E913,Код_КЦСР,0)+1,2,,,"КЦСР")))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13" s="6">
        <v>808</v>
      </c>
      <c r="C913" s="8" t="s">
        <v>563</v>
      </c>
      <c r="D913" s="8" t="s">
        <v>557</v>
      </c>
      <c r="E913" s="6" t="s">
        <v>251</v>
      </c>
      <c r="F913" s="6"/>
      <c r="G913" s="15">
        <f t="shared" ref="G913:H915" si="126">G914</f>
        <v>0</v>
      </c>
      <c r="H913" s="15">
        <f t="shared" si="126"/>
        <v>0</v>
      </c>
    </row>
    <row r="914" spans="1:8" ht="33" hidden="1">
      <c r="A914" s="39" t="str">
        <f ca="1">IF(ISERROR(MATCH(F914,Код_КВР,0)),"",INDIRECT(ADDRESS(MATCH(F914,Код_КВР,0)+1,2,,,"КВР")))</f>
        <v>Предоставление субсидий бюджетным, автономным учреждениям и иным некоммерческим организациям</v>
      </c>
      <c r="B914" s="6">
        <v>808</v>
      </c>
      <c r="C914" s="8" t="s">
        <v>563</v>
      </c>
      <c r="D914" s="8" t="s">
        <v>557</v>
      </c>
      <c r="E914" s="6" t="s">
        <v>251</v>
      </c>
      <c r="F914" s="6">
        <v>600</v>
      </c>
      <c r="G914" s="15">
        <f t="shared" si="126"/>
        <v>0</v>
      </c>
      <c r="H914" s="15">
        <f t="shared" si="126"/>
        <v>0</v>
      </c>
    </row>
    <row r="915" spans="1:8" hidden="1">
      <c r="A915" s="39" t="str">
        <f ca="1">IF(ISERROR(MATCH(F915,Код_КВР,0)),"",INDIRECT(ADDRESS(MATCH(F915,Код_КВР,0)+1,2,,,"КВР")))</f>
        <v>Субсидии бюджетным учреждениям</v>
      </c>
      <c r="B915" s="6">
        <v>808</v>
      </c>
      <c r="C915" s="8" t="s">
        <v>563</v>
      </c>
      <c r="D915" s="8" t="s">
        <v>557</v>
      </c>
      <c r="E915" s="6" t="s">
        <v>251</v>
      </c>
      <c r="F915" s="6">
        <v>610</v>
      </c>
      <c r="G915" s="15">
        <f t="shared" si="126"/>
        <v>0</v>
      </c>
      <c r="H915" s="15">
        <f t="shared" si="126"/>
        <v>0</v>
      </c>
    </row>
    <row r="916" spans="1:8" hidden="1">
      <c r="A916" s="39" t="str">
        <f ca="1">IF(ISERROR(MATCH(F916,Код_КВР,0)),"",INDIRECT(ADDRESS(MATCH(F916,Код_КВР,0)+1,2,,,"КВР")))</f>
        <v>Субсидии бюджетным учреждениям на иные цели</v>
      </c>
      <c r="B916" s="6">
        <v>808</v>
      </c>
      <c r="C916" s="8" t="s">
        <v>563</v>
      </c>
      <c r="D916" s="8" t="s">
        <v>557</v>
      </c>
      <c r="E916" s="6" t="s">
        <v>251</v>
      </c>
      <c r="F916" s="6">
        <v>612</v>
      </c>
      <c r="G916" s="15"/>
      <c r="H916" s="15"/>
    </row>
    <row r="917" spans="1:8" ht="33">
      <c r="A917" s="39" t="str">
        <f ca="1">IF(ISERROR(MATCH(E917,Код_КЦСР,0)),"",INDIRECT(ADDRESS(MATCH(E917,Код_КЦСР,0)+1,2,,,"КЦСР")))</f>
        <v>Работа по организации и ведению бухгалтерского (бюджетного) учета и отчетности</v>
      </c>
      <c r="B917" s="6">
        <v>808</v>
      </c>
      <c r="C917" s="8" t="s">
        <v>563</v>
      </c>
      <c r="D917" s="8" t="s">
        <v>557</v>
      </c>
      <c r="E917" s="6" t="s">
        <v>261</v>
      </c>
      <c r="F917" s="6"/>
      <c r="G917" s="15">
        <f t="shared" ref="G917:H919" si="127">G918</f>
        <v>7757</v>
      </c>
      <c r="H917" s="15">
        <f t="shared" si="127"/>
        <v>7764.2</v>
      </c>
    </row>
    <row r="918" spans="1:8" ht="33">
      <c r="A918" s="39" t="str">
        <f ca="1">IF(ISERROR(MATCH(F918,Код_КВР,0)),"",INDIRECT(ADDRESS(MATCH(F918,Код_КВР,0)+1,2,,,"КВР")))</f>
        <v>Предоставление субсидий бюджетным, автономным учреждениям и иным некоммерческим организациям</v>
      </c>
      <c r="B918" s="6">
        <v>808</v>
      </c>
      <c r="C918" s="8" t="s">
        <v>563</v>
      </c>
      <c r="D918" s="8" t="s">
        <v>557</v>
      </c>
      <c r="E918" s="6" t="s">
        <v>261</v>
      </c>
      <c r="F918" s="6">
        <v>600</v>
      </c>
      <c r="G918" s="15">
        <f t="shared" si="127"/>
        <v>7757</v>
      </c>
      <c r="H918" s="15">
        <f t="shared" si="127"/>
        <v>7764.2</v>
      </c>
    </row>
    <row r="919" spans="1:8">
      <c r="A919" s="39" t="str">
        <f ca="1">IF(ISERROR(MATCH(F919,Код_КВР,0)),"",INDIRECT(ADDRESS(MATCH(F919,Код_КВР,0)+1,2,,,"КВР")))</f>
        <v>Субсидии бюджетным учреждениям</v>
      </c>
      <c r="B919" s="6">
        <v>808</v>
      </c>
      <c r="C919" s="8" t="s">
        <v>563</v>
      </c>
      <c r="D919" s="8" t="s">
        <v>557</v>
      </c>
      <c r="E919" s="6" t="s">
        <v>261</v>
      </c>
      <c r="F919" s="6">
        <v>610</v>
      </c>
      <c r="G919" s="15">
        <f t="shared" si="127"/>
        <v>7757</v>
      </c>
      <c r="H919" s="15">
        <f t="shared" si="127"/>
        <v>7764.2</v>
      </c>
    </row>
    <row r="920" spans="1:8" ht="49.5">
      <c r="A920" s="39" t="str">
        <f ca="1">IF(ISERROR(MATCH(F920,Код_КВР,0)),"",INDIRECT(ADDRESS(MATCH(F920,Код_КВР,0)+1,2,,,"КВР")))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0" s="6">
        <v>808</v>
      </c>
      <c r="C920" s="8" t="s">
        <v>563</v>
      </c>
      <c r="D920" s="8" t="s">
        <v>557</v>
      </c>
      <c r="E920" s="6" t="s">
        <v>261</v>
      </c>
      <c r="F920" s="6">
        <v>611</v>
      </c>
      <c r="G920" s="15">
        <v>7757</v>
      </c>
      <c r="H920" s="15">
        <v>7764.2</v>
      </c>
    </row>
    <row r="921" spans="1:8" ht="33">
      <c r="A921" s="39" t="str">
        <f ca="1">IF(ISERROR(MATCH(E921,Код_КЦСР,0)),"",INDIRECT(ADDRESS(MATCH(E921,Код_КЦСР,0)+1,2,,,"КЦСР")))</f>
        <v>Муниципальная программа «Охрана окружающей среды» на 2013-2022 годы</v>
      </c>
      <c r="B921" s="6">
        <v>808</v>
      </c>
      <c r="C921" s="8" t="s">
        <v>563</v>
      </c>
      <c r="D921" s="8" t="s">
        <v>557</v>
      </c>
      <c r="E921" s="6" t="s">
        <v>281</v>
      </c>
      <c r="F921" s="6"/>
      <c r="G921" s="15">
        <f t="shared" ref="G921:H924" si="128">G922</f>
        <v>20</v>
      </c>
      <c r="H921" s="15">
        <f t="shared" si="128"/>
        <v>20</v>
      </c>
    </row>
    <row r="922" spans="1:8" ht="33">
      <c r="A922" s="39" t="str">
        <f ca="1">IF(ISERROR(MATCH(E922,Код_КЦСР,0)),"",INDIRECT(ADDRESS(MATCH(E922,Код_КЦСР,0)+1,2,,,"КЦСР")))</f>
        <v>Организация мероприятий по экологическому образованию и воспитанию населения</v>
      </c>
      <c r="B922" s="6">
        <v>808</v>
      </c>
      <c r="C922" s="8" t="s">
        <v>563</v>
      </c>
      <c r="D922" s="8" t="s">
        <v>557</v>
      </c>
      <c r="E922" s="6" t="s">
        <v>285</v>
      </c>
      <c r="F922" s="6"/>
      <c r="G922" s="15">
        <f t="shared" si="128"/>
        <v>20</v>
      </c>
      <c r="H922" s="15">
        <f t="shared" si="128"/>
        <v>20</v>
      </c>
    </row>
    <row r="923" spans="1:8" ht="33">
      <c r="A923" s="39" t="str">
        <f ca="1">IF(ISERROR(MATCH(F923,Код_КВР,0)),"",INDIRECT(ADDRESS(MATCH(F923,Код_КВР,0)+1,2,,,"КВР")))</f>
        <v>Предоставление субсидий бюджетным, автономным учреждениям и иным некоммерческим организациям</v>
      </c>
      <c r="B923" s="6">
        <v>808</v>
      </c>
      <c r="C923" s="8" t="s">
        <v>563</v>
      </c>
      <c r="D923" s="8" t="s">
        <v>557</v>
      </c>
      <c r="E923" s="6" t="s">
        <v>285</v>
      </c>
      <c r="F923" s="6">
        <v>600</v>
      </c>
      <c r="G923" s="15">
        <f t="shared" si="128"/>
        <v>20</v>
      </c>
      <c r="H923" s="15">
        <f t="shared" si="128"/>
        <v>20</v>
      </c>
    </row>
    <row r="924" spans="1:8">
      <c r="A924" s="39" t="str">
        <f ca="1">IF(ISERROR(MATCH(F924,Код_КВР,0)),"",INDIRECT(ADDRESS(MATCH(F924,Код_КВР,0)+1,2,,,"КВР")))</f>
        <v>Субсидии бюджетным учреждениям</v>
      </c>
      <c r="B924" s="6">
        <v>808</v>
      </c>
      <c r="C924" s="8" t="s">
        <v>563</v>
      </c>
      <c r="D924" s="8" t="s">
        <v>557</v>
      </c>
      <c r="E924" s="6" t="s">
        <v>285</v>
      </c>
      <c r="F924" s="6">
        <v>610</v>
      </c>
      <c r="G924" s="15">
        <f t="shared" si="128"/>
        <v>20</v>
      </c>
      <c r="H924" s="15">
        <f t="shared" si="128"/>
        <v>20</v>
      </c>
    </row>
    <row r="925" spans="1:8">
      <c r="A925" s="39" t="str">
        <f ca="1">IF(ISERROR(MATCH(F925,Код_КВР,0)),"",INDIRECT(ADDRESS(MATCH(F925,Код_КВР,0)+1,2,,,"КВР")))</f>
        <v>Субсидии бюджетным учреждениям на иные цели</v>
      </c>
      <c r="B925" s="6">
        <v>808</v>
      </c>
      <c r="C925" s="8" t="s">
        <v>563</v>
      </c>
      <c r="D925" s="8" t="s">
        <v>557</v>
      </c>
      <c r="E925" s="6" t="s">
        <v>285</v>
      </c>
      <c r="F925" s="6">
        <v>612</v>
      </c>
      <c r="G925" s="15">
        <v>20</v>
      </c>
      <c r="H925" s="15">
        <v>20</v>
      </c>
    </row>
    <row r="926" spans="1:8">
      <c r="A926" s="39" t="str">
        <f ca="1">IF(ISERROR(MATCH(E926,Код_КЦСР,0)),"",INDIRECT(ADDRESS(MATCH(E926,Код_КЦСР,0)+1,2,,,"КЦСР")))</f>
        <v>Муниципальная программа «Здоровый город» на 2014-2022 годы</v>
      </c>
      <c r="B926" s="6">
        <v>808</v>
      </c>
      <c r="C926" s="8" t="s">
        <v>563</v>
      </c>
      <c r="D926" s="8" t="s">
        <v>557</v>
      </c>
      <c r="E926" s="6" t="s">
        <v>316</v>
      </c>
      <c r="F926" s="6"/>
      <c r="G926" s="15">
        <f>G927+G931+G935+G939</f>
        <v>636.9</v>
      </c>
      <c r="H926" s="15">
        <f>H927+H931+H935+H939</f>
        <v>609.9</v>
      </c>
    </row>
    <row r="927" spans="1:8">
      <c r="A927" s="39" t="str">
        <f ca="1">IF(ISERROR(MATCH(E927,Код_КЦСР,0)),"",INDIRECT(ADDRESS(MATCH(E927,Код_КЦСР,0)+1,2,,,"КЦСР")))</f>
        <v>Сохранение и укрепление здоровья детей и подростков</v>
      </c>
      <c r="B927" s="6">
        <v>808</v>
      </c>
      <c r="C927" s="8" t="s">
        <v>563</v>
      </c>
      <c r="D927" s="8" t="s">
        <v>557</v>
      </c>
      <c r="E927" s="6" t="s">
        <v>319</v>
      </c>
      <c r="F927" s="6"/>
      <c r="G927" s="15">
        <f t="shared" ref="G927:H929" si="129">G928</f>
        <v>30</v>
      </c>
      <c r="H927" s="15">
        <f t="shared" si="129"/>
        <v>30</v>
      </c>
    </row>
    <row r="928" spans="1:8" ht="33">
      <c r="A928" s="39" t="str">
        <f ca="1">IF(ISERROR(MATCH(F928,Код_КВР,0)),"",INDIRECT(ADDRESS(MATCH(F928,Код_КВР,0)+1,2,,,"КВР")))</f>
        <v>Предоставление субсидий бюджетным, автономным учреждениям и иным некоммерческим организациям</v>
      </c>
      <c r="B928" s="6">
        <v>808</v>
      </c>
      <c r="C928" s="8" t="s">
        <v>563</v>
      </c>
      <c r="D928" s="8" t="s">
        <v>557</v>
      </c>
      <c r="E928" s="6" t="s">
        <v>319</v>
      </c>
      <c r="F928" s="6">
        <v>600</v>
      </c>
      <c r="G928" s="15">
        <f t="shared" si="129"/>
        <v>30</v>
      </c>
      <c r="H928" s="15">
        <f t="shared" si="129"/>
        <v>30</v>
      </c>
    </row>
    <row r="929" spans="1:8">
      <c r="A929" s="39" t="str">
        <f ca="1">IF(ISERROR(MATCH(F929,Код_КВР,0)),"",INDIRECT(ADDRESS(MATCH(F929,Код_КВР,0)+1,2,,,"КВР")))</f>
        <v>Субсидии бюджетным учреждениям</v>
      </c>
      <c r="B929" s="6">
        <v>808</v>
      </c>
      <c r="C929" s="8" t="s">
        <v>563</v>
      </c>
      <c r="D929" s="8" t="s">
        <v>557</v>
      </c>
      <c r="E929" s="6" t="s">
        <v>319</v>
      </c>
      <c r="F929" s="6">
        <v>610</v>
      </c>
      <c r="G929" s="15">
        <f t="shared" si="129"/>
        <v>30</v>
      </c>
      <c r="H929" s="15">
        <f t="shared" si="129"/>
        <v>30</v>
      </c>
    </row>
    <row r="930" spans="1:8">
      <c r="A930" s="39" t="str">
        <f ca="1">IF(ISERROR(MATCH(F930,Код_КВР,0)),"",INDIRECT(ADDRESS(MATCH(F930,Код_КВР,0)+1,2,,,"КВР")))</f>
        <v>Субсидии бюджетным учреждениям на иные цели</v>
      </c>
      <c r="B930" s="6">
        <v>808</v>
      </c>
      <c r="C930" s="8" t="s">
        <v>563</v>
      </c>
      <c r="D930" s="8" t="s">
        <v>557</v>
      </c>
      <c r="E930" s="6" t="s">
        <v>319</v>
      </c>
      <c r="F930" s="6">
        <v>612</v>
      </c>
      <c r="G930" s="15">
        <v>30</v>
      </c>
      <c r="H930" s="15">
        <v>30</v>
      </c>
    </row>
    <row r="931" spans="1:8">
      <c r="A931" s="39" t="str">
        <f ca="1">IF(ISERROR(MATCH(E931,Код_КЦСР,0)),"",INDIRECT(ADDRESS(MATCH(E931,Код_КЦСР,0)+1,2,,,"КЦСР")))</f>
        <v>Пропаганда здорового образа жизни</v>
      </c>
      <c r="B931" s="6">
        <v>808</v>
      </c>
      <c r="C931" s="8" t="s">
        <v>563</v>
      </c>
      <c r="D931" s="8" t="s">
        <v>557</v>
      </c>
      <c r="E931" s="6" t="s">
        <v>321</v>
      </c>
      <c r="F931" s="6"/>
      <c r="G931" s="15">
        <f t="shared" ref="G931:H933" si="130">G932</f>
        <v>426.8</v>
      </c>
      <c r="H931" s="15">
        <f t="shared" si="130"/>
        <v>398.8</v>
      </c>
    </row>
    <row r="932" spans="1:8">
      <c r="A932" s="39" t="str">
        <f ca="1">IF(ISERROR(MATCH(F932,Код_КВР,0)),"",INDIRECT(ADDRESS(MATCH(F932,Код_КВР,0)+1,2,,,"КВР")))</f>
        <v>Закупка товаров, работ и услуг для муниципальных нужд</v>
      </c>
      <c r="B932" s="6">
        <v>808</v>
      </c>
      <c r="C932" s="8" t="s">
        <v>563</v>
      </c>
      <c r="D932" s="8" t="s">
        <v>557</v>
      </c>
      <c r="E932" s="6" t="s">
        <v>321</v>
      </c>
      <c r="F932" s="6">
        <v>200</v>
      </c>
      <c r="G932" s="15">
        <f t="shared" si="130"/>
        <v>426.8</v>
      </c>
      <c r="H932" s="15">
        <f t="shared" si="130"/>
        <v>398.8</v>
      </c>
    </row>
    <row r="933" spans="1:8" ht="33">
      <c r="A933" s="39" t="str">
        <f ca="1">IF(ISERROR(MATCH(F933,Код_КВР,0)),"",INDIRECT(ADDRESS(MATCH(F933,Код_КВР,0)+1,2,,,"КВР")))</f>
        <v>Иные закупки товаров, работ и услуг для обеспечения муниципальных нужд</v>
      </c>
      <c r="B933" s="6">
        <v>808</v>
      </c>
      <c r="C933" s="8" t="s">
        <v>563</v>
      </c>
      <c r="D933" s="8" t="s">
        <v>557</v>
      </c>
      <c r="E933" s="6" t="s">
        <v>321</v>
      </c>
      <c r="F933" s="6">
        <v>240</v>
      </c>
      <c r="G933" s="15">
        <f t="shared" si="130"/>
        <v>426.8</v>
      </c>
      <c r="H933" s="15">
        <f t="shared" si="130"/>
        <v>398.8</v>
      </c>
    </row>
    <row r="934" spans="1:8" ht="33">
      <c r="A934" s="39" t="str">
        <f ca="1">IF(ISERROR(MATCH(F934,Код_КВР,0)),"",INDIRECT(ADDRESS(MATCH(F934,Код_КВР,0)+1,2,,,"КВР")))</f>
        <v xml:space="preserve">Прочая закупка товаров, работ и услуг для обеспечения муниципальных нужд         </v>
      </c>
      <c r="B934" s="6">
        <v>808</v>
      </c>
      <c r="C934" s="8" t="s">
        <v>563</v>
      </c>
      <c r="D934" s="8" t="s">
        <v>557</v>
      </c>
      <c r="E934" s="6" t="s">
        <v>321</v>
      </c>
      <c r="F934" s="6">
        <v>244</v>
      </c>
      <c r="G934" s="15">
        <v>426.8</v>
      </c>
      <c r="H934" s="15">
        <v>398.8</v>
      </c>
    </row>
    <row r="935" spans="1:8">
      <c r="A935" s="39" t="str">
        <f ca="1">IF(ISERROR(MATCH(E935,Код_КЦСР,0)),"",INDIRECT(ADDRESS(MATCH(E935,Код_КЦСР,0)+1,2,,,"КЦСР")))</f>
        <v>Адаптация горожан с ограниченными возможностями</v>
      </c>
      <c r="B935" s="6">
        <v>808</v>
      </c>
      <c r="C935" s="8" t="s">
        <v>563</v>
      </c>
      <c r="D935" s="8" t="s">
        <v>557</v>
      </c>
      <c r="E935" s="6" t="s">
        <v>323</v>
      </c>
      <c r="F935" s="6"/>
      <c r="G935" s="15">
        <f t="shared" ref="G935:H937" si="131">G936</f>
        <v>135</v>
      </c>
      <c r="H935" s="15">
        <f t="shared" si="131"/>
        <v>135</v>
      </c>
    </row>
    <row r="936" spans="1:8">
      <c r="A936" s="39" t="str">
        <f ca="1">IF(ISERROR(MATCH(F936,Код_КВР,0)),"",INDIRECT(ADDRESS(MATCH(F936,Код_КВР,0)+1,2,,,"КВР")))</f>
        <v>Закупка товаров, работ и услуг для муниципальных нужд</v>
      </c>
      <c r="B936" s="6">
        <v>808</v>
      </c>
      <c r="C936" s="8" t="s">
        <v>563</v>
      </c>
      <c r="D936" s="8" t="s">
        <v>557</v>
      </c>
      <c r="E936" s="6" t="s">
        <v>323</v>
      </c>
      <c r="F936" s="6">
        <v>200</v>
      </c>
      <c r="G936" s="15">
        <f t="shared" si="131"/>
        <v>135</v>
      </c>
      <c r="H936" s="15">
        <f t="shared" si="131"/>
        <v>135</v>
      </c>
    </row>
    <row r="937" spans="1:8" ht="33">
      <c r="A937" s="39" t="str">
        <f ca="1">IF(ISERROR(MATCH(F937,Код_КВР,0)),"",INDIRECT(ADDRESS(MATCH(F937,Код_КВР,0)+1,2,,,"КВР")))</f>
        <v>Иные закупки товаров, работ и услуг для обеспечения муниципальных нужд</v>
      </c>
      <c r="B937" s="6">
        <v>808</v>
      </c>
      <c r="C937" s="8" t="s">
        <v>563</v>
      </c>
      <c r="D937" s="8" t="s">
        <v>557</v>
      </c>
      <c r="E937" s="6" t="s">
        <v>323</v>
      </c>
      <c r="F937" s="6">
        <v>240</v>
      </c>
      <c r="G937" s="15">
        <f t="shared" si="131"/>
        <v>135</v>
      </c>
      <c r="H937" s="15">
        <f t="shared" si="131"/>
        <v>135</v>
      </c>
    </row>
    <row r="938" spans="1:8" ht="33">
      <c r="A938" s="39" t="str">
        <f ca="1">IF(ISERROR(MATCH(F938,Код_КВР,0)),"",INDIRECT(ADDRESS(MATCH(F938,Код_КВР,0)+1,2,,,"КВР")))</f>
        <v xml:space="preserve">Прочая закупка товаров, работ и услуг для обеспечения муниципальных нужд         </v>
      </c>
      <c r="B938" s="6">
        <v>808</v>
      </c>
      <c r="C938" s="8" t="s">
        <v>563</v>
      </c>
      <c r="D938" s="8" t="s">
        <v>557</v>
      </c>
      <c r="E938" s="6" t="s">
        <v>323</v>
      </c>
      <c r="F938" s="6">
        <v>244</v>
      </c>
      <c r="G938" s="15">
        <v>135</v>
      </c>
      <c r="H938" s="15">
        <v>135</v>
      </c>
    </row>
    <row r="939" spans="1:8">
      <c r="A939" s="39" t="str">
        <f ca="1">IF(ISERROR(MATCH(E939,Код_КЦСР,0)),"",INDIRECT(ADDRESS(MATCH(E939,Код_КЦСР,0)+1,2,,,"КЦСР")))</f>
        <v>Активное долголетие</v>
      </c>
      <c r="B939" s="6">
        <v>808</v>
      </c>
      <c r="C939" s="8" t="s">
        <v>563</v>
      </c>
      <c r="D939" s="8" t="s">
        <v>557</v>
      </c>
      <c r="E939" s="6" t="s">
        <v>327</v>
      </c>
      <c r="F939" s="6"/>
      <c r="G939" s="15">
        <f t="shared" ref="G939:H941" si="132">G940</f>
        <v>45.1</v>
      </c>
      <c r="H939" s="15">
        <f t="shared" si="132"/>
        <v>46.1</v>
      </c>
    </row>
    <row r="940" spans="1:8">
      <c r="A940" s="39" t="str">
        <f ca="1">IF(ISERROR(MATCH(F940,Код_КВР,0)),"",INDIRECT(ADDRESS(MATCH(F940,Код_КВР,0)+1,2,,,"КВР")))</f>
        <v>Закупка товаров, работ и услуг для муниципальных нужд</v>
      </c>
      <c r="B940" s="6">
        <v>808</v>
      </c>
      <c r="C940" s="8" t="s">
        <v>563</v>
      </c>
      <c r="D940" s="8" t="s">
        <v>557</v>
      </c>
      <c r="E940" s="6" t="s">
        <v>327</v>
      </c>
      <c r="F940" s="6">
        <v>200</v>
      </c>
      <c r="G940" s="15">
        <f t="shared" si="132"/>
        <v>45.1</v>
      </c>
      <c r="H940" s="15">
        <f t="shared" si="132"/>
        <v>46.1</v>
      </c>
    </row>
    <row r="941" spans="1:8" ht="33">
      <c r="A941" s="39" t="str">
        <f ca="1">IF(ISERROR(MATCH(F941,Код_КВР,0)),"",INDIRECT(ADDRESS(MATCH(F941,Код_КВР,0)+1,2,,,"КВР")))</f>
        <v>Иные закупки товаров, работ и услуг для обеспечения муниципальных нужд</v>
      </c>
      <c r="B941" s="6">
        <v>808</v>
      </c>
      <c r="C941" s="8" t="s">
        <v>563</v>
      </c>
      <c r="D941" s="8" t="s">
        <v>557</v>
      </c>
      <c r="E941" s="6" t="s">
        <v>327</v>
      </c>
      <c r="F941" s="6">
        <v>240</v>
      </c>
      <c r="G941" s="15">
        <f t="shared" si="132"/>
        <v>45.1</v>
      </c>
      <c r="H941" s="15">
        <f t="shared" si="132"/>
        <v>46.1</v>
      </c>
    </row>
    <row r="942" spans="1:8" ht="33">
      <c r="A942" s="39" t="str">
        <f ca="1">IF(ISERROR(MATCH(F942,Код_КВР,0)),"",INDIRECT(ADDRESS(MATCH(F942,Код_КВР,0)+1,2,,,"КВР")))</f>
        <v xml:space="preserve">Прочая закупка товаров, работ и услуг для обеспечения муниципальных нужд         </v>
      </c>
      <c r="B942" s="6">
        <v>808</v>
      </c>
      <c r="C942" s="8" t="s">
        <v>563</v>
      </c>
      <c r="D942" s="8" t="s">
        <v>557</v>
      </c>
      <c r="E942" s="6" t="s">
        <v>327</v>
      </c>
      <c r="F942" s="6">
        <v>244</v>
      </c>
      <c r="G942" s="15">
        <v>45.1</v>
      </c>
      <c r="H942" s="15">
        <v>46.1</v>
      </c>
    </row>
    <row r="943" spans="1:8" ht="33">
      <c r="A943" s="39" t="str">
        <f ca="1">IF(ISERROR(MATCH(E943,Код_КЦСР,0)),"",INDIRECT(ADDRESS(MATCH(E943,Код_КЦСР,0)+1,2,,,"КЦСР")))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43" s="6">
        <v>808</v>
      </c>
      <c r="C943" s="8" t="s">
        <v>563</v>
      </c>
      <c r="D943" s="8" t="s">
        <v>557</v>
      </c>
      <c r="E943" s="6" t="s">
        <v>423</v>
      </c>
      <c r="F943" s="6"/>
      <c r="G943" s="15">
        <f>G944</f>
        <v>2943</v>
      </c>
      <c r="H943" s="15">
        <f>H944</f>
        <v>1053.5</v>
      </c>
    </row>
    <row r="944" spans="1:8">
      <c r="A944" s="39" t="str">
        <f ca="1">IF(ISERROR(MATCH(E944,Код_КЦСР,0)),"",INDIRECT(ADDRESS(MATCH(E944,Код_КЦСР,0)+1,2,,,"КЦСР")))</f>
        <v>Обеспечение пожарной безопасности муниципальных учреждений города</v>
      </c>
      <c r="B944" s="6">
        <v>808</v>
      </c>
      <c r="C944" s="8" t="s">
        <v>563</v>
      </c>
      <c r="D944" s="8" t="s">
        <v>557</v>
      </c>
      <c r="E944" s="6" t="s">
        <v>425</v>
      </c>
      <c r="F944" s="6"/>
      <c r="G944" s="15">
        <f>G945+G949+G955</f>
        <v>2943</v>
      </c>
      <c r="H944" s="15">
        <f>H945+H949+H955</f>
        <v>1053.5</v>
      </c>
    </row>
    <row r="945" spans="1:8" ht="49.5">
      <c r="A945" s="39" t="str">
        <f ca="1">IF(ISERROR(MATCH(E945,Код_КЦСР,0)),"",INDIRECT(ADDRESS(MATCH(E945,Код_КЦСР,0)+1,2,,,"КЦСР")))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45" s="6">
        <v>808</v>
      </c>
      <c r="C945" s="8" t="s">
        <v>563</v>
      </c>
      <c r="D945" s="8" t="s">
        <v>557</v>
      </c>
      <c r="E945" s="6" t="s">
        <v>427</v>
      </c>
      <c r="F945" s="6"/>
      <c r="G945" s="15">
        <f>G946</f>
        <v>937.8</v>
      </c>
      <c r="H945" s="15">
        <f t="shared" ref="G945:H947" si="133">H946</f>
        <v>178.1</v>
      </c>
    </row>
    <row r="946" spans="1:8" ht="33">
      <c r="A946" s="39" t="str">
        <f ca="1">IF(ISERROR(MATCH(F946,Код_КВР,0)),"",INDIRECT(ADDRESS(MATCH(F946,Код_КВР,0)+1,2,,,"КВР")))</f>
        <v>Предоставление субсидий бюджетным, автономным учреждениям и иным некоммерческим организациям</v>
      </c>
      <c r="B946" s="6">
        <v>808</v>
      </c>
      <c r="C946" s="8" t="s">
        <v>563</v>
      </c>
      <c r="D946" s="8" t="s">
        <v>557</v>
      </c>
      <c r="E946" s="6" t="s">
        <v>427</v>
      </c>
      <c r="F946" s="6">
        <v>600</v>
      </c>
      <c r="G946" s="15">
        <f t="shared" si="133"/>
        <v>937.8</v>
      </c>
      <c r="H946" s="15">
        <f t="shared" si="133"/>
        <v>178.1</v>
      </c>
    </row>
    <row r="947" spans="1:8">
      <c r="A947" s="39" t="str">
        <f ca="1">IF(ISERROR(MATCH(F947,Код_КВР,0)),"",INDIRECT(ADDRESS(MATCH(F947,Код_КВР,0)+1,2,,,"КВР")))</f>
        <v>Субсидии бюджетным учреждениям</v>
      </c>
      <c r="B947" s="6">
        <v>808</v>
      </c>
      <c r="C947" s="8" t="s">
        <v>563</v>
      </c>
      <c r="D947" s="8" t="s">
        <v>557</v>
      </c>
      <c r="E947" s="6" t="s">
        <v>427</v>
      </c>
      <c r="F947" s="6">
        <v>610</v>
      </c>
      <c r="G947" s="15">
        <f t="shared" si="133"/>
        <v>937.8</v>
      </c>
      <c r="H947" s="15">
        <f t="shared" si="133"/>
        <v>178.1</v>
      </c>
    </row>
    <row r="948" spans="1:8">
      <c r="A948" s="39" t="str">
        <f ca="1">IF(ISERROR(MATCH(F948,Код_КВР,0)),"",INDIRECT(ADDRESS(MATCH(F948,Код_КВР,0)+1,2,,,"КВР")))</f>
        <v>Субсидии бюджетным учреждениям на иные цели</v>
      </c>
      <c r="B948" s="6">
        <v>808</v>
      </c>
      <c r="C948" s="8" t="s">
        <v>563</v>
      </c>
      <c r="D948" s="8" t="s">
        <v>557</v>
      </c>
      <c r="E948" s="6" t="s">
        <v>427</v>
      </c>
      <c r="F948" s="6">
        <v>612</v>
      </c>
      <c r="G948" s="15">
        <v>937.8</v>
      </c>
      <c r="H948" s="15">
        <v>178.1</v>
      </c>
    </row>
    <row r="949" spans="1:8">
      <c r="A949" s="39" t="str">
        <f ca="1">IF(ISERROR(MATCH(E949,Код_КЦСР,0)),"",INDIRECT(ADDRESS(MATCH(E949,Код_КЦСР,0)+1,2,,,"КЦСР")))</f>
        <v>Ремонт и оборудование эвакуационных путей  зданий</v>
      </c>
      <c r="B949" s="6">
        <v>808</v>
      </c>
      <c r="C949" s="8" t="s">
        <v>563</v>
      </c>
      <c r="D949" s="8" t="s">
        <v>557</v>
      </c>
      <c r="E949" s="6" t="s">
        <v>431</v>
      </c>
      <c r="F949" s="6"/>
      <c r="G949" s="15">
        <f>G950</f>
        <v>2005.2</v>
      </c>
      <c r="H949" s="15">
        <f>H950</f>
        <v>875.4</v>
      </c>
    </row>
    <row r="950" spans="1:8" ht="33">
      <c r="A950" s="39" t="str">
        <f ca="1">IF(ISERROR(MATCH(F950,Код_КВР,0)),"",INDIRECT(ADDRESS(MATCH(F950,Код_КВР,0)+1,2,,,"КВР")))</f>
        <v>Предоставление субсидий бюджетным, автономным учреждениям и иным некоммерческим организациям</v>
      </c>
      <c r="B950" s="6">
        <v>808</v>
      </c>
      <c r="C950" s="8" t="s">
        <v>563</v>
      </c>
      <c r="D950" s="8" t="s">
        <v>557</v>
      </c>
      <c r="E950" s="6" t="s">
        <v>431</v>
      </c>
      <c r="F950" s="6">
        <v>600</v>
      </c>
      <c r="G950" s="15">
        <f>G951+G953</f>
        <v>2005.2</v>
      </c>
      <c r="H950" s="15">
        <f>H951+H953</f>
        <v>875.4</v>
      </c>
    </row>
    <row r="951" spans="1:8">
      <c r="A951" s="39" t="str">
        <f ca="1">IF(ISERROR(MATCH(F951,Код_КВР,0)),"",INDIRECT(ADDRESS(MATCH(F951,Код_КВР,0)+1,2,,,"КВР")))</f>
        <v>Субсидии бюджетным учреждениям</v>
      </c>
      <c r="B951" s="6">
        <v>808</v>
      </c>
      <c r="C951" s="8" t="s">
        <v>563</v>
      </c>
      <c r="D951" s="8" t="s">
        <v>557</v>
      </c>
      <c r="E951" s="6" t="s">
        <v>431</v>
      </c>
      <c r="F951" s="6">
        <v>610</v>
      </c>
      <c r="G951" s="15">
        <f>G952</f>
        <v>2005.2</v>
      </c>
      <c r="H951" s="15">
        <f>H952</f>
        <v>874</v>
      </c>
    </row>
    <row r="952" spans="1:8">
      <c r="A952" s="39" t="str">
        <f ca="1">IF(ISERROR(MATCH(F952,Код_КВР,0)),"",INDIRECT(ADDRESS(MATCH(F952,Код_КВР,0)+1,2,,,"КВР")))</f>
        <v>Субсидии бюджетным учреждениям на иные цели</v>
      </c>
      <c r="B952" s="6">
        <v>808</v>
      </c>
      <c r="C952" s="8" t="s">
        <v>563</v>
      </c>
      <c r="D952" s="8" t="s">
        <v>557</v>
      </c>
      <c r="E952" s="6" t="s">
        <v>431</v>
      </c>
      <c r="F952" s="6">
        <v>612</v>
      </c>
      <c r="G952" s="15">
        <v>2005.2</v>
      </c>
      <c r="H952" s="15">
        <v>874</v>
      </c>
    </row>
    <row r="953" spans="1:8">
      <c r="A953" s="39" t="str">
        <f ca="1">IF(ISERROR(MATCH(F953,Код_КВР,0)),"",INDIRECT(ADDRESS(MATCH(F953,Код_КВР,0)+1,2,,,"КВР")))</f>
        <v>Субсидии автономным учреждениям</v>
      </c>
      <c r="B953" s="6">
        <v>808</v>
      </c>
      <c r="C953" s="8" t="s">
        <v>563</v>
      </c>
      <c r="D953" s="8" t="s">
        <v>557</v>
      </c>
      <c r="E953" s="6" t="s">
        <v>431</v>
      </c>
      <c r="F953" s="6">
        <v>620</v>
      </c>
      <c r="G953" s="15">
        <f>G954</f>
        <v>0</v>
      </c>
      <c r="H953" s="15">
        <f>H954</f>
        <v>1.4</v>
      </c>
    </row>
    <row r="954" spans="1:8">
      <c r="A954" s="39" t="str">
        <f ca="1">IF(ISERROR(MATCH(F954,Код_КВР,0)),"",INDIRECT(ADDRESS(MATCH(F954,Код_КВР,0)+1,2,,,"КВР")))</f>
        <v>Субсидии автономным учреждениям на иные цели</v>
      </c>
      <c r="B954" s="6">
        <v>808</v>
      </c>
      <c r="C954" s="8" t="s">
        <v>563</v>
      </c>
      <c r="D954" s="8" t="s">
        <v>557</v>
      </c>
      <c r="E954" s="6" t="s">
        <v>431</v>
      </c>
      <c r="F954" s="6">
        <v>622</v>
      </c>
      <c r="G954" s="15"/>
      <c r="H954" s="15">
        <v>1.4</v>
      </c>
    </row>
    <row r="955" spans="1:8" hidden="1">
      <c r="A955" s="39" t="str">
        <f ca="1">IF(ISERROR(MATCH(E955,Код_КЦСР,0)),"",INDIRECT(ADDRESS(MATCH(E955,Код_КЦСР,0)+1,2,,,"КЦСР")))</f>
        <v>Установка распашных решеток на окнах зданий</v>
      </c>
      <c r="B955" s="6">
        <v>808</v>
      </c>
      <c r="C955" s="8" t="s">
        <v>563</v>
      </c>
      <c r="D955" s="8" t="s">
        <v>557</v>
      </c>
      <c r="E955" s="6" t="s">
        <v>447</v>
      </c>
      <c r="F955" s="6"/>
      <c r="G955" s="15">
        <f>G956</f>
        <v>0</v>
      </c>
      <c r="H955" s="15">
        <f>H956</f>
        <v>0</v>
      </c>
    </row>
    <row r="956" spans="1:8" ht="33" hidden="1">
      <c r="A956" s="39" t="str">
        <f ca="1">IF(ISERROR(MATCH(F956,Код_КВР,0)),"",INDIRECT(ADDRESS(MATCH(F956,Код_КВР,0)+1,2,,,"КВР")))</f>
        <v>Предоставление субсидий бюджетным, автономным учреждениям и иным некоммерческим организациям</v>
      </c>
      <c r="B956" s="6">
        <v>808</v>
      </c>
      <c r="C956" s="8" t="s">
        <v>563</v>
      </c>
      <c r="D956" s="8" t="s">
        <v>557</v>
      </c>
      <c r="E956" s="6" t="s">
        <v>447</v>
      </c>
      <c r="F956" s="6">
        <v>600</v>
      </c>
      <c r="G956" s="15">
        <f>G957+G959</f>
        <v>0</v>
      </c>
      <c r="H956" s="15">
        <f>H957+H959</f>
        <v>0</v>
      </c>
    </row>
    <row r="957" spans="1:8" hidden="1">
      <c r="A957" s="39" t="str">
        <f ca="1">IF(ISERROR(MATCH(F957,Код_КВР,0)),"",INDIRECT(ADDRESS(MATCH(F957,Код_КВР,0)+1,2,,,"КВР")))</f>
        <v>Субсидии бюджетным учреждениям</v>
      </c>
      <c r="B957" s="6">
        <v>808</v>
      </c>
      <c r="C957" s="8" t="s">
        <v>563</v>
      </c>
      <c r="D957" s="8" t="s">
        <v>557</v>
      </c>
      <c r="E957" s="6" t="s">
        <v>447</v>
      </c>
      <c r="F957" s="6">
        <v>610</v>
      </c>
      <c r="G957" s="15">
        <f>G958</f>
        <v>0</v>
      </c>
      <c r="H957" s="15">
        <f>H958</f>
        <v>0</v>
      </c>
    </row>
    <row r="958" spans="1:8" hidden="1">
      <c r="A958" s="39" t="str">
        <f ca="1">IF(ISERROR(MATCH(F958,Код_КВР,0)),"",INDIRECT(ADDRESS(MATCH(F958,Код_КВР,0)+1,2,,,"КВР")))</f>
        <v>Субсидии бюджетным учреждениям на иные цели</v>
      </c>
      <c r="B958" s="6">
        <v>808</v>
      </c>
      <c r="C958" s="8" t="s">
        <v>563</v>
      </c>
      <c r="D958" s="8" t="s">
        <v>557</v>
      </c>
      <c r="E958" s="6" t="s">
        <v>447</v>
      </c>
      <c r="F958" s="6">
        <v>612</v>
      </c>
      <c r="G958" s="15"/>
      <c r="H958" s="15"/>
    </row>
    <row r="959" spans="1:8" hidden="1">
      <c r="A959" s="39" t="str">
        <f ca="1">IF(ISERROR(MATCH(F959,Код_КВР,0)),"",INDIRECT(ADDRESS(MATCH(F959,Код_КВР,0)+1,2,,,"КВР")))</f>
        <v>Субсидии автономным учреждениям</v>
      </c>
      <c r="B959" s="6">
        <v>808</v>
      </c>
      <c r="C959" s="8" t="s">
        <v>563</v>
      </c>
      <c r="D959" s="8" t="s">
        <v>557</v>
      </c>
      <c r="E959" s="6" t="s">
        <v>447</v>
      </c>
      <c r="F959" s="6">
        <v>620</v>
      </c>
      <c r="G959" s="15">
        <f>G960</f>
        <v>0</v>
      </c>
      <c r="H959" s="15">
        <f>H960</f>
        <v>0</v>
      </c>
    </row>
    <row r="960" spans="1:8" hidden="1">
      <c r="A960" s="39" t="str">
        <f ca="1">IF(ISERROR(MATCH(F960,Код_КВР,0)),"",INDIRECT(ADDRESS(MATCH(F960,Код_КВР,0)+1,2,,,"КВР")))</f>
        <v>Субсидии автономным учреждениям на иные цели</v>
      </c>
      <c r="B960" s="6">
        <v>808</v>
      </c>
      <c r="C960" s="8" t="s">
        <v>563</v>
      </c>
      <c r="D960" s="8" t="s">
        <v>557</v>
      </c>
      <c r="E960" s="6" t="s">
        <v>447</v>
      </c>
      <c r="F960" s="6">
        <v>622</v>
      </c>
      <c r="G960" s="15"/>
      <c r="H960" s="15"/>
    </row>
    <row r="961" spans="1:8" ht="33">
      <c r="A961" s="39" t="str">
        <f ca="1">IF(ISERROR(MATCH(E961,Код_КЦСР,0)),"",INDIRECT(ADDRESS(MATCH(E961,Код_КЦСР,0)+1,2,,,"КЦСР")))</f>
        <v>Непрограммные направления деятельности органов местного самоуправления</v>
      </c>
      <c r="B961" s="6">
        <v>808</v>
      </c>
      <c r="C961" s="8" t="s">
        <v>563</v>
      </c>
      <c r="D961" s="8" t="s">
        <v>557</v>
      </c>
      <c r="E961" s="6" t="s">
        <v>19</v>
      </c>
      <c r="F961" s="6"/>
      <c r="G961" s="15">
        <f t="shared" ref="G961:H963" si="134">G962</f>
        <v>8966</v>
      </c>
      <c r="H961" s="15">
        <f t="shared" si="134"/>
        <v>8966</v>
      </c>
    </row>
    <row r="962" spans="1:8">
      <c r="A962" s="39" t="str">
        <f ca="1">IF(ISERROR(MATCH(E962,Код_КЦСР,0)),"",INDIRECT(ADDRESS(MATCH(E962,Код_КЦСР,0)+1,2,,,"КЦСР")))</f>
        <v>Расходы, не включенные в муниципальные программы города Череповца</v>
      </c>
      <c r="B962" s="6">
        <v>808</v>
      </c>
      <c r="C962" s="8" t="s">
        <v>563</v>
      </c>
      <c r="D962" s="8" t="s">
        <v>557</v>
      </c>
      <c r="E962" s="6" t="s">
        <v>21</v>
      </c>
      <c r="F962" s="6"/>
      <c r="G962" s="15">
        <f t="shared" si="134"/>
        <v>8966</v>
      </c>
      <c r="H962" s="15">
        <f t="shared" si="134"/>
        <v>8966</v>
      </c>
    </row>
    <row r="963" spans="1:8" ht="33">
      <c r="A963" s="39" t="str">
        <f ca="1">IF(ISERROR(MATCH(E963,Код_КЦСР,0)),"",INDIRECT(ADDRESS(MATCH(E963,Код_КЦСР,0)+1,2,,,"КЦСР")))</f>
        <v>Руководство и управление в сфере установленных функций органов местного самоуправления</v>
      </c>
      <c r="B963" s="6">
        <v>808</v>
      </c>
      <c r="C963" s="8" t="s">
        <v>563</v>
      </c>
      <c r="D963" s="8" t="s">
        <v>557</v>
      </c>
      <c r="E963" s="6" t="s">
        <v>23</v>
      </c>
      <c r="F963" s="6"/>
      <c r="G963" s="15">
        <f t="shared" si="134"/>
        <v>8966</v>
      </c>
      <c r="H963" s="15">
        <f t="shared" si="134"/>
        <v>8966</v>
      </c>
    </row>
    <row r="964" spans="1:8">
      <c r="A964" s="39" t="str">
        <f ca="1">IF(ISERROR(MATCH(E964,Код_КЦСР,0)),"",INDIRECT(ADDRESS(MATCH(E964,Код_КЦСР,0)+1,2,,,"КЦСР")))</f>
        <v>Центральный аппарат</v>
      </c>
      <c r="B964" s="6">
        <v>808</v>
      </c>
      <c r="C964" s="8" t="s">
        <v>563</v>
      </c>
      <c r="D964" s="8" t="s">
        <v>557</v>
      </c>
      <c r="E964" s="6" t="s">
        <v>26</v>
      </c>
      <c r="F964" s="6"/>
      <c r="G964" s="15">
        <f>G965+G967+G970</f>
        <v>8966</v>
      </c>
      <c r="H964" s="15">
        <f>H965+H967+H970</f>
        <v>8966</v>
      </c>
    </row>
    <row r="965" spans="1:8" ht="33">
      <c r="A965" s="39" t="str">
        <f t="shared" ref="A965:A971" ca="1" si="135">IF(ISERROR(MATCH(F965,Код_КВР,0)),"",INDIRECT(ADDRESS(MATCH(F965,Код_КВР,0)+1,2,,,"КВР")))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5" s="6">
        <v>808</v>
      </c>
      <c r="C965" s="8" t="s">
        <v>563</v>
      </c>
      <c r="D965" s="8" t="s">
        <v>557</v>
      </c>
      <c r="E965" s="6" t="s">
        <v>26</v>
      </c>
      <c r="F965" s="6">
        <v>100</v>
      </c>
      <c r="G965" s="15">
        <f>G966</f>
        <v>8950.2000000000007</v>
      </c>
      <c r="H965" s="15">
        <f>H966</f>
        <v>8950.2000000000007</v>
      </c>
    </row>
    <row r="966" spans="1:8">
      <c r="A966" s="39" t="str">
        <f t="shared" ca="1" si="135"/>
        <v>Расходы на выплаты персоналу муниципальных органов</v>
      </c>
      <c r="B966" s="6">
        <v>808</v>
      </c>
      <c r="C966" s="8" t="s">
        <v>563</v>
      </c>
      <c r="D966" s="8" t="s">
        <v>557</v>
      </c>
      <c r="E966" s="6" t="s">
        <v>26</v>
      </c>
      <c r="F966" s="6">
        <v>120</v>
      </c>
      <c r="G966" s="15">
        <v>8950.2000000000007</v>
      </c>
      <c r="H966" s="15">
        <v>8950.2000000000007</v>
      </c>
    </row>
    <row r="967" spans="1:8">
      <c r="A967" s="39" t="str">
        <f t="shared" ca="1" si="135"/>
        <v>Закупка товаров, работ и услуг для муниципальных нужд</v>
      </c>
      <c r="B967" s="6">
        <v>808</v>
      </c>
      <c r="C967" s="8" t="s">
        <v>563</v>
      </c>
      <c r="D967" s="8" t="s">
        <v>557</v>
      </c>
      <c r="E967" s="6" t="s">
        <v>26</v>
      </c>
      <c r="F967" s="6">
        <v>200</v>
      </c>
      <c r="G967" s="15">
        <f>G968</f>
        <v>14.3</v>
      </c>
      <c r="H967" s="15">
        <f>H968</f>
        <v>14.3</v>
      </c>
    </row>
    <row r="968" spans="1:8" ht="33">
      <c r="A968" s="39" t="str">
        <f t="shared" ca="1" si="135"/>
        <v>Иные закупки товаров, работ и услуг для обеспечения муниципальных нужд</v>
      </c>
      <c r="B968" s="6">
        <v>808</v>
      </c>
      <c r="C968" s="8" t="s">
        <v>563</v>
      </c>
      <c r="D968" s="8" t="s">
        <v>557</v>
      </c>
      <c r="E968" s="6" t="s">
        <v>26</v>
      </c>
      <c r="F968" s="6">
        <v>240</v>
      </c>
      <c r="G968" s="15">
        <f>G969</f>
        <v>14.3</v>
      </c>
      <c r="H968" s="15">
        <f>H969</f>
        <v>14.3</v>
      </c>
    </row>
    <row r="969" spans="1:8" ht="33">
      <c r="A969" s="39" t="str">
        <f t="shared" ca="1" si="135"/>
        <v xml:space="preserve">Прочая закупка товаров, работ и услуг для обеспечения муниципальных нужд         </v>
      </c>
      <c r="B969" s="6">
        <v>808</v>
      </c>
      <c r="C969" s="8" t="s">
        <v>563</v>
      </c>
      <c r="D969" s="8" t="s">
        <v>557</v>
      </c>
      <c r="E969" s="6" t="s">
        <v>26</v>
      </c>
      <c r="F969" s="6">
        <v>244</v>
      </c>
      <c r="G969" s="15">
        <v>14.3</v>
      </c>
      <c r="H969" s="15">
        <v>14.3</v>
      </c>
    </row>
    <row r="970" spans="1:8">
      <c r="A970" s="39" t="str">
        <f t="shared" ca="1" si="135"/>
        <v>Иные бюджетные ассигнования</v>
      </c>
      <c r="B970" s="6">
        <v>808</v>
      </c>
      <c r="C970" s="8" t="s">
        <v>563</v>
      </c>
      <c r="D970" s="8" t="s">
        <v>557</v>
      </c>
      <c r="E970" s="6" t="s">
        <v>26</v>
      </c>
      <c r="F970" s="6">
        <v>800</v>
      </c>
      <c r="G970" s="15">
        <f>G971</f>
        <v>1.5</v>
      </c>
      <c r="H970" s="15">
        <f>H971</f>
        <v>1.5</v>
      </c>
    </row>
    <row r="971" spans="1:8">
      <c r="A971" s="39" t="str">
        <f t="shared" ca="1" si="135"/>
        <v>Уплата налогов, сборов и иных платежей</v>
      </c>
      <c r="B971" s="6">
        <v>808</v>
      </c>
      <c r="C971" s="8" t="s">
        <v>563</v>
      </c>
      <c r="D971" s="8" t="s">
        <v>557</v>
      </c>
      <c r="E971" s="6" t="s">
        <v>26</v>
      </c>
      <c r="F971" s="6">
        <v>850</v>
      </c>
      <c r="G971" s="15">
        <f>G972</f>
        <v>1.5</v>
      </c>
      <c r="H971" s="15">
        <f>H972</f>
        <v>1.5</v>
      </c>
    </row>
    <row r="972" spans="1:8">
      <c r="A972" s="39" t="str">
        <f ca="1">IF(ISERROR(MATCH(F972,Код_КВР,0)),"",INDIRECT(ADDRESS(MATCH(F972,Код_КВР,0)+1,2,,,"КВР")))</f>
        <v>Уплата прочих налогов, сборов и иных платежей</v>
      </c>
      <c r="B972" s="6">
        <v>808</v>
      </c>
      <c r="C972" s="8" t="s">
        <v>563</v>
      </c>
      <c r="D972" s="8" t="s">
        <v>557</v>
      </c>
      <c r="E972" s="6" t="s">
        <v>26</v>
      </c>
      <c r="F972" s="6">
        <v>852</v>
      </c>
      <c r="G972" s="15">
        <v>1.5</v>
      </c>
      <c r="H972" s="15">
        <v>1.5</v>
      </c>
    </row>
    <row r="973" spans="1:8" ht="33">
      <c r="A973" s="39" t="str">
        <f ca="1">IF(ISERROR(MATCH(B973,Код_ППП,0)),"",INDIRECT(ADDRESS(MATCH(B973,Код_ППП,0)+1,2,,,"ППП")))</f>
        <v>КОМИТЕТ ПО ФИЗИЧЕСКОЙ КУЛЬТУРЕ И СПОРТУ МЭРИИ ГОРОДА</v>
      </c>
      <c r="B973" s="6">
        <v>809</v>
      </c>
      <c r="C973" s="8"/>
      <c r="D973" s="8"/>
      <c r="E973" s="6"/>
      <c r="F973" s="6"/>
      <c r="G973" s="15">
        <f>G974+G1004</f>
        <v>325875.59999999998</v>
      </c>
      <c r="H973" s="15">
        <f>H974+H1004</f>
        <v>326291.59999999998</v>
      </c>
    </row>
    <row r="974" spans="1:8">
      <c r="A974" s="39" t="str">
        <f ca="1">IF(ISERROR(MATCH(C974,Код_Раздел,0)),"",INDIRECT(ADDRESS(MATCH(C974,Код_Раздел,0)+1,2,,,"Раздел")))</f>
        <v>Образование</v>
      </c>
      <c r="B974" s="6">
        <v>809</v>
      </c>
      <c r="C974" s="8" t="s">
        <v>537</v>
      </c>
      <c r="D974" s="8"/>
      <c r="E974" s="6"/>
      <c r="F974" s="6"/>
      <c r="G974" s="15">
        <f>G975+G983</f>
        <v>115883.6</v>
      </c>
      <c r="H974" s="15">
        <f>H975+H983</f>
        <v>116297.29999999999</v>
      </c>
    </row>
    <row r="975" spans="1:8">
      <c r="A975" s="10" t="s">
        <v>589</v>
      </c>
      <c r="B975" s="6">
        <v>809</v>
      </c>
      <c r="C975" s="8" t="s">
        <v>537</v>
      </c>
      <c r="D975" s="8" t="s">
        <v>555</v>
      </c>
      <c r="E975" s="6"/>
      <c r="F975" s="6"/>
      <c r="G975" s="15">
        <f t="shared" ref="G975:H977" si="136">G976</f>
        <v>115771.6</v>
      </c>
      <c r="H975" s="15">
        <f t="shared" si="136"/>
        <v>116187.29999999999</v>
      </c>
    </row>
    <row r="976" spans="1:8" ht="36" customHeight="1">
      <c r="A976" s="39" t="str">
        <f ca="1">IF(ISERROR(MATCH(E976,Код_КЦСР,0)),"",INDIRECT(ADDRESS(MATCH(E976,Код_КЦСР,0)+1,2,,,"КЦСР")))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76" s="6">
        <v>809</v>
      </c>
      <c r="C976" s="8" t="s">
        <v>537</v>
      </c>
      <c r="D976" s="8" t="s">
        <v>555</v>
      </c>
      <c r="E976" s="6" t="s">
        <v>263</v>
      </c>
      <c r="F976" s="6"/>
      <c r="G976" s="15">
        <f t="shared" si="136"/>
        <v>115771.6</v>
      </c>
      <c r="H976" s="15">
        <f t="shared" si="136"/>
        <v>116187.29999999999</v>
      </c>
    </row>
    <row r="977" spans="1:8" ht="33">
      <c r="A977" s="39" t="str">
        <f ca="1">IF(ISERROR(MATCH(E977,Код_КЦСР,0)),"",INDIRECT(ADDRESS(MATCH(E977,Код_КЦСР,0)+1,2,,,"КЦСР")))</f>
        <v>Услуга по реализации образовательных программ дополнительного образования детей</v>
      </c>
      <c r="B977" s="6">
        <v>809</v>
      </c>
      <c r="C977" s="8" t="s">
        <v>537</v>
      </c>
      <c r="D977" s="8" t="s">
        <v>555</v>
      </c>
      <c r="E977" s="6" t="s">
        <v>269</v>
      </c>
      <c r="F977" s="6"/>
      <c r="G977" s="15">
        <f t="shared" si="136"/>
        <v>115771.6</v>
      </c>
      <c r="H977" s="15">
        <f t="shared" si="136"/>
        <v>116187.29999999999</v>
      </c>
    </row>
    <row r="978" spans="1:8" ht="33">
      <c r="A978" s="39" t="str">
        <f ca="1">IF(ISERROR(MATCH(F978,Код_КВР,0)),"",INDIRECT(ADDRESS(MATCH(F978,Код_КВР,0)+1,2,,,"КВР")))</f>
        <v>Предоставление субсидий бюджетным, автономным учреждениям и иным некоммерческим организациям</v>
      </c>
      <c r="B978" s="6">
        <v>809</v>
      </c>
      <c r="C978" s="47" t="s">
        <v>537</v>
      </c>
      <c r="D978" s="8" t="s">
        <v>555</v>
      </c>
      <c r="E978" s="6" t="s">
        <v>269</v>
      </c>
      <c r="F978" s="6">
        <v>600</v>
      </c>
      <c r="G978" s="15">
        <f>G979+G981</f>
        <v>115771.6</v>
      </c>
      <c r="H978" s="15">
        <f>H979+H981</f>
        <v>116187.29999999999</v>
      </c>
    </row>
    <row r="979" spans="1:8">
      <c r="A979" s="39" t="str">
        <f ca="1">IF(ISERROR(MATCH(F979,Код_КВР,0)),"",INDIRECT(ADDRESS(MATCH(F979,Код_КВР,0)+1,2,,,"КВР")))</f>
        <v>Субсидии бюджетным учреждениям</v>
      </c>
      <c r="B979" s="6">
        <v>809</v>
      </c>
      <c r="C979" s="47" t="s">
        <v>537</v>
      </c>
      <c r="D979" s="8" t="s">
        <v>555</v>
      </c>
      <c r="E979" s="6" t="s">
        <v>269</v>
      </c>
      <c r="F979" s="6">
        <v>610</v>
      </c>
      <c r="G979" s="15">
        <f>G980</f>
        <v>98225.2</v>
      </c>
      <c r="H979" s="15">
        <f>H980</f>
        <v>98564.4</v>
      </c>
    </row>
    <row r="980" spans="1:8" ht="49.5">
      <c r="A980" s="39" t="str">
        <f ca="1">IF(ISERROR(MATCH(F980,Код_КВР,0)),"",INDIRECT(ADDRESS(MATCH(F980,Код_КВР,0)+1,2,,,"КВР")))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80" s="6">
        <v>809</v>
      </c>
      <c r="C980" s="47" t="s">
        <v>537</v>
      </c>
      <c r="D980" s="8" t="s">
        <v>555</v>
      </c>
      <c r="E980" s="6" t="s">
        <v>269</v>
      </c>
      <c r="F980" s="6">
        <v>611</v>
      </c>
      <c r="G980" s="15">
        <v>98225.2</v>
      </c>
      <c r="H980" s="15">
        <v>98564.4</v>
      </c>
    </row>
    <row r="981" spans="1:8">
      <c r="A981" s="39" t="str">
        <f ca="1">IF(ISERROR(MATCH(F981,Код_КВР,0)),"",INDIRECT(ADDRESS(MATCH(F981,Код_КВР,0)+1,2,,,"КВР")))</f>
        <v>Субсидии автономным учреждениям</v>
      </c>
      <c r="B981" s="6">
        <v>809</v>
      </c>
      <c r="C981" s="47" t="s">
        <v>537</v>
      </c>
      <c r="D981" s="8" t="s">
        <v>555</v>
      </c>
      <c r="E981" s="6" t="s">
        <v>269</v>
      </c>
      <c r="F981" s="6">
        <v>620</v>
      </c>
      <c r="G981" s="15">
        <f>G982</f>
        <v>17546.400000000001</v>
      </c>
      <c r="H981" s="15">
        <f>H982</f>
        <v>17622.900000000001</v>
      </c>
    </row>
    <row r="982" spans="1:8" ht="49.5">
      <c r="A982" s="39" t="str">
        <f ca="1">IF(ISERROR(MATCH(F982,Код_КВР,0)),"",INDIRECT(ADDRESS(MATCH(F982,Код_КВР,0)+1,2,,,"КВР")))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82" s="6">
        <v>809</v>
      </c>
      <c r="C982" s="47" t="s">
        <v>537</v>
      </c>
      <c r="D982" s="8" t="s">
        <v>555</v>
      </c>
      <c r="E982" s="6" t="s">
        <v>269</v>
      </c>
      <c r="F982" s="6">
        <v>621</v>
      </c>
      <c r="G982" s="15">
        <v>17546.400000000001</v>
      </c>
      <c r="H982" s="15">
        <v>17622.900000000001</v>
      </c>
    </row>
    <row r="983" spans="1:8">
      <c r="A983" s="10" t="s">
        <v>590</v>
      </c>
      <c r="B983" s="6">
        <v>809</v>
      </c>
      <c r="C983" s="8" t="s">
        <v>537</v>
      </c>
      <c r="D983" s="8" t="s">
        <v>560</v>
      </c>
      <c r="E983" s="6"/>
      <c r="F983" s="6"/>
      <c r="G983" s="15">
        <f>G984+G991</f>
        <v>112</v>
      </c>
      <c r="H983" s="15">
        <f>H984+H991</f>
        <v>110</v>
      </c>
    </row>
    <row r="984" spans="1:8" ht="33" hidden="1">
      <c r="A984" s="39" t="str">
        <f ca="1">IF(ISERROR(MATCH(E984,Код_КЦСР,0)),"",INDIRECT(ADDRESS(MATCH(E984,Код_КЦСР,0)+1,2,,,"КЦСР")))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84" s="6">
        <v>809</v>
      </c>
      <c r="C984" s="8" t="s">
        <v>537</v>
      </c>
      <c r="D984" s="8" t="s">
        <v>560</v>
      </c>
      <c r="E984" s="6" t="s">
        <v>263</v>
      </c>
      <c r="F984" s="6"/>
      <c r="G984" s="15">
        <f>G985</f>
        <v>0</v>
      </c>
      <c r="H984" s="15">
        <f>H985</f>
        <v>0</v>
      </c>
    </row>
    <row r="985" spans="1:8" hidden="1">
      <c r="A985" s="39" t="str">
        <f ca="1">IF(ISERROR(MATCH(E985,Код_КЦСР,0)),"",INDIRECT(ADDRESS(MATCH(E985,Код_КЦСР,0)+1,2,,,"КЦСР")))</f>
        <v>Спортивный город</v>
      </c>
      <c r="B985" s="6">
        <v>809</v>
      </c>
      <c r="C985" s="8" t="s">
        <v>537</v>
      </c>
      <c r="D985" s="8" t="s">
        <v>560</v>
      </c>
      <c r="E985" s="6" t="s">
        <v>275</v>
      </c>
      <c r="F985" s="6"/>
      <c r="G985" s="15">
        <f>G986</f>
        <v>0</v>
      </c>
      <c r="H985" s="15">
        <f>H986</f>
        <v>0</v>
      </c>
    </row>
    <row r="986" spans="1:8" ht="33" hidden="1">
      <c r="A986" s="39" t="str">
        <f ca="1">IF(ISERROR(MATCH(F986,Код_КВР,0)),"",INDIRECT(ADDRESS(MATCH(F986,Код_КВР,0)+1,2,,,"КВР")))</f>
        <v>Предоставление субсидий бюджетным, автономным учреждениям и иным некоммерческим организациям</v>
      </c>
      <c r="B986" s="6">
        <v>809</v>
      </c>
      <c r="C986" s="47" t="s">
        <v>537</v>
      </c>
      <c r="D986" s="8" t="s">
        <v>560</v>
      </c>
      <c r="E986" s="6" t="s">
        <v>275</v>
      </c>
      <c r="F986" s="6">
        <v>600</v>
      </c>
      <c r="G986" s="15">
        <f>G987+G989</f>
        <v>0</v>
      </c>
      <c r="H986" s="15">
        <f>H987+H989</f>
        <v>0</v>
      </c>
    </row>
    <row r="987" spans="1:8" hidden="1">
      <c r="A987" s="39" t="str">
        <f ca="1">IF(ISERROR(MATCH(F987,Код_КВР,0)),"",INDIRECT(ADDRESS(MATCH(F987,Код_КВР,0)+1,2,,,"КВР")))</f>
        <v>Субсидии бюджетным учреждениям</v>
      </c>
      <c r="B987" s="6">
        <v>809</v>
      </c>
      <c r="C987" s="47" t="s">
        <v>537</v>
      </c>
      <c r="D987" s="8" t="s">
        <v>560</v>
      </c>
      <c r="E987" s="6" t="s">
        <v>275</v>
      </c>
      <c r="F987" s="6">
        <v>610</v>
      </c>
      <c r="G987" s="15">
        <f>G988</f>
        <v>0</v>
      </c>
      <c r="H987" s="15">
        <f>H988</f>
        <v>0</v>
      </c>
    </row>
    <row r="988" spans="1:8" hidden="1">
      <c r="A988" s="39" t="str">
        <f ca="1">IF(ISERROR(MATCH(F988,Код_КВР,0)),"",INDIRECT(ADDRESS(MATCH(F988,Код_КВР,0)+1,2,,,"КВР")))</f>
        <v>Субсидии бюджетным учреждениям на иные цели</v>
      </c>
      <c r="B988" s="6">
        <v>809</v>
      </c>
      <c r="C988" s="47" t="s">
        <v>537</v>
      </c>
      <c r="D988" s="8" t="s">
        <v>560</v>
      </c>
      <c r="E988" s="6" t="s">
        <v>275</v>
      </c>
      <c r="F988" s="6">
        <v>612</v>
      </c>
      <c r="G988" s="15"/>
      <c r="H988" s="15"/>
    </row>
    <row r="989" spans="1:8" hidden="1">
      <c r="A989" s="39" t="str">
        <f ca="1">IF(ISERROR(MATCH(F989,Код_КВР,0)),"",INDIRECT(ADDRESS(MATCH(F989,Код_КВР,0)+1,2,,,"КВР")))</f>
        <v>Субсидии автономным учреждениям</v>
      </c>
      <c r="B989" s="6">
        <v>809</v>
      </c>
      <c r="C989" s="47" t="s">
        <v>537</v>
      </c>
      <c r="D989" s="8" t="s">
        <v>560</v>
      </c>
      <c r="E989" s="6" t="s">
        <v>275</v>
      </c>
      <c r="F989" s="6">
        <v>620</v>
      </c>
      <c r="G989" s="15">
        <f>G990</f>
        <v>0</v>
      </c>
      <c r="H989" s="15">
        <f>H990</f>
        <v>0</v>
      </c>
    </row>
    <row r="990" spans="1:8" hidden="1">
      <c r="A990" s="39" t="str">
        <f ca="1">IF(ISERROR(MATCH(F990,Код_КВР,0)),"",INDIRECT(ADDRESS(MATCH(F990,Код_КВР,0)+1,2,,,"КВР")))</f>
        <v>Субсидии автономным учреждениям на иные цели</v>
      </c>
      <c r="B990" s="6">
        <v>809</v>
      </c>
      <c r="C990" s="47" t="s">
        <v>537</v>
      </c>
      <c r="D990" s="8" t="s">
        <v>560</v>
      </c>
      <c r="E990" s="6" t="s">
        <v>275</v>
      </c>
      <c r="F990" s="6">
        <v>622</v>
      </c>
      <c r="G990" s="15"/>
      <c r="H990" s="15"/>
    </row>
    <row r="991" spans="1:8" ht="33">
      <c r="A991" s="39" t="str">
        <f ca="1">IF(ISERROR(MATCH(E991,Код_КЦСР,0)),"",INDIRECT(ADDRESS(MATCH(E991,Код_КЦСР,0)+1,2,,,"КЦСР")))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91" s="6">
        <v>809</v>
      </c>
      <c r="C991" s="8" t="s">
        <v>537</v>
      </c>
      <c r="D991" s="8" t="s">
        <v>560</v>
      </c>
      <c r="E991" s="6" t="s">
        <v>423</v>
      </c>
      <c r="F991" s="6"/>
      <c r="G991" s="15">
        <f>G992+G998</f>
        <v>112</v>
      </c>
      <c r="H991" s="15">
        <f>H992+H998</f>
        <v>110</v>
      </c>
    </row>
    <row r="992" spans="1:8" ht="49.5">
      <c r="A992" s="39" t="str">
        <f ca="1">IF(ISERROR(MATCH(E992,Код_КЦСР,0)),"",INDIRECT(ADDRESS(MATCH(E992,Код_КЦСР,0)+1,2,,,"КЦСР")))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92" s="6">
        <v>809</v>
      </c>
      <c r="C992" s="47" t="s">
        <v>537</v>
      </c>
      <c r="D992" s="8" t="s">
        <v>560</v>
      </c>
      <c r="E992" s="6" t="s">
        <v>427</v>
      </c>
      <c r="F992" s="6"/>
      <c r="G992" s="15">
        <f>G993</f>
        <v>62</v>
      </c>
      <c r="H992" s="15">
        <f>H993</f>
        <v>65</v>
      </c>
    </row>
    <row r="993" spans="1:8" ht="33">
      <c r="A993" s="39" t="str">
        <f ca="1">IF(ISERROR(MATCH(F993,Код_КВР,0)),"",INDIRECT(ADDRESS(MATCH(F993,Код_КВР,0)+1,2,,,"КВР")))</f>
        <v>Предоставление субсидий бюджетным, автономным учреждениям и иным некоммерческим организациям</v>
      </c>
      <c r="B993" s="6">
        <v>809</v>
      </c>
      <c r="C993" s="47" t="s">
        <v>537</v>
      </c>
      <c r="D993" s="8" t="s">
        <v>560</v>
      </c>
      <c r="E993" s="6" t="s">
        <v>427</v>
      </c>
      <c r="F993" s="6">
        <v>600</v>
      </c>
      <c r="G993" s="15">
        <f>G994+G996</f>
        <v>62</v>
      </c>
      <c r="H993" s="15">
        <f>H994+H996</f>
        <v>65</v>
      </c>
    </row>
    <row r="994" spans="1:8">
      <c r="A994" s="39" t="str">
        <f ca="1">IF(ISERROR(MATCH(F994,Код_КВР,0)),"",INDIRECT(ADDRESS(MATCH(F994,Код_КВР,0)+1,2,,,"КВР")))</f>
        <v>Субсидии бюджетным учреждениям</v>
      </c>
      <c r="B994" s="6">
        <v>809</v>
      </c>
      <c r="C994" s="47" t="s">
        <v>537</v>
      </c>
      <c r="D994" s="8" t="s">
        <v>560</v>
      </c>
      <c r="E994" s="6" t="s">
        <v>427</v>
      </c>
      <c r="F994" s="6">
        <v>610</v>
      </c>
      <c r="G994" s="15">
        <f>G995</f>
        <v>43.4</v>
      </c>
      <c r="H994" s="15">
        <f>H995</f>
        <v>45.5</v>
      </c>
    </row>
    <row r="995" spans="1:8">
      <c r="A995" s="39" t="str">
        <f ca="1">IF(ISERROR(MATCH(F995,Код_КВР,0)),"",INDIRECT(ADDRESS(MATCH(F995,Код_КВР,0)+1,2,,,"КВР")))</f>
        <v>Субсидии бюджетным учреждениям на иные цели</v>
      </c>
      <c r="B995" s="6">
        <v>809</v>
      </c>
      <c r="C995" s="47" t="s">
        <v>537</v>
      </c>
      <c r="D995" s="8" t="s">
        <v>560</v>
      </c>
      <c r="E995" s="6" t="s">
        <v>427</v>
      </c>
      <c r="F995" s="6">
        <v>612</v>
      </c>
      <c r="G995" s="15">
        <v>43.4</v>
      </c>
      <c r="H995" s="15">
        <v>45.5</v>
      </c>
    </row>
    <row r="996" spans="1:8">
      <c r="A996" s="39" t="str">
        <f ca="1">IF(ISERROR(MATCH(F996,Код_КВР,0)),"",INDIRECT(ADDRESS(MATCH(F996,Код_КВР,0)+1,2,,,"КВР")))</f>
        <v>Субсидии автономным учреждениям</v>
      </c>
      <c r="B996" s="6">
        <v>809</v>
      </c>
      <c r="C996" s="47" t="s">
        <v>537</v>
      </c>
      <c r="D996" s="8" t="s">
        <v>560</v>
      </c>
      <c r="E996" s="6" t="s">
        <v>427</v>
      </c>
      <c r="F996" s="6">
        <v>620</v>
      </c>
      <c r="G996" s="15">
        <f>G997</f>
        <v>18.600000000000001</v>
      </c>
      <c r="H996" s="15">
        <f>H997</f>
        <v>19.5</v>
      </c>
    </row>
    <row r="997" spans="1:8">
      <c r="A997" s="39" t="str">
        <f ca="1">IF(ISERROR(MATCH(F997,Код_КВР,0)),"",INDIRECT(ADDRESS(MATCH(F997,Код_КВР,0)+1,2,,,"КВР")))</f>
        <v>Субсидии автономным учреждениям на иные цели</v>
      </c>
      <c r="B997" s="6">
        <v>809</v>
      </c>
      <c r="C997" s="47" t="s">
        <v>537</v>
      </c>
      <c r="D997" s="8" t="s">
        <v>560</v>
      </c>
      <c r="E997" s="6" t="s">
        <v>427</v>
      </c>
      <c r="F997" s="6">
        <v>622</v>
      </c>
      <c r="G997" s="15">
        <v>18.600000000000001</v>
      </c>
      <c r="H997" s="15">
        <v>19.5</v>
      </c>
    </row>
    <row r="998" spans="1:8">
      <c r="A998" s="39" t="str">
        <f ca="1">IF(ISERROR(MATCH(E998,Код_КЦСР,0)),"",INDIRECT(ADDRESS(MATCH(E998,Код_КЦСР,0)+1,2,,,"КЦСР")))</f>
        <v>Ремонт и оборудование эвакуационных путей  зданий</v>
      </c>
      <c r="B998" s="6">
        <v>809</v>
      </c>
      <c r="C998" s="47" t="s">
        <v>537</v>
      </c>
      <c r="D998" s="8" t="s">
        <v>560</v>
      </c>
      <c r="E998" s="6" t="s">
        <v>431</v>
      </c>
      <c r="F998" s="6"/>
      <c r="G998" s="15">
        <f>G999</f>
        <v>50</v>
      </c>
      <c r="H998" s="15">
        <f>H999</f>
        <v>45</v>
      </c>
    </row>
    <row r="999" spans="1:8" ht="35.25" customHeight="1">
      <c r="A999" s="39" t="str">
        <f ca="1">IF(ISERROR(MATCH(F999,Код_КВР,0)),"",INDIRECT(ADDRESS(MATCH(F999,Код_КВР,0)+1,2,,,"КВР")))</f>
        <v>Предоставление субсидий бюджетным, автономным учреждениям и иным некоммерческим организациям</v>
      </c>
      <c r="B999" s="6">
        <v>809</v>
      </c>
      <c r="C999" s="47" t="s">
        <v>537</v>
      </c>
      <c r="D999" s="8" t="s">
        <v>560</v>
      </c>
      <c r="E999" s="6" t="s">
        <v>431</v>
      </c>
      <c r="F999" s="6">
        <v>600</v>
      </c>
      <c r="G999" s="15">
        <f>G1000+G1002</f>
        <v>50</v>
      </c>
      <c r="H999" s="15">
        <f>H1000+H1002</f>
        <v>45</v>
      </c>
    </row>
    <row r="1000" spans="1:8">
      <c r="A1000" s="39" t="str">
        <f ca="1">IF(ISERROR(MATCH(F1000,Код_КВР,0)),"",INDIRECT(ADDRESS(MATCH(F1000,Код_КВР,0)+1,2,,,"КВР")))</f>
        <v>Субсидии бюджетным учреждениям</v>
      </c>
      <c r="B1000" s="6">
        <v>809</v>
      </c>
      <c r="C1000" s="47" t="s">
        <v>537</v>
      </c>
      <c r="D1000" s="8" t="s">
        <v>560</v>
      </c>
      <c r="E1000" s="6" t="s">
        <v>431</v>
      </c>
      <c r="F1000" s="6">
        <v>610</v>
      </c>
      <c r="G1000" s="15">
        <f>G1001</f>
        <v>0</v>
      </c>
      <c r="H1000" s="15">
        <f>H1001</f>
        <v>25</v>
      </c>
    </row>
    <row r="1001" spans="1:8">
      <c r="A1001" s="39" t="str">
        <f ca="1">IF(ISERROR(MATCH(F1001,Код_КВР,0)),"",INDIRECT(ADDRESS(MATCH(F1001,Код_КВР,0)+1,2,,,"КВР")))</f>
        <v>Субсидии бюджетным учреждениям на иные цели</v>
      </c>
      <c r="B1001" s="6">
        <v>809</v>
      </c>
      <c r="C1001" s="47" t="s">
        <v>537</v>
      </c>
      <c r="D1001" s="8" t="s">
        <v>560</v>
      </c>
      <c r="E1001" s="6" t="s">
        <v>431</v>
      </c>
      <c r="F1001" s="6">
        <v>612</v>
      </c>
      <c r="G1001" s="15"/>
      <c r="H1001" s="15">
        <v>25</v>
      </c>
    </row>
    <row r="1002" spans="1:8">
      <c r="A1002" s="39" t="str">
        <f ca="1">IF(ISERROR(MATCH(F1002,Код_КВР,0)),"",INDIRECT(ADDRESS(MATCH(F1002,Код_КВР,0)+1,2,,,"КВР")))</f>
        <v>Субсидии автономным учреждениям</v>
      </c>
      <c r="B1002" s="6">
        <v>809</v>
      </c>
      <c r="C1002" s="47" t="s">
        <v>537</v>
      </c>
      <c r="D1002" s="8" t="s">
        <v>560</v>
      </c>
      <c r="E1002" s="6" t="s">
        <v>431</v>
      </c>
      <c r="F1002" s="6">
        <v>620</v>
      </c>
      <c r="G1002" s="15">
        <f>G1003</f>
        <v>50</v>
      </c>
      <c r="H1002" s="15">
        <f>H1003</f>
        <v>20</v>
      </c>
    </row>
    <row r="1003" spans="1:8">
      <c r="A1003" s="39" t="str">
        <f ca="1">IF(ISERROR(MATCH(F1003,Код_КВР,0)),"",INDIRECT(ADDRESS(MATCH(F1003,Код_КВР,0)+1,2,,,"КВР")))</f>
        <v>Субсидии автономным учреждениям на иные цели</v>
      </c>
      <c r="B1003" s="6">
        <v>809</v>
      </c>
      <c r="C1003" s="47" t="s">
        <v>537</v>
      </c>
      <c r="D1003" s="8" t="s">
        <v>560</v>
      </c>
      <c r="E1003" s="6" t="s">
        <v>431</v>
      </c>
      <c r="F1003" s="6">
        <v>622</v>
      </c>
      <c r="G1003" s="15">
        <v>50</v>
      </c>
      <c r="H1003" s="15">
        <v>20</v>
      </c>
    </row>
    <row r="1004" spans="1:8">
      <c r="A1004" s="39" t="str">
        <f ca="1">IF(ISERROR(MATCH(C1004,Код_Раздел,0)),"",INDIRECT(ADDRESS(MATCH(C1004,Код_Раздел,0)+1,2,,,"Раздел")))</f>
        <v>Физическая культура и спорт</v>
      </c>
      <c r="B1004" s="6">
        <v>809</v>
      </c>
      <c r="C1004" s="8" t="s">
        <v>565</v>
      </c>
      <c r="D1004" s="8"/>
      <c r="E1004" s="6"/>
      <c r="F1004" s="6"/>
      <c r="G1004" s="15">
        <f>G1005+G1036+G1042</f>
        <v>209992</v>
      </c>
      <c r="H1004" s="15">
        <f>H1005+H1036+H1042</f>
        <v>209994.3</v>
      </c>
    </row>
    <row r="1005" spans="1:8">
      <c r="A1005" s="10" t="s">
        <v>528</v>
      </c>
      <c r="B1005" s="6">
        <v>809</v>
      </c>
      <c r="C1005" s="8" t="s">
        <v>565</v>
      </c>
      <c r="D1005" s="8" t="s">
        <v>554</v>
      </c>
      <c r="E1005" s="6"/>
      <c r="F1005" s="6"/>
      <c r="G1005" s="15">
        <f>G1006+G1031</f>
        <v>200228.3</v>
      </c>
      <c r="H1005" s="15">
        <f>H1006+H1031</f>
        <v>200228.3</v>
      </c>
    </row>
    <row r="1006" spans="1:8" ht="33">
      <c r="A1006" s="39" t="str">
        <f ca="1">IF(ISERROR(MATCH(E1006,Код_КЦСР,0)),"",INDIRECT(ADDRESS(MATCH(E1006,Код_КЦСР,0)+1,2,,,"КЦСР")))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06" s="6">
        <v>809</v>
      </c>
      <c r="C1006" s="8" t="s">
        <v>565</v>
      </c>
      <c r="D1006" s="8" t="s">
        <v>554</v>
      </c>
      <c r="E1006" s="6" t="s">
        <v>263</v>
      </c>
      <c r="F1006" s="6"/>
      <c r="G1006" s="15">
        <f>G1007+G1011+G1017+G1026</f>
        <v>200028.3</v>
      </c>
      <c r="H1006" s="15">
        <f>H1007+H1011+H1017+H1026</f>
        <v>200028.3</v>
      </c>
    </row>
    <row r="1007" spans="1:8">
      <c r="A1007" s="39" t="str">
        <f ca="1">IF(ISERROR(MATCH(E1007,Код_КЦСР,0)),"",INDIRECT(ADDRESS(MATCH(E1007,Код_КЦСР,0)+1,2,,,"КЦСР")))</f>
        <v>Обеспечение доступа к спортивным объектам</v>
      </c>
      <c r="B1007" s="6">
        <v>809</v>
      </c>
      <c r="C1007" s="8" t="s">
        <v>565</v>
      </c>
      <c r="D1007" s="8" t="s">
        <v>554</v>
      </c>
      <c r="E1007" s="6" t="s">
        <v>265</v>
      </c>
      <c r="F1007" s="6"/>
      <c r="G1007" s="15">
        <f t="shared" ref="G1007:H1009" si="137">G1008</f>
        <v>176820.9</v>
      </c>
      <c r="H1007" s="15">
        <f t="shared" si="137"/>
        <v>176820.9</v>
      </c>
    </row>
    <row r="1008" spans="1:8" ht="33">
      <c r="A1008" s="39" t="str">
        <f ca="1">IF(ISERROR(MATCH(F1008,Код_КВР,0)),"",INDIRECT(ADDRESS(MATCH(F1008,Код_КВР,0)+1,2,,,"КВР")))</f>
        <v>Предоставление субсидий бюджетным, автономным учреждениям и иным некоммерческим организациям</v>
      </c>
      <c r="B1008" s="6">
        <v>809</v>
      </c>
      <c r="C1008" s="47" t="s">
        <v>565</v>
      </c>
      <c r="D1008" s="8" t="s">
        <v>554</v>
      </c>
      <c r="E1008" s="6" t="s">
        <v>265</v>
      </c>
      <c r="F1008" s="6">
        <v>600</v>
      </c>
      <c r="G1008" s="15">
        <f t="shared" si="137"/>
        <v>176820.9</v>
      </c>
      <c r="H1008" s="15">
        <f t="shared" si="137"/>
        <v>176820.9</v>
      </c>
    </row>
    <row r="1009" spans="1:8">
      <c r="A1009" s="39" t="str">
        <f ca="1">IF(ISERROR(MATCH(F1009,Код_КВР,0)),"",INDIRECT(ADDRESS(MATCH(F1009,Код_КВР,0)+1,2,,,"КВР")))</f>
        <v>Субсидии автономным учреждениям</v>
      </c>
      <c r="B1009" s="6">
        <v>809</v>
      </c>
      <c r="C1009" s="47" t="s">
        <v>565</v>
      </c>
      <c r="D1009" s="8" t="s">
        <v>554</v>
      </c>
      <c r="E1009" s="6" t="s">
        <v>265</v>
      </c>
      <c r="F1009" s="6">
        <v>620</v>
      </c>
      <c r="G1009" s="15">
        <f t="shared" si="137"/>
        <v>176820.9</v>
      </c>
      <c r="H1009" s="15">
        <f t="shared" si="137"/>
        <v>176820.9</v>
      </c>
    </row>
    <row r="1010" spans="1:8" ht="49.5">
      <c r="A1010" s="39" t="str">
        <f ca="1">IF(ISERROR(MATCH(F1010,Код_КВР,0)),"",INDIRECT(ADDRESS(MATCH(F1010,Код_КВР,0)+1,2,,,"КВР")))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0" s="6">
        <v>809</v>
      </c>
      <c r="C1010" s="47" t="s">
        <v>565</v>
      </c>
      <c r="D1010" s="8" t="s">
        <v>554</v>
      </c>
      <c r="E1010" s="6" t="s">
        <v>265</v>
      </c>
      <c r="F1010" s="6">
        <v>621</v>
      </c>
      <c r="G1010" s="15">
        <v>176820.9</v>
      </c>
      <c r="H1010" s="15">
        <v>176820.9</v>
      </c>
    </row>
    <row r="1011" spans="1:8" ht="33">
      <c r="A1011" s="39" t="str">
        <f ca="1">IF(ISERROR(MATCH(E1011,Код_КЦСР,0)),"",INDIRECT(ADDRESS(MATCH(E1011,Код_КЦСР,0)+1,2,,,"КЦСР")))</f>
        <v>Обеспечение участия в физкультурных и спортивных мероприятиях различного уровня (региональных и выше)</v>
      </c>
      <c r="B1011" s="6">
        <v>809</v>
      </c>
      <c r="C1011" s="8" t="s">
        <v>565</v>
      </c>
      <c r="D1011" s="8" t="s">
        <v>554</v>
      </c>
      <c r="E1011" s="6" t="s">
        <v>267</v>
      </c>
      <c r="F1011" s="6"/>
      <c r="G1011" s="15">
        <f>G1012</f>
        <v>18569.3</v>
      </c>
      <c r="H1011" s="15">
        <f>H1012</f>
        <v>18569.3</v>
      </c>
    </row>
    <row r="1012" spans="1:8" ht="33">
      <c r="A1012" s="39" t="str">
        <f ca="1">IF(ISERROR(MATCH(F1012,Код_КВР,0)),"",INDIRECT(ADDRESS(MATCH(F1012,Код_КВР,0)+1,2,,,"КВР")))</f>
        <v>Предоставление субсидий бюджетным, автономным учреждениям и иным некоммерческим организациям</v>
      </c>
      <c r="B1012" s="6">
        <v>809</v>
      </c>
      <c r="C1012" s="8" t="s">
        <v>565</v>
      </c>
      <c r="D1012" s="8" t="s">
        <v>554</v>
      </c>
      <c r="E1012" s="6" t="s">
        <v>267</v>
      </c>
      <c r="F1012" s="6">
        <v>600</v>
      </c>
      <c r="G1012" s="15">
        <f>G1013+G1015</f>
        <v>18569.3</v>
      </c>
      <c r="H1012" s="15">
        <f>H1013+H1015</f>
        <v>18569.3</v>
      </c>
    </row>
    <row r="1013" spans="1:8">
      <c r="A1013" s="39" t="str">
        <f ca="1">IF(ISERROR(MATCH(F1013,Код_КВР,0)),"",INDIRECT(ADDRESS(MATCH(F1013,Код_КВР,0)+1,2,,,"КВР")))</f>
        <v>Субсидии бюджетным учреждениям</v>
      </c>
      <c r="B1013" s="6">
        <v>809</v>
      </c>
      <c r="C1013" s="8" t="s">
        <v>565</v>
      </c>
      <c r="D1013" s="8" t="s">
        <v>554</v>
      </c>
      <c r="E1013" s="6" t="s">
        <v>267</v>
      </c>
      <c r="F1013" s="6">
        <v>610</v>
      </c>
      <c r="G1013" s="15">
        <f>G1014</f>
        <v>15637.3</v>
      </c>
      <c r="H1013" s="15">
        <f>H1014</f>
        <v>15637.3</v>
      </c>
    </row>
    <row r="1014" spans="1:8" ht="49.5">
      <c r="A1014" s="39" t="str">
        <f ca="1">IF(ISERROR(MATCH(F1014,Код_КВР,0)),"",INDIRECT(ADDRESS(MATCH(F1014,Код_КВР,0)+1,2,,,"КВР")))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4" s="6">
        <v>809</v>
      </c>
      <c r="C1014" s="8" t="s">
        <v>565</v>
      </c>
      <c r="D1014" s="8" t="s">
        <v>554</v>
      </c>
      <c r="E1014" s="6" t="s">
        <v>267</v>
      </c>
      <c r="F1014" s="6">
        <v>611</v>
      </c>
      <c r="G1014" s="15">
        <v>15637.3</v>
      </c>
      <c r="H1014" s="15">
        <v>15637.3</v>
      </c>
    </row>
    <row r="1015" spans="1:8">
      <c r="A1015" s="39" t="str">
        <f ca="1">IF(ISERROR(MATCH(F1015,Код_КВР,0)),"",INDIRECT(ADDRESS(MATCH(F1015,Код_КВР,0)+1,2,,,"КВР")))</f>
        <v>Субсидии автономным учреждениям</v>
      </c>
      <c r="B1015" s="6">
        <v>809</v>
      </c>
      <c r="C1015" s="8" t="s">
        <v>565</v>
      </c>
      <c r="D1015" s="8" t="s">
        <v>554</v>
      </c>
      <c r="E1015" s="6" t="s">
        <v>267</v>
      </c>
      <c r="F1015" s="6">
        <v>620</v>
      </c>
      <c r="G1015" s="15">
        <f>G1016</f>
        <v>2932</v>
      </c>
      <c r="H1015" s="15">
        <f>H1016</f>
        <v>2932</v>
      </c>
    </row>
    <row r="1016" spans="1:8" ht="49.5">
      <c r="A1016" s="39" t="str">
        <f ca="1">IF(ISERROR(MATCH(F1016,Код_КВР,0)),"",INDIRECT(ADDRESS(MATCH(F1016,Код_КВР,0)+1,2,,,"КВР")))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6" s="6">
        <v>809</v>
      </c>
      <c r="C1016" s="8" t="s">
        <v>565</v>
      </c>
      <c r="D1016" s="8" t="s">
        <v>554</v>
      </c>
      <c r="E1016" s="6" t="s">
        <v>267</v>
      </c>
      <c r="F1016" s="6">
        <v>621</v>
      </c>
      <c r="G1016" s="15">
        <v>2932</v>
      </c>
      <c r="H1016" s="15">
        <v>2932</v>
      </c>
    </row>
    <row r="1017" spans="1:8">
      <c r="A1017" s="39" t="str">
        <f ca="1">IF(ISERROR(MATCH(E1017,Код_КЦСР,0)),"",INDIRECT(ADDRESS(MATCH(E1017,Код_КЦСР,0)+1,2,,,"КЦСР")))</f>
        <v>Популяризация физической культуры и спорта</v>
      </c>
      <c r="B1017" s="6">
        <v>809</v>
      </c>
      <c r="C1017" s="8" t="s">
        <v>565</v>
      </c>
      <c r="D1017" s="8" t="s">
        <v>554</v>
      </c>
      <c r="E1017" s="6" t="s">
        <v>273</v>
      </c>
      <c r="F1017" s="6"/>
      <c r="G1017" s="15">
        <f>G1018+G1021</f>
        <v>4638.1000000000004</v>
      </c>
      <c r="H1017" s="15">
        <f>H1018+H1021</f>
        <v>4638.1000000000004</v>
      </c>
    </row>
    <row r="1018" spans="1:8">
      <c r="A1018" s="39" t="str">
        <f t="shared" ref="A1018:A1025" ca="1" si="138">IF(ISERROR(MATCH(F1018,Код_КВР,0)),"",INDIRECT(ADDRESS(MATCH(F1018,Код_КВР,0)+1,2,,,"КВР")))</f>
        <v>Закупка товаров, работ и услуг для муниципальных нужд</v>
      </c>
      <c r="B1018" s="6">
        <v>809</v>
      </c>
      <c r="C1018" s="8" t="s">
        <v>565</v>
      </c>
      <c r="D1018" s="8" t="s">
        <v>554</v>
      </c>
      <c r="E1018" s="6" t="s">
        <v>273</v>
      </c>
      <c r="F1018" s="6">
        <v>200</v>
      </c>
      <c r="G1018" s="15">
        <f>G1019</f>
        <v>622.79999999999995</v>
      </c>
      <c r="H1018" s="15">
        <f>H1019</f>
        <v>622.79999999999995</v>
      </c>
    </row>
    <row r="1019" spans="1:8" ht="33">
      <c r="A1019" s="39" t="str">
        <f t="shared" ca="1" si="138"/>
        <v>Иные закупки товаров, работ и услуг для обеспечения муниципальных нужд</v>
      </c>
      <c r="B1019" s="6">
        <v>809</v>
      </c>
      <c r="C1019" s="8" t="s">
        <v>565</v>
      </c>
      <c r="D1019" s="8" t="s">
        <v>554</v>
      </c>
      <c r="E1019" s="6" t="s">
        <v>273</v>
      </c>
      <c r="F1019" s="6">
        <v>240</v>
      </c>
      <c r="G1019" s="15">
        <f>G1020</f>
        <v>622.79999999999995</v>
      </c>
      <c r="H1019" s="15">
        <f>H1020</f>
        <v>622.79999999999995</v>
      </c>
    </row>
    <row r="1020" spans="1:8" ht="33">
      <c r="A1020" s="39" t="str">
        <f t="shared" ca="1" si="138"/>
        <v xml:space="preserve">Прочая закупка товаров, работ и услуг для обеспечения муниципальных нужд         </v>
      </c>
      <c r="B1020" s="6">
        <v>809</v>
      </c>
      <c r="C1020" s="8" t="s">
        <v>565</v>
      </c>
      <c r="D1020" s="8" t="s">
        <v>554</v>
      </c>
      <c r="E1020" s="6" t="s">
        <v>273</v>
      </c>
      <c r="F1020" s="6">
        <v>244</v>
      </c>
      <c r="G1020" s="15">
        <v>622.79999999999995</v>
      </c>
      <c r="H1020" s="15">
        <v>622.79999999999995</v>
      </c>
    </row>
    <row r="1021" spans="1:8" ht="33">
      <c r="A1021" s="39" t="str">
        <f t="shared" ca="1" si="138"/>
        <v>Предоставление субсидий бюджетным, автономным учреждениям и иным некоммерческим организациям</v>
      </c>
      <c r="B1021" s="6">
        <v>809</v>
      </c>
      <c r="C1021" s="8" t="s">
        <v>565</v>
      </c>
      <c r="D1021" s="8" t="s">
        <v>554</v>
      </c>
      <c r="E1021" s="6" t="s">
        <v>273</v>
      </c>
      <c r="F1021" s="6">
        <v>600</v>
      </c>
      <c r="G1021" s="15">
        <f>G1022+G1024</f>
        <v>4015.3</v>
      </c>
      <c r="H1021" s="15">
        <f>H1022+H1024</f>
        <v>4015.3</v>
      </c>
    </row>
    <row r="1022" spans="1:8">
      <c r="A1022" s="39" t="str">
        <f t="shared" ca="1" si="138"/>
        <v>Субсидии бюджетным учреждениям</v>
      </c>
      <c r="B1022" s="6">
        <v>809</v>
      </c>
      <c r="C1022" s="8" t="s">
        <v>565</v>
      </c>
      <c r="D1022" s="8" t="s">
        <v>554</v>
      </c>
      <c r="E1022" s="6" t="s">
        <v>273</v>
      </c>
      <c r="F1022" s="6">
        <v>610</v>
      </c>
      <c r="G1022" s="15">
        <f>G1023</f>
        <v>2939.9</v>
      </c>
      <c r="H1022" s="15">
        <f>H1023</f>
        <v>2939.9</v>
      </c>
    </row>
    <row r="1023" spans="1:8" ht="49.5">
      <c r="A1023" s="39" t="str">
        <f t="shared" ca="1" si="13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3" s="6">
        <v>809</v>
      </c>
      <c r="C1023" s="8" t="s">
        <v>565</v>
      </c>
      <c r="D1023" s="8" t="s">
        <v>554</v>
      </c>
      <c r="E1023" s="6" t="s">
        <v>273</v>
      </c>
      <c r="F1023" s="6">
        <v>611</v>
      </c>
      <c r="G1023" s="15">
        <v>2939.9</v>
      </c>
      <c r="H1023" s="15">
        <v>2939.9</v>
      </c>
    </row>
    <row r="1024" spans="1:8">
      <c r="A1024" s="39" t="str">
        <f t="shared" ca="1" si="138"/>
        <v>Субсидии автономным учреждениям</v>
      </c>
      <c r="B1024" s="6">
        <v>809</v>
      </c>
      <c r="C1024" s="8" t="s">
        <v>565</v>
      </c>
      <c r="D1024" s="8" t="s">
        <v>554</v>
      </c>
      <c r="E1024" s="6" t="s">
        <v>273</v>
      </c>
      <c r="F1024" s="6">
        <v>620</v>
      </c>
      <c r="G1024" s="15">
        <f>G1025</f>
        <v>1075.4000000000001</v>
      </c>
      <c r="H1024" s="15">
        <f>H1025</f>
        <v>1075.4000000000001</v>
      </c>
    </row>
    <row r="1025" spans="1:8" ht="49.5">
      <c r="A1025" s="39" t="str">
        <f t="shared" ca="1" si="13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5" s="6">
        <v>809</v>
      </c>
      <c r="C1025" s="8" t="s">
        <v>565</v>
      </c>
      <c r="D1025" s="8" t="s">
        <v>554</v>
      </c>
      <c r="E1025" s="6" t="s">
        <v>273</v>
      </c>
      <c r="F1025" s="6">
        <v>621</v>
      </c>
      <c r="G1025" s="15">
        <v>1075.4000000000001</v>
      </c>
      <c r="H1025" s="15">
        <v>1075.4000000000001</v>
      </c>
    </row>
    <row r="1026" spans="1:8" hidden="1">
      <c r="A1026" s="39" t="str">
        <f ca="1">IF(ISERROR(MATCH(E1026,Код_КЦСР,0)),"",INDIRECT(ADDRESS(MATCH(E1026,Код_КЦСР,0)+1,2,,,"КЦСР")))</f>
        <v>Спортивный город</v>
      </c>
      <c r="B1026" s="6">
        <v>809</v>
      </c>
      <c r="C1026" s="8" t="s">
        <v>565</v>
      </c>
      <c r="D1026" s="8" t="s">
        <v>554</v>
      </c>
      <c r="E1026" s="6" t="s">
        <v>275</v>
      </c>
      <c r="F1026" s="6"/>
      <c r="G1026" s="15">
        <f>G1027</f>
        <v>0</v>
      </c>
      <c r="H1026" s="15">
        <f>H1027</f>
        <v>0</v>
      </c>
    </row>
    <row r="1027" spans="1:8" ht="33" hidden="1">
      <c r="A1027" s="39" t="str">
        <f ca="1">IF(ISERROR(MATCH(F1027,Код_КВР,0)),"",INDIRECT(ADDRESS(MATCH(F1027,Код_КВР,0)+1,2,,,"КВР")))</f>
        <v>Предоставление субсидий бюджетным, автономным учреждениям и иным некоммерческим организациям</v>
      </c>
      <c r="B1027" s="6">
        <v>809</v>
      </c>
      <c r="C1027" s="8" t="s">
        <v>565</v>
      </c>
      <c r="D1027" s="8" t="s">
        <v>554</v>
      </c>
      <c r="E1027" s="6" t="s">
        <v>275</v>
      </c>
      <c r="F1027" s="6">
        <v>600</v>
      </c>
      <c r="G1027" s="15">
        <f>G1028+G1030</f>
        <v>0</v>
      </c>
      <c r="H1027" s="15">
        <f>H1028+H1030</f>
        <v>0</v>
      </c>
    </row>
    <row r="1028" spans="1:8" hidden="1">
      <c r="A1028" s="39" t="str">
        <f ca="1">IF(ISERROR(MATCH(F1028,Код_КВР,0)),"",INDIRECT(ADDRESS(MATCH(F1028,Код_КВР,0)+1,2,,,"КВР")))</f>
        <v>Субсидии автономным учреждениям</v>
      </c>
      <c r="B1028" s="6">
        <v>809</v>
      </c>
      <c r="C1028" s="8" t="s">
        <v>565</v>
      </c>
      <c r="D1028" s="8" t="s">
        <v>554</v>
      </c>
      <c r="E1028" s="6" t="s">
        <v>275</v>
      </c>
      <c r="F1028" s="6">
        <v>620</v>
      </c>
      <c r="G1028" s="15">
        <f>G1029</f>
        <v>0</v>
      </c>
      <c r="H1028" s="15">
        <f>H1029</f>
        <v>0</v>
      </c>
    </row>
    <row r="1029" spans="1:8" hidden="1">
      <c r="A1029" s="39" t="str">
        <f ca="1">IF(ISERROR(MATCH(F1029,Код_КВР,0)),"",INDIRECT(ADDRESS(MATCH(F1029,Код_КВР,0)+1,2,,,"КВР")))</f>
        <v>Субсидии автономным учреждениям на иные цели</v>
      </c>
      <c r="B1029" s="6">
        <v>809</v>
      </c>
      <c r="C1029" s="8" t="s">
        <v>565</v>
      </c>
      <c r="D1029" s="8" t="s">
        <v>554</v>
      </c>
      <c r="E1029" s="6" t="s">
        <v>275</v>
      </c>
      <c r="F1029" s="6">
        <v>622</v>
      </c>
      <c r="G1029" s="15"/>
      <c r="H1029" s="15"/>
    </row>
    <row r="1030" spans="1:8" ht="33" hidden="1">
      <c r="A1030" s="39" t="str">
        <f ca="1">IF(ISERROR(MATCH(F1030,Код_КВР,0)),"",INDIRECT(ADDRESS(MATCH(F1030,Код_КВР,0)+1,2,,,"КВР")))</f>
        <v>Субсидии некоммерческим организациям (за исключением государственных (муниципальных) учреждений)</v>
      </c>
      <c r="B1030" s="6">
        <v>809</v>
      </c>
      <c r="C1030" s="8" t="s">
        <v>565</v>
      </c>
      <c r="D1030" s="8" t="s">
        <v>554</v>
      </c>
      <c r="E1030" s="6" t="s">
        <v>275</v>
      </c>
      <c r="F1030" s="6">
        <v>630</v>
      </c>
      <c r="G1030" s="15"/>
      <c r="H1030" s="15"/>
    </row>
    <row r="1031" spans="1:8">
      <c r="A1031" s="39" t="str">
        <f ca="1">IF(ISERROR(MATCH(E1031,Код_КЦСР,0)),"",INDIRECT(ADDRESS(MATCH(E1031,Код_КЦСР,0)+1,2,,,"КЦСР")))</f>
        <v>Муниципальная программа «Здоровый город» на 2014-2022 годы</v>
      </c>
      <c r="B1031" s="6">
        <v>809</v>
      </c>
      <c r="C1031" s="8" t="s">
        <v>565</v>
      </c>
      <c r="D1031" s="8" t="s">
        <v>554</v>
      </c>
      <c r="E1031" s="6" t="s">
        <v>316</v>
      </c>
      <c r="F1031" s="6"/>
      <c r="G1031" s="15">
        <f t="shared" ref="G1031:H1034" si="139">G1032</f>
        <v>200</v>
      </c>
      <c r="H1031" s="15">
        <f t="shared" si="139"/>
        <v>200</v>
      </c>
    </row>
    <row r="1032" spans="1:8">
      <c r="A1032" s="39" t="str">
        <f ca="1">IF(ISERROR(MATCH(E1032,Код_КЦСР,0)),"",INDIRECT(ADDRESS(MATCH(E1032,Код_КЦСР,0)+1,2,,,"КЦСР")))</f>
        <v>Сохранение и укрепление здоровья детей и подростков</v>
      </c>
      <c r="B1032" s="6">
        <v>809</v>
      </c>
      <c r="C1032" s="8" t="s">
        <v>565</v>
      </c>
      <c r="D1032" s="8" t="s">
        <v>554</v>
      </c>
      <c r="E1032" s="6" t="s">
        <v>319</v>
      </c>
      <c r="F1032" s="6"/>
      <c r="G1032" s="15">
        <f t="shared" si="139"/>
        <v>200</v>
      </c>
      <c r="H1032" s="15">
        <f t="shared" si="139"/>
        <v>200</v>
      </c>
    </row>
    <row r="1033" spans="1:8" ht="33">
      <c r="A1033" s="39" t="str">
        <f ca="1">IF(ISERROR(MATCH(F1033,Код_КВР,0)),"",INDIRECT(ADDRESS(MATCH(F1033,Код_КВР,0)+1,2,,,"КВР")))</f>
        <v>Предоставление субсидий бюджетным, автономным учреждениям и иным некоммерческим организациям</v>
      </c>
      <c r="B1033" s="6">
        <v>809</v>
      </c>
      <c r="C1033" s="8" t="s">
        <v>565</v>
      </c>
      <c r="D1033" s="8" t="s">
        <v>554</v>
      </c>
      <c r="E1033" s="6" t="s">
        <v>319</v>
      </c>
      <c r="F1033" s="6">
        <v>600</v>
      </c>
      <c r="G1033" s="15">
        <f t="shared" si="139"/>
        <v>200</v>
      </c>
      <c r="H1033" s="15">
        <f t="shared" si="139"/>
        <v>200</v>
      </c>
    </row>
    <row r="1034" spans="1:8">
      <c r="A1034" s="39" t="str">
        <f ca="1">IF(ISERROR(MATCH(F1034,Код_КВР,0)),"",INDIRECT(ADDRESS(MATCH(F1034,Код_КВР,0)+1,2,,,"КВР")))</f>
        <v>Субсидии автономным учреждениям</v>
      </c>
      <c r="B1034" s="6">
        <v>809</v>
      </c>
      <c r="C1034" s="8" t="s">
        <v>565</v>
      </c>
      <c r="D1034" s="8" t="s">
        <v>554</v>
      </c>
      <c r="E1034" s="6" t="s">
        <v>319</v>
      </c>
      <c r="F1034" s="6">
        <v>620</v>
      </c>
      <c r="G1034" s="15">
        <f t="shared" si="139"/>
        <v>200</v>
      </c>
      <c r="H1034" s="15">
        <f t="shared" si="139"/>
        <v>200</v>
      </c>
    </row>
    <row r="1035" spans="1:8">
      <c r="A1035" s="39" t="str">
        <f ca="1">IF(ISERROR(MATCH(F1035,Код_КВР,0)),"",INDIRECT(ADDRESS(MATCH(F1035,Код_КВР,0)+1,2,,,"КВР")))</f>
        <v>Субсидии автономным учреждениям на иные цели</v>
      </c>
      <c r="B1035" s="6">
        <v>809</v>
      </c>
      <c r="C1035" s="8" t="s">
        <v>565</v>
      </c>
      <c r="D1035" s="8" t="s">
        <v>554</v>
      </c>
      <c r="E1035" s="6" t="s">
        <v>319</v>
      </c>
      <c r="F1035" s="6">
        <v>622</v>
      </c>
      <c r="G1035" s="15">
        <v>200</v>
      </c>
      <c r="H1035" s="15">
        <v>200</v>
      </c>
    </row>
    <row r="1036" spans="1:8" hidden="1">
      <c r="A1036" s="10" t="s">
        <v>604</v>
      </c>
      <c r="B1036" s="6">
        <v>809</v>
      </c>
      <c r="C1036" s="8" t="s">
        <v>565</v>
      </c>
      <c r="D1036" s="8" t="s">
        <v>555</v>
      </c>
      <c r="E1036" s="6"/>
      <c r="F1036" s="6"/>
      <c r="G1036" s="15">
        <f>G1037</f>
        <v>0</v>
      </c>
      <c r="H1036" s="15">
        <f>H1037</f>
        <v>0</v>
      </c>
    </row>
    <row r="1037" spans="1:8" ht="33" hidden="1">
      <c r="A1037" s="39" t="str">
        <f ca="1">IF(ISERROR(MATCH(E1037,Код_КЦСР,0)),"",INDIRECT(ADDRESS(MATCH(E1037,Код_КЦСР,0)+1,2,,,"КЦСР")))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7" s="6">
        <v>809</v>
      </c>
      <c r="C1037" s="8" t="s">
        <v>565</v>
      </c>
      <c r="D1037" s="8" t="s">
        <v>555</v>
      </c>
      <c r="E1037" s="6" t="s">
        <v>263</v>
      </c>
      <c r="F1037" s="6"/>
      <c r="G1037" s="15">
        <f>G1038</f>
        <v>0</v>
      </c>
      <c r="H1037" s="15">
        <f>H1038</f>
        <v>0</v>
      </c>
    </row>
    <row r="1038" spans="1:8" hidden="1">
      <c r="A1038" s="39" t="str">
        <f ca="1">IF(ISERROR(MATCH(E1038,Код_КЦСР,0)),"",INDIRECT(ADDRESS(MATCH(E1038,Код_КЦСР,0)+1,2,,,"КЦСР")))</f>
        <v>Спортивный город</v>
      </c>
      <c r="B1038" s="6">
        <v>809</v>
      </c>
      <c r="C1038" s="8" t="s">
        <v>565</v>
      </c>
      <c r="D1038" s="8" t="s">
        <v>555</v>
      </c>
      <c r="E1038" s="6" t="s">
        <v>275</v>
      </c>
      <c r="F1038" s="6"/>
      <c r="G1038" s="15">
        <f t="shared" ref="G1038:H1040" si="140">G1039</f>
        <v>0</v>
      </c>
      <c r="H1038" s="15">
        <f t="shared" si="140"/>
        <v>0</v>
      </c>
    </row>
    <row r="1039" spans="1:8" ht="33" hidden="1">
      <c r="A1039" s="39" t="str">
        <f ca="1">IF(ISERROR(MATCH(F1039,Код_КВР,0)),"",INDIRECT(ADDRESS(MATCH(F1039,Код_КВР,0)+1,2,,,"КВР")))</f>
        <v>Предоставление субсидий бюджетным, автономным учреждениям и иным некоммерческим организациям</v>
      </c>
      <c r="B1039" s="6">
        <v>809</v>
      </c>
      <c r="C1039" s="8" t="s">
        <v>565</v>
      </c>
      <c r="D1039" s="8" t="s">
        <v>555</v>
      </c>
      <c r="E1039" s="6" t="s">
        <v>275</v>
      </c>
      <c r="F1039" s="6">
        <v>600</v>
      </c>
      <c r="G1039" s="15">
        <f t="shared" si="140"/>
        <v>0</v>
      </c>
      <c r="H1039" s="15">
        <f t="shared" si="140"/>
        <v>0</v>
      </c>
    </row>
    <row r="1040" spans="1:8" hidden="1">
      <c r="A1040" s="39" t="str">
        <f ca="1">IF(ISERROR(MATCH(F1040,Код_КВР,0)),"",INDIRECT(ADDRESS(MATCH(F1040,Код_КВР,0)+1,2,,,"КВР")))</f>
        <v>Субсидии автономным учреждениям</v>
      </c>
      <c r="B1040" s="6">
        <v>809</v>
      </c>
      <c r="C1040" s="8" t="s">
        <v>565</v>
      </c>
      <c r="D1040" s="8" t="s">
        <v>555</v>
      </c>
      <c r="E1040" s="6" t="s">
        <v>275</v>
      </c>
      <c r="F1040" s="6">
        <v>620</v>
      </c>
      <c r="G1040" s="15">
        <f t="shared" si="140"/>
        <v>0</v>
      </c>
      <c r="H1040" s="15">
        <f t="shared" si="140"/>
        <v>0</v>
      </c>
    </row>
    <row r="1041" spans="1:8" hidden="1">
      <c r="A1041" s="39" t="str">
        <f ca="1">IF(ISERROR(MATCH(F1041,Код_КВР,0)),"",INDIRECT(ADDRESS(MATCH(F1041,Код_КВР,0)+1,2,,,"КВР")))</f>
        <v>Субсидии автономным учреждениям на иные цели</v>
      </c>
      <c r="B1041" s="6">
        <v>809</v>
      </c>
      <c r="C1041" s="8" t="s">
        <v>565</v>
      </c>
      <c r="D1041" s="8" t="s">
        <v>555</v>
      </c>
      <c r="E1041" s="6" t="s">
        <v>275</v>
      </c>
      <c r="F1041" s="6">
        <v>622</v>
      </c>
      <c r="G1041" s="15"/>
      <c r="H1041" s="15"/>
    </row>
    <row r="1042" spans="1:8">
      <c r="A1042" s="10" t="s">
        <v>534</v>
      </c>
      <c r="B1042" s="6">
        <v>809</v>
      </c>
      <c r="C1042" s="8" t="s">
        <v>565</v>
      </c>
      <c r="D1042" s="8" t="s">
        <v>562</v>
      </c>
      <c r="E1042" s="6"/>
      <c r="F1042" s="6"/>
      <c r="G1042" s="15">
        <f>G1043+G1048</f>
        <v>9763.7000000000007</v>
      </c>
      <c r="H1042" s="15">
        <f>H1043+H1048</f>
        <v>9766</v>
      </c>
    </row>
    <row r="1043" spans="1:8" ht="33">
      <c r="A1043" s="39" t="str">
        <f ca="1">IF(ISERROR(MATCH(E1043,Код_КЦСР,0)),"",INDIRECT(ADDRESS(MATCH(E1043,Код_КЦСР,0)+1,2,,,"КЦСР")))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43" s="6">
        <v>809</v>
      </c>
      <c r="C1043" s="8" t="s">
        <v>565</v>
      </c>
      <c r="D1043" s="8" t="s">
        <v>562</v>
      </c>
      <c r="E1043" s="6" t="s">
        <v>263</v>
      </c>
      <c r="F1043" s="6"/>
      <c r="G1043" s="15">
        <f>G1044</f>
        <v>3831</v>
      </c>
      <c r="H1043" s="15">
        <f>H1044</f>
        <v>3833.3</v>
      </c>
    </row>
    <row r="1044" spans="1:8">
      <c r="A1044" s="39" t="str">
        <f ca="1">IF(ISERROR(MATCH(E1044,Код_КЦСР,0)),"",INDIRECT(ADDRESS(MATCH(E1044,Код_КЦСР,0)+1,2,,,"КЦСР")))</f>
        <v>Организация и ведение бухгалтерского (бюджетного) учета</v>
      </c>
      <c r="B1044" s="6">
        <v>809</v>
      </c>
      <c r="C1044" s="8" t="s">
        <v>565</v>
      </c>
      <c r="D1044" s="8" t="s">
        <v>562</v>
      </c>
      <c r="E1044" s="6" t="s">
        <v>271</v>
      </c>
      <c r="F1044" s="6"/>
      <c r="G1044" s="15">
        <f t="shared" ref="G1044:H1046" si="141">G1045</f>
        <v>3831</v>
      </c>
      <c r="H1044" s="15">
        <f t="shared" si="141"/>
        <v>3833.3</v>
      </c>
    </row>
    <row r="1045" spans="1:8" ht="33">
      <c r="A1045" s="39" t="str">
        <f ca="1">IF(ISERROR(MATCH(F1045,Код_КВР,0)),"",INDIRECT(ADDRESS(MATCH(F1045,Код_КВР,0)+1,2,,,"КВР")))</f>
        <v>Предоставление субсидий бюджетным, автономным учреждениям и иным некоммерческим организациям</v>
      </c>
      <c r="B1045" s="6">
        <v>809</v>
      </c>
      <c r="C1045" s="8" t="s">
        <v>565</v>
      </c>
      <c r="D1045" s="8" t="s">
        <v>562</v>
      </c>
      <c r="E1045" s="6" t="s">
        <v>271</v>
      </c>
      <c r="F1045" s="6">
        <v>600</v>
      </c>
      <c r="G1045" s="15">
        <f t="shared" si="141"/>
        <v>3831</v>
      </c>
      <c r="H1045" s="15">
        <f t="shared" si="141"/>
        <v>3833.3</v>
      </c>
    </row>
    <row r="1046" spans="1:8">
      <c r="A1046" s="39" t="str">
        <f ca="1">IF(ISERROR(MATCH(F1046,Код_КВР,0)),"",INDIRECT(ADDRESS(MATCH(F1046,Код_КВР,0)+1,2,,,"КВР")))</f>
        <v>Субсидии бюджетным учреждениям</v>
      </c>
      <c r="B1046" s="6">
        <v>809</v>
      </c>
      <c r="C1046" s="8" t="s">
        <v>565</v>
      </c>
      <c r="D1046" s="8" t="s">
        <v>562</v>
      </c>
      <c r="E1046" s="6" t="s">
        <v>271</v>
      </c>
      <c r="F1046" s="6">
        <v>610</v>
      </c>
      <c r="G1046" s="15">
        <f t="shared" si="141"/>
        <v>3831</v>
      </c>
      <c r="H1046" s="15">
        <f t="shared" si="141"/>
        <v>3833.3</v>
      </c>
    </row>
    <row r="1047" spans="1:8" ht="49.5">
      <c r="A1047" s="39" t="str">
        <f ca="1">IF(ISERROR(MATCH(F1047,Код_КВР,0)),"",INDIRECT(ADDRESS(MATCH(F1047,Код_КВР,0)+1,2,,,"КВР")))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47" s="6">
        <v>809</v>
      </c>
      <c r="C1047" s="8" t="s">
        <v>565</v>
      </c>
      <c r="D1047" s="8" t="s">
        <v>562</v>
      </c>
      <c r="E1047" s="6" t="s">
        <v>271</v>
      </c>
      <c r="F1047" s="6">
        <v>611</v>
      </c>
      <c r="G1047" s="15">
        <v>3831</v>
      </c>
      <c r="H1047" s="15">
        <v>3833.3</v>
      </c>
    </row>
    <row r="1048" spans="1:8" ht="33">
      <c r="A1048" s="39" t="str">
        <f ca="1">IF(ISERROR(MATCH(E1048,Код_КЦСР,0)),"",INDIRECT(ADDRESS(MATCH(E1048,Код_КЦСР,0)+1,2,,,"КЦСР")))</f>
        <v>Непрограммные направления деятельности органов местного самоуправления</v>
      </c>
      <c r="B1048" s="6">
        <v>809</v>
      </c>
      <c r="C1048" s="8" t="s">
        <v>565</v>
      </c>
      <c r="D1048" s="8" t="s">
        <v>562</v>
      </c>
      <c r="E1048" s="6" t="s">
        <v>19</v>
      </c>
      <c r="F1048" s="6"/>
      <c r="G1048" s="15">
        <f t="shared" ref="G1048:H1050" si="142">G1049</f>
        <v>5932.7</v>
      </c>
      <c r="H1048" s="15">
        <f t="shared" si="142"/>
        <v>5932.7</v>
      </c>
    </row>
    <row r="1049" spans="1:8">
      <c r="A1049" s="39" t="str">
        <f ca="1">IF(ISERROR(MATCH(E1049,Код_КЦСР,0)),"",INDIRECT(ADDRESS(MATCH(E1049,Код_КЦСР,0)+1,2,,,"КЦСР")))</f>
        <v>Расходы, не включенные в муниципальные программы города Череповца</v>
      </c>
      <c r="B1049" s="6">
        <v>809</v>
      </c>
      <c r="C1049" s="8" t="s">
        <v>565</v>
      </c>
      <c r="D1049" s="8" t="s">
        <v>562</v>
      </c>
      <c r="E1049" s="6" t="s">
        <v>21</v>
      </c>
      <c r="F1049" s="6"/>
      <c r="G1049" s="15">
        <f t="shared" si="142"/>
        <v>5932.7</v>
      </c>
      <c r="H1049" s="15">
        <f t="shared" si="142"/>
        <v>5932.7</v>
      </c>
    </row>
    <row r="1050" spans="1:8" ht="33">
      <c r="A1050" s="39" t="str">
        <f ca="1">IF(ISERROR(MATCH(E1050,Код_КЦСР,0)),"",INDIRECT(ADDRESS(MATCH(E1050,Код_КЦСР,0)+1,2,,,"КЦСР")))</f>
        <v>Руководство и управление в сфере установленных функций органов местного самоуправления</v>
      </c>
      <c r="B1050" s="6">
        <v>809</v>
      </c>
      <c r="C1050" s="8" t="s">
        <v>565</v>
      </c>
      <c r="D1050" s="8" t="s">
        <v>562</v>
      </c>
      <c r="E1050" s="6" t="s">
        <v>23</v>
      </c>
      <c r="F1050" s="6"/>
      <c r="G1050" s="15">
        <f t="shared" si="142"/>
        <v>5932.7</v>
      </c>
      <c r="H1050" s="15">
        <f t="shared" si="142"/>
        <v>5932.7</v>
      </c>
    </row>
    <row r="1051" spans="1:8">
      <c r="A1051" s="39" t="str">
        <f ca="1">IF(ISERROR(MATCH(E1051,Код_КЦСР,0)),"",INDIRECT(ADDRESS(MATCH(E1051,Код_КЦСР,0)+1,2,,,"КЦСР")))</f>
        <v>Центральный аппарат</v>
      </c>
      <c r="B1051" s="6">
        <v>809</v>
      </c>
      <c r="C1051" s="8" t="s">
        <v>565</v>
      </c>
      <c r="D1051" s="8" t="s">
        <v>562</v>
      </c>
      <c r="E1051" s="6" t="s">
        <v>26</v>
      </c>
      <c r="F1051" s="6"/>
      <c r="G1051" s="15">
        <f>G1052+G1054</f>
        <v>5932.7</v>
      </c>
      <c r="H1051" s="15">
        <f>H1052+H1054</f>
        <v>5932.7</v>
      </c>
    </row>
    <row r="1052" spans="1:8" ht="33">
      <c r="A1052" s="39" t="str">
        <f ca="1">IF(ISERROR(MATCH(F1052,Код_КВР,0)),"",INDIRECT(ADDRESS(MATCH(F1052,Код_КВР,0)+1,2,,,"КВР")))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2" s="6">
        <v>809</v>
      </c>
      <c r="C1052" s="8" t="s">
        <v>565</v>
      </c>
      <c r="D1052" s="8" t="s">
        <v>562</v>
      </c>
      <c r="E1052" s="6" t="s">
        <v>26</v>
      </c>
      <c r="F1052" s="6">
        <v>100</v>
      </c>
      <c r="G1052" s="15">
        <f>G1053</f>
        <v>5917.9</v>
      </c>
      <c r="H1052" s="15">
        <f>H1053</f>
        <v>5917.9</v>
      </c>
    </row>
    <row r="1053" spans="1:8">
      <c r="A1053" s="39" t="str">
        <f ca="1">IF(ISERROR(MATCH(F1053,Код_КВР,0)),"",INDIRECT(ADDRESS(MATCH(F1053,Код_КВР,0)+1,2,,,"КВР")))</f>
        <v>Расходы на выплаты персоналу муниципальных органов</v>
      </c>
      <c r="B1053" s="6">
        <v>809</v>
      </c>
      <c r="C1053" s="8" t="s">
        <v>565</v>
      </c>
      <c r="D1053" s="8" t="s">
        <v>562</v>
      </c>
      <c r="E1053" s="6" t="s">
        <v>26</v>
      </c>
      <c r="F1053" s="6">
        <v>120</v>
      </c>
      <c r="G1053" s="15">
        <v>5917.9</v>
      </c>
      <c r="H1053" s="15">
        <v>5917.9</v>
      </c>
    </row>
    <row r="1054" spans="1:8">
      <c r="A1054" s="39" t="str">
        <f ca="1">IF(ISERROR(MATCH(F1054,Код_КВР,0)),"",INDIRECT(ADDRESS(MATCH(F1054,Код_КВР,0)+1,2,,,"КВР")))</f>
        <v>Закупка товаров, работ и услуг для муниципальных нужд</v>
      </c>
      <c r="B1054" s="6">
        <v>809</v>
      </c>
      <c r="C1054" s="8" t="s">
        <v>565</v>
      </c>
      <c r="D1054" s="8" t="s">
        <v>562</v>
      </c>
      <c r="E1054" s="6" t="s">
        <v>26</v>
      </c>
      <c r="F1054" s="6">
        <v>200</v>
      </c>
      <c r="G1054" s="15">
        <f>G1055</f>
        <v>14.8</v>
      </c>
      <c r="H1054" s="15">
        <f>H1055</f>
        <v>14.8</v>
      </c>
    </row>
    <row r="1055" spans="1:8" ht="33">
      <c r="A1055" s="39" t="str">
        <f ca="1">IF(ISERROR(MATCH(F1055,Код_КВР,0)),"",INDIRECT(ADDRESS(MATCH(F1055,Код_КВР,0)+1,2,,,"КВР")))</f>
        <v>Иные закупки товаров, работ и услуг для обеспечения муниципальных нужд</v>
      </c>
      <c r="B1055" s="6">
        <v>809</v>
      </c>
      <c r="C1055" s="8" t="s">
        <v>565</v>
      </c>
      <c r="D1055" s="8" t="s">
        <v>562</v>
      </c>
      <c r="E1055" s="6" t="s">
        <v>26</v>
      </c>
      <c r="F1055" s="6">
        <v>240</v>
      </c>
      <c r="G1055" s="15">
        <f>G1056</f>
        <v>14.8</v>
      </c>
      <c r="H1055" s="15">
        <f>H1056</f>
        <v>14.8</v>
      </c>
    </row>
    <row r="1056" spans="1:8" ht="33">
      <c r="A1056" s="39" t="str">
        <f ca="1">IF(ISERROR(MATCH(F1056,Код_КВР,0)),"",INDIRECT(ADDRESS(MATCH(F1056,Код_КВР,0)+1,2,,,"КВР")))</f>
        <v xml:space="preserve">Прочая закупка товаров, работ и услуг для обеспечения муниципальных нужд         </v>
      </c>
      <c r="B1056" s="6">
        <v>809</v>
      </c>
      <c r="C1056" s="8" t="s">
        <v>565</v>
      </c>
      <c r="D1056" s="8" t="s">
        <v>562</v>
      </c>
      <c r="E1056" s="6" t="s">
        <v>26</v>
      </c>
      <c r="F1056" s="6">
        <v>244</v>
      </c>
      <c r="G1056" s="15">
        <v>14.8</v>
      </c>
      <c r="H1056" s="15">
        <v>14.8</v>
      </c>
    </row>
    <row r="1057" spans="1:8">
      <c r="A1057" s="39" t="str">
        <f ca="1">IF(ISERROR(MATCH(B1057,Код_ППП,0)),"",INDIRECT(ADDRESS(MATCH(B1057,Код_ППП,0)+1,2,,,"ППП")))</f>
        <v>КОМИТЕТ СОЦИАЛЬНОЙ ЗАЩИТЫ НАСЕЛЕНИЯ ГОРОДА</v>
      </c>
      <c r="B1057" s="6">
        <v>810</v>
      </c>
      <c r="C1057" s="8"/>
      <c r="D1057" s="8"/>
      <c r="E1057" s="6"/>
      <c r="F1057" s="6"/>
      <c r="G1057" s="15">
        <f>G1058+G1077</f>
        <v>925744.89999999991</v>
      </c>
      <c r="H1057" s="15">
        <f>H1058+H1077</f>
        <v>922626.70000000007</v>
      </c>
    </row>
    <row r="1058" spans="1:8">
      <c r="A1058" s="39" t="str">
        <f ca="1">IF(ISERROR(MATCH(C1058,Код_Раздел,0)),"",INDIRECT(ADDRESS(MATCH(C1058,Код_Раздел,0)+1,2,,,"Раздел")))</f>
        <v>Образование</v>
      </c>
      <c r="B1058" s="6">
        <v>810</v>
      </c>
      <c r="C1058" s="8" t="s">
        <v>537</v>
      </c>
      <c r="D1058" s="8"/>
      <c r="E1058" s="6"/>
      <c r="F1058" s="6"/>
      <c r="G1058" s="15">
        <f>G1059</f>
        <v>55354.3</v>
      </c>
      <c r="H1058" s="15">
        <f>H1059</f>
        <v>56443.100000000006</v>
      </c>
    </row>
    <row r="1059" spans="1:8">
      <c r="A1059" s="10" t="s">
        <v>541</v>
      </c>
      <c r="B1059" s="6">
        <v>810</v>
      </c>
      <c r="C1059" s="8" t="s">
        <v>537</v>
      </c>
      <c r="D1059" s="8" t="s">
        <v>537</v>
      </c>
      <c r="E1059" s="6"/>
      <c r="F1059" s="6"/>
      <c r="G1059" s="15">
        <f>G1060</f>
        <v>55354.3</v>
      </c>
      <c r="H1059" s="15">
        <f>H1060</f>
        <v>56443.100000000006</v>
      </c>
    </row>
    <row r="1060" spans="1:8" ht="33">
      <c r="A1060" s="39" t="str">
        <f ca="1">IF(ISERROR(MATCH(E1060,Код_КЦСР,0)),"",INDIRECT(ADDRESS(MATCH(E1060,Код_КЦСР,0)+1,2,,,"КЦСР")))</f>
        <v>Муниципальная программа «Социальная поддержка граждан на 2014-2018 годы»</v>
      </c>
      <c r="B1060" s="6">
        <v>810</v>
      </c>
      <c r="C1060" s="8" t="s">
        <v>537</v>
      </c>
      <c r="D1060" s="8" t="s">
        <v>537</v>
      </c>
      <c r="E1060" s="6" t="s">
        <v>340</v>
      </c>
      <c r="F1060" s="6"/>
      <c r="G1060" s="15">
        <f>G1061+G1065+G1069+G1073</f>
        <v>55354.3</v>
      </c>
      <c r="H1060" s="15">
        <f>H1061+H1065+H1069+H1073</f>
        <v>56443.100000000006</v>
      </c>
    </row>
    <row r="1061" spans="1:8" ht="49.5">
      <c r="A1061" s="39" t="str">
        <f ca="1">IF(ISERROR(MATCH(E1061,Код_КЦСР,0)),"",INDIRECT(ADDRESS(MATCH(E1061,Код_КЦСР,0)+1,2,,,"КЦСР")))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61" s="6">
        <v>810</v>
      </c>
      <c r="C1061" s="8" t="s">
        <v>537</v>
      </c>
      <c r="D1061" s="8" t="s">
        <v>537</v>
      </c>
      <c r="E1061" s="6" t="s">
        <v>342</v>
      </c>
      <c r="F1061" s="6"/>
      <c r="G1061" s="15">
        <f t="shared" ref="G1061:H1063" si="143">G1062</f>
        <v>962.5</v>
      </c>
      <c r="H1061" s="15">
        <f t="shared" si="143"/>
        <v>962.5</v>
      </c>
    </row>
    <row r="1062" spans="1:8">
      <c r="A1062" s="39" t="str">
        <f ca="1">IF(ISERROR(MATCH(F1062,Код_КВР,0)),"",INDIRECT(ADDRESS(MATCH(F1062,Код_КВР,0)+1,2,,,"КВР")))</f>
        <v>Социальное обеспечение и иные выплаты населению</v>
      </c>
      <c r="B1062" s="6">
        <v>810</v>
      </c>
      <c r="C1062" s="8" t="s">
        <v>537</v>
      </c>
      <c r="D1062" s="8" t="s">
        <v>537</v>
      </c>
      <c r="E1062" s="6" t="s">
        <v>342</v>
      </c>
      <c r="F1062" s="6">
        <v>300</v>
      </c>
      <c r="G1062" s="15">
        <f t="shared" si="143"/>
        <v>962.5</v>
      </c>
      <c r="H1062" s="15">
        <f t="shared" si="143"/>
        <v>962.5</v>
      </c>
    </row>
    <row r="1063" spans="1:8" ht="33">
      <c r="A1063" s="39" t="str">
        <f ca="1">IF(ISERROR(MATCH(F1063,Код_КВР,0)),"",INDIRECT(ADDRESS(MATCH(F1063,Код_КВР,0)+1,2,,,"КВР")))</f>
        <v>Социальные выплаты гражданам, кроме публичных нормативных социальных выплат</v>
      </c>
      <c r="B1063" s="6">
        <v>810</v>
      </c>
      <c r="C1063" s="8" t="s">
        <v>537</v>
      </c>
      <c r="D1063" s="8" t="s">
        <v>537</v>
      </c>
      <c r="E1063" s="6" t="s">
        <v>342</v>
      </c>
      <c r="F1063" s="6">
        <v>320</v>
      </c>
      <c r="G1063" s="15">
        <f t="shared" si="143"/>
        <v>962.5</v>
      </c>
      <c r="H1063" s="15">
        <f t="shared" si="143"/>
        <v>962.5</v>
      </c>
    </row>
    <row r="1064" spans="1:8" ht="33">
      <c r="A1064" s="39" t="str">
        <f ca="1">IF(ISERROR(MATCH(F1064,Код_КВР,0)),"",INDIRECT(ADDRESS(MATCH(F1064,Код_КВР,0)+1,2,,,"КВР")))</f>
        <v>Приобретение товаров, работ, услуг в пользу граждан в целях их социального обеспечения</v>
      </c>
      <c r="B1064" s="6">
        <v>810</v>
      </c>
      <c r="C1064" s="8" t="s">
        <v>537</v>
      </c>
      <c r="D1064" s="8" t="s">
        <v>537</v>
      </c>
      <c r="E1064" s="6" t="s">
        <v>342</v>
      </c>
      <c r="F1064" s="6">
        <v>323</v>
      </c>
      <c r="G1064" s="15">
        <v>962.5</v>
      </c>
      <c r="H1064" s="15">
        <v>962.5</v>
      </c>
    </row>
    <row r="1065" spans="1:8" ht="66">
      <c r="A1065" s="39" t="str">
        <f ca="1">IF(ISERROR(MATCH(E1065,Код_КЦСР,0)),"",INDIRECT(ADDRESS(MATCH(E1065,Код_КЦСР,0)+1,2,,,"КЦСР")))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65" s="6">
        <v>810</v>
      </c>
      <c r="C1065" s="8" t="s">
        <v>537</v>
      </c>
      <c r="D1065" s="8" t="s">
        <v>537</v>
      </c>
      <c r="E1065" s="6" t="s">
        <v>85</v>
      </c>
      <c r="F1065" s="6"/>
      <c r="G1065" s="15">
        <f t="shared" ref="G1065:H1071" si="144">G1066</f>
        <v>26528.400000000001</v>
      </c>
      <c r="H1065" s="15">
        <f t="shared" si="144"/>
        <v>26528.400000000001</v>
      </c>
    </row>
    <row r="1066" spans="1:8">
      <c r="A1066" s="39" t="str">
        <f ca="1">IF(ISERROR(MATCH(F1066,Код_КВР,0)),"",INDIRECT(ADDRESS(MATCH(F1066,Код_КВР,0)+1,2,,,"КВР")))</f>
        <v>Социальное обеспечение и иные выплаты населению</v>
      </c>
      <c r="B1066" s="6">
        <v>810</v>
      </c>
      <c r="C1066" s="8" t="s">
        <v>537</v>
      </c>
      <c r="D1066" s="8" t="s">
        <v>537</v>
      </c>
      <c r="E1066" s="6" t="s">
        <v>85</v>
      </c>
      <c r="F1066" s="6">
        <v>300</v>
      </c>
      <c r="G1066" s="15">
        <f t="shared" si="144"/>
        <v>26528.400000000001</v>
      </c>
      <c r="H1066" s="15">
        <f t="shared" si="144"/>
        <v>26528.400000000001</v>
      </c>
    </row>
    <row r="1067" spans="1:8" ht="33">
      <c r="A1067" s="39" t="str">
        <f ca="1">IF(ISERROR(MATCH(F1067,Код_КВР,0)),"",INDIRECT(ADDRESS(MATCH(F1067,Код_КВР,0)+1,2,,,"КВР")))</f>
        <v>Социальные выплаты гражданам, кроме публичных нормативных социальных выплат</v>
      </c>
      <c r="B1067" s="6">
        <v>810</v>
      </c>
      <c r="C1067" s="8" t="s">
        <v>537</v>
      </c>
      <c r="D1067" s="8" t="s">
        <v>537</v>
      </c>
      <c r="E1067" s="6" t="s">
        <v>85</v>
      </c>
      <c r="F1067" s="6">
        <v>320</v>
      </c>
      <c r="G1067" s="15">
        <f t="shared" si="144"/>
        <v>26528.400000000001</v>
      </c>
      <c r="H1067" s="15">
        <f t="shared" si="144"/>
        <v>26528.400000000001</v>
      </c>
    </row>
    <row r="1068" spans="1:8" ht="33">
      <c r="A1068" s="39" t="str">
        <f ca="1">IF(ISERROR(MATCH(F1068,Код_КВР,0)),"",INDIRECT(ADDRESS(MATCH(F1068,Код_КВР,0)+1,2,,,"КВР")))</f>
        <v>Приобретение товаров, работ, услуг в пользу граждан в целях их социального обеспечения</v>
      </c>
      <c r="B1068" s="6">
        <v>810</v>
      </c>
      <c r="C1068" s="8" t="s">
        <v>537</v>
      </c>
      <c r="D1068" s="8" t="s">
        <v>537</v>
      </c>
      <c r="E1068" s="6" t="s">
        <v>85</v>
      </c>
      <c r="F1068" s="6">
        <v>323</v>
      </c>
      <c r="G1068" s="15">
        <v>26528.400000000001</v>
      </c>
      <c r="H1068" s="15">
        <v>26528.400000000001</v>
      </c>
    </row>
    <row r="1069" spans="1:8" ht="33" hidden="1">
      <c r="A1069" s="39" t="str">
        <f ca="1">IF(ISERROR(MATCH(E1069,Код_КЦСР,0)),"",INDIRECT(ADDRESS(MATCH(E1069,Код_КЦСР,0)+1,2,,,"КЦСР")))</f>
        <v>Мероприятия по проведению оздоровительной кампании детей за счет субвенций из федерального бюджета</v>
      </c>
      <c r="B1069" s="6">
        <v>810</v>
      </c>
      <c r="C1069" s="8" t="s">
        <v>537</v>
      </c>
      <c r="D1069" s="8" t="s">
        <v>537</v>
      </c>
      <c r="E1069" s="6" t="s">
        <v>145</v>
      </c>
      <c r="F1069" s="6"/>
      <c r="G1069" s="15">
        <f t="shared" si="144"/>
        <v>0</v>
      </c>
      <c r="H1069" s="15">
        <f t="shared" si="144"/>
        <v>0</v>
      </c>
    </row>
    <row r="1070" spans="1:8" hidden="1">
      <c r="A1070" s="39" t="str">
        <f ca="1">IF(ISERROR(MATCH(F1070,Код_КВР,0)),"",INDIRECT(ADDRESS(MATCH(F1070,Код_КВР,0)+1,2,,,"КВР")))</f>
        <v>Социальное обеспечение и иные выплаты населению</v>
      </c>
      <c r="B1070" s="6">
        <v>810</v>
      </c>
      <c r="C1070" s="8" t="s">
        <v>537</v>
      </c>
      <c r="D1070" s="8" t="s">
        <v>537</v>
      </c>
      <c r="E1070" s="6" t="s">
        <v>145</v>
      </c>
      <c r="F1070" s="6">
        <v>300</v>
      </c>
      <c r="G1070" s="15">
        <f t="shared" si="144"/>
        <v>0</v>
      </c>
      <c r="H1070" s="15">
        <f t="shared" si="144"/>
        <v>0</v>
      </c>
    </row>
    <row r="1071" spans="1:8" ht="33" hidden="1">
      <c r="A1071" s="39" t="str">
        <f ca="1">IF(ISERROR(MATCH(F1071,Код_КВР,0)),"",INDIRECT(ADDRESS(MATCH(F1071,Код_КВР,0)+1,2,,,"КВР")))</f>
        <v>Социальные выплаты гражданам, кроме публичных нормативных социальных выплат</v>
      </c>
      <c r="B1071" s="6">
        <v>810</v>
      </c>
      <c r="C1071" s="8" t="s">
        <v>537</v>
      </c>
      <c r="D1071" s="8" t="s">
        <v>537</v>
      </c>
      <c r="E1071" s="6" t="s">
        <v>145</v>
      </c>
      <c r="F1071" s="6">
        <v>320</v>
      </c>
      <c r="G1071" s="15">
        <f t="shared" si="144"/>
        <v>0</v>
      </c>
      <c r="H1071" s="15">
        <f t="shared" si="144"/>
        <v>0</v>
      </c>
    </row>
    <row r="1072" spans="1:8" ht="33" hidden="1">
      <c r="A1072" s="39" t="str">
        <f ca="1">IF(ISERROR(MATCH(F1072,Код_КВР,0)),"",INDIRECT(ADDRESS(MATCH(F1072,Код_КВР,0)+1,2,,,"КВР")))</f>
        <v>Приобретение товаров, работ, услуг в пользу граждан в целях их социального обеспечения</v>
      </c>
      <c r="B1072" s="6">
        <v>810</v>
      </c>
      <c r="C1072" s="8" t="s">
        <v>537</v>
      </c>
      <c r="D1072" s="8" t="s">
        <v>537</v>
      </c>
      <c r="E1072" s="6" t="s">
        <v>145</v>
      </c>
      <c r="F1072" s="6">
        <v>323</v>
      </c>
      <c r="G1072" s="15"/>
      <c r="H1072" s="15"/>
    </row>
    <row r="1073" spans="1:8" ht="90" customHeight="1">
      <c r="A1073" s="39" t="str">
        <f ca="1">IF(ISERROR(MATCH(E1073,Код_КЦСР,0)),"",INDIRECT(ADDRESS(MATCH(E1073,Код_КЦСР,0)+1,2,,,"КЦСР")))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73" s="6">
        <v>810</v>
      </c>
      <c r="C1073" s="8" t="s">
        <v>537</v>
      </c>
      <c r="D1073" s="8" t="s">
        <v>537</v>
      </c>
      <c r="E1073" s="6" t="s">
        <v>128</v>
      </c>
      <c r="F1073" s="6"/>
      <c r="G1073" s="15">
        <f t="shared" ref="G1073:H1075" si="145">G1074</f>
        <v>27863.399999999998</v>
      </c>
      <c r="H1073" s="15">
        <f t="shared" si="145"/>
        <v>28952.2</v>
      </c>
    </row>
    <row r="1074" spans="1:8">
      <c r="A1074" s="39" t="str">
        <f ca="1">IF(ISERROR(MATCH(F1074,Код_КВР,0)),"",INDIRECT(ADDRESS(MATCH(F1074,Код_КВР,0)+1,2,,,"КВР")))</f>
        <v>Социальное обеспечение и иные выплаты населению</v>
      </c>
      <c r="B1074" s="6">
        <v>810</v>
      </c>
      <c r="C1074" s="8" t="s">
        <v>537</v>
      </c>
      <c r="D1074" s="8" t="s">
        <v>537</v>
      </c>
      <c r="E1074" s="6" t="s">
        <v>128</v>
      </c>
      <c r="F1074" s="6">
        <v>300</v>
      </c>
      <c r="G1074" s="15">
        <f t="shared" si="145"/>
        <v>27863.399999999998</v>
      </c>
      <c r="H1074" s="15">
        <f t="shared" si="145"/>
        <v>28952.2</v>
      </c>
    </row>
    <row r="1075" spans="1:8" ht="33">
      <c r="A1075" s="39" t="str">
        <f ca="1">IF(ISERROR(MATCH(F1075,Код_КВР,0)),"",INDIRECT(ADDRESS(MATCH(F1075,Код_КВР,0)+1,2,,,"КВР")))</f>
        <v>Социальные выплаты гражданам, кроме публичных нормативных социальных выплат</v>
      </c>
      <c r="B1075" s="6">
        <v>810</v>
      </c>
      <c r="C1075" s="8" t="s">
        <v>537</v>
      </c>
      <c r="D1075" s="8" t="s">
        <v>537</v>
      </c>
      <c r="E1075" s="6" t="s">
        <v>128</v>
      </c>
      <c r="F1075" s="6">
        <v>320</v>
      </c>
      <c r="G1075" s="15">
        <f t="shared" si="145"/>
        <v>27863.399999999998</v>
      </c>
      <c r="H1075" s="15">
        <f t="shared" si="145"/>
        <v>28952.2</v>
      </c>
    </row>
    <row r="1076" spans="1:8" ht="33">
      <c r="A1076" s="39" t="str">
        <f ca="1">IF(ISERROR(MATCH(F1076,Код_КВР,0)),"",INDIRECT(ADDRESS(MATCH(F1076,Код_КВР,0)+1,2,,,"КВР")))</f>
        <v>Приобретение товаров, работ, услуг в пользу граждан в целях их социального обеспечения</v>
      </c>
      <c r="B1076" s="6">
        <v>810</v>
      </c>
      <c r="C1076" s="8" t="s">
        <v>537</v>
      </c>
      <c r="D1076" s="8" t="s">
        <v>537</v>
      </c>
      <c r="E1076" s="6" t="s">
        <v>128</v>
      </c>
      <c r="F1076" s="6">
        <v>323</v>
      </c>
      <c r="G1076" s="15">
        <f>27414.6+448.8</f>
        <v>27863.399999999998</v>
      </c>
      <c r="H1076" s="15">
        <f>28484.9+467.3</f>
        <v>28952.2</v>
      </c>
    </row>
    <row r="1077" spans="1:8">
      <c r="A1077" s="39" t="str">
        <f ca="1">IF(ISERROR(MATCH(C1077,Код_Раздел,0)),"",INDIRECT(ADDRESS(MATCH(C1077,Код_Раздел,0)+1,2,,,"Раздел")))</f>
        <v>Социальная политика</v>
      </c>
      <c r="B1077" s="6">
        <v>810</v>
      </c>
      <c r="C1077" s="8" t="s">
        <v>530</v>
      </c>
      <c r="D1077" s="8"/>
      <c r="E1077" s="6"/>
      <c r="F1077" s="6"/>
      <c r="G1077" s="15">
        <f>G1078+G1085+G1127</f>
        <v>870390.59999999986</v>
      </c>
      <c r="H1077" s="15">
        <f>H1078+H1085+H1127</f>
        <v>866183.60000000009</v>
      </c>
    </row>
    <row r="1078" spans="1:8">
      <c r="A1078" s="10" t="s">
        <v>597</v>
      </c>
      <c r="B1078" s="6">
        <v>810</v>
      </c>
      <c r="C1078" s="8" t="s">
        <v>530</v>
      </c>
      <c r="D1078" s="8" t="s">
        <v>555</v>
      </c>
      <c r="E1078" s="6"/>
      <c r="F1078" s="6"/>
      <c r="G1078" s="15">
        <f t="shared" ref="G1078:H1081" si="146">G1079</f>
        <v>96177.2</v>
      </c>
      <c r="H1078" s="15">
        <f t="shared" si="146"/>
        <v>97020.5</v>
      </c>
    </row>
    <row r="1079" spans="1:8" ht="33">
      <c r="A1079" s="39" t="str">
        <f ca="1">IF(ISERROR(MATCH(E1079,Код_КЦСР,0)),"",INDIRECT(ADDRESS(MATCH(E1079,Код_КЦСР,0)+1,2,,,"КЦСР")))</f>
        <v>Муниципальная программа «Социальная поддержка граждан на 2014-2018 годы»</v>
      </c>
      <c r="B1079" s="6">
        <v>810</v>
      </c>
      <c r="C1079" s="8" t="s">
        <v>530</v>
      </c>
      <c r="D1079" s="8" t="s">
        <v>555</v>
      </c>
      <c r="E1079" s="6" t="s">
        <v>340</v>
      </c>
      <c r="F1079" s="6"/>
      <c r="G1079" s="15">
        <f t="shared" si="146"/>
        <v>96177.2</v>
      </c>
      <c r="H1079" s="15">
        <f t="shared" si="146"/>
        <v>97020.5</v>
      </c>
    </row>
    <row r="1080" spans="1:8" ht="82.5">
      <c r="A1080" s="39" t="str">
        <f ca="1">IF(ISERROR(MATCH(E1080,Код_КЦСР,0)),"",INDIRECT(ADDRESS(MATCH(E1080,Код_КЦСР,0)+1,2,,,"КЦСР")))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0" s="6">
        <v>810</v>
      </c>
      <c r="C1080" s="8" t="s">
        <v>530</v>
      </c>
      <c r="D1080" s="8" t="s">
        <v>555</v>
      </c>
      <c r="E1080" s="6" t="s">
        <v>128</v>
      </c>
      <c r="F1080" s="6"/>
      <c r="G1080" s="15">
        <f t="shared" si="146"/>
        <v>96177.2</v>
      </c>
      <c r="H1080" s="15">
        <f t="shared" si="146"/>
        <v>97020.5</v>
      </c>
    </row>
    <row r="1081" spans="1:8" ht="33">
      <c r="A1081" s="39" t="str">
        <f ca="1">IF(ISERROR(MATCH(F1081,Код_КВР,0)),"",INDIRECT(ADDRESS(MATCH(F1081,Код_КВР,0)+1,2,,,"КВР")))</f>
        <v>Предоставление субсидий бюджетным, автономным учреждениям и иным некоммерческим организациям</v>
      </c>
      <c r="B1081" s="6">
        <v>810</v>
      </c>
      <c r="C1081" s="8" t="s">
        <v>530</v>
      </c>
      <c r="D1081" s="8" t="s">
        <v>555</v>
      </c>
      <c r="E1081" s="6" t="s">
        <v>128</v>
      </c>
      <c r="F1081" s="6">
        <v>600</v>
      </c>
      <c r="G1081" s="15">
        <f t="shared" si="146"/>
        <v>96177.2</v>
      </c>
      <c r="H1081" s="15">
        <f t="shared" si="146"/>
        <v>97020.5</v>
      </c>
    </row>
    <row r="1082" spans="1:8">
      <c r="A1082" s="39" t="str">
        <f ca="1">IF(ISERROR(MATCH(F1082,Код_КВР,0)),"",INDIRECT(ADDRESS(MATCH(F1082,Код_КВР,0)+1,2,,,"КВР")))</f>
        <v>Субсидии бюджетным учреждениям</v>
      </c>
      <c r="B1082" s="6">
        <v>810</v>
      </c>
      <c r="C1082" s="8" t="s">
        <v>530</v>
      </c>
      <c r="D1082" s="8" t="s">
        <v>555</v>
      </c>
      <c r="E1082" s="6" t="s">
        <v>128</v>
      </c>
      <c r="F1082" s="6">
        <v>610</v>
      </c>
      <c r="G1082" s="15">
        <f>G1083+G1084</f>
        <v>96177.2</v>
      </c>
      <c r="H1082" s="15">
        <f>H1083+H1084</f>
        <v>97020.5</v>
      </c>
    </row>
    <row r="1083" spans="1:8" ht="49.5">
      <c r="A1083" s="39" t="str">
        <f ca="1">IF(ISERROR(MATCH(F1083,Код_КВР,0)),"",INDIRECT(ADDRESS(MATCH(F1083,Код_КВР,0)+1,2,,,"КВР")))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83" s="6">
        <v>810</v>
      </c>
      <c r="C1083" s="8" t="s">
        <v>530</v>
      </c>
      <c r="D1083" s="8" t="s">
        <v>555</v>
      </c>
      <c r="E1083" s="6" t="s">
        <v>128</v>
      </c>
      <c r="F1083" s="6">
        <v>611</v>
      </c>
      <c r="G1083" s="15">
        <v>92395.8</v>
      </c>
      <c r="H1083" s="15">
        <v>93339.1</v>
      </c>
    </row>
    <row r="1084" spans="1:8">
      <c r="A1084" s="39" t="str">
        <f ca="1">IF(ISERROR(MATCH(F1084,Код_КВР,0)),"",INDIRECT(ADDRESS(MATCH(F1084,Код_КВР,0)+1,2,,,"КВР")))</f>
        <v>Субсидии бюджетным учреждениям на иные цели</v>
      </c>
      <c r="B1084" s="6">
        <v>810</v>
      </c>
      <c r="C1084" s="8" t="s">
        <v>530</v>
      </c>
      <c r="D1084" s="8" t="s">
        <v>555</v>
      </c>
      <c r="E1084" s="6" t="s">
        <v>128</v>
      </c>
      <c r="F1084" s="6">
        <v>612</v>
      </c>
      <c r="G1084" s="15">
        <f>1491.7+900+1389.7</f>
        <v>3781.3999999999996</v>
      </c>
      <c r="H1084" s="15">
        <f>1491.7+700+100+1389.7</f>
        <v>3681.3999999999996</v>
      </c>
    </row>
    <row r="1085" spans="1:8">
      <c r="A1085" s="10" t="s">
        <v>521</v>
      </c>
      <c r="B1085" s="6">
        <v>810</v>
      </c>
      <c r="C1085" s="8" t="s">
        <v>530</v>
      </c>
      <c r="D1085" s="8" t="s">
        <v>556</v>
      </c>
      <c r="E1085" s="6"/>
      <c r="F1085" s="6"/>
      <c r="G1085" s="15">
        <f>G1086+G1092</f>
        <v>718448.7</v>
      </c>
      <c r="H1085" s="15">
        <f>H1086+H1092</f>
        <v>713549.70000000007</v>
      </c>
    </row>
    <row r="1086" spans="1:8">
      <c r="A1086" s="39" t="str">
        <f ca="1">IF(ISERROR(MATCH(E1086,Код_КЦСР,0)),"",INDIRECT(ADDRESS(MATCH(E1086,Код_КЦСР,0)+1,2,,,"КЦСР")))</f>
        <v>Муниципальная программа «Развитие образования» на 2013-2022 годы</v>
      </c>
      <c r="B1086" s="6">
        <v>810</v>
      </c>
      <c r="C1086" s="8" t="s">
        <v>530</v>
      </c>
      <c r="D1086" s="8" t="s">
        <v>556</v>
      </c>
      <c r="E1086" s="6" t="s">
        <v>609</v>
      </c>
      <c r="F1086" s="6"/>
      <c r="G1086" s="15">
        <f t="shared" ref="G1086:H1090" si="147">G1087</f>
        <v>593.9</v>
      </c>
      <c r="H1086" s="15">
        <f t="shared" si="147"/>
        <v>593.9</v>
      </c>
    </row>
    <row r="1087" spans="1:8" ht="33">
      <c r="A1087" s="39" t="str">
        <f ca="1">IF(ISERROR(MATCH(E1087,Код_КЦСР,0)),"",INDIRECT(ADDRESS(MATCH(E1087,Код_КЦСР,0)+1,2,,,"КЦСР")))</f>
        <v>Социально-педагогическая поддержка детей-сирот и детей, оставшихся без попечения родителей</v>
      </c>
      <c r="B1087" s="6">
        <v>810</v>
      </c>
      <c r="C1087" s="8" t="s">
        <v>530</v>
      </c>
      <c r="D1087" s="8" t="s">
        <v>556</v>
      </c>
      <c r="E1087" s="6" t="s">
        <v>134</v>
      </c>
      <c r="F1087" s="6"/>
      <c r="G1087" s="15">
        <f t="shared" si="147"/>
        <v>593.9</v>
      </c>
      <c r="H1087" s="15">
        <f t="shared" si="147"/>
        <v>593.9</v>
      </c>
    </row>
    <row r="1088" spans="1:8" ht="72" customHeight="1">
      <c r="A1088" s="39" t="str">
        <f ca="1">IF(ISERROR(MATCH(E1088,Код_КЦСР,0)),"",INDIRECT(ADDRESS(MATCH(E1088,Код_КЦСР,0)+1,2,,,"КЦСР")))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88" s="6">
        <v>810</v>
      </c>
      <c r="C1088" s="8" t="s">
        <v>530</v>
      </c>
      <c r="D1088" s="8" t="s">
        <v>556</v>
      </c>
      <c r="E1088" s="6" t="s">
        <v>136</v>
      </c>
      <c r="F1088" s="6"/>
      <c r="G1088" s="15">
        <f t="shared" si="147"/>
        <v>593.9</v>
      </c>
      <c r="H1088" s="15">
        <f t="shared" si="147"/>
        <v>593.9</v>
      </c>
    </row>
    <row r="1089" spans="1:8">
      <c r="A1089" s="39" t="str">
        <f ca="1">IF(ISERROR(MATCH(F1089,Код_КВР,0)),"",INDIRECT(ADDRESS(MATCH(F1089,Код_КВР,0)+1,2,,,"КВР")))</f>
        <v>Социальное обеспечение и иные выплаты населению</v>
      </c>
      <c r="B1089" s="6">
        <v>810</v>
      </c>
      <c r="C1089" s="8" t="s">
        <v>530</v>
      </c>
      <c r="D1089" s="8" t="s">
        <v>556</v>
      </c>
      <c r="E1089" s="6" t="s">
        <v>136</v>
      </c>
      <c r="F1089" s="6">
        <v>300</v>
      </c>
      <c r="G1089" s="15">
        <f t="shared" si="147"/>
        <v>593.9</v>
      </c>
      <c r="H1089" s="15">
        <f t="shared" si="147"/>
        <v>593.9</v>
      </c>
    </row>
    <row r="1090" spans="1:8" ht="33">
      <c r="A1090" s="39" t="str">
        <f ca="1">IF(ISERROR(MATCH(F1090,Код_КВР,0)),"",INDIRECT(ADDRESS(MATCH(F1090,Код_КВР,0)+1,2,,,"КВР")))</f>
        <v>Социальные выплаты гражданам, кроме публичных нормативных социальных выплат</v>
      </c>
      <c r="B1090" s="6">
        <v>810</v>
      </c>
      <c r="C1090" s="8" t="s">
        <v>530</v>
      </c>
      <c r="D1090" s="8" t="s">
        <v>556</v>
      </c>
      <c r="E1090" s="6" t="s">
        <v>136</v>
      </c>
      <c r="F1090" s="6">
        <v>320</v>
      </c>
      <c r="G1090" s="15">
        <f t="shared" si="147"/>
        <v>593.9</v>
      </c>
      <c r="H1090" s="15">
        <f t="shared" si="147"/>
        <v>593.9</v>
      </c>
    </row>
    <row r="1091" spans="1:8" ht="33">
      <c r="A1091" s="39" t="str">
        <f ca="1">IF(ISERROR(MATCH(F1091,Код_КВР,0)),"",INDIRECT(ADDRESS(MATCH(F1091,Код_КВР,0)+1,2,,,"КВР")))</f>
        <v>Пособия, компенсации и иные социальные выплаты гражданам, кроме публичных нормативных обязательств</v>
      </c>
      <c r="B1091" s="6">
        <v>810</v>
      </c>
      <c r="C1091" s="8" t="s">
        <v>530</v>
      </c>
      <c r="D1091" s="8" t="s">
        <v>556</v>
      </c>
      <c r="E1091" s="6" t="s">
        <v>136</v>
      </c>
      <c r="F1091" s="6">
        <v>321</v>
      </c>
      <c r="G1091" s="15">
        <v>593.9</v>
      </c>
      <c r="H1091" s="15">
        <v>593.9</v>
      </c>
    </row>
    <row r="1092" spans="1:8" ht="33">
      <c r="A1092" s="39" t="str">
        <f ca="1">IF(ISERROR(MATCH(E1092,Код_КЦСР,0)),"",INDIRECT(ADDRESS(MATCH(E1092,Код_КЦСР,0)+1,2,,,"КЦСР")))</f>
        <v>Муниципальная программа «Социальная поддержка граждан на 2014-2018 годы»</v>
      </c>
      <c r="B1092" s="6">
        <v>810</v>
      </c>
      <c r="C1092" s="8" t="s">
        <v>530</v>
      </c>
      <c r="D1092" s="8" t="s">
        <v>556</v>
      </c>
      <c r="E1092" s="6" t="s">
        <v>340</v>
      </c>
      <c r="F1092" s="6"/>
      <c r="G1092" s="15">
        <f>G1093+G1098+G1103+G1108+G1113+G1118+G1122</f>
        <v>717854.79999999993</v>
      </c>
      <c r="H1092" s="15">
        <f>H1093+H1098+H1103+H1108+H1113+H1118+H1122</f>
        <v>712955.8</v>
      </c>
    </row>
    <row r="1093" spans="1:8" ht="33">
      <c r="A1093" s="39" t="str">
        <f ca="1">IF(ISERROR(MATCH(E1093,Код_КЦСР,0)),"",INDIRECT(ADDRESS(MATCH(E1093,Код_КЦСР,0)+1,2,,,"КЦСР")))</f>
        <v>Выплата ежемесячного социального пособия на оздоровление работникам учреждений здравоохранения</v>
      </c>
      <c r="B1093" s="6">
        <v>810</v>
      </c>
      <c r="C1093" s="8" t="s">
        <v>530</v>
      </c>
      <c r="D1093" s="8" t="s">
        <v>556</v>
      </c>
      <c r="E1093" s="6" t="s">
        <v>345</v>
      </c>
      <c r="F1093" s="6"/>
      <c r="G1093" s="15">
        <f t="shared" ref="G1093:H1095" si="148">G1094</f>
        <v>27293</v>
      </c>
      <c r="H1093" s="15">
        <f t="shared" si="148"/>
        <v>27293</v>
      </c>
    </row>
    <row r="1094" spans="1:8" ht="49.5">
      <c r="A1094" s="39" t="str">
        <f ca="1">IF(ISERROR(MATCH(E1094,Код_КЦСР,0)),"",INDIRECT(ADDRESS(MATCH(E1094,Код_КЦСР,0)+1,2,,,"КЦСР")))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094" s="6">
        <v>810</v>
      </c>
      <c r="C1094" s="8" t="s">
        <v>530</v>
      </c>
      <c r="D1094" s="8" t="s">
        <v>556</v>
      </c>
      <c r="E1094" s="6" t="s">
        <v>347</v>
      </c>
      <c r="F1094" s="6"/>
      <c r="G1094" s="15">
        <f t="shared" si="148"/>
        <v>27293</v>
      </c>
      <c r="H1094" s="15">
        <f t="shared" si="148"/>
        <v>27293</v>
      </c>
    </row>
    <row r="1095" spans="1:8">
      <c r="A1095" s="39" t="str">
        <f ca="1">IF(ISERROR(MATCH(F1095,Код_КВР,0)),"",INDIRECT(ADDRESS(MATCH(F1095,Код_КВР,0)+1,2,,,"КВР")))</f>
        <v>Социальное обеспечение и иные выплаты населению</v>
      </c>
      <c r="B1095" s="6">
        <v>810</v>
      </c>
      <c r="C1095" s="8" t="s">
        <v>530</v>
      </c>
      <c r="D1095" s="8" t="s">
        <v>556</v>
      </c>
      <c r="E1095" s="6" t="s">
        <v>347</v>
      </c>
      <c r="F1095" s="6">
        <v>300</v>
      </c>
      <c r="G1095" s="15">
        <f t="shared" si="148"/>
        <v>27293</v>
      </c>
      <c r="H1095" s="15">
        <f t="shared" si="148"/>
        <v>27293</v>
      </c>
    </row>
    <row r="1096" spans="1:8">
      <c r="A1096" s="39" t="str">
        <f ca="1">IF(ISERROR(MATCH(F1096,Код_КВР,0)),"",INDIRECT(ADDRESS(MATCH(F1096,Код_КВР,0)+1,2,,,"КВР")))</f>
        <v>Публичные нормативные социальные выплаты гражданам</v>
      </c>
      <c r="B1096" s="6">
        <v>810</v>
      </c>
      <c r="C1096" s="8" t="s">
        <v>530</v>
      </c>
      <c r="D1096" s="8" t="s">
        <v>556</v>
      </c>
      <c r="E1096" s="6" t="s">
        <v>347</v>
      </c>
      <c r="F1096" s="6">
        <v>310</v>
      </c>
      <c r="G1096" s="15">
        <f>G1097</f>
        <v>27293</v>
      </c>
      <c r="H1096" s="15">
        <f>H1097</f>
        <v>27293</v>
      </c>
    </row>
    <row r="1097" spans="1:8" ht="33">
      <c r="A1097" s="39" t="str">
        <f ca="1">IF(ISERROR(MATCH(F1097,Код_КВР,0)),"",INDIRECT(ADDRESS(MATCH(F1097,Код_КВР,0)+1,2,,,"КВР")))</f>
        <v>Пособия, компенсации, меры социальной поддержки по публичным нормативным обязательствам</v>
      </c>
      <c r="B1097" s="6">
        <v>810</v>
      </c>
      <c r="C1097" s="8" t="s">
        <v>530</v>
      </c>
      <c r="D1097" s="8" t="s">
        <v>556</v>
      </c>
      <c r="E1097" s="6" t="s">
        <v>347</v>
      </c>
      <c r="F1097" s="6">
        <v>313</v>
      </c>
      <c r="G1097" s="15">
        <v>27293</v>
      </c>
      <c r="H1097" s="15">
        <v>27293</v>
      </c>
    </row>
    <row r="1098" spans="1:8" ht="33">
      <c r="A1098" s="39" t="str">
        <f ca="1">IF(ISERROR(MATCH(E1098,Код_КЦСР,0)),"",INDIRECT(ADDRESS(MATCH(E1098,Код_КЦСР,0)+1,2,,,"КЦСР")))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098" s="6">
        <v>810</v>
      </c>
      <c r="C1098" s="8" t="s">
        <v>530</v>
      </c>
      <c r="D1098" s="8" t="s">
        <v>556</v>
      </c>
      <c r="E1098" s="6" t="s">
        <v>349</v>
      </c>
      <c r="F1098" s="6"/>
      <c r="G1098" s="15">
        <f t="shared" ref="G1098:H1101" si="149">G1099</f>
        <v>3888</v>
      </c>
      <c r="H1098" s="15">
        <f t="shared" si="149"/>
        <v>3888</v>
      </c>
    </row>
    <row r="1099" spans="1:8" ht="49.5">
      <c r="A1099" s="39" t="str">
        <f ca="1">IF(ISERROR(MATCH(E1099,Код_КЦСР,0)),"",INDIRECT(ADDRESS(MATCH(E1099,Код_КЦСР,0)+1,2,,,"КЦСР")))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099" s="6">
        <v>810</v>
      </c>
      <c r="C1099" s="8" t="s">
        <v>530</v>
      </c>
      <c r="D1099" s="8" t="s">
        <v>556</v>
      </c>
      <c r="E1099" s="6" t="s">
        <v>351</v>
      </c>
      <c r="F1099" s="6"/>
      <c r="G1099" s="15">
        <f t="shared" si="149"/>
        <v>3888</v>
      </c>
      <c r="H1099" s="15">
        <f t="shared" si="149"/>
        <v>3888</v>
      </c>
    </row>
    <row r="1100" spans="1:8">
      <c r="A1100" s="39" t="str">
        <f ca="1">IF(ISERROR(MATCH(F1100,Код_КВР,0)),"",INDIRECT(ADDRESS(MATCH(F1100,Код_КВР,0)+1,2,,,"КВР")))</f>
        <v>Социальное обеспечение и иные выплаты населению</v>
      </c>
      <c r="B1100" s="6">
        <v>810</v>
      </c>
      <c r="C1100" s="8" t="s">
        <v>530</v>
      </c>
      <c r="D1100" s="8" t="s">
        <v>556</v>
      </c>
      <c r="E1100" s="6" t="s">
        <v>351</v>
      </c>
      <c r="F1100" s="6">
        <v>300</v>
      </c>
      <c r="G1100" s="15">
        <f t="shared" si="149"/>
        <v>3888</v>
      </c>
      <c r="H1100" s="15">
        <f t="shared" si="149"/>
        <v>3888</v>
      </c>
    </row>
    <row r="1101" spans="1:8">
      <c r="A1101" s="39" t="str">
        <f ca="1">IF(ISERROR(MATCH(F1101,Код_КВР,0)),"",INDIRECT(ADDRESS(MATCH(F1101,Код_КВР,0)+1,2,,,"КВР")))</f>
        <v>Публичные нормативные социальные выплаты гражданам</v>
      </c>
      <c r="B1101" s="6">
        <v>810</v>
      </c>
      <c r="C1101" s="8" t="s">
        <v>530</v>
      </c>
      <c r="D1101" s="8" t="s">
        <v>556</v>
      </c>
      <c r="E1101" s="6" t="s">
        <v>351</v>
      </c>
      <c r="F1101" s="6">
        <v>310</v>
      </c>
      <c r="G1101" s="15">
        <f t="shared" si="149"/>
        <v>3888</v>
      </c>
      <c r="H1101" s="15">
        <f t="shared" si="149"/>
        <v>3888</v>
      </c>
    </row>
    <row r="1102" spans="1:8" ht="33">
      <c r="A1102" s="39" t="str">
        <f ca="1">IF(ISERROR(MATCH(F1102,Код_КВР,0)),"",INDIRECT(ADDRESS(MATCH(F1102,Код_КВР,0)+1,2,,,"КВР")))</f>
        <v>Пособия, компенсации, меры социальной поддержки по публичным нормативным обязательствам</v>
      </c>
      <c r="B1102" s="6">
        <v>810</v>
      </c>
      <c r="C1102" s="8" t="s">
        <v>530</v>
      </c>
      <c r="D1102" s="8" t="s">
        <v>556</v>
      </c>
      <c r="E1102" s="6" t="s">
        <v>351</v>
      </c>
      <c r="F1102" s="6">
        <v>313</v>
      </c>
      <c r="G1102" s="15">
        <v>3888</v>
      </c>
      <c r="H1102" s="15">
        <v>3888</v>
      </c>
    </row>
    <row r="1103" spans="1:8" ht="33">
      <c r="A1103" s="39" t="str">
        <f ca="1">IF(ISERROR(MATCH(E1103,Код_КЦСР,0)),"",INDIRECT(ADDRESS(MATCH(E1103,Код_КЦСР,0)+1,2,,,"КЦСР")))</f>
        <v>Выплата вознаграждений лицам, имеющим знак «За особые заслуги перед городом Череповцом»</v>
      </c>
      <c r="B1103" s="6">
        <v>810</v>
      </c>
      <c r="C1103" s="8" t="s">
        <v>530</v>
      </c>
      <c r="D1103" s="8" t="s">
        <v>556</v>
      </c>
      <c r="E1103" s="6" t="s">
        <v>353</v>
      </c>
      <c r="F1103" s="6"/>
      <c r="G1103" s="15">
        <f t="shared" ref="G1103:H1106" si="150">G1104</f>
        <v>439.4</v>
      </c>
      <c r="H1103" s="15">
        <f t="shared" si="150"/>
        <v>457.5</v>
      </c>
    </row>
    <row r="1104" spans="1:8" ht="49.5">
      <c r="A1104" s="39" t="str">
        <f ca="1">IF(ISERROR(MATCH(E1104,Код_КЦСР,0)),"",INDIRECT(ADDRESS(MATCH(E1104,Код_КЦСР,0)+1,2,,,"КЦСР")))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04" s="6">
        <v>810</v>
      </c>
      <c r="C1104" s="8" t="s">
        <v>530</v>
      </c>
      <c r="D1104" s="8" t="s">
        <v>556</v>
      </c>
      <c r="E1104" s="6" t="s">
        <v>355</v>
      </c>
      <c r="F1104" s="6"/>
      <c r="G1104" s="15">
        <f t="shared" si="150"/>
        <v>439.4</v>
      </c>
      <c r="H1104" s="15">
        <f t="shared" si="150"/>
        <v>457.5</v>
      </c>
    </row>
    <row r="1105" spans="1:8">
      <c r="A1105" s="39" t="str">
        <f ca="1">IF(ISERROR(MATCH(F1105,Код_КВР,0)),"",INDIRECT(ADDRESS(MATCH(F1105,Код_КВР,0)+1,2,,,"КВР")))</f>
        <v>Социальное обеспечение и иные выплаты населению</v>
      </c>
      <c r="B1105" s="6">
        <v>810</v>
      </c>
      <c r="C1105" s="8" t="s">
        <v>530</v>
      </c>
      <c r="D1105" s="8" t="s">
        <v>556</v>
      </c>
      <c r="E1105" s="6" t="s">
        <v>355</v>
      </c>
      <c r="F1105" s="6">
        <v>300</v>
      </c>
      <c r="G1105" s="15">
        <f t="shared" si="150"/>
        <v>439.4</v>
      </c>
      <c r="H1105" s="15">
        <f t="shared" si="150"/>
        <v>457.5</v>
      </c>
    </row>
    <row r="1106" spans="1:8">
      <c r="A1106" s="39" t="str">
        <f ca="1">IF(ISERROR(MATCH(F1106,Код_КВР,0)),"",INDIRECT(ADDRESS(MATCH(F1106,Код_КВР,0)+1,2,,,"КВР")))</f>
        <v>Публичные нормативные социальные выплаты гражданам</v>
      </c>
      <c r="B1106" s="6">
        <v>810</v>
      </c>
      <c r="C1106" s="8" t="s">
        <v>530</v>
      </c>
      <c r="D1106" s="8" t="s">
        <v>556</v>
      </c>
      <c r="E1106" s="6" t="s">
        <v>355</v>
      </c>
      <c r="F1106" s="6">
        <v>310</v>
      </c>
      <c r="G1106" s="15">
        <f t="shared" si="150"/>
        <v>439.4</v>
      </c>
      <c r="H1106" s="15">
        <f t="shared" si="150"/>
        <v>457.5</v>
      </c>
    </row>
    <row r="1107" spans="1:8" ht="33">
      <c r="A1107" s="39" t="str">
        <f ca="1">IF(ISERROR(MATCH(F1107,Код_КВР,0)),"",INDIRECT(ADDRESS(MATCH(F1107,Код_КВР,0)+1,2,,,"КВР")))</f>
        <v>Пособия, компенсации, меры социальной поддержки по публичным нормативным обязательствам</v>
      </c>
      <c r="B1107" s="6">
        <v>810</v>
      </c>
      <c r="C1107" s="8" t="s">
        <v>530</v>
      </c>
      <c r="D1107" s="8" t="s">
        <v>556</v>
      </c>
      <c r="E1107" s="6" t="s">
        <v>355</v>
      </c>
      <c r="F1107" s="6">
        <v>313</v>
      </c>
      <c r="G1107" s="15">
        <v>439.4</v>
      </c>
      <c r="H1107" s="15">
        <v>457.5</v>
      </c>
    </row>
    <row r="1108" spans="1:8" ht="33">
      <c r="A1108" s="39" t="str">
        <f ca="1">IF(ISERROR(MATCH(E1108,Код_КЦСР,0)),"",INDIRECT(ADDRESS(MATCH(E1108,Код_КЦСР,0)+1,2,,,"КЦСР")))</f>
        <v>Выплата вознаграждений лицам, имеющим звание «Почетный гражданин города Череповца</v>
      </c>
      <c r="B1108" s="6">
        <v>810</v>
      </c>
      <c r="C1108" s="8" t="s">
        <v>530</v>
      </c>
      <c r="D1108" s="8" t="s">
        <v>556</v>
      </c>
      <c r="E1108" s="6" t="s">
        <v>357</v>
      </c>
      <c r="F1108" s="6"/>
      <c r="G1108" s="15">
        <f t="shared" ref="G1108:H1111" si="151">G1109</f>
        <v>478.7</v>
      </c>
      <c r="H1108" s="15">
        <f t="shared" si="151"/>
        <v>503</v>
      </c>
    </row>
    <row r="1109" spans="1:8" ht="49.5">
      <c r="A1109" s="39" t="str">
        <f ca="1">IF(ISERROR(MATCH(E1109,Код_КЦСР,0)),"",INDIRECT(ADDRESS(MATCH(E1109,Код_КЦСР,0)+1,2,,,"КЦСР")))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09" s="6">
        <v>810</v>
      </c>
      <c r="C1109" s="8" t="s">
        <v>530</v>
      </c>
      <c r="D1109" s="8" t="s">
        <v>556</v>
      </c>
      <c r="E1109" s="6" t="s">
        <v>359</v>
      </c>
      <c r="F1109" s="6"/>
      <c r="G1109" s="15">
        <f t="shared" si="151"/>
        <v>478.7</v>
      </c>
      <c r="H1109" s="15">
        <f t="shared" si="151"/>
        <v>503</v>
      </c>
    </row>
    <row r="1110" spans="1:8">
      <c r="A1110" s="39" t="str">
        <f ca="1">IF(ISERROR(MATCH(F1110,Код_КВР,0)),"",INDIRECT(ADDRESS(MATCH(F1110,Код_КВР,0)+1,2,,,"КВР")))</f>
        <v>Социальное обеспечение и иные выплаты населению</v>
      </c>
      <c r="B1110" s="6">
        <v>810</v>
      </c>
      <c r="C1110" s="8" t="s">
        <v>530</v>
      </c>
      <c r="D1110" s="8" t="s">
        <v>556</v>
      </c>
      <c r="E1110" s="6" t="s">
        <v>359</v>
      </c>
      <c r="F1110" s="6">
        <v>300</v>
      </c>
      <c r="G1110" s="15">
        <f t="shared" si="151"/>
        <v>478.7</v>
      </c>
      <c r="H1110" s="15">
        <f t="shared" si="151"/>
        <v>503</v>
      </c>
    </row>
    <row r="1111" spans="1:8">
      <c r="A1111" s="39" t="str">
        <f ca="1">IF(ISERROR(MATCH(F1111,Код_КВР,0)),"",INDIRECT(ADDRESS(MATCH(F1111,Код_КВР,0)+1,2,,,"КВР")))</f>
        <v>Публичные нормативные социальные выплаты гражданам</v>
      </c>
      <c r="B1111" s="6">
        <v>810</v>
      </c>
      <c r="C1111" s="8" t="s">
        <v>530</v>
      </c>
      <c r="D1111" s="8" t="s">
        <v>556</v>
      </c>
      <c r="E1111" s="6" t="s">
        <v>359</v>
      </c>
      <c r="F1111" s="6">
        <v>310</v>
      </c>
      <c r="G1111" s="15">
        <f t="shared" si="151"/>
        <v>478.7</v>
      </c>
      <c r="H1111" s="15">
        <f t="shared" si="151"/>
        <v>503</v>
      </c>
    </row>
    <row r="1112" spans="1:8" ht="33">
      <c r="A1112" s="39" t="str">
        <f ca="1">IF(ISERROR(MATCH(F1112,Код_КВР,0)),"",INDIRECT(ADDRESS(MATCH(F1112,Код_КВР,0)+1,2,,,"КВР")))</f>
        <v>Пособия, компенсации, меры социальной поддержки по публичным нормативным обязательствам</v>
      </c>
      <c r="B1112" s="6">
        <v>810</v>
      </c>
      <c r="C1112" s="8" t="s">
        <v>530</v>
      </c>
      <c r="D1112" s="8" t="s">
        <v>556</v>
      </c>
      <c r="E1112" s="6" t="s">
        <v>359</v>
      </c>
      <c r="F1112" s="6">
        <v>313</v>
      </c>
      <c r="G1112" s="15">
        <v>478.7</v>
      </c>
      <c r="H1112" s="15">
        <v>503</v>
      </c>
    </row>
    <row r="1113" spans="1:8" ht="33">
      <c r="A1113" s="39" t="str">
        <f ca="1">IF(ISERROR(MATCH(E1113,Код_КЦСР,0)),"",INDIRECT(ADDRESS(MATCH(E1113,Код_КЦСР,0)+1,2,,,"КЦСР")))</f>
        <v>Социальная поддержка пенсионеров на условиях договора пожизненного содержания с иждивением</v>
      </c>
      <c r="B1113" s="6">
        <v>810</v>
      </c>
      <c r="C1113" s="8" t="s">
        <v>530</v>
      </c>
      <c r="D1113" s="8" t="s">
        <v>556</v>
      </c>
      <c r="E1113" s="6" t="s">
        <v>361</v>
      </c>
      <c r="F1113" s="6"/>
      <c r="G1113" s="15">
        <f t="shared" ref="G1113:H1123" si="152">G1114</f>
        <v>15038</v>
      </c>
      <c r="H1113" s="15">
        <f t="shared" si="152"/>
        <v>15155.3</v>
      </c>
    </row>
    <row r="1114" spans="1:8">
      <c r="A1114" s="39" t="str">
        <f ca="1">IF(ISERROR(MATCH(F1114,Код_КВР,0)),"",INDIRECT(ADDRESS(MATCH(F1114,Код_КВР,0)+1,2,,,"КВР")))</f>
        <v>Социальное обеспечение и иные выплаты населению</v>
      </c>
      <c r="B1114" s="6">
        <v>810</v>
      </c>
      <c r="C1114" s="8" t="s">
        <v>530</v>
      </c>
      <c r="D1114" s="8" t="s">
        <v>556</v>
      </c>
      <c r="E1114" s="6" t="s">
        <v>361</v>
      </c>
      <c r="F1114" s="6">
        <v>300</v>
      </c>
      <c r="G1114" s="15">
        <f t="shared" si="152"/>
        <v>15038</v>
      </c>
      <c r="H1114" s="15">
        <f t="shared" si="152"/>
        <v>15155.3</v>
      </c>
    </row>
    <row r="1115" spans="1:8" ht="33">
      <c r="A1115" s="39" t="str">
        <f ca="1">IF(ISERROR(MATCH(F1115,Код_КВР,0)),"",INDIRECT(ADDRESS(MATCH(F1115,Код_КВР,0)+1,2,,,"КВР")))</f>
        <v>Социальные выплаты гражданам, кроме публичных нормативных социальных выплат</v>
      </c>
      <c r="B1115" s="6">
        <v>810</v>
      </c>
      <c r="C1115" s="8" t="s">
        <v>530</v>
      </c>
      <c r="D1115" s="8" t="s">
        <v>556</v>
      </c>
      <c r="E1115" s="6" t="s">
        <v>361</v>
      </c>
      <c r="F1115" s="6">
        <v>320</v>
      </c>
      <c r="G1115" s="15">
        <f>SUM(G1116:G1117)</f>
        <v>15038</v>
      </c>
      <c r="H1115" s="15">
        <f>SUM(H1116:H1117)</f>
        <v>15155.3</v>
      </c>
    </row>
    <row r="1116" spans="1:8" ht="33">
      <c r="A1116" s="39" t="str">
        <f ca="1">IF(ISERROR(MATCH(F1116,Код_КВР,0)),"",INDIRECT(ADDRESS(MATCH(F1116,Код_КВР,0)+1,2,,,"КВР")))</f>
        <v>Пособия, компенсации и иные социальные выплаты гражданам, кроме публичных нормативных обязательств</v>
      </c>
      <c r="B1116" s="6">
        <v>810</v>
      </c>
      <c r="C1116" s="8" t="s">
        <v>530</v>
      </c>
      <c r="D1116" s="8" t="s">
        <v>556</v>
      </c>
      <c r="E1116" s="6" t="s">
        <v>361</v>
      </c>
      <c r="F1116" s="6">
        <v>321</v>
      </c>
      <c r="G1116" s="15">
        <v>12936.8</v>
      </c>
      <c r="H1116" s="15">
        <v>12936.8</v>
      </c>
    </row>
    <row r="1117" spans="1:8" ht="33">
      <c r="A1117" s="39" t="str">
        <f ca="1">IF(ISERROR(MATCH(F1117,Код_КВР,0)),"",INDIRECT(ADDRESS(MATCH(F1117,Код_КВР,0)+1,2,,,"КВР")))</f>
        <v>Приобретение товаров, работ, услуг в пользу граждан в целях их социального обеспечения</v>
      </c>
      <c r="B1117" s="6">
        <v>810</v>
      </c>
      <c r="C1117" s="8" t="s">
        <v>530</v>
      </c>
      <c r="D1117" s="8" t="s">
        <v>556</v>
      </c>
      <c r="E1117" s="6" t="s">
        <v>361</v>
      </c>
      <c r="F1117" s="6">
        <v>323</v>
      </c>
      <c r="G1117" s="15">
        <v>2101.1999999999998</v>
      </c>
      <c r="H1117" s="15">
        <v>2218.5</v>
      </c>
    </row>
    <row r="1118" spans="1:8" ht="33">
      <c r="A1118" s="39" t="str">
        <f ca="1">IF(ISERROR(MATCH(E1118,Код_КЦСР,0)),"",INDIRECT(ADDRESS(MATCH(E1118,Код_КЦСР,0)+1,2,,,"КЦСР")))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18" s="6">
        <v>810</v>
      </c>
      <c r="C1118" s="8" t="s">
        <v>530</v>
      </c>
      <c r="D1118" s="8" t="s">
        <v>556</v>
      </c>
      <c r="E1118" s="6" t="s">
        <v>133</v>
      </c>
      <c r="F1118" s="6"/>
      <c r="G1118" s="15">
        <f t="shared" si="152"/>
        <v>292794.09999999998</v>
      </c>
      <c r="H1118" s="15">
        <f t="shared" si="152"/>
        <v>295473.5</v>
      </c>
    </row>
    <row r="1119" spans="1:8">
      <c r="A1119" s="39" t="str">
        <f ca="1">IF(ISERROR(MATCH(F1119,Код_КВР,0)),"",INDIRECT(ADDRESS(MATCH(F1119,Код_КВР,0)+1,2,,,"КВР")))</f>
        <v>Социальное обеспечение и иные выплаты населению</v>
      </c>
      <c r="B1119" s="6">
        <v>810</v>
      </c>
      <c r="C1119" s="8" t="s">
        <v>530</v>
      </c>
      <c r="D1119" s="8" t="s">
        <v>556</v>
      </c>
      <c r="E1119" s="6" t="s">
        <v>133</v>
      </c>
      <c r="F1119" s="6">
        <v>300</v>
      </c>
      <c r="G1119" s="15">
        <f t="shared" si="152"/>
        <v>292794.09999999998</v>
      </c>
      <c r="H1119" s="15">
        <f t="shared" si="152"/>
        <v>295473.5</v>
      </c>
    </row>
    <row r="1120" spans="1:8" ht="33">
      <c r="A1120" s="39" t="str">
        <f ca="1">IF(ISERROR(MATCH(F1120,Код_КВР,0)),"",INDIRECT(ADDRESS(MATCH(F1120,Код_КВР,0)+1,2,,,"КВР")))</f>
        <v>Социальные выплаты гражданам, кроме публичных нормативных социальных выплат</v>
      </c>
      <c r="B1120" s="6">
        <v>810</v>
      </c>
      <c r="C1120" s="8" t="s">
        <v>530</v>
      </c>
      <c r="D1120" s="8" t="s">
        <v>556</v>
      </c>
      <c r="E1120" s="6" t="s">
        <v>133</v>
      </c>
      <c r="F1120" s="6">
        <v>320</v>
      </c>
      <c r="G1120" s="15">
        <f t="shared" si="152"/>
        <v>292794.09999999998</v>
      </c>
      <c r="H1120" s="15">
        <f t="shared" si="152"/>
        <v>295473.5</v>
      </c>
    </row>
    <row r="1121" spans="1:8" ht="33">
      <c r="A1121" s="39" t="str">
        <f ca="1">IF(ISERROR(MATCH(F1121,Код_КВР,0)),"",INDIRECT(ADDRESS(MATCH(F1121,Код_КВР,0)+1,2,,,"КВР")))</f>
        <v>Пособия, компенсации и иные социальные выплаты гражданам, кроме публичных нормативных обязательств</v>
      </c>
      <c r="B1121" s="6">
        <v>810</v>
      </c>
      <c r="C1121" s="8" t="s">
        <v>530</v>
      </c>
      <c r="D1121" s="8" t="s">
        <v>556</v>
      </c>
      <c r="E1121" s="6" t="s">
        <v>133</v>
      </c>
      <c r="F1121" s="6">
        <v>321</v>
      </c>
      <c r="G1121" s="15">
        <v>292794.09999999998</v>
      </c>
      <c r="H1121" s="15">
        <v>295473.5</v>
      </c>
    </row>
    <row r="1122" spans="1:8" ht="82.5">
      <c r="A1122" s="39" t="str">
        <f ca="1">IF(ISERROR(MATCH(E1122,Код_КЦСР,0)),"",INDIRECT(ADDRESS(MATCH(E1122,Код_КЦСР,0)+1,2,,,"КЦСР")))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22" s="6">
        <v>810</v>
      </c>
      <c r="C1122" s="8" t="s">
        <v>530</v>
      </c>
      <c r="D1122" s="8" t="s">
        <v>556</v>
      </c>
      <c r="E1122" s="6" t="s">
        <v>128</v>
      </c>
      <c r="F1122" s="6"/>
      <c r="G1122" s="15">
        <f t="shared" si="152"/>
        <v>377923.6</v>
      </c>
      <c r="H1122" s="15">
        <f t="shared" si="152"/>
        <v>370185.5</v>
      </c>
    </row>
    <row r="1123" spans="1:8">
      <c r="A1123" s="39" t="str">
        <f ca="1">IF(ISERROR(MATCH(F1123,Код_КВР,0)),"",INDIRECT(ADDRESS(MATCH(F1123,Код_КВР,0)+1,2,,,"КВР")))</f>
        <v>Социальное обеспечение и иные выплаты населению</v>
      </c>
      <c r="B1123" s="6">
        <v>810</v>
      </c>
      <c r="C1123" s="8" t="s">
        <v>530</v>
      </c>
      <c r="D1123" s="8" t="s">
        <v>556</v>
      </c>
      <c r="E1123" s="6" t="s">
        <v>128</v>
      </c>
      <c r="F1123" s="6">
        <v>300</v>
      </c>
      <c r="G1123" s="15">
        <f t="shared" si="152"/>
        <v>377923.6</v>
      </c>
      <c r="H1123" s="15">
        <f t="shared" si="152"/>
        <v>370185.5</v>
      </c>
    </row>
    <row r="1124" spans="1:8" ht="33">
      <c r="A1124" s="39" t="str">
        <f ca="1">IF(ISERROR(MATCH(F1124,Код_КВР,0)),"",INDIRECT(ADDRESS(MATCH(F1124,Код_КВР,0)+1,2,,,"КВР")))</f>
        <v>Социальные выплаты гражданам, кроме публичных нормативных социальных выплат</v>
      </c>
      <c r="B1124" s="6">
        <v>810</v>
      </c>
      <c r="C1124" s="8" t="s">
        <v>530</v>
      </c>
      <c r="D1124" s="8" t="s">
        <v>556</v>
      </c>
      <c r="E1124" s="6" t="s">
        <v>128</v>
      </c>
      <c r="F1124" s="6">
        <v>320</v>
      </c>
      <c r="G1124" s="15">
        <f>SUM(G1125:G1126)</f>
        <v>377923.6</v>
      </c>
      <c r="H1124" s="15">
        <f>SUM(H1125:H1126)</f>
        <v>370185.5</v>
      </c>
    </row>
    <row r="1125" spans="1:8" ht="33">
      <c r="A1125" s="39" t="str">
        <f ca="1">IF(ISERROR(MATCH(F1125,Код_КВР,0)),"",INDIRECT(ADDRESS(MATCH(F1125,Код_КВР,0)+1,2,,,"КВР")))</f>
        <v>Пособия, компенсации и иные социальные выплаты гражданам, кроме публичных нормативных обязательств</v>
      </c>
      <c r="B1125" s="6">
        <v>810</v>
      </c>
      <c r="C1125" s="8" t="s">
        <v>530</v>
      </c>
      <c r="D1125" s="8" t="s">
        <v>556</v>
      </c>
      <c r="E1125" s="6" t="s">
        <v>128</v>
      </c>
      <c r="F1125" s="6">
        <v>321</v>
      </c>
      <c r="G1125" s="15">
        <f>368400+8000</f>
        <v>376400</v>
      </c>
      <c r="H1125" s="15">
        <f>360661.9+8000</f>
        <v>368661.9</v>
      </c>
    </row>
    <row r="1126" spans="1:8" ht="33">
      <c r="A1126" s="39" t="str">
        <f ca="1">IF(ISERROR(MATCH(F1126,Код_КВР,0)),"",INDIRECT(ADDRESS(MATCH(F1126,Код_КВР,0)+1,2,,,"КВР")))</f>
        <v>Приобретение товаров, работ, услуг в пользу граждан в целях их социального обеспечения</v>
      </c>
      <c r="B1126" s="6">
        <v>810</v>
      </c>
      <c r="C1126" s="8" t="s">
        <v>530</v>
      </c>
      <c r="D1126" s="8" t="s">
        <v>556</v>
      </c>
      <c r="E1126" s="6" t="s">
        <v>128</v>
      </c>
      <c r="F1126" s="6">
        <v>323</v>
      </c>
      <c r="G1126" s="15">
        <f>999+524.6</f>
        <v>1523.6</v>
      </c>
      <c r="H1126" s="15">
        <f>999+524.6</f>
        <v>1523.6</v>
      </c>
    </row>
    <row r="1127" spans="1:8">
      <c r="A1127" s="10" t="s">
        <v>531</v>
      </c>
      <c r="B1127" s="6">
        <v>810</v>
      </c>
      <c r="C1127" s="8" t="s">
        <v>530</v>
      </c>
      <c r="D1127" s="8" t="s">
        <v>558</v>
      </c>
      <c r="E1127" s="6"/>
      <c r="F1127" s="6"/>
      <c r="G1127" s="15">
        <f>G1128+G1137+G1148</f>
        <v>55764.7</v>
      </c>
      <c r="H1127" s="15">
        <f>H1128+H1137+H1148</f>
        <v>55613.400000000009</v>
      </c>
    </row>
    <row r="1128" spans="1:8">
      <c r="A1128" s="39" t="str">
        <f ca="1">IF(ISERROR(MATCH(E1128,Код_КЦСР,0)),"",INDIRECT(ADDRESS(MATCH(E1128,Код_КЦСР,0)+1,2,,,"КЦСР")))</f>
        <v>Муниципальная программа «Здоровый город» на 2014-2022 годы</v>
      </c>
      <c r="B1128" s="6">
        <v>810</v>
      </c>
      <c r="C1128" s="8" t="s">
        <v>530</v>
      </c>
      <c r="D1128" s="8" t="s">
        <v>558</v>
      </c>
      <c r="E1128" s="6" t="s">
        <v>316</v>
      </c>
      <c r="F1128" s="6"/>
      <c r="G1128" s="15">
        <f>G1129+G1133</f>
        <v>577</v>
      </c>
      <c r="H1128" s="15">
        <f>H1129+H1133</f>
        <v>342</v>
      </c>
    </row>
    <row r="1129" spans="1:8">
      <c r="A1129" s="39" t="str">
        <f ca="1">IF(ISERROR(MATCH(E1129,Код_КЦСР,0)),"",INDIRECT(ADDRESS(MATCH(E1129,Код_КЦСР,0)+1,2,,,"КЦСР")))</f>
        <v>Здоровье на рабочем месте</v>
      </c>
      <c r="B1129" s="6">
        <v>810</v>
      </c>
      <c r="C1129" s="8" t="s">
        <v>530</v>
      </c>
      <c r="D1129" s="8" t="s">
        <v>558</v>
      </c>
      <c r="E1129" s="6" t="s">
        <v>325</v>
      </c>
      <c r="F1129" s="6"/>
      <c r="G1129" s="15">
        <f t="shared" ref="G1129:H1131" si="153">G1130</f>
        <v>295</v>
      </c>
      <c r="H1129" s="15">
        <f t="shared" si="153"/>
        <v>60</v>
      </c>
    </row>
    <row r="1130" spans="1:8">
      <c r="A1130" s="39" t="str">
        <f ca="1">IF(ISERROR(MATCH(F1130,Код_КВР,0)),"",INDIRECT(ADDRESS(MATCH(F1130,Код_КВР,0)+1,2,,,"КВР")))</f>
        <v>Закупка товаров, работ и услуг для муниципальных нужд</v>
      </c>
      <c r="B1130" s="6">
        <v>810</v>
      </c>
      <c r="C1130" s="8" t="s">
        <v>530</v>
      </c>
      <c r="D1130" s="8" t="s">
        <v>558</v>
      </c>
      <c r="E1130" s="6" t="s">
        <v>325</v>
      </c>
      <c r="F1130" s="6">
        <v>200</v>
      </c>
      <c r="G1130" s="15">
        <f t="shared" si="153"/>
        <v>295</v>
      </c>
      <c r="H1130" s="15">
        <f t="shared" si="153"/>
        <v>60</v>
      </c>
    </row>
    <row r="1131" spans="1:8" ht="33">
      <c r="A1131" s="39" t="str">
        <f ca="1">IF(ISERROR(MATCH(F1131,Код_КВР,0)),"",INDIRECT(ADDRESS(MATCH(F1131,Код_КВР,0)+1,2,,,"КВР")))</f>
        <v>Иные закупки товаров, работ и услуг для обеспечения муниципальных нужд</v>
      </c>
      <c r="B1131" s="6">
        <v>810</v>
      </c>
      <c r="C1131" s="8" t="s">
        <v>530</v>
      </c>
      <c r="D1131" s="8" t="s">
        <v>558</v>
      </c>
      <c r="E1131" s="6" t="s">
        <v>325</v>
      </c>
      <c r="F1131" s="6">
        <v>240</v>
      </c>
      <c r="G1131" s="15">
        <f t="shared" si="153"/>
        <v>295</v>
      </c>
      <c r="H1131" s="15">
        <f t="shared" si="153"/>
        <v>60</v>
      </c>
    </row>
    <row r="1132" spans="1:8" ht="33">
      <c r="A1132" s="39" t="str">
        <f ca="1">IF(ISERROR(MATCH(F1132,Код_КВР,0)),"",INDIRECT(ADDRESS(MATCH(F1132,Код_КВР,0)+1,2,,,"КВР")))</f>
        <v xml:space="preserve">Прочая закупка товаров, работ и услуг для обеспечения муниципальных нужд         </v>
      </c>
      <c r="B1132" s="6">
        <v>810</v>
      </c>
      <c r="C1132" s="8" t="s">
        <v>530</v>
      </c>
      <c r="D1132" s="8" t="s">
        <v>558</v>
      </c>
      <c r="E1132" s="6" t="s">
        <v>325</v>
      </c>
      <c r="F1132" s="6">
        <v>244</v>
      </c>
      <c r="G1132" s="15">
        <v>295</v>
      </c>
      <c r="H1132" s="15">
        <v>60</v>
      </c>
    </row>
    <row r="1133" spans="1:8">
      <c r="A1133" s="39" t="str">
        <f ca="1">IF(ISERROR(MATCH(E1133,Код_КЦСР,0)),"",INDIRECT(ADDRESS(MATCH(E1133,Код_КЦСР,0)+1,2,,,"КЦСР")))</f>
        <v>Активное долголетие</v>
      </c>
      <c r="B1133" s="6">
        <v>810</v>
      </c>
      <c r="C1133" s="8" t="s">
        <v>530</v>
      </c>
      <c r="D1133" s="8" t="s">
        <v>558</v>
      </c>
      <c r="E1133" s="6" t="s">
        <v>327</v>
      </c>
      <c r="F1133" s="6"/>
      <c r="G1133" s="15">
        <f t="shared" ref="G1133:H1135" si="154">G1134</f>
        <v>282</v>
      </c>
      <c r="H1133" s="15">
        <f t="shared" si="154"/>
        <v>282</v>
      </c>
    </row>
    <row r="1134" spans="1:8">
      <c r="A1134" s="39" t="str">
        <f ca="1">IF(ISERROR(MATCH(F1134,Код_КВР,0)),"",INDIRECT(ADDRESS(MATCH(F1134,Код_КВР,0)+1,2,,,"КВР")))</f>
        <v>Закупка товаров, работ и услуг для муниципальных нужд</v>
      </c>
      <c r="B1134" s="6">
        <v>810</v>
      </c>
      <c r="C1134" s="8" t="s">
        <v>530</v>
      </c>
      <c r="D1134" s="8" t="s">
        <v>558</v>
      </c>
      <c r="E1134" s="6" t="s">
        <v>327</v>
      </c>
      <c r="F1134" s="6">
        <v>200</v>
      </c>
      <c r="G1134" s="15">
        <f t="shared" si="154"/>
        <v>282</v>
      </c>
      <c r="H1134" s="15">
        <f t="shared" si="154"/>
        <v>282</v>
      </c>
    </row>
    <row r="1135" spans="1:8" ht="33">
      <c r="A1135" s="39" t="str">
        <f ca="1">IF(ISERROR(MATCH(F1135,Код_КВР,0)),"",INDIRECT(ADDRESS(MATCH(F1135,Код_КВР,0)+1,2,,,"КВР")))</f>
        <v>Иные закупки товаров, работ и услуг для обеспечения муниципальных нужд</v>
      </c>
      <c r="B1135" s="6">
        <v>810</v>
      </c>
      <c r="C1135" s="8" t="s">
        <v>530</v>
      </c>
      <c r="D1135" s="8" t="s">
        <v>558</v>
      </c>
      <c r="E1135" s="6" t="s">
        <v>327</v>
      </c>
      <c r="F1135" s="6">
        <v>240</v>
      </c>
      <c r="G1135" s="15">
        <f t="shared" si="154"/>
        <v>282</v>
      </c>
      <c r="H1135" s="15">
        <f t="shared" si="154"/>
        <v>282</v>
      </c>
    </row>
    <row r="1136" spans="1:8" ht="33">
      <c r="A1136" s="39" t="str">
        <f ca="1">IF(ISERROR(MATCH(F1136,Код_КВР,0)),"",INDIRECT(ADDRESS(MATCH(F1136,Код_КВР,0)+1,2,,,"КВР")))</f>
        <v xml:space="preserve">Прочая закупка товаров, работ и услуг для обеспечения муниципальных нужд         </v>
      </c>
      <c r="B1136" s="6">
        <v>810</v>
      </c>
      <c r="C1136" s="8" t="s">
        <v>530</v>
      </c>
      <c r="D1136" s="8" t="s">
        <v>558</v>
      </c>
      <c r="E1136" s="6" t="s">
        <v>327</v>
      </c>
      <c r="F1136" s="6">
        <v>244</v>
      </c>
      <c r="G1136" s="15">
        <v>282</v>
      </c>
      <c r="H1136" s="15">
        <v>282</v>
      </c>
    </row>
    <row r="1137" spans="1:8" ht="33">
      <c r="A1137" s="39" t="str">
        <f ca="1">IF(ISERROR(MATCH(E1137,Код_КЦСР,0)),"",INDIRECT(ADDRESS(MATCH(E1137,Код_КЦСР,0)+1,2,,,"КЦСР")))</f>
        <v>Муниципальная программа «Социальная поддержка граждан на 2014-2018 годы»</v>
      </c>
      <c r="B1137" s="6">
        <v>810</v>
      </c>
      <c r="C1137" s="8" t="s">
        <v>530</v>
      </c>
      <c r="D1137" s="8" t="s">
        <v>558</v>
      </c>
      <c r="E1137" s="6" t="s">
        <v>340</v>
      </c>
      <c r="F1137" s="6"/>
      <c r="G1137" s="15">
        <f>G1138+G1144</f>
        <v>12175.3</v>
      </c>
      <c r="H1137" s="15">
        <f>H1138+H1144</f>
        <v>12175.3</v>
      </c>
    </row>
    <row r="1138" spans="1:8" ht="82.5">
      <c r="A1138" s="39" t="str">
        <f ca="1">IF(ISERROR(MATCH(E1138,Код_КЦСР,0)),"",INDIRECT(ADDRESS(MATCH(E1138,Код_КЦСР,0)+1,2,,,"КЦСР")))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8" s="6">
        <v>810</v>
      </c>
      <c r="C1138" s="8" t="s">
        <v>530</v>
      </c>
      <c r="D1138" s="8" t="s">
        <v>558</v>
      </c>
      <c r="E1138" s="6" t="s">
        <v>128</v>
      </c>
      <c r="F1138" s="6"/>
      <c r="G1138" s="15">
        <f>G1139+G1141</f>
        <v>6988.8</v>
      </c>
      <c r="H1138" s="15">
        <f>H1139+H1141</f>
        <v>6988.8</v>
      </c>
    </row>
    <row r="1139" spans="1:8" ht="33">
      <c r="A1139" s="39" t="str">
        <f ca="1">IF(ISERROR(MATCH(F1139,Код_КВР,0)),"",INDIRECT(ADDRESS(MATCH(F1139,Код_КВР,0)+1,2,,,"КВР")))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9" s="6">
        <v>810</v>
      </c>
      <c r="C1139" s="8" t="s">
        <v>530</v>
      </c>
      <c r="D1139" s="8" t="s">
        <v>558</v>
      </c>
      <c r="E1139" s="6" t="s">
        <v>128</v>
      </c>
      <c r="F1139" s="6">
        <v>100</v>
      </c>
      <c r="G1139" s="15">
        <f>G1140</f>
        <v>5101</v>
      </c>
      <c r="H1139" s="15">
        <f>H1140</f>
        <v>5101</v>
      </c>
    </row>
    <row r="1140" spans="1:8">
      <c r="A1140" s="39" t="str">
        <f ca="1">IF(ISERROR(MATCH(F1140,Код_КВР,0)),"",INDIRECT(ADDRESS(MATCH(F1140,Код_КВР,0)+1,2,,,"КВР")))</f>
        <v>Расходы на выплаты персоналу казенных учреждений</v>
      </c>
      <c r="B1140" s="6">
        <v>810</v>
      </c>
      <c r="C1140" s="8" t="s">
        <v>530</v>
      </c>
      <c r="D1140" s="8" t="s">
        <v>558</v>
      </c>
      <c r="E1140" s="6" t="s">
        <v>128</v>
      </c>
      <c r="F1140" s="6">
        <v>110</v>
      </c>
      <c r="G1140" s="15">
        <f>5404.5-303.5</f>
        <v>5101</v>
      </c>
      <c r="H1140" s="15">
        <f>5404.5-303.5</f>
        <v>5101</v>
      </c>
    </row>
    <row r="1141" spans="1:8">
      <c r="A1141" s="39" t="str">
        <f ca="1">IF(ISERROR(MATCH(F1141,Код_КВР,0)),"",INDIRECT(ADDRESS(MATCH(F1141,Код_КВР,0)+1,2,,,"КВР")))</f>
        <v>Закупка товаров, работ и услуг для муниципальных нужд</v>
      </c>
      <c r="B1141" s="6">
        <v>810</v>
      </c>
      <c r="C1141" s="8" t="s">
        <v>530</v>
      </c>
      <c r="D1141" s="8" t="s">
        <v>558</v>
      </c>
      <c r="E1141" s="6" t="s">
        <v>128</v>
      </c>
      <c r="F1141" s="6">
        <v>200</v>
      </c>
      <c r="G1141" s="15">
        <f>G1142</f>
        <v>1887.8</v>
      </c>
      <c r="H1141" s="15">
        <f>H1142</f>
        <v>1887.8</v>
      </c>
    </row>
    <row r="1142" spans="1:8" ht="33">
      <c r="A1142" s="39" t="str">
        <f ca="1">IF(ISERROR(MATCH(F1142,Код_КВР,0)),"",INDIRECT(ADDRESS(MATCH(F1142,Код_КВР,0)+1,2,,,"КВР")))</f>
        <v>Иные закупки товаров, работ и услуг для обеспечения муниципальных нужд</v>
      </c>
      <c r="B1142" s="6">
        <v>810</v>
      </c>
      <c r="C1142" s="8" t="s">
        <v>530</v>
      </c>
      <c r="D1142" s="8" t="s">
        <v>558</v>
      </c>
      <c r="E1142" s="6" t="s">
        <v>128</v>
      </c>
      <c r="F1142" s="6">
        <v>240</v>
      </c>
      <c r="G1142" s="15">
        <f>G1143</f>
        <v>1887.8</v>
      </c>
      <c r="H1142" s="15">
        <f>H1143</f>
        <v>1887.8</v>
      </c>
    </row>
    <row r="1143" spans="1:8" ht="33">
      <c r="A1143" s="39" t="str">
        <f ca="1">IF(ISERROR(MATCH(F1143,Код_КВР,0)),"",INDIRECT(ADDRESS(MATCH(F1143,Код_КВР,0)+1,2,,,"КВР")))</f>
        <v xml:space="preserve">Прочая закупка товаров, работ и услуг для обеспечения муниципальных нужд         </v>
      </c>
      <c r="B1143" s="6">
        <v>810</v>
      </c>
      <c r="C1143" s="8" t="s">
        <v>530</v>
      </c>
      <c r="D1143" s="8" t="s">
        <v>558</v>
      </c>
      <c r="E1143" s="6" t="s">
        <v>128</v>
      </c>
      <c r="F1143" s="6">
        <v>244</v>
      </c>
      <c r="G1143" s="15">
        <v>1887.8</v>
      </c>
      <c r="H1143" s="15">
        <v>1887.8</v>
      </c>
    </row>
    <row r="1144" spans="1:8" ht="132">
      <c r="A1144" s="39" t="str">
        <f ca="1">IF(ISERROR(MATCH(E1144,Код_КЦСР,0)),"",INDIRECT(ADDRESS(MATCH(E1144,Код_КЦСР,0)+1,2,,,"КЦСР")))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44" s="6">
        <v>810</v>
      </c>
      <c r="C1144" s="8" t="s">
        <v>530</v>
      </c>
      <c r="D1144" s="8" t="s">
        <v>558</v>
      </c>
      <c r="E1144" s="6" t="s">
        <v>127</v>
      </c>
      <c r="F1144" s="6"/>
      <c r="G1144" s="15">
        <f t="shared" ref="G1144:H1146" si="155">G1145</f>
        <v>5186.5</v>
      </c>
      <c r="H1144" s="15">
        <f t="shared" si="155"/>
        <v>5186.5</v>
      </c>
    </row>
    <row r="1145" spans="1:8">
      <c r="A1145" s="39" t="str">
        <f ca="1">IF(ISERROR(MATCH(F1145,Код_КВР,0)),"",INDIRECT(ADDRESS(MATCH(F1145,Код_КВР,0)+1,2,,,"КВР")))</f>
        <v>Социальное обеспечение и иные выплаты населению</v>
      </c>
      <c r="B1145" s="6">
        <v>810</v>
      </c>
      <c r="C1145" s="8" t="s">
        <v>530</v>
      </c>
      <c r="D1145" s="8" t="s">
        <v>558</v>
      </c>
      <c r="E1145" s="6" t="s">
        <v>127</v>
      </c>
      <c r="F1145" s="6">
        <v>300</v>
      </c>
      <c r="G1145" s="15">
        <f t="shared" si="155"/>
        <v>5186.5</v>
      </c>
      <c r="H1145" s="15">
        <f t="shared" si="155"/>
        <v>5186.5</v>
      </c>
    </row>
    <row r="1146" spans="1:8" ht="33">
      <c r="A1146" s="39" t="str">
        <f ca="1">IF(ISERROR(MATCH(F1146,Код_КВР,0)),"",INDIRECT(ADDRESS(MATCH(F1146,Код_КВР,0)+1,2,,,"КВР")))</f>
        <v>Социальные выплаты гражданам, кроме публичных нормативных социальных выплат</v>
      </c>
      <c r="B1146" s="6">
        <v>810</v>
      </c>
      <c r="C1146" s="8" t="s">
        <v>530</v>
      </c>
      <c r="D1146" s="8" t="s">
        <v>558</v>
      </c>
      <c r="E1146" s="6" t="s">
        <v>127</v>
      </c>
      <c r="F1146" s="6">
        <v>320</v>
      </c>
      <c r="G1146" s="15">
        <f t="shared" si="155"/>
        <v>5186.5</v>
      </c>
      <c r="H1146" s="15">
        <f t="shared" si="155"/>
        <v>5186.5</v>
      </c>
    </row>
    <row r="1147" spans="1:8" ht="33">
      <c r="A1147" s="39" t="str">
        <f ca="1">IF(ISERROR(MATCH(F1147,Код_КВР,0)),"",INDIRECT(ADDRESS(MATCH(F1147,Код_КВР,0)+1,2,,,"КВР")))</f>
        <v>Пособия, компенсации и иные социальные выплаты гражданам, кроме публичных нормативных обязательств</v>
      </c>
      <c r="B1147" s="6">
        <v>810</v>
      </c>
      <c r="C1147" s="8" t="s">
        <v>530</v>
      </c>
      <c r="D1147" s="8" t="s">
        <v>558</v>
      </c>
      <c r="E1147" s="6" t="s">
        <v>127</v>
      </c>
      <c r="F1147" s="6">
        <v>321</v>
      </c>
      <c r="G1147" s="15">
        <v>5186.5</v>
      </c>
      <c r="H1147" s="15">
        <v>5186.5</v>
      </c>
    </row>
    <row r="1148" spans="1:8" ht="33">
      <c r="A1148" s="39" t="str">
        <f ca="1">IF(ISERROR(MATCH(E1148,Код_КЦСР,0)),"",INDIRECT(ADDRESS(MATCH(E1148,Код_КЦСР,0)+1,2,,,"КЦСР")))</f>
        <v>Непрограммные направления деятельности органов местного самоуправления</v>
      </c>
      <c r="B1148" s="6">
        <v>810</v>
      </c>
      <c r="C1148" s="8" t="s">
        <v>530</v>
      </c>
      <c r="D1148" s="8" t="s">
        <v>558</v>
      </c>
      <c r="E1148" s="6" t="s">
        <v>19</v>
      </c>
      <c r="F1148" s="6"/>
      <c r="G1148" s="15">
        <f t="shared" ref="G1148:H1150" si="156">G1149</f>
        <v>43012.399999999994</v>
      </c>
      <c r="H1148" s="15">
        <f t="shared" si="156"/>
        <v>43096.100000000006</v>
      </c>
    </row>
    <row r="1149" spans="1:8">
      <c r="A1149" s="39" t="str">
        <f ca="1">IF(ISERROR(MATCH(E1149,Код_КЦСР,0)),"",INDIRECT(ADDRESS(MATCH(E1149,Код_КЦСР,0)+1,2,,,"КЦСР")))</f>
        <v>Расходы, не включенные в муниципальные программы города Череповца</v>
      </c>
      <c r="B1149" s="6">
        <v>810</v>
      </c>
      <c r="C1149" s="8" t="s">
        <v>530</v>
      </c>
      <c r="D1149" s="8" t="s">
        <v>558</v>
      </c>
      <c r="E1149" s="6" t="s">
        <v>21</v>
      </c>
      <c r="F1149" s="6"/>
      <c r="G1149" s="15">
        <f>G1150+G1157+G1160+G1166+G1172</f>
        <v>43012.399999999994</v>
      </c>
      <c r="H1149" s="15">
        <f>H1150+H1157+H1160+H1166+H1172</f>
        <v>43096.100000000006</v>
      </c>
    </row>
    <row r="1150" spans="1:8" ht="33">
      <c r="A1150" s="39" t="str">
        <f ca="1">IF(ISERROR(MATCH(E1150,Код_КЦСР,0)),"",INDIRECT(ADDRESS(MATCH(E1150,Код_КЦСР,0)+1,2,,,"КЦСР")))</f>
        <v>Руководство и управление в сфере установленных функций органов местного самоуправления</v>
      </c>
      <c r="B1150" s="6">
        <v>810</v>
      </c>
      <c r="C1150" s="8" t="s">
        <v>530</v>
      </c>
      <c r="D1150" s="8" t="s">
        <v>558</v>
      </c>
      <c r="E1150" s="6" t="s">
        <v>23</v>
      </c>
      <c r="F1150" s="6"/>
      <c r="G1150" s="15">
        <f t="shared" si="156"/>
        <v>15921.5</v>
      </c>
      <c r="H1150" s="15">
        <f t="shared" si="156"/>
        <v>15935.300000000001</v>
      </c>
    </row>
    <row r="1151" spans="1:8">
      <c r="A1151" s="39" t="str">
        <f ca="1">IF(ISERROR(MATCH(E1151,Код_КЦСР,0)),"",INDIRECT(ADDRESS(MATCH(E1151,Код_КЦСР,0)+1,2,,,"КЦСР")))</f>
        <v>Центральный аппарат</v>
      </c>
      <c r="B1151" s="6">
        <v>810</v>
      </c>
      <c r="C1151" s="8" t="s">
        <v>530</v>
      </c>
      <c r="D1151" s="8" t="s">
        <v>558</v>
      </c>
      <c r="E1151" s="6" t="s">
        <v>26</v>
      </c>
      <c r="F1151" s="6"/>
      <c r="G1151" s="15">
        <f>G1152+G1154</f>
        <v>15921.5</v>
      </c>
      <c r="H1151" s="15">
        <f>H1152+H1154</f>
        <v>15935.300000000001</v>
      </c>
    </row>
    <row r="1152" spans="1:8" ht="33">
      <c r="A1152" s="39" t="str">
        <f ca="1">IF(ISERROR(MATCH(F1152,Код_КВР,0)),"",INDIRECT(ADDRESS(MATCH(F1152,Код_КВР,0)+1,2,,,"КВР")))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2" s="6">
        <v>810</v>
      </c>
      <c r="C1152" s="8" t="s">
        <v>530</v>
      </c>
      <c r="D1152" s="8" t="s">
        <v>558</v>
      </c>
      <c r="E1152" s="6" t="s">
        <v>26</v>
      </c>
      <c r="F1152" s="6">
        <v>100</v>
      </c>
      <c r="G1152" s="15">
        <f>G1153</f>
        <v>14933.7</v>
      </c>
      <c r="H1152" s="15">
        <f>H1153</f>
        <v>14933.7</v>
      </c>
    </row>
    <row r="1153" spans="1:8">
      <c r="A1153" s="39" t="str">
        <f ca="1">IF(ISERROR(MATCH(F1153,Код_КВР,0)),"",INDIRECT(ADDRESS(MATCH(F1153,Код_КВР,0)+1,2,,,"КВР")))</f>
        <v>Расходы на выплаты персоналу муниципальных органов</v>
      </c>
      <c r="B1153" s="6">
        <v>810</v>
      </c>
      <c r="C1153" s="8" t="s">
        <v>530</v>
      </c>
      <c r="D1153" s="8" t="s">
        <v>558</v>
      </c>
      <c r="E1153" s="6" t="s">
        <v>26</v>
      </c>
      <c r="F1153" s="6">
        <v>120</v>
      </c>
      <c r="G1153" s="15">
        <v>14933.7</v>
      </c>
      <c r="H1153" s="15">
        <v>14933.7</v>
      </c>
    </row>
    <row r="1154" spans="1:8">
      <c r="A1154" s="39" t="str">
        <f ca="1">IF(ISERROR(MATCH(F1154,Код_КВР,0)),"",INDIRECT(ADDRESS(MATCH(F1154,Код_КВР,0)+1,2,,,"КВР")))</f>
        <v>Закупка товаров, работ и услуг для муниципальных нужд</v>
      </c>
      <c r="B1154" s="6">
        <v>810</v>
      </c>
      <c r="C1154" s="8" t="s">
        <v>530</v>
      </c>
      <c r="D1154" s="8" t="s">
        <v>558</v>
      </c>
      <c r="E1154" s="6" t="s">
        <v>26</v>
      </c>
      <c r="F1154" s="6">
        <v>200</v>
      </c>
      <c r="G1154" s="15">
        <f>G1155</f>
        <v>987.8</v>
      </c>
      <c r="H1154" s="15">
        <f>H1155</f>
        <v>1001.6</v>
      </c>
    </row>
    <row r="1155" spans="1:8" ht="33">
      <c r="A1155" s="39" t="str">
        <f ca="1">IF(ISERROR(MATCH(F1155,Код_КВР,0)),"",INDIRECT(ADDRESS(MATCH(F1155,Код_КВР,0)+1,2,,,"КВР")))</f>
        <v>Иные закупки товаров, работ и услуг для обеспечения муниципальных нужд</v>
      </c>
      <c r="B1155" s="6">
        <v>810</v>
      </c>
      <c r="C1155" s="8" t="s">
        <v>530</v>
      </c>
      <c r="D1155" s="8" t="s">
        <v>558</v>
      </c>
      <c r="E1155" s="6" t="s">
        <v>26</v>
      </c>
      <c r="F1155" s="6">
        <v>240</v>
      </c>
      <c r="G1155" s="15">
        <f>G1156</f>
        <v>987.8</v>
      </c>
      <c r="H1155" s="15">
        <f>H1156</f>
        <v>1001.6</v>
      </c>
    </row>
    <row r="1156" spans="1:8" ht="33">
      <c r="A1156" s="39" t="str">
        <f ca="1">IF(ISERROR(MATCH(F1156,Код_КВР,0)),"",INDIRECT(ADDRESS(MATCH(F1156,Код_КВР,0)+1,2,,,"КВР")))</f>
        <v xml:space="preserve">Прочая закупка товаров, работ и услуг для обеспечения муниципальных нужд         </v>
      </c>
      <c r="B1156" s="6">
        <v>810</v>
      </c>
      <c r="C1156" s="8" t="s">
        <v>530</v>
      </c>
      <c r="D1156" s="8" t="s">
        <v>558</v>
      </c>
      <c r="E1156" s="6" t="s">
        <v>26</v>
      </c>
      <c r="F1156" s="6">
        <v>244</v>
      </c>
      <c r="G1156" s="15">
        <v>987.8</v>
      </c>
      <c r="H1156" s="15">
        <v>1001.6</v>
      </c>
    </row>
    <row r="1157" spans="1:8" ht="33">
      <c r="A1157" s="39" t="str">
        <f ca="1">IF(ISERROR(MATCH(E1157,Код_КЦСР,0)),"",INDIRECT(ADDRESS(MATCH(E1157,Код_КЦСР,0)+1,2,,,"КЦСР")))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57" s="6">
        <v>810</v>
      </c>
      <c r="C1157" s="8" t="s">
        <v>530</v>
      </c>
      <c r="D1157" s="8" t="s">
        <v>558</v>
      </c>
      <c r="E1157" s="6" t="s">
        <v>123</v>
      </c>
      <c r="F1157" s="6"/>
      <c r="G1157" s="15">
        <f>G1158</f>
        <v>1556.8</v>
      </c>
      <c r="H1157" s="15">
        <f>H1158</f>
        <v>1556.8</v>
      </c>
    </row>
    <row r="1158" spans="1:8" ht="33">
      <c r="A1158" s="39" t="str">
        <f ca="1">IF(ISERROR(MATCH(F1158,Код_КВР,0)),"",INDIRECT(ADDRESS(MATCH(F1158,Код_КВР,0)+1,2,,,"КВР")))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8" s="6">
        <v>810</v>
      </c>
      <c r="C1158" s="8" t="s">
        <v>530</v>
      </c>
      <c r="D1158" s="8" t="s">
        <v>558</v>
      </c>
      <c r="E1158" s="6" t="s">
        <v>123</v>
      </c>
      <c r="F1158" s="6">
        <v>100</v>
      </c>
      <c r="G1158" s="15">
        <f>G1159</f>
        <v>1556.8</v>
      </c>
      <c r="H1158" s="15">
        <f>H1159</f>
        <v>1556.8</v>
      </c>
    </row>
    <row r="1159" spans="1:8">
      <c r="A1159" s="39" t="str">
        <f ca="1">IF(ISERROR(MATCH(F1159,Код_КВР,0)),"",INDIRECT(ADDRESS(MATCH(F1159,Код_КВР,0)+1,2,,,"КВР")))</f>
        <v>Расходы на выплаты персоналу муниципальных органов</v>
      </c>
      <c r="B1159" s="6">
        <v>810</v>
      </c>
      <c r="C1159" s="8" t="s">
        <v>530</v>
      </c>
      <c r="D1159" s="8" t="s">
        <v>558</v>
      </c>
      <c r="E1159" s="6" t="s">
        <v>123</v>
      </c>
      <c r="F1159" s="6">
        <v>120</v>
      </c>
      <c r="G1159" s="15">
        <v>1556.8</v>
      </c>
      <c r="H1159" s="15">
        <v>1556.8</v>
      </c>
    </row>
    <row r="1160" spans="1:8" ht="90" customHeight="1">
      <c r="A1160" s="39" t="str">
        <f ca="1">IF(ISERROR(MATCH(E1160,Код_КЦСР,0)),"",INDIRECT(ADDRESS(MATCH(E1160,Код_КЦСР,0)+1,2,,,"КЦСР")))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60" s="6">
        <v>810</v>
      </c>
      <c r="C1160" s="8" t="s">
        <v>530</v>
      </c>
      <c r="D1160" s="8" t="s">
        <v>558</v>
      </c>
      <c r="E1160" s="6" t="s">
        <v>121</v>
      </c>
      <c r="F1160" s="6"/>
      <c r="G1160" s="15">
        <f>G1161+G1163</f>
        <v>21948.9</v>
      </c>
      <c r="H1160" s="15">
        <f>H1161+H1163</f>
        <v>22018.800000000003</v>
      </c>
    </row>
    <row r="1161" spans="1:8" ht="33">
      <c r="A1161" s="39" t="str">
        <f ca="1">IF(ISERROR(MATCH(F1161,Код_КВР,0)),"",INDIRECT(ADDRESS(MATCH(F1161,Код_КВР,0)+1,2,,,"КВР")))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1" s="6">
        <v>810</v>
      </c>
      <c r="C1161" s="8" t="s">
        <v>530</v>
      </c>
      <c r="D1161" s="8" t="s">
        <v>558</v>
      </c>
      <c r="E1161" s="6" t="s">
        <v>121</v>
      </c>
      <c r="F1161" s="6">
        <v>100</v>
      </c>
      <c r="G1161" s="15">
        <f>G1162</f>
        <v>20191.300000000003</v>
      </c>
      <c r="H1161" s="15">
        <f>H1162</f>
        <v>20191.300000000003</v>
      </c>
    </row>
    <row r="1162" spans="1:8">
      <c r="A1162" s="39" t="str">
        <f ca="1">IF(ISERROR(MATCH(F1162,Код_КВР,0)),"",INDIRECT(ADDRESS(MATCH(F1162,Код_КВР,0)+1,2,,,"КВР")))</f>
        <v>Расходы на выплаты персоналу муниципальных органов</v>
      </c>
      <c r="B1162" s="6">
        <v>810</v>
      </c>
      <c r="C1162" s="8" t="s">
        <v>530</v>
      </c>
      <c r="D1162" s="8" t="s">
        <v>558</v>
      </c>
      <c r="E1162" s="6" t="s">
        <v>121</v>
      </c>
      <c r="F1162" s="6">
        <v>120</v>
      </c>
      <c r="G1162" s="15">
        <f>20069.9+121.4</f>
        <v>20191.300000000003</v>
      </c>
      <c r="H1162" s="15">
        <f>20069.9+121.4</f>
        <v>20191.300000000003</v>
      </c>
    </row>
    <row r="1163" spans="1:8">
      <c r="A1163" s="39" t="str">
        <f ca="1">IF(ISERROR(MATCH(F1163,Код_КВР,0)),"",INDIRECT(ADDRESS(MATCH(F1163,Код_КВР,0)+1,2,,,"КВР")))</f>
        <v>Закупка товаров, работ и услуг для муниципальных нужд</v>
      </c>
      <c r="B1163" s="6">
        <v>810</v>
      </c>
      <c r="C1163" s="8" t="s">
        <v>530</v>
      </c>
      <c r="D1163" s="8" t="s">
        <v>558</v>
      </c>
      <c r="E1163" s="6" t="s">
        <v>121</v>
      </c>
      <c r="F1163" s="6">
        <v>200</v>
      </c>
      <c r="G1163" s="15">
        <f>G1164</f>
        <v>1757.6</v>
      </c>
      <c r="H1163" s="15">
        <f>H1164</f>
        <v>1827.5</v>
      </c>
    </row>
    <row r="1164" spans="1:8" ht="33">
      <c r="A1164" s="39" t="str">
        <f ca="1">IF(ISERROR(MATCH(F1164,Код_КВР,0)),"",INDIRECT(ADDRESS(MATCH(F1164,Код_КВР,0)+1,2,,,"КВР")))</f>
        <v>Иные закупки товаров, работ и услуг для обеспечения муниципальных нужд</v>
      </c>
      <c r="B1164" s="6">
        <v>810</v>
      </c>
      <c r="C1164" s="8" t="s">
        <v>530</v>
      </c>
      <c r="D1164" s="8" t="s">
        <v>558</v>
      </c>
      <c r="E1164" s="6" t="s">
        <v>121</v>
      </c>
      <c r="F1164" s="6">
        <v>240</v>
      </c>
      <c r="G1164" s="15">
        <f>G1165</f>
        <v>1757.6</v>
      </c>
      <c r="H1164" s="15">
        <f>H1165</f>
        <v>1827.5</v>
      </c>
    </row>
    <row r="1165" spans="1:8" ht="33">
      <c r="A1165" s="39" t="str">
        <f ca="1">IF(ISERROR(MATCH(F1165,Код_КВР,0)),"",INDIRECT(ADDRESS(MATCH(F1165,Код_КВР,0)+1,2,,,"КВР")))</f>
        <v xml:space="preserve">Прочая закупка товаров, работ и услуг для обеспечения муниципальных нужд         </v>
      </c>
      <c r="B1165" s="6">
        <v>810</v>
      </c>
      <c r="C1165" s="8" t="s">
        <v>530</v>
      </c>
      <c r="D1165" s="8" t="s">
        <v>558</v>
      </c>
      <c r="E1165" s="6" t="s">
        <v>121</v>
      </c>
      <c r="F1165" s="6">
        <v>244</v>
      </c>
      <c r="G1165" s="15">
        <f>1575.5+182.1</f>
        <v>1757.6</v>
      </c>
      <c r="H1165" s="15">
        <f>1645.4+182.1</f>
        <v>1827.5</v>
      </c>
    </row>
    <row r="1166" spans="1:8" ht="132">
      <c r="A1166" s="39" t="str">
        <f ca="1">IF(ISERROR(MATCH(E1166,Код_КЦСР,0)),"",INDIRECT(ADDRESS(MATCH(E1166,Код_КЦСР,0)+1,2,,,"КЦСР")))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66" s="6">
        <v>810</v>
      </c>
      <c r="C1166" s="8" t="s">
        <v>530</v>
      </c>
      <c r="D1166" s="8" t="s">
        <v>558</v>
      </c>
      <c r="E1166" s="6" t="s">
        <v>114</v>
      </c>
      <c r="F1166" s="6"/>
      <c r="G1166" s="15">
        <f>G1167+G1169</f>
        <v>2682.5</v>
      </c>
      <c r="H1166" s="15">
        <f>H1167+H1169</f>
        <v>2682.5</v>
      </c>
    </row>
    <row r="1167" spans="1:8" ht="33">
      <c r="A1167" s="39" t="str">
        <f ca="1">IF(ISERROR(MATCH(F1167,Код_КВР,0)),"",INDIRECT(ADDRESS(MATCH(F1167,Код_КВР,0)+1,2,,,"КВР")))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7" s="6">
        <v>810</v>
      </c>
      <c r="C1167" s="8" t="s">
        <v>530</v>
      </c>
      <c r="D1167" s="8" t="s">
        <v>558</v>
      </c>
      <c r="E1167" s="6" t="s">
        <v>114</v>
      </c>
      <c r="F1167" s="6">
        <v>100</v>
      </c>
      <c r="G1167" s="15">
        <f>G1168</f>
        <v>2180.9</v>
      </c>
      <c r="H1167" s="15">
        <f>H1168</f>
        <v>2180.9</v>
      </c>
    </row>
    <row r="1168" spans="1:8">
      <c r="A1168" s="39" t="str">
        <f ca="1">IF(ISERROR(MATCH(F1168,Код_КВР,0)),"",INDIRECT(ADDRESS(MATCH(F1168,Код_КВР,0)+1,2,,,"КВР")))</f>
        <v>Расходы на выплаты персоналу муниципальных органов</v>
      </c>
      <c r="B1168" s="6">
        <v>810</v>
      </c>
      <c r="C1168" s="8" t="s">
        <v>530</v>
      </c>
      <c r="D1168" s="8" t="s">
        <v>558</v>
      </c>
      <c r="E1168" s="6" t="s">
        <v>114</v>
      </c>
      <c r="F1168" s="6">
        <v>120</v>
      </c>
      <c r="G1168" s="15">
        <v>2180.9</v>
      </c>
      <c r="H1168" s="15">
        <v>2180.9</v>
      </c>
    </row>
    <row r="1169" spans="1:8">
      <c r="A1169" s="39" t="str">
        <f ca="1">IF(ISERROR(MATCH(F1169,Код_КВР,0)),"",INDIRECT(ADDRESS(MATCH(F1169,Код_КВР,0)+1,2,,,"КВР")))</f>
        <v>Закупка товаров, работ и услуг для муниципальных нужд</v>
      </c>
      <c r="B1169" s="6">
        <v>810</v>
      </c>
      <c r="C1169" s="8" t="s">
        <v>530</v>
      </c>
      <c r="D1169" s="8" t="s">
        <v>558</v>
      </c>
      <c r="E1169" s="6" t="s">
        <v>114</v>
      </c>
      <c r="F1169" s="6">
        <v>200</v>
      </c>
      <c r="G1169" s="15">
        <f>G1170</f>
        <v>501.6</v>
      </c>
      <c r="H1169" s="15">
        <f>H1170</f>
        <v>501.6</v>
      </c>
    </row>
    <row r="1170" spans="1:8" ht="33">
      <c r="A1170" s="39" t="str">
        <f ca="1">IF(ISERROR(MATCH(F1170,Код_КВР,0)),"",INDIRECT(ADDRESS(MATCH(F1170,Код_КВР,0)+1,2,,,"КВР")))</f>
        <v>Иные закупки товаров, работ и услуг для обеспечения муниципальных нужд</v>
      </c>
      <c r="B1170" s="6">
        <v>810</v>
      </c>
      <c r="C1170" s="8" t="s">
        <v>530</v>
      </c>
      <c r="D1170" s="8" t="s">
        <v>558</v>
      </c>
      <c r="E1170" s="6" t="s">
        <v>114</v>
      </c>
      <c r="F1170" s="6">
        <v>240</v>
      </c>
      <c r="G1170" s="15">
        <f>G1171</f>
        <v>501.6</v>
      </c>
      <c r="H1170" s="15">
        <f>H1171</f>
        <v>501.6</v>
      </c>
    </row>
    <row r="1171" spans="1:8" ht="33">
      <c r="A1171" s="39" t="str">
        <f ca="1">IF(ISERROR(MATCH(F1171,Код_КВР,0)),"",INDIRECT(ADDRESS(MATCH(F1171,Код_КВР,0)+1,2,,,"КВР")))</f>
        <v xml:space="preserve">Прочая закупка товаров, работ и услуг для обеспечения муниципальных нужд         </v>
      </c>
      <c r="B1171" s="6">
        <v>810</v>
      </c>
      <c r="C1171" s="8" t="s">
        <v>530</v>
      </c>
      <c r="D1171" s="8" t="s">
        <v>558</v>
      </c>
      <c r="E1171" s="6" t="s">
        <v>114</v>
      </c>
      <c r="F1171" s="6">
        <v>244</v>
      </c>
      <c r="G1171" s="15">
        <v>501.6</v>
      </c>
      <c r="H1171" s="15">
        <v>501.6</v>
      </c>
    </row>
    <row r="1172" spans="1:8" ht="82.5">
      <c r="A1172" s="39" t="str">
        <f ca="1">IF(ISERROR(MATCH(E1172,Код_КЦСР,0)),"",INDIRECT(ADDRESS(MATCH(E1172,Код_КЦСР,0)+1,2,,,"КЦСР")))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72" s="6">
        <v>810</v>
      </c>
      <c r="C1172" s="8" t="s">
        <v>530</v>
      </c>
      <c r="D1172" s="8" t="s">
        <v>558</v>
      </c>
      <c r="E1172" s="6" t="s">
        <v>125</v>
      </c>
      <c r="F1172" s="6"/>
      <c r="G1172" s="15">
        <f>G1173+G1175</f>
        <v>902.7</v>
      </c>
      <c r="H1172" s="15">
        <f>H1173+H1175</f>
        <v>902.7</v>
      </c>
    </row>
    <row r="1173" spans="1:8" ht="33">
      <c r="A1173" s="39" t="str">
        <f ca="1">IF(ISERROR(MATCH(F1173,Код_КВР,0)),"",INDIRECT(ADDRESS(MATCH(F1173,Код_КВР,0)+1,2,,,"КВР")))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3" s="6">
        <v>810</v>
      </c>
      <c r="C1173" s="8" t="s">
        <v>530</v>
      </c>
      <c r="D1173" s="8" t="s">
        <v>558</v>
      </c>
      <c r="E1173" s="6" t="s">
        <v>125</v>
      </c>
      <c r="F1173" s="6">
        <v>100</v>
      </c>
      <c r="G1173" s="15">
        <f>G1174</f>
        <v>722.2</v>
      </c>
      <c r="H1173" s="15">
        <f>H1174</f>
        <v>722.2</v>
      </c>
    </row>
    <row r="1174" spans="1:8">
      <c r="A1174" s="39" t="str">
        <f ca="1">IF(ISERROR(MATCH(F1174,Код_КВР,0)),"",INDIRECT(ADDRESS(MATCH(F1174,Код_КВР,0)+1,2,,,"КВР")))</f>
        <v>Расходы на выплаты персоналу муниципальных органов</v>
      </c>
      <c r="B1174" s="6">
        <v>810</v>
      </c>
      <c r="C1174" s="8" t="s">
        <v>530</v>
      </c>
      <c r="D1174" s="8" t="s">
        <v>558</v>
      </c>
      <c r="E1174" s="6" t="s">
        <v>125</v>
      </c>
      <c r="F1174" s="6">
        <v>120</v>
      </c>
      <c r="G1174" s="15">
        <v>722.2</v>
      </c>
      <c r="H1174" s="15">
        <v>722.2</v>
      </c>
    </row>
    <row r="1175" spans="1:8">
      <c r="A1175" s="39" t="str">
        <f ca="1">IF(ISERROR(MATCH(F1175,Код_КВР,0)),"",INDIRECT(ADDRESS(MATCH(F1175,Код_КВР,0)+1,2,,,"КВР")))</f>
        <v>Закупка товаров, работ и услуг для муниципальных нужд</v>
      </c>
      <c r="B1175" s="6">
        <v>810</v>
      </c>
      <c r="C1175" s="8" t="s">
        <v>530</v>
      </c>
      <c r="D1175" s="8" t="s">
        <v>558</v>
      </c>
      <c r="E1175" s="6" t="s">
        <v>125</v>
      </c>
      <c r="F1175" s="6">
        <v>200</v>
      </c>
      <c r="G1175" s="15">
        <f>G1176</f>
        <v>180.5</v>
      </c>
      <c r="H1175" s="15">
        <f>H1176</f>
        <v>180.5</v>
      </c>
    </row>
    <row r="1176" spans="1:8" ht="33">
      <c r="A1176" s="39" t="str">
        <f ca="1">IF(ISERROR(MATCH(F1176,Код_КВР,0)),"",INDIRECT(ADDRESS(MATCH(F1176,Код_КВР,0)+1,2,,,"КВР")))</f>
        <v>Иные закупки товаров, работ и услуг для обеспечения муниципальных нужд</v>
      </c>
      <c r="B1176" s="6">
        <v>810</v>
      </c>
      <c r="C1176" s="8" t="s">
        <v>530</v>
      </c>
      <c r="D1176" s="8" t="s">
        <v>558</v>
      </c>
      <c r="E1176" s="6" t="s">
        <v>125</v>
      </c>
      <c r="F1176" s="6">
        <v>240</v>
      </c>
      <c r="G1176" s="15">
        <f>G1177</f>
        <v>180.5</v>
      </c>
      <c r="H1176" s="15">
        <f>H1177</f>
        <v>180.5</v>
      </c>
    </row>
    <row r="1177" spans="1:8" ht="33">
      <c r="A1177" s="39" t="str">
        <f ca="1">IF(ISERROR(MATCH(F1177,Код_КВР,0)),"",INDIRECT(ADDRESS(MATCH(F1177,Код_КВР,0)+1,2,,,"КВР")))</f>
        <v xml:space="preserve">Прочая закупка товаров, работ и услуг для обеспечения муниципальных нужд         </v>
      </c>
      <c r="B1177" s="6">
        <v>810</v>
      </c>
      <c r="C1177" s="8" t="s">
        <v>530</v>
      </c>
      <c r="D1177" s="8" t="s">
        <v>558</v>
      </c>
      <c r="E1177" s="6" t="s">
        <v>125</v>
      </c>
      <c r="F1177" s="6">
        <v>244</v>
      </c>
      <c r="G1177" s="15">
        <v>180.5</v>
      </c>
      <c r="H1177" s="15">
        <v>180.5</v>
      </c>
    </row>
    <row r="1178" spans="1:8">
      <c r="A1178" s="39" t="str">
        <f ca="1">IF(ISERROR(MATCH(B1178,Код_ППП,0)),"",INDIRECT(ADDRESS(MATCH(B1178,Код_ППП,0)+1,2,,,"ППП")))</f>
        <v>КОМИТЕТ ПО УПРАВЛЕНИЮ ИМУЩЕСТВОМ ГОРОДА</v>
      </c>
      <c r="B1178" s="6">
        <v>811</v>
      </c>
      <c r="C1178" s="8"/>
      <c r="D1178" s="8"/>
      <c r="E1178" s="6"/>
      <c r="F1178" s="6"/>
      <c r="G1178" s="15">
        <f>G1179+G1195+G1251+G1266+G1305</f>
        <v>190501.99999999997</v>
      </c>
      <c r="H1178" s="15">
        <f>H1179+H1195+H1251+H1266+H1305</f>
        <v>188587.9</v>
      </c>
    </row>
    <row r="1179" spans="1:8">
      <c r="A1179" s="39" t="str">
        <f ca="1">IF(ISERROR(MATCH(C1179,Код_Раздел,0)),"",INDIRECT(ADDRESS(MATCH(C1179,Код_Раздел,0)+1,2,,,"Раздел")))</f>
        <v>Общегосударственные  вопросы</v>
      </c>
      <c r="B1179" s="6">
        <v>811</v>
      </c>
      <c r="C1179" s="8" t="s">
        <v>554</v>
      </c>
      <c r="D1179" s="8"/>
      <c r="E1179" s="6"/>
      <c r="F1179" s="6"/>
      <c r="G1179" s="15">
        <f>G1180</f>
        <v>14513.6</v>
      </c>
      <c r="H1179" s="15">
        <f>H1180</f>
        <v>14593.5</v>
      </c>
    </row>
    <row r="1180" spans="1:8">
      <c r="A1180" s="10" t="s">
        <v>578</v>
      </c>
      <c r="B1180" s="6">
        <v>811</v>
      </c>
      <c r="C1180" s="8" t="s">
        <v>554</v>
      </c>
      <c r="D1180" s="8" t="s">
        <v>532</v>
      </c>
      <c r="E1180" s="6"/>
      <c r="F1180" s="6"/>
      <c r="G1180" s="15">
        <f>G1181+G1190</f>
        <v>14513.6</v>
      </c>
      <c r="H1180" s="15">
        <f>H1181+H1190</f>
        <v>14593.5</v>
      </c>
    </row>
    <row r="1181" spans="1:8" ht="33">
      <c r="A1181" s="39" t="str">
        <f ca="1">IF(ISERROR(MATCH(E1181,Код_КЦСР,0)),"",INDIRECT(ADDRESS(MATCH(E1181,Код_КЦСР,0)+1,2,,,"КЦСР")))</f>
        <v>Муниципальная программа «Развитие земельно-имущественного комплекса  города Череповца» на 2014-2018 годы</v>
      </c>
      <c r="B1181" s="6">
        <v>811</v>
      </c>
      <c r="C1181" s="8" t="s">
        <v>554</v>
      </c>
      <c r="D1181" s="8" t="s">
        <v>532</v>
      </c>
      <c r="E1181" s="6" t="s">
        <v>404</v>
      </c>
      <c r="F1181" s="6"/>
      <c r="G1181" s="15">
        <f>G1182+G1186</f>
        <v>14513.6</v>
      </c>
      <c r="H1181" s="15">
        <f>H1182+H1186</f>
        <v>14593.5</v>
      </c>
    </row>
    <row r="1182" spans="1:8" ht="33">
      <c r="A1182" s="39" t="str">
        <f ca="1">IF(ISERROR(MATCH(E1182,Код_КЦСР,0)),"",INDIRECT(ADDRESS(MATCH(E1182,Код_КЦСР,0)+1,2,,,"КЦСР")))</f>
        <v>Формирование и обеспечение сохранности муниципального земельно-имущественного комплекса</v>
      </c>
      <c r="B1182" s="6">
        <v>811</v>
      </c>
      <c r="C1182" s="8" t="s">
        <v>554</v>
      </c>
      <c r="D1182" s="8" t="s">
        <v>532</v>
      </c>
      <c r="E1182" s="6" t="s">
        <v>406</v>
      </c>
      <c r="F1182" s="6"/>
      <c r="G1182" s="15">
        <f t="shared" ref="G1182:H1184" si="157">G1183</f>
        <v>9718.5</v>
      </c>
      <c r="H1182" s="15">
        <f t="shared" si="157"/>
        <v>9798.4</v>
      </c>
    </row>
    <row r="1183" spans="1:8" ht="17.25" customHeight="1">
      <c r="A1183" s="39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811</v>
      </c>
      <c r="C1183" s="8" t="s">
        <v>554</v>
      </c>
      <c r="D1183" s="8" t="s">
        <v>532</v>
      </c>
      <c r="E1183" s="6" t="s">
        <v>406</v>
      </c>
      <c r="F1183" s="6">
        <v>200</v>
      </c>
      <c r="G1183" s="15">
        <f t="shared" si="157"/>
        <v>9718.5</v>
      </c>
      <c r="H1183" s="15">
        <f t="shared" si="157"/>
        <v>9798.4</v>
      </c>
    </row>
    <row r="1184" spans="1:8" ht="33">
      <c r="A1184" s="39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811</v>
      </c>
      <c r="C1184" s="8" t="s">
        <v>554</v>
      </c>
      <c r="D1184" s="8" t="s">
        <v>532</v>
      </c>
      <c r="E1184" s="6" t="s">
        <v>406</v>
      </c>
      <c r="F1184" s="6">
        <v>240</v>
      </c>
      <c r="G1184" s="15">
        <f t="shared" si="157"/>
        <v>9718.5</v>
      </c>
      <c r="H1184" s="15">
        <f t="shared" si="157"/>
        <v>9798.4</v>
      </c>
    </row>
    <row r="1185" spans="1:8" ht="33">
      <c r="A1185" s="39" t="str">
        <f ca="1">IF(ISERROR(MATCH(F1185,Код_КВР,0)),"",INDIRECT(ADDRESS(MATCH(F1185,Код_КВР,0)+1,2,,,"КВР")))</f>
        <v xml:space="preserve">Прочая закупка товаров, работ и услуг для обеспечения муниципальных нужд         </v>
      </c>
      <c r="B1185" s="6">
        <v>811</v>
      </c>
      <c r="C1185" s="8" t="s">
        <v>554</v>
      </c>
      <c r="D1185" s="8" t="s">
        <v>532</v>
      </c>
      <c r="E1185" s="6" t="s">
        <v>406</v>
      </c>
      <c r="F1185" s="6">
        <v>244</v>
      </c>
      <c r="G1185" s="15">
        <v>9718.5</v>
      </c>
      <c r="H1185" s="15">
        <v>9798.4</v>
      </c>
    </row>
    <row r="1186" spans="1:8" ht="33">
      <c r="A1186" s="39" t="str">
        <f ca="1">IF(ISERROR(MATCH(E1186,Код_КЦСР,0)),"",INDIRECT(ADDRESS(MATCH(E1186,Код_КЦСР,0)+1,2,,,"КЦСР")))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86" s="6">
        <v>811</v>
      </c>
      <c r="C1186" s="8" t="s">
        <v>554</v>
      </c>
      <c r="D1186" s="8" t="s">
        <v>532</v>
      </c>
      <c r="E1186" s="6" t="s">
        <v>408</v>
      </c>
      <c r="F1186" s="6"/>
      <c r="G1186" s="15">
        <f t="shared" ref="G1186:H1188" si="158">G1187</f>
        <v>4795.1000000000004</v>
      </c>
      <c r="H1186" s="15">
        <f t="shared" si="158"/>
        <v>4795.1000000000004</v>
      </c>
    </row>
    <row r="1187" spans="1:8" ht="19.5" customHeight="1">
      <c r="A1187" s="39" t="str">
        <f ca="1">IF(ISERROR(MATCH(F1187,Код_КВР,0)),"",INDIRECT(ADDRESS(MATCH(F1187,Код_КВР,0)+1,2,,,"КВР")))</f>
        <v>Закупка товаров, работ и услуг для муниципальных нужд</v>
      </c>
      <c r="B1187" s="6">
        <v>811</v>
      </c>
      <c r="C1187" s="8" t="s">
        <v>554</v>
      </c>
      <c r="D1187" s="8" t="s">
        <v>532</v>
      </c>
      <c r="E1187" s="6" t="s">
        <v>408</v>
      </c>
      <c r="F1187" s="6">
        <v>200</v>
      </c>
      <c r="G1187" s="15">
        <f t="shared" si="158"/>
        <v>4795.1000000000004</v>
      </c>
      <c r="H1187" s="15">
        <f t="shared" si="158"/>
        <v>4795.1000000000004</v>
      </c>
    </row>
    <row r="1188" spans="1:8" ht="33">
      <c r="A1188" s="39" t="str">
        <f ca="1">IF(ISERROR(MATCH(F1188,Код_КВР,0)),"",INDIRECT(ADDRESS(MATCH(F1188,Код_КВР,0)+1,2,,,"КВР")))</f>
        <v>Иные закупки товаров, работ и услуг для обеспечения муниципальных нужд</v>
      </c>
      <c r="B1188" s="6">
        <v>811</v>
      </c>
      <c r="C1188" s="8" t="s">
        <v>554</v>
      </c>
      <c r="D1188" s="8" t="s">
        <v>532</v>
      </c>
      <c r="E1188" s="6" t="s">
        <v>408</v>
      </c>
      <c r="F1188" s="6">
        <v>240</v>
      </c>
      <c r="G1188" s="15">
        <f t="shared" si="158"/>
        <v>4795.1000000000004</v>
      </c>
      <c r="H1188" s="15">
        <f t="shared" si="158"/>
        <v>4795.1000000000004</v>
      </c>
    </row>
    <row r="1189" spans="1:8" ht="33">
      <c r="A1189" s="39" t="str">
        <f ca="1">IF(ISERROR(MATCH(F1189,Код_КВР,0)),"",INDIRECT(ADDRESS(MATCH(F1189,Код_КВР,0)+1,2,,,"КВР")))</f>
        <v xml:space="preserve">Прочая закупка товаров, работ и услуг для обеспечения муниципальных нужд         </v>
      </c>
      <c r="B1189" s="6">
        <v>811</v>
      </c>
      <c r="C1189" s="8" t="s">
        <v>554</v>
      </c>
      <c r="D1189" s="8" t="s">
        <v>532</v>
      </c>
      <c r="E1189" s="6" t="s">
        <v>408</v>
      </c>
      <c r="F1189" s="6">
        <v>244</v>
      </c>
      <c r="G1189" s="15">
        <v>4795.1000000000004</v>
      </c>
      <c r="H1189" s="15">
        <v>4795.1000000000004</v>
      </c>
    </row>
    <row r="1190" spans="1:8" ht="49.5" hidden="1">
      <c r="A1190" s="39" t="str">
        <f ca="1">IF(ISERROR(MATCH(E1190,Код_КЦСР,0)),"",INDIRECT(ADDRESS(MATCH(E1190,Код_КЦСР,0)+1,2,,,"КЦСР")))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90" s="6">
        <v>811</v>
      </c>
      <c r="C1190" s="8" t="s">
        <v>554</v>
      </c>
      <c r="D1190" s="8" t="s">
        <v>532</v>
      </c>
      <c r="E1190" s="6" t="s">
        <v>412</v>
      </c>
      <c r="F1190" s="6"/>
      <c r="G1190" s="15">
        <f t="shared" ref="G1190:H1193" si="159">G1191</f>
        <v>0</v>
      </c>
      <c r="H1190" s="15">
        <f t="shared" si="159"/>
        <v>0</v>
      </c>
    </row>
    <row r="1191" spans="1:8" hidden="1">
      <c r="A1191" s="39" t="str">
        <f ca="1">IF(ISERROR(MATCH(E1191,Код_КЦСР,0)),"",INDIRECT(ADDRESS(MATCH(E1191,Код_КЦСР,0)+1,2,,,"КЦСР")))</f>
        <v>Капитальный ремонт  объектов муниципальной собственности</v>
      </c>
      <c r="B1191" s="6">
        <v>811</v>
      </c>
      <c r="C1191" s="8" t="s">
        <v>554</v>
      </c>
      <c r="D1191" s="8" t="s">
        <v>532</v>
      </c>
      <c r="E1191" s="6" t="s">
        <v>420</v>
      </c>
      <c r="F1191" s="6"/>
      <c r="G1191" s="15">
        <f t="shared" si="159"/>
        <v>0</v>
      </c>
      <c r="H1191" s="15">
        <f t="shared" si="159"/>
        <v>0</v>
      </c>
    </row>
    <row r="1192" spans="1:8" hidden="1">
      <c r="A1192" s="39" t="str">
        <f ca="1">IF(ISERROR(MATCH(F1192,Код_КВР,0)),"",INDIRECT(ADDRESS(MATCH(F1192,Код_КВР,0)+1,2,,,"КВР")))</f>
        <v>Закупка товаров, работ и услуг для муниципальных нужд</v>
      </c>
      <c r="B1192" s="6">
        <v>811</v>
      </c>
      <c r="C1192" s="8" t="s">
        <v>554</v>
      </c>
      <c r="D1192" s="8" t="s">
        <v>532</v>
      </c>
      <c r="E1192" s="6" t="s">
        <v>420</v>
      </c>
      <c r="F1192" s="6">
        <v>200</v>
      </c>
      <c r="G1192" s="15">
        <f t="shared" si="159"/>
        <v>0</v>
      </c>
      <c r="H1192" s="15">
        <f t="shared" si="159"/>
        <v>0</v>
      </c>
    </row>
    <row r="1193" spans="1:8" ht="33" hidden="1">
      <c r="A1193" s="39" t="str">
        <f ca="1">IF(ISERROR(MATCH(F1193,Код_КВР,0)),"",INDIRECT(ADDRESS(MATCH(F1193,Код_КВР,0)+1,2,,,"КВР")))</f>
        <v>Иные закупки товаров, работ и услуг для обеспечения муниципальных нужд</v>
      </c>
      <c r="B1193" s="6">
        <v>811</v>
      </c>
      <c r="C1193" s="8" t="s">
        <v>554</v>
      </c>
      <c r="D1193" s="8" t="s">
        <v>532</v>
      </c>
      <c r="E1193" s="6" t="s">
        <v>420</v>
      </c>
      <c r="F1193" s="6">
        <v>240</v>
      </c>
      <c r="G1193" s="15">
        <f t="shared" si="159"/>
        <v>0</v>
      </c>
      <c r="H1193" s="15">
        <f t="shared" si="159"/>
        <v>0</v>
      </c>
    </row>
    <row r="1194" spans="1:8" ht="33" hidden="1">
      <c r="A1194" s="39" t="str">
        <f ca="1">IF(ISERROR(MATCH(F1194,Код_КВР,0)),"",INDIRECT(ADDRESS(MATCH(F1194,Код_КВР,0)+1,2,,,"КВР")))</f>
        <v>Закупка товаров, работ, услуг в целях капитального ремонта муниципального имущества</v>
      </c>
      <c r="B1194" s="6">
        <v>811</v>
      </c>
      <c r="C1194" s="8" t="s">
        <v>554</v>
      </c>
      <c r="D1194" s="8" t="s">
        <v>532</v>
      </c>
      <c r="E1194" s="6" t="s">
        <v>420</v>
      </c>
      <c r="F1194" s="6">
        <v>243</v>
      </c>
      <c r="G1194" s="15"/>
      <c r="H1194" s="15"/>
    </row>
    <row r="1195" spans="1:8">
      <c r="A1195" s="39" t="str">
        <f ca="1">IF(ISERROR(MATCH(C1195,Код_Раздел,0)),"",INDIRECT(ADDRESS(MATCH(C1195,Код_Раздел,0)+1,2,,,"Раздел")))</f>
        <v>Национальная экономика</v>
      </c>
      <c r="B1195" s="6">
        <v>811</v>
      </c>
      <c r="C1195" s="8" t="s">
        <v>557</v>
      </c>
      <c r="D1195" s="8"/>
      <c r="E1195" s="6"/>
      <c r="F1195" s="6"/>
      <c r="G1195" s="15">
        <f>G1196+G1207+G1214</f>
        <v>170332.59999999998</v>
      </c>
      <c r="H1195" s="15">
        <f>H1196+H1207+H1214</f>
        <v>168451.8</v>
      </c>
    </row>
    <row r="1196" spans="1:8">
      <c r="A1196" s="12" t="s">
        <v>81</v>
      </c>
      <c r="B1196" s="6">
        <v>811</v>
      </c>
      <c r="C1196" s="8" t="s">
        <v>557</v>
      </c>
      <c r="D1196" s="8" t="s">
        <v>563</v>
      </c>
      <c r="E1196" s="6"/>
      <c r="F1196" s="6"/>
      <c r="G1196" s="15">
        <f>G1197+G1202</f>
        <v>82473.899999999994</v>
      </c>
      <c r="H1196" s="15">
        <f>H1197+H1202</f>
        <v>80559.8</v>
      </c>
    </row>
    <row r="1197" spans="1:8" ht="33">
      <c r="A1197" s="39" t="str">
        <f ca="1">IF(ISERROR(MATCH(E1197,Код_КЦСР,0)),"",INDIRECT(ADDRESS(MATCH(E1197,Код_КЦСР,0)+1,2,,,"КЦСР")))</f>
        <v>Муниципальная программа «Развитие городского общественного транспорта» на 2014-2016 годы</v>
      </c>
      <c r="B1197" s="6">
        <v>811</v>
      </c>
      <c r="C1197" s="8" t="s">
        <v>557</v>
      </c>
      <c r="D1197" s="8" t="s">
        <v>563</v>
      </c>
      <c r="E1197" s="6" t="s">
        <v>380</v>
      </c>
      <c r="F1197" s="6"/>
      <c r="G1197" s="15">
        <f t="shared" ref="G1197:H1200" si="160">G1198</f>
        <v>18724.900000000001</v>
      </c>
      <c r="H1197" s="15">
        <f t="shared" si="160"/>
        <v>16971.8</v>
      </c>
    </row>
    <row r="1198" spans="1:8" ht="24" customHeight="1">
      <c r="A1198" s="39" t="str">
        <f ca="1">IF(ISERROR(MATCH(E1198,Код_КЦСР,0)),"",INDIRECT(ADDRESS(MATCH(E1198,Код_КЦСР,0)+1,2,,,"КЦСР")))</f>
        <v>Приобретение автобусов в муниципальную собственность</v>
      </c>
      <c r="B1198" s="6">
        <v>811</v>
      </c>
      <c r="C1198" s="8" t="s">
        <v>557</v>
      </c>
      <c r="D1198" s="8" t="s">
        <v>563</v>
      </c>
      <c r="E1198" s="6" t="s">
        <v>382</v>
      </c>
      <c r="F1198" s="6"/>
      <c r="G1198" s="15">
        <f t="shared" si="160"/>
        <v>18724.900000000001</v>
      </c>
      <c r="H1198" s="15">
        <f t="shared" si="160"/>
        <v>16971.8</v>
      </c>
    </row>
    <row r="1199" spans="1:8" ht="19.5" customHeight="1">
      <c r="A1199" s="39" t="str">
        <f ca="1">IF(ISERROR(MATCH(F1199,Код_КВР,0)),"",INDIRECT(ADDRESS(MATCH(F1199,Код_КВР,0)+1,2,,,"КВР")))</f>
        <v>Закупка товаров, работ и услуг для муниципальных нужд</v>
      </c>
      <c r="B1199" s="6">
        <v>811</v>
      </c>
      <c r="C1199" s="8" t="s">
        <v>557</v>
      </c>
      <c r="D1199" s="8" t="s">
        <v>563</v>
      </c>
      <c r="E1199" s="6" t="s">
        <v>382</v>
      </c>
      <c r="F1199" s="6">
        <v>200</v>
      </c>
      <c r="G1199" s="15">
        <f t="shared" si="160"/>
        <v>18724.900000000001</v>
      </c>
      <c r="H1199" s="15">
        <f t="shared" si="160"/>
        <v>16971.8</v>
      </c>
    </row>
    <row r="1200" spans="1:8" ht="33">
      <c r="A1200" s="39" t="str">
        <f ca="1">IF(ISERROR(MATCH(F1200,Код_КВР,0)),"",INDIRECT(ADDRESS(MATCH(F1200,Код_КВР,0)+1,2,,,"КВР")))</f>
        <v>Иные закупки товаров, работ и услуг для обеспечения муниципальных нужд</v>
      </c>
      <c r="B1200" s="6">
        <v>811</v>
      </c>
      <c r="C1200" s="8" t="s">
        <v>557</v>
      </c>
      <c r="D1200" s="8" t="s">
        <v>563</v>
      </c>
      <c r="E1200" s="6" t="s">
        <v>382</v>
      </c>
      <c r="F1200" s="6">
        <v>240</v>
      </c>
      <c r="G1200" s="15">
        <f t="shared" si="160"/>
        <v>18724.900000000001</v>
      </c>
      <c r="H1200" s="15">
        <f t="shared" si="160"/>
        <v>16971.8</v>
      </c>
    </row>
    <row r="1201" spans="1:10" ht="33">
      <c r="A1201" s="39" t="str">
        <f ca="1">IF(ISERROR(MATCH(F1201,Код_КВР,0)),"",INDIRECT(ADDRESS(MATCH(F1201,Код_КВР,0)+1,2,,,"КВР")))</f>
        <v xml:space="preserve">Прочая закупка товаров, работ и услуг для обеспечения муниципальных нужд         </v>
      </c>
      <c r="B1201" s="6">
        <v>811</v>
      </c>
      <c r="C1201" s="8" t="s">
        <v>557</v>
      </c>
      <c r="D1201" s="8" t="s">
        <v>563</v>
      </c>
      <c r="E1201" s="6" t="s">
        <v>382</v>
      </c>
      <c r="F1201" s="6">
        <v>244</v>
      </c>
      <c r="G1201" s="15">
        <v>18724.900000000001</v>
      </c>
      <c r="H1201" s="15">
        <v>16971.8</v>
      </c>
    </row>
    <row r="1202" spans="1:10" ht="33">
      <c r="A1202" s="39" t="str">
        <f ca="1">IF(ISERROR(MATCH(E1202,Код_КЦСР,0)),"",INDIRECT(ADDRESS(MATCH(E1202,Код_КЦСР,0)+1,2,,,"КЦСР")))</f>
        <v>Муниципальная программа «Развитие земельно-имущественного комплекса  города Череповца» на 2014-2018 годы</v>
      </c>
      <c r="B1202" s="6">
        <v>811</v>
      </c>
      <c r="C1202" s="8" t="s">
        <v>557</v>
      </c>
      <c r="D1202" s="8" t="s">
        <v>563</v>
      </c>
      <c r="E1202" s="6" t="s">
        <v>404</v>
      </c>
      <c r="F1202" s="6"/>
      <c r="G1202" s="15">
        <f t="shared" ref="G1202:H1205" si="161">G1203</f>
        <v>63749</v>
      </c>
      <c r="H1202" s="15">
        <f t="shared" si="161"/>
        <v>63588</v>
      </c>
    </row>
    <row r="1203" spans="1:10" ht="33">
      <c r="A1203" s="39" t="str">
        <f ca="1">IF(ISERROR(MATCH(E1203,Код_КЦСР,0)),"",INDIRECT(ADDRESS(MATCH(E1203,Код_КЦСР,0)+1,2,,,"КЦСР")))</f>
        <v>Формирование и обеспечение сохранности муниципального земельно-имущественного комплекса</v>
      </c>
      <c r="B1203" s="6">
        <v>811</v>
      </c>
      <c r="C1203" s="8" t="s">
        <v>557</v>
      </c>
      <c r="D1203" s="8" t="s">
        <v>563</v>
      </c>
      <c r="E1203" s="6" t="s">
        <v>406</v>
      </c>
      <c r="F1203" s="6"/>
      <c r="G1203" s="15">
        <f t="shared" si="161"/>
        <v>63749</v>
      </c>
      <c r="H1203" s="15">
        <f t="shared" si="161"/>
        <v>63588</v>
      </c>
    </row>
    <row r="1204" spans="1:10">
      <c r="A1204" s="39" t="str">
        <f ca="1">IF(ISERROR(MATCH(F1204,Код_КВР,0)),"",INDIRECT(ADDRESS(MATCH(F1204,Код_КВР,0)+1,2,,,"КВР")))</f>
        <v>Закупка товаров, работ и услуг для муниципальных нужд</v>
      </c>
      <c r="B1204" s="6">
        <v>811</v>
      </c>
      <c r="C1204" s="8" t="s">
        <v>557</v>
      </c>
      <c r="D1204" s="8" t="s">
        <v>563</v>
      </c>
      <c r="E1204" s="6" t="s">
        <v>406</v>
      </c>
      <c r="F1204" s="6">
        <v>200</v>
      </c>
      <c r="G1204" s="15">
        <f t="shared" si="161"/>
        <v>63749</v>
      </c>
      <c r="H1204" s="15">
        <f t="shared" si="161"/>
        <v>63588</v>
      </c>
    </row>
    <row r="1205" spans="1:10" ht="33">
      <c r="A1205" s="39" t="str">
        <f ca="1">IF(ISERROR(MATCH(F1205,Код_КВР,0)),"",INDIRECT(ADDRESS(MATCH(F1205,Код_КВР,0)+1,2,,,"КВР")))</f>
        <v>Иные закупки товаров, работ и услуг для обеспечения муниципальных нужд</v>
      </c>
      <c r="B1205" s="6">
        <v>811</v>
      </c>
      <c r="C1205" s="8" t="s">
        <v>557</v>
      </c>
      <c r="D1205" s="8" t="s">
        <v>563</v>
      </c>
      <c r="E1205" s="6" t="s">
        <v>406</v>
      </c>
      <c r="F1205" s="6">
        <v>240</v>
      </c>
      <c r="G1205" s="15">
        <f t="shared" si="161"/>
        <v>63749</v>
      </c>
      <c r="H1205" s="15">
        <f t="shared" si="161"/>
        <v>63588</v>
      </c>
    </row>
    <row r="1206" spans="1:10" ht="33">
      <c r="A1206" s="39" t="str">
        <f ca="1">IF(ISERROR(MATCH(F1206,Код_КВР,0)),"",INDIRECT(ADDRESS(MATCH(F1206,Код_КВР,0)+1,2,,,"КВР")))</f>
        <v xml:space="preserve">Прочая закупка товаров, работ и услуг для обеспечения муниципальных нужд         </v>
      </c>
      <c r="B1206" s="6">
        <v>811</v>
      </c>
      <c r="C1206" s="8" t="s">
        <v>557</v>
      </c>
      <c r="D1206" s="8" t="s">
        <v>563</v>
      </c>
      <c r="E1206" s="6" t="s">
        <v>406</v>
      </c>
      <c r="F1206" s="6">
        <v>244</v>
      </c>
      <c r="G1206" s="15">
        <v>63749</v>
      </c>
      <c r="H1206" s="15">
        <v>63588</v>
      </c>
    </row>
    <row r="1207" spans="1:10" hidden="1">
      <c r="A1207" s="12" t="s">
        <v>522</v>
      </c>
      <c r="B1207" s="6">
        <v>811</v>
      </c>
      <c r="C1207" s="8" t="s">
        <v>557</v>
      </c>
      <c r="D1207" s="8" t="s">
        <v>560</v>
      </c>
      <c r="E1207" s="6"/>
      <c r="F1207" s="6"/>
      <c r="G1207" s="15"/>
      <c r="H1207" s="15"/>
    </row>
    <row r="1208" spans="1:10" ht="49.5" hidden="1">
      <c r="A1208" s="39" t="str">
        <f ca="1">IF(ISERROR(MATCH(E1208,Код_КЦСР,0)),"",INDIRECT(ADDRESS(MATCH(E1208,Код_КЦСР,0)+1,2,,,"КЦСР")))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08" s="6">
        <v>811</v>
      </c>
      <c r="C1208" s="8" t="s">
        <v>557</v>
      </c>
      <c r="D1208" s="8" t="s">
        <v>560</v>
      </c>
      <c r="E1208" s="6" t="s">
        <v>412</v>
      </c>
      <c r="F1208" s="6"/>
      <c r="G1208" s="15">
        <f t="shared" ref="G1208:H1212" si="162">G1209</f>
        <v>0</v>
      </c>
      <c r="H1208" s="15">
        <f t="shared" si="162"/>
        <v>0</v>
      </c>
    </row>
    <row r="1209" spans="1:10" ht="33" hidden="1">
      <c r="A1209" s="39" t="str">
        <f ca="1">IF(ISERROR(MATCH(E1209,Код_КЦСР,0)),"",INDIRECT(ADDRESS(MATCH(E1209,Код_КЦСР,0)+1,2,,,"КЦСР")))</f>
        <v>Капитальное строительство и реконструкция объектов муниципальной собственности</v>
      </c>
      <c r="B1209" s="6">
        <v>811</v>
      </c>
      <c r="C1209" s="8" t="s">
        <v>557</v>
      </c>
      <c r="D1209" s="8" t="s">
        <v>560</v>
      </c>
      <c r="E1209" s="6" t="s">
        <v>414</v>
      </c>
      <c r="F1209" s="6"/>
      <c r="G1209" s="15">
        <f t="shared" si="162"/>
        <v>0</v>
      </c>
      <c r="H1209" s="15">
        <f t="shared" si="162"/>
        <v>0</v>
      </c>
      <c r="J1209" s="77"/>
    </row>
    <row r="1210" spans="1:10" hidden="1">
      <c r="A1210" s="39" t="str">
        <f ca="1">IF(ISERROR(MATCH(E1210,Код_КЦСР,0)),"",INDIRECT(ADDRESS(MATCH(E1210,Код_КЦСР,0)+1,2,,,"КЦСР")))</f>
        <v>Строительство объектов сметной стоимостью до 100 млн. рублей</v>
      </c>
      <c r="B1210" s="6">
        <v>811</v>
      </c>
      <c r="C1210" s="8" t="s">
        <v>557</v>
      </c>
      <c r="D1210" s="8" t="s">
        <v>560</v>
      </c>
      <c r="E1210" s="6" t="s">
        <v>415</v>
      </c>
      <c r="F1210" s="6"/>
      <c r="G1210" s="15">
        <f t="shared" si="162"/>
        <v>0</v>
      </c>
      <c r="H1210" s="15">
        <f t="shared" si="162"/>
        <v>0</v>
      </c>
    </row>
    <row r="1211" spans="1:10" ht="33" hidden="1">
      <c r="A1211" s="39" t="str">
        <f ca="1">IF(ISERROR(MATCH(F1211,Код_КВР,0)),"",INDIRECT(ADDRESS(MATCH(F1211,Код_КВР,0)+1,2,,,"КВР")))</f>
        <v>Капитальные вложения в объекты недвижимого имущества муниципальной собственности</v>
      </c>
      <c r="B1211" s="6">
        <v>811</v>
      </c>
      <c r="C1211" s="8" t="s">
        <v>557</v>
      </c>
      <c r="D1211" s="8" t="s">
        <v>560</v>
      </c>
      <c r="E1211" s="6" t="s">
        <v>415</v>
      </c>
      <c r="F1211" s="6">
        <v>400</v>
      </c>
      <c r="G1211" s="15">
        <f t="shared" si="162"/>
        <v>0</v>
      </c>
      <c r="H1211" s="15">
        <f t="shared" si="162"/>
        <v>0</v>
      </c>
    </row>
    <row r="1212" spans="1:10" hidden="1">
      <c r="A1212" s="39" t="str">
        <f ca="1">IF(ISERROR(MATCH(F1212,Код_КВР,0)),"",INDIRECT(ADDRESS(MATCH(F1212,Код_КВР,0)+1,2,,,"КВР")))</f>
        <v>Бюджетные инвестиции</v>
      </c>
      <c r="B1212" s="6">
        <v>811</v>
      </c>
      <c r="C1212" s="8" t="s">
        <v>557</v>
      </c>
      <c r="D1212" s="8" t="s">
        <v>560</v>
      </c>
      <c r="E1212" s="6" t="s">
        <v>415</v>
      </c>
      <c r="F1212" s="6">
        <v>410</v>
      </c>
      <c r="G1212" s="15">
        <f t="shared" si="162"/>
        <v>0</v>
      </c>
      <c r="H1212" s="15">
        <f t="shared" si="162"/>
        <v>0</v>
      </c>
    </row>
    <row r="1213" spans="1:10" ht="33" hidden="1">
      <c r="A1213" s="39" t="str">
        <f ca="1">IF(ISERROR(MATCH(F1213,Код_КВР,0)),"",INDIRECT(ADDRESS(MATCH(F1213,Код_КВР,0)+1,2,,,"КВР")))</f>
        <v>Бюджетные инвестиции в объекты капитального строительства муниципальной собственности</v>
      </c>
      <c r="B1213" s="6">
        <v>811</v>
      </c>
      <c r="C1213" s="8" t="s">
        <v>557</v>
      </c>
      <c r="D1213" s="8" t="s">
        <v>560</v>
      </c>
      <c r="E1213" s="6" t="s">
        <v>415</v>
      </c>
      <c r="F1213" s="6">
        <v>414</v>
      </c>
      <c r="G1213" s="15"/>
      <c r="H1213" s="15"/>
    </row>
    <row r="1214" spans="1:10">
      <c r="A1214" s="10" t="s">
        <v>564</v>
      </c>
      <c r="B1214" s="6">
        <v>811</v>
      </c>
      <c r="C1214" s="8" t="s">
        <v>557</v>
      </c>
      <c r="D1214" s="8" t="s">
        <v>538</v>
      </c>
      <c r="E1214" s="6"/>
      <c r="F1214" s="6"/>
      <c r="G1214" s="15">
        <f>G1215+G1220+G1225+G1236</f>
        <v>87858.699999999983</v>
      </c>
      <c r="H1214" s="15">
        <f>H1215+H1220+H1225+H1236</f>
        <v>87892</v>
      </c>
    </row>
    <row r="1215" spans="1:10" ht="33">
      <c r="A1215" s="39" t="str">
        <f ca="1">IF(ISERROR(MATCH(E1215,Код_КЦСР,0)),"",INDIRECT(ADDRESS(MATCH(E1215,Код_КЦСР,0)+1,2,,,"КЦСР")))</f>
        <v>Муниципальная программа «Развитие внутреннего и въездного туризма в г.Череповце на 2014-2022 годы»</v>
      </c>
      <c r="B1215" s="6">
        <v>811</v>
      </c>
      <c r="C1215" s="8" t="s">
        <v>557</v>
      </c>
      <c r="D1215" s="8" t="s">
        <v>538</v>
      </c>
      <c r="E1215" s="6" t="s">
        <v>334</v>
      </c>
      <c r="F1215" s="6"/>
      <c r="G1215" s="15">
        <f t="shared" ref="G1215:H1218" si="163">G1216</f>
        <v>5</v>
      </c>
      <c r="H1215" s="15">
        <f t="shared" si="163"/>
        <v>5</v>
      </c>
    </row>
    <row r="1216" spans="1:10" ht="33">
      <c r="A1216" s="39" t="str">
        <f ca="1">IF(ISERROR(MATCH(E1216,Код_КЦСР,0)),"",INDIRECT(ADDRESS(MATCH(E1216,Код_КЦСР,0)+1,2,,,"КЦСР")))</f>
        <v>Продвижение городского туристского продукта на российском и международном рынках</v>
      </c>
      <c r="B1216" s="6">
        <v>811</v>
      </c>
      <c r="C1216" s="8" t="s">
        <v>557</v>
      </c>
      <c r="D1216" s="8" t="s">
        <v>538</v>
      </c>
      <c r="E1216" s="6" t="s">
        <v>336</v>
      </c>
      <c r="F1216" s="6"/>
      <c r="G1216" s="15">
        <f t="shared" si="163"/>
        <v>5</v>
      </c>
      <c r="H1216" s="15">
        <f t="shared" si="163"/>
        <v>5</v>
      </c>
    </row>
    <row r="1217" spans="1:8">
      <c r="A1217" s="39" t="str">
        <f ca="1">IF(ISERROR(MATCH(F1217,Код_КВР,0)),"",INDIRECT(ADDRESS(MATCH(F1217,Код_КВР,0)+1,2,,,"КВР")))</f>
        <v>Закупка товаров, работ и услуг для муниципальных нужд</v>
      </c>
      <c r="B1217" s="6">
        <v>811</v>
      </c>
      <c r="C1217" s="8" t="s">
        <v>557</v>
      </c>
      <c r="D1217" s="8" t="s">
        <v>538</v>
      </c>
      <c r="E1217" s="6" t="s">
        <v>336</v>
      </c>
      <c r="F1217" s="6">
        <v>200</v>
      </c>
      <c r="G1217" s="15">
        <f t="shared" si="163"/>
        <v>5</v>
      </c>
      <c r="H1217" s="15">
        <f t="shared" si="163"/>
        <v>5</v>
      </c>
    </row>
    <row r="1218" spans="1:8" ht="33">
      <c r="A1218" s="39" t="str">
        <f ca="1">IF(ISERROR(MATCH(F1218,Код_КВР,0)),"",INDIRECT(ADDRESS(MATCH(F1218,Код_КВР,0)+1,2,,,"КВР")))</f>
        <v>Иные закупки товаров, работ и услуг для обеспечения муниципальных нужд</v>
      </c>
      <c r="B1218" s="6">
        <v>811</v>
      </c>
      <c r="C1218" s="8" t="s">
        <v>557</v>
      </c>
      <c r="D1218" s="8" t="s">
        <v>538</v>
      </c>
      <c r="E1218" s="6" t="s">
        <v>336</v>
      </c>
      <c r="F1218" s="6">
        <v>240</v>
      </c>
      <c r="G1218" s="15">
        <f t="shared" si="163"/>
        <v>5</v>
      </c>
      <c r="H1218" s="15">
        <f t="shared" si="163"/>
        <v>5</v>
      </c>
    </row>
    <row r="1219" spans="1:8" ht="33">
      <c r="A1219" s="39" t="str">
        <f ca="1">IF(ISERROR(MATCH(F1219,Код_КВР,0)),"",INDIRECT(ADDRESS(MATCH(F1219,Код_КВР,0)+1,2,,,"КВР")))</f>
        <v xml:space="preserve">Прочая закупка товаров, работ и услуг для обеспечения муниципальных нужд         </v>
      </c>
      <c r="B1219" s="6">
        <v>811</v>
      </c>
      <c r="C1219" s="8" t="s">
        <v>557</v>
      </c>
      <c r="D1219" s="8" t="s">
        <v>538</v>
      </c>
      <c r="E1219" s="6" t="s">
        <v>336</v>
      </c>
      <c r="F1219" s="6">
        <v>244</v>
      </c>
      <c r="G1219" s="15">
        <v>5</v>
      </c>
      <c r="H1219" s="15">
        <v>5</v>
      </c>
    </row>
    <row r="1220" spans="1:8" ht="36" customHeight="1">
      <c r="A1220" s="39" t="str">
        <f ca="1">IF(ISERROR(MATCH(E1220,Код_КЦСР,0)),"",INDIRECT(ADDRESS(MATCH(E1220,Код_КЦСР,0)+1,2,,,"КЦСР")))</f>
        <v>Муниципальная программа «Развитие земельно-имущественного комплекса  города Череповца» на 2014-2018 годы</v>
      </c>
      <c r="B1220" s="6">
        <v>811</v>
      </c>
      <c r="C1220" s="8" t="s">
        <v>557</v>
      </c>
      <c r="D1220" s="8" t="s">
        <v>538</v>
      </c>
      <c r="E1220" s="6" t="s">
        <v>404</v>
      </c>
      <c r="F1220" s="6"/>
      <c r="G1220" s="15">
        <f t="shared" ref="G1220:H1223" si="164">G1221</f>
        <v>728.2</v>
      </c>
      <c r="H1220" s="15">
        <f t="shared" si="164"/>
        <v>728.2</v>
      </c>
    </row>
    <row r="1221" spans="1:8" ht="33">
      <c r="A1221" s="39" t="str">
        <f ca="1">IF(ISERROR(MATCH(E1221,Код_КЦСР,0)),"",INDIRECT(ADDRESS(MATCH(E1221,Код_КЦСР,0)+1,2,,,"КЦСР")))</f>
        <v>Обеспечение исполнения полномочий органа местного самоуправления в области наружной рекламы</v>
      </c>
      <c r="B1221" s="6">
        <v>811</v>
      </c>
      <c r="C1221" s="8" t="s">
        <v>557</v>
      </c>
      <c r="D1221" s="8" t="s">
        <v>538</v>
      </c>
      <c r="E1221" s="6" t="s">
        <v>410</v>
      </c>
      <c r="F1221" s="6"/>
      <c r="G1221" s="15">
        <f t="shared" si="164"/>
        <v>728.2</v>
      </c>
      <c r="H1221" s="15">
        <f t="shared" si="164"/>
        <v>728.2</v>
      </c>
    </row>
    <row r="1222" spans="1:8">
      <c r="A1222" s="39" t="str">
        <f ca="1">IF(ISERROR(MATCH(F1222,Код_КВР,0)),"",INDIRECT(ADDRESS(MATCH(F1222,Код_КВР,0)+1,2,,,"КВР")))</f>
        <v>Закупка товаров, работ и услуг для муниципальных нужд</v>
      </c>
      <c r="B1222" s="6">
        <v>811</v>
      </c>
      <c r="C1222" s="8" t="s">
        <v>557</v>
      </c>
      <c r="D1222" s="8" t="s">
        <v>538</v>
      </c>
      <c r="E1222" s="6" t="s">
        <v>410</v>
      </c>
      <c r="F1222" s="6">
        <v>200</v>
      </c>
      <c r="G1222" s="15">
        <f t="shared" si="164"/>
        <v>728.2</v>
      </c>
      <c r="H1222" s="15">
        <f t="shared" si="164"/>
        <v>728.2</v>
      </c>
    </row>
    <row r="1223" spans="1:8" ht="33">
      <c r="A1223" s="39" t="str">
        <f ca="1">IF(ISERROR(MATCH(F1223,Код_КВР,0)),"",INDIRECT(ADDRESS(MATCH(F1223,Код_КВР,0)+1,2,,,"КВР")))</f>
        <v>Иные закупки товаров, работ и услуг для обеспечения муниципальных нужд</v>
      </c>
      <c r="B1223" s="6">
        <v>811</v>
      </c>
      <c r="C1223" s="8" t="s">
        <v>557</v>
      </c>
      <c r="D1223" s="8" t="s">
        <v>538</v>
      </c>
      <c r="E1223" s="6" t="s">
        <v>410</v>
      </c>
      <c r="F1223" s="6">
        <v>240</v>
      </c>
      <c r="G1223" s="15">
        <f t="shared" si="164"/>
        <v>728.2</v>
      </c>
      <c r="H1223" s="15">
        <f t="shared" si="164"/>
        <v>728.2</v>
      </c>
    </row>
    <row r="1224" spans="1:8" ht="33">
      <c r="A1224" s="39" t="str">
        <f ca="1">IF(ISERROR(MATCH(F1224,Код_КВР,0)),"",INDIRECT(ADDRESS(MATCH(F1224,Код_КВР,0)+1,2,,,"КВР")))</f>
        <v xml:space="preserve">Прочая закупка товаров, работ и услуг для обеспечения муниципальных нужд         </v>
      </c>
      <c r="B1224" s="6">
        <v>811</v>
      </c>
      <c r="C1224" s="8" t="s">
        <v>557</v>
      </c>
      <c r="D1224" s="8" t="s">
        <v>538</v>
      </c>
      <c r="E1224" s="6" t="s">
        <v>410</v>
      </c>
      <c r="F1224" s="6">
        <v>244</v>
      </c>
      <c r="G1224" s="15">
        <v>728.2</v>
      </c>
      <c r="H1224" s="15">
        <v>728.2</v>
      </c>
    </row>
    <row r="1225" spans="1:8" ht="49.5">
      <c r="A1225" s="39" t="str">
        <f ca="1">IF(ISERROR(MATCH(E1225,Код_КЦСР,0)),"",INDIRECT(ADDRESS(MATCH(E1225,Код_КЦСР,0)+1,2,,,"КЦСР")))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5" s="6">
        <v>811</v>
      </c>
      <c r="C1225" s="8" t="s">
        <v>557</v>
      </c>
      <c r="D1225" s="8" t="s">
        <v>538</v>
      </c>
      <c r="E1225" s="6" t="s">
        <v>412</v>
      </c>
      <c r="F1225" s="6"/>
      <c r="G1225" s="15">
        <f>G1226</f>
        <v>49651.199999999997</v>
      </c>
      <c r="H1225" s="15">
        <f>H1226</f>
        <v>49684.5</v>
      </c>
    </row>
    <row r="1226" spans="1:8" ht="66">
      <c r="A1226" s="39" t="str">
        <f ca="1">IF(ISERROR(MATCH(E1226,Код_КЦСР,0)),"",INDIRECT(ADDRESS(MATCH(E1226,Код_КЦСР,0)+1,2,,,"КЦСР")))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6" s="6">
        <v>811</v>
      </c>
      <c r="C1226" s="8" t="s">
        <v>557</v>
      </c>
      <c r="D1226" s="8" t="s">
        <v>538</v>
      </c>
      <c r="E1226" s="6" t="s">
        <v>421</v>
      </c>
      <c r="F1226" s="6"/>
      <c r="G1226" s="15">
        <f>G1227+G1229+G1232</f>
        <v>49651.199999999997</v>
      </c>
      <c r="H1226" s="15">
        <f>H1227+H1229+H1232</f>
        <v>49684.5</v>
      </c>
    </row>
    <row r="1227" spans="1:8" ht="33">
      <c r="A1227" s="39" t="str">
        <f t="shared" ref="A1227:A1233" ca="1" si="165">IF(ISERROR(MATCH(F1227,Код_КВР,0)),"",INDIRECT(ADDRESS(MATCH(F1227,Код_КВР,0)+1,2,,,"КВР")))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7" s="6">
        <v>811</v>
      </c>
      <c r="C1227" s="8" t="s">
        <v>557</v>
      </c>
      <c r="D1227" s="8" t="s">
        <v>538</v>
      </c>
      <c r="E1227" s="6" t="s">
        <v>421</v>
      </c>
      <c r="F1227" s="6">
        <v>100</v>
      </c>
      <c r="G1227" s="15">
        <f>G1228</f>
        <v>46064.2</v>
      </c>
      <c r="H1227" s="15">
        <f>H1228</f>
        <v>46091.199999999997</v>
      </c>
    </row>
    <row r="1228" spans="1:8">
      <c r="A1228" s="39" t="str">
        <f t="shared" ca="1" si="165"/>
        <v>Расходы на выплаты персоналу казенных учреждений</v>
      </c>
      <c r="B1228" s="6">
        <v>811</v>
      </c>
      <c r="C1228" s="8" t="s">
        <v>557</v>
      </c>
      <c r="D1228" s="8" t="s">
        <v>538</v>
      </c>
      <c r="E1228" s="6" t="s">
        <v>421</v>
      </c>
      <c r="F1228" s="6">
        <v>110</v>
      </c>
      <c r="G1228" s="15">
        <v>46064.2</v>
      </c>
      <c r="H1228" s="15">
        <v>46091.199999999997</v>
      </c>
    </row>
    <row r="1229" spans="1:8">
      <c r="A1229" s="39" t="str">
        <f t="shared" ca="1" si="165"/>
        <v>Закупка товаров, работ и услуг для муниципальных нужд</v>
      </c>
      <c r="B1229" s="6">
        <v>811</v>
      </c>
      <c r="C1229" s="8" t="s">
        <v>557</v>
      </c>
      <c r="D1229" s="8" t="s">
        <v>538</v>
      </c>
      <c r="E1229" s="6" t="s">
        <v>421</v>
      </c>
      <c r="F1229" s="6">
        <v>200</v>
      </c>
      <c r="G1229" s="15">
        <f>G1230</f>
        <v>2952.5</v>
      </c>
      <c r="H1229" s="15">
        <f>H1230</f>
        <v>2958.8</v>
      </c>
    </row>
    <row r="1230" spans="1:8" ht="33">
      <c r="A1230" s="39" t="str">
        <f t="shared" ca="1" si="165"/>
        <v>Иные закупки товаров, работ и услуг для обеспечения муниципальных нужд</v>
      </c>
      <c r="B1230" s="6">
        <v>811</v>
      </c>
      <c r="C1230" s="8" t="s">
        <v>557</v>
      </c>
      <c r="D1230" s="8" t="s">
        <v>538</v>
      </c>
      <c r="E1230" s="6" t="s">
        <v>421</v>
      </c>
      <c r="F1230" s="6">
        <v>240</v>
      </c>
      <c r="G1230" s="15">
        <f>G1231</f>
        <v>2952.5</v>
      </c>
      <c r="H1230" s="15">
        <f>H1231</f>
        <v>2958.8</v>
      </c>
    </row>
    <row r="1231" spans="1:8" ht="33">
      <c r="A1231" s="39" t="str">
        <f t="shared" ca="1" si="165"/>
        <v xml:space="preserve">Прочая закупка товаров, работ и услуг для обеспечения муниципальных нужд         </v>
      </c>
      <c r="B1231" s="6">
        <v>811</v>
      </c>
      <c r="C1231" s="8" t="s">
        <v>557</v>
      </c>
      <c r="D1231" s="8" t="s">
        <v>538</v>
      </c>
      <c r="E1231" s="6" t="s">
        <v>421</v>
      </c>
      <c r="F1231" s="6">
        <v>244</v>
      </c>
      <c r="G1231" s="15">
        <v>2952.5</v>
      </c>
      <c r="H1231" s="15">
        <v>2958.8</v>
      </c>
    </row>
    <row r="1232" spans="1:8">
      <c r="A1232" s="39" t="str">
        <f t="shared" ca="1" si="165"/>
        <v>Иные бюджетные ассигнования</v>
      </c>
      <c r="B1232" s="6">
        <v>811</v>
      </c>
      <c r="C1232" s="8" t="s">
        <v>557</v>
      </c>
      <c r="D1232" s="8" t="s">
        <v>538</v>
      </c>
      <c r="E1232" s="6" t="s">
        <v>421</v>
      </c>
      <c r="F1232" s="6">
        <v>800</v>
      </c>
      <c r="G1232" s="15">
        <f>G1233</f>
        <v>634.5</v>
      </c>
      <c r="H1232" s="15">
        <f>H1233</f>
        <v>634.5</v>
      </c>
    </row>
    <row r="1233" spans="1:8">
      <c r="A1233" s="39" t="str">
        <f t="shared" ca="1" si="165"/>
        <v>Уплата налогов, сборов и иных платежей</v>
      </c>
      <c r="B1233" s="6">
        <v>811</v>
      </c>
      <c r="C1233" s="8" t="s">
        <v>557</v>
      </c>
      <c r="D1233" s="8" t="s">
        <v>538</v>
      </c>
      <c r="E1233" s="6" t="s">
        <v>421</v>
      </c>
      <c r="F1233" s="6">
        <v>850</v>
      </c>
      <c r="G1233" s="15">
        <f>G1234+G1235</f>
        <v>634.5</v>
      </c>
      <c r="H1233" s="15">
        <f>H1234+H1235</f>
        <v>634.5</v>
      </c>
    </row>
    <row r="1234" spans="1:8">
      <c r="A1234" s="39" t="str">
        <f ca="1">IF(ISERROR(MATCH(F1234,Код_КВР,0)),"",INDIRECT(ADDRESS(MATCH(F1234,Код_КВР,0)+1,2,,,"КВР")))</f>
        <v>Уплата налога на имущество организаций и земельного налога</v>
      </c>
      <c r="B1234" s="6">
        <v>811</v>
      </c>
      <c r="C1234" s="8" t="s">
        <v>557</v>
      </c>
      <c r="D1234" s="8" t="s">
        <v>538</v>
      </c>
      <c r="E1234" s="6" t="s">
        <v>421</v>
      </c>
      <c r="F1234" s="6">
        <v>851</v>
      </c>
      <c r="G1234" s="15">
        <v>183.1</v>
      </c>
      <c r="H1234" s="15">
        <v>183.1</v>
      </c>
    </row>
    <row r="1235" spans="1:8">
      <c r="A1235" s="39" t="str">
        <f ca="1">IF(ISERROR(MATCH(F1235,Код_КВР,0)),"",INDIRECT(ADDRESS(MATCH(F1235,Код_КВР,0)+1,2,,,"КВР")))</f>
        <v>Уплата прочих налогов, сборов и иных платежей</v>
      </c>
      <c r="B1235" s="6">
        <v>811</v>
      </c>
      <c r="C1235" s="8" t="s">
        <v>557</v>
      </c>
      <c r="D1235" s="8" t="s">
        <v>538</v>
      </c>
      <c r="E1235" s="6" t="s">
        <v>421</v>
      </c>
      <c r="F1235" s="6">
        <v>852</v>
      </c>
      <c r="G1235" s="15">
        <v>451.4</v>
      </c>
      <c r="H1235" s="15">
        <v>451.4</v>
      </c>
    </row>
    <row r="1236" spans="1:8" ht="33">
      <c r="A1236" s="39" t="str">
        <f ca="1">IF(ISERROR(MATCH(E1236,Код_КЦСР,0)),"",INDIRECT(ADDRESS(MATCH(E1236,Код_КЦСР,0)+1,2,,,"КЦСР")))</f>
        <v>Непрограммные направления деятельности органов местного самоуправления</v>
      </c>
      <c r="B1236" s="6">
        <v>811</v>
      </c>
      <c r="C1236" s="8" t="s">
        <v>557</v>
      </c>
      <c r="D1236" s="8" t="s">
        <v>538</v>
      </c>
      <c r="E1236" s="6" t="s">
        <v>19</v>
      </c>
      <c r="F1236" s="6"/>
      <c r="G1236" s="15">
        <f t="shared" ref="G1236:H1238" si="166">G1237</f>
        <v>37474.299999999996</v>
      </c>
      <c r="H1236" s="15">
        <f t="shared" si="166"/>
        <v>37474.299999999996</v>
      </c>
    </row>
    <row r="1237" spans="1:8">
      <c r="A1237" s="39" t="str">
        <f ca="1">IF(ISERROR(MATCH(E1237,Код_КЦСР,0)),"",INDIRECT(ADDRESS(MATCH(E1237,Код_КЦСР,0)+1,2,,,"КЦСР")))</f>
        <v>Расходы, не включенные в муниципальные программы города Череповца</v>
      </c>
      <c r="B1237" s="6">
        <v>811</v>
      </c>
      <c r="C1237" s="8" t="s">
        <v>557</v>
      </c>
      <c r="D1237" s="8" t="s">
        <v>538</v>
      </c>
      <c r="E1237" s="6" t="s">
        <v>21</v>
      </c>
      <c r="F1237" s="6"/>
      <c r="G1237" s="15">
        <f>G1238+G1248</f>
        <v>37474.299999999996</v>
      </c>
      <c r="H1237" s="15">
        <f>H1238+H1248</f>
        <v>37474.299999999996</v>
      </c>
    </row>
    <row r="1238" spans="1:8" ht="33">
      <c r="A1238" s="39" t="str">
        <f ca="1">IF(ISERROR(MATCH(E1238,Код_КЦСР,0)),"",INDIRECT(ADDRESS(MATCH(E1238,Код_КЦСР,0)+1,2,,,"КЦСР")))</f>
        <v>Руководство и управление в сфере установленных функций органов местного самоуправления</v>
      </c>
      <c r="B1238" s="6">
        <v>811</v>
      </c>
      <c r="C1238" s="8" t="s">
        <v>557</v>
      </c>
      <c r="D1238" s="8" t="s">
        <v>538</v>
      </c>
      <c r="E1238" s="6" t="s">
        <v>23</v>
      </c>
      <c r="F1238" s="6"/>
      <c r="G1238" s="15">
        <f t="shared" si="166"/>
        <v>37474.299999999996</v>
      </c>
      <c r="H1238" s="15">
        <f t="shared" si="166"/>
        <v>37474.299999999996</v>
      </c>
    </row>
    <row r="1239" spans="1:8">
      <c r="A1239" s="39" t="str">
        <f ca="1">IF(ISERROR(MATCH(E1239,Код_КЦСР,0)),"",INDIRECT(ADDRESS(MATCH(E1239,Код_КЦСР,0)+1,2,,,"КЦСР")))</f>
        <v>Центральный аппарат</v>
      </c>
      <c r="B1239" s="6">
        <v>811</v>
      </c>
      <c r="C1239" s="8" t="s">
        <v>557</v>
      </c>
      <c r="D1239" s="8" t="s">
        <v>538</v>
      </c>
      <c r="E1239" s="6" t="s">
        <v>26</v>
      </c>
      <c r="F1239" s="6"/>
      <c r="G1239" s="15">
        <f>G1240+G1242+G1245</f>
        <v>37474.299999999996</v>
      </c>
      <c r="H1239" s="15">
        <f>H1240+H1242+H1245</f>
        <v>37474.299999999996</v>
      </c>
    </row>
    <row r="1240" spans="1:8" ht="33">
      <c r="A1240" s="39" t="str">
        <f t="shared" ref="A1240:A1246" ca="1" si="167">IF(ISERROR(MATCH(F1240,Код_КВР,0)),"",INDIRECT(ADDRESS(MATCH(F1240,Код_КВР,0)+1,2,,,"КВР")))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0" s="6">
        <v>811</v>
      </c>
      <c r="C1240" s="8" t="s">
        <v>557</v>
      </c>
      <c r="D1240" s="8" t="s">
        <v>538</v>
      </c>
      <c r="E1240" s="6" t="s">
        <v>26</v>
      </c>
      <c r="F1240" s="6">
        <v>100</v>
      </c>
      <c r="G1240" s="15">
        <f>G1241</f>
        <v>37449.699999999997</v>
      </c>
      <c r="H1240" s="15">
        <f>H1241</f>
        <v>37449.699999999997</v>
      </c>
    </row>
    <row r="1241" spans="1:8">
      <c r="A1241" s="39" t="str">
        <f t="shared" ca="1" si="167"/>
        <v>Расходы на выплаты персоналу муниципальных органов</v>
      </c>
      <c r="B1241" s="6">
        <v>811</v>
      </c>
      <c r="C1241" s="8" t="s">
        <v>557</v>
      </c>
      <c r="D1241" s="8" t="s">
        <v>538</v>
      </c>
      <c r="E1241" s="6" t="s">
        <v>26</v>
      </c>
      <c r="F1241" s="6">
        <v>120</v>
      </c>
      <c r="G1241" s="15">
        <v>37449.699999999997</v>
      </c>
      <c r="H1241" s="15">
        <v>37449.699999999997</v>
      </c>
    </row>
    <row r="1242" spans="1:8">
      <c r="A1242" s="39" t="str">
        <f t="shared" ca="1" si="167"/>
        <v>Закупка товаров, работ и услуг для муниципальных нужд</v>
      </c>
      <c r="B1242" s="6">
        <v>811</v>
      </c>
      <c r="C1242" s="8" t="s">
        <v>557</v>
      </c>
      <c r="D1242" s="8" t="s">
        <v>538</v>
      </c>
      <c r="E1242" s="6" t="s">
        <v>26</v>
      </c>
      <c r="F1242" s="6">
        <v>200</v>
      </c>
      <c r="G1242" s="15">
        <f>G1243</f>
        <v>21.6</v>
      </c>
      <c r="H1242" s="15">
        <f>H1243</f>
        <v>21.6</v>
      </c>
    </row>
    <row r="1243" spans="1:8" ht="33">
      <c r="A1243" s="39" t="str">
        <f t="shared" ca="1" si="167"/>
        <v>Иные закупки товаров, работ и услуг для обеспечения муниципальных нужд</v>
      </c>
      <c r="B1243" s="6">
        <v>811</v>
      </c>
      <c r="C1243" s="8" t="s">
        <v>557</v>
      </c>
      <c r="D1243" s="8" t="s">
        <v>538</v>
      </c>
      <c r="E1243" s="6" t="s">
        <v>26</v>
      </c>
      <c r="F1243" s="6">
        <v>240</v>
      </c>
      <c r="G1243" s="15">
        <f>G1244</f>
        <v>21.6</v>
      </c>
      <c r="H1243" s="15">
        <f>H1244</f>
        <v>21.6</v>
      </c>
    </row>
    <row r="1244" spans="1:8" ht="33">
      <c r="A1244" s="39" t="str">
        <f t="shared" ca="1" si="167"/>
        <v xml:space="preserve">Прочая закупка товаров, работ и услуг для обеспечения муниципальных нужд         </v>
      </c>
      <c r="B1244" s="6">
        <v>811</v>
      </c>
      <c r="C1244" s="8" t="s">
        <v>557</v>
      </c>
      <c r="D1244" s="8" t="s">
        <v>538</v>
      </c>
      <c r="E1244" s="6" t="s">
        <v>26</v>
      </c>
      <c r="F1244" s="6">
        <v>244</v>
      </c>
      <c r="G1244" s="15">
        <v>21.6</v>
      </c>
      <c r="H1244" s="15">
        <v>21.6</v>
      </c>
    </row>
    <row r="1245" spans="1:8">
      <c r="A1245" s="39" t="str">
        <f t="shared" ca="1" si="167"/>
        <v>Иные бюджетные ассигнования</v>
      </c>
      <c r="B1245" s="6">
        <v>811</v>
      </c>
      <c r="C1245" s="8" t="s">
        <v>557</v>
      </c>
      <c r="D1245" s="8" t="s">
        <v>538</v>
      </c>
      <c r="E1245" s="6" t="s">
        <v>26</v>
      </c>
      <c r="F1245" s="6">
        <v>800</v>
      </c>
      <c r="G1245" s="15">
        <f>G1246</f>
        <v>3</v>
      </c>
      <c r="H1245" s="15">
        <f>H1246</f>
        <v>3</v>
      </c>
    </row>
    <row r="1246" spans="1:8">
      <c r="A1246" s="39" t="str">
        <f t="shared" ca="1" si="167"/>
        <v>Уплата налогов, сборов и иных платежей</v>
      </c>
      <c r="B1246" s="6">
        <v>811</v>
      </c>
      <c r="C1246" s="8" t="s">
        <v>557</v>
      </c>
      <c r="D1246" s="8" t="s">
        <v>538</v>
      </c>
      <c r="E1246" s="6" t="s">
        <v>26</v>
      </c>
      <c r="F1246" s="6">
        <v>850</v>
      </c>
      <c r="G1246" s="15">
        <f>G1247</f>
        <v>3</v>
      </c>
      <c r="H1246" s="15">
        <f>H1247</f>
        <v>3</v>
      </c>
    </row>
    <row r="1247" spans="1:8">
      <c r="A1247" s="39" t="str">
        <f ca="1">IF(ISERROR(MATCH(F1247,Код_КВР,0)),"",INDIRECT(ADDRESS(MATCH(F1247,Код_КВР,0)+1,2,,,"КВР")))</f>
        <v>Уплата прочих налогов, сборов и иных платежей</v>
      </c>
      <c r="B1247" s="6">
        <v>811</v>
      </c>
      <c r="C1247" s="8" t="s">
        <v>557</v>
      </c>
      <c r="D1247" s="8" t="s">
        <v>538</v>
      </c>
      <c r="E1247" s="6" t="s">
        <v>26</v>
      </c>
      <c r="F1247" s="6">
        <v>852</v>
      </c>
      <c r="G1247" s="15">
        <v>3</v>
      </c>
      <c r="H1247" s="15">
        <v>3</v>
      </c>
    </row>
    <row r="1248" spans="1:8" ht="132" hidden="1">
      <c r="A1248" s="39" t="str">
        <f ca="1">IF(ISERROR(MATCH(E1248,Код_КЦСР,0)),"",INDIRECT(ADDRESS(MATCH(E1248,Код_КЦСР,0)+1,2,,,"КЦСР")))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48" s="6">
        <v>811</v>
      </c>
      <c r="C1248" s="8" t="s">
        <v>557</v>
      </c>
      <c r="D1248" s="8" t="s">
        <v>538</v>
      </c>
      <c r="E1248" s="6" t="s">
        <v>143</v>
      </c>
      <c r="F1248" s="6"/>
      <c r="G1248" s="15">
        <f>G1249</f>
        <v>0</v>
      </c>
      <c r="H1248" s="15">
        <f>H1249</f>
        <v>0</v>
      </c>
    </row>
    <row r="1249" spans="1:8" ht="33" hidden="1">
      <c r="A1249" s="39" t="str">
        <f ca="1">IF(ISERROR(MATCH(F1249,Код_КВР,0)),"",INDIRECT(ADDRESS(MATCH(F1249,Код_КВР,0)+1,2,,,"КВР")))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9" s="6">
        <v>811</v>
      </c>
      <c r="C1249" s="8" t="s">
        <v>557</v>
      </c>
      <c r="D1249" s="8" t="s">
        <v>538</v>
      </c>
      <c r="E1249" s="6" t="s">
        <v>143</v>
      </c>
      <c r="F1249" s="6">
        <v>100</v>
      </c>
      <c r="G1249" s="15">
        <f>G1250</f>
        <v>0</v>
      </c>
      <c r="H1249" s="15">
        <f>H1250</f>
        <v>0</v>
      </c>
    </row>
    <row r="1250" spans="1:8" hidden="1">
      <c r="A1250" s="39" t="str">
        <f ca="1">IF(ISERROR(MATCH(F1250,Код_КВР,0)),"",INDIRECT(ADDRESS(MATCH(F1250,Код_КВР,0)+1,2,,,"КВР")))</f>
        <v>Расходы на выплаты персоналу муниципальных органов</v>
      </c>
      <c r="B1250" s="6">
        <v>811</v>
      </c>
      <c r="C1250" s="8" t="s">
        <v>557</v>
      </c>
      <c r="D1250" s="8" t="s">
        <v>538</v>
      </c>
      <c r="E1250" s="6" t="s">
        <v>143</v>
      </c>
      <c r="F1250" s="6">
        <v>120</v>
      </c>
      <c r="G1250" s="15"/>
      <c r="H1250" s="15"/>
    </row>
    <row r="1251" spans="1:8" hidden="1">
      <c r="A1251" s="39" t="str">
        <f ca="1">IF(ISERROR(MATCH(C1251,Код_Раздел,0)),"",INDIRECT(ADDRESS(MATCH(C1251,Код_Раздел,0)+1,2,,,"Раздел")))</f>
        <v>Жилищно-коммунальное хозяйство</v>
      </c>
      <c r="B1251" s="6">
        <v>811</v>
      </c>
      <c r="C1251" s="8" t="s">
        <v>562</v>
      </c>
      <c r="D1251" s="8"/>
      <c r="E1251" s="6"/>
      <c r="F1251" s="6"/>
      <c r="G1251" s="15">
        <f>G1252+G1259</f>
        <v>0</v>
      </c>
      <c r="H1251" s="15">
        <f>H1252+H1259</f>
        <v>0</v>
      </c>
    </row>
    <row r="1252" spans="1:8" hidden="1">
      <c r="A1252" s="10" t="s">
        <v>592</v>
      </c>
      <c r="B1252" s="6">
        <v>811</v>
      </c>
      <c r="C1252" s="8" t="s">
        <v>562</v>
      </c>
      <c r="D1252" s="8" t="s">
        <v>555</v>
      </c>
      <c r="E1252" s="6"/>
      <c r="F1252" s="6"/>
      <c r="G1252" s="15">
        <f>G1253</f>
        <v>0</v>
      </c>
      <c r="H1252" s="15">
        <f>H1253</f>
        <v>0</v>
      </c>
    </row>
    <row r="1253" spans="1:8" ht="49.5" hidden="1">
      <c r="A1253" s="39" t="str">
        <f ca="1">IF(ISERROR(MATCH(E1253,Код_КЦСР,0)),"",INDIRECT(ADDRESS(MATCH(E1253,Код_КЦСР,0)+1,2,,,"КЦСР")))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53" s="6">
        <v>811</v>
      </c>
      <c r="C1253" s="8" t="s">
        <v>562</v>
      </c>
      <c r="D1253" s="8" t="s">
        <v>555</v>
      </c>
      <c r="E1253" s="6" t="s">
        <v>412</v>
      </c>
      <c r="F1253" s="6"/>
      <c r="G1253" s="15">
        <f t="shared" ref="G1253:H1257" si="168">G1254</f>
        <v>0</v>
      </c>
      <c r="H1253" s="15">
        <f t="shared" si="168"/>
        <v>0</v>
      </c>
    </row>
    <row r="1254" spans="1:8" ht="33" hidden="1">
      <c r="A1254" s="39" t="str">
        <f ca="1">IF(ISERROR(MATCH(E1254,Код_КЦСР,0)),"",INDIRECT(ADDRESS(MATCH(E1254,Код_КЦСР,0)+1,2,,,"КЦСР")))</f>
        <v>Капитальное строительство и реконструкция объектов муниципальной собственности</v>
      </c>
      <c r="B1254" s="6">
        <v>811</v>
      </c>
      <c r="C1254" s="8" t="s">
        <v>562</v>
      </c>
      <c r="D1254" s="8" t="s">
        <v>555</v>
      </c>
      <c r="E1254" s="6" t="s">
        <v>414</v>
      </c>
      <c r="F1254" s="6"/>
      <c r="G1254" s="15">
        <f t="shared" si="168"/>
        <v>0</v>
      </c>
      <c r="H1254" s="15">
        <f t="shared" si="168"/>
        <v>0</v>
      </c>
    </row>
    <row r="1255" spans="1:8" hidden="1">
      <c r="A1255" s="39" t="str">
        <f ca="1">IF(ISERROR(MATCH(E1255,Код_КЦСР,0)),"",INDIRECT(ADDRESS(MATCH(E1255,Код_КЦСР,0)+1,2,,,"КЦСР")))</f>
        <v>Строительство полигона твердых бытовых отходов (ТБО) №2</v>
      </c>
      <c r="B1255" s="6">
        <v>811</v>
      </c>
      <c r="C1255" s="8" t="s">
        <v>562</v>
      </c>
      <c r="D1255" s="8" t="s">
        <v>555</v>
      </c>
      <c r="E1255" s="6" t="s">
        <v>419</v>
      </c>
      <c r="F1255" s="6"/>
      <c r="G1255" s="15">
        <f t="shared" si="168"/>
        <v>0</v>
      </c>
      <c r="H1255" s="15">
        <f t="shared" si="168"/>
        <v>0</v>
      </c>
    </row>
    <row r="1256" spans="1:8" ht="33" hidden="1">
      <c r="A1256" s="39" t="str">
        <f ca="1">IF(ISERROR(MATCH(F1256,Код_КВР,0)),"",INDIRECT(ADDRESS(MATCH(F1256,Код_КВР,0)+1,2,,,"КВР")))</f>
        <v>Капитальные вложения в объекты недвижимого имущества муниципальной собственности</v>
      </c>
      <c r="B1256" s="6">
        <v>811</v>
      </c>
      <c r="C1256" s="8" t="s">
        <v>562</v>
      </c>
      <c r="D1256" s="8" t="s">
        <v>555</v>
      </c>
      <c r="E1256" s="6" t="s">
        <v>419</v>
      </c>
      <c r="F1256" s="6">
        <v>400</v>
      </c>
      <c r="G1256" s="15">
        <f t="shared" si="168"/>
        <v>0</v>
      </c>
      <c r="H1256" s="15">
        <f t="shared" si="168"/>
        <v>0</v>
      </c>
    </row>
    <row r="1257" spans="1:8" hidden="1">
      <c r="A1257" s="39" t="str">
        <f ca="1">IF(ISERROR(MATCH(F1257,Код_КВР,0)),"",INDIRECT(ADDRESS(MATCH(F1257,Код_КВР,0)+1,2,,,"КВР")))</f>
        <v>Бюджетные инвестиции</v>
      </c>
      <c r="B1257" s="6">
        <v>811</v>
      </c>
      <c r="C1257" s="8" t="s">
        <v>562</v>
      </c>
      <c r="D1257" s="8" t="s">
        <v>555</v>
      </c>
      <c r="E1257" s="6" t="s">
        <v>419</v>
      </c>
      <c r="F1257" s="6">
        <v>410</v>
      </c>
      <c r="G1257" s="15">
        <f t="shared" si="168"/>
        <v>0</v>
      </c>
      <c r="H1257" s="15">
        <f t="shared" si="168"/>
        <v>0</v>
      </c>
    </row>
    <row r="1258" spans="1:8" ht="33" hidden="1">
      <c r="A1258" s="39" t="str">
        <f ca="1">IF(ISERROR(MATCH(F1258,Код_КВР,0)),"",INDIRECT(ADDRESS(MATCH(F1258,Код_КВР,0)+1,2,,,"КВР")))</f>
        <v>Бюджетные инвестиции в объекты капитального строительства муниципальной собственности</v>
      </c>
      <c r="B1258" s="6">
        <v>811</v>
      </c>
      <c r="C1258" s="8" t="s">
        <v>562</v>
      </c>
      <c r="D1258" s="8" t="s">
        <v>555</v>
      </c>
      <c r="E1258" s="6" t="s">
        <v>419</v>
      </c>
      <c r="F1258" s="6">
        <v>414</v>
      </c>
      <c r="G1258" s="15"/>
      <c r="H1258" s="15"/>
    </row>
    <row r="1259" spans="1:8" hidden="1">
      <c r="A1259" s="13" t="s">
        <v>591</v>
      </c>
      <c r="B1259" s="6">
        <v>811</v>
      </c>
      <c r="C1259" s="8" t="s">
        <v>562</v>
      </c>
      <c r="D1259" s="8" t="s">
        <v>556</v>
      </c>
      <c r="E1259" s="6"/>
      <c r="F1259" s="6"/>
      <c r="G1259" s="15">
        <f t="shared" ref="G1259:H1264" si="169">G1260</f>
        <v>0</v>
      </c>
      <c r="H1259" s="15">
        <f t="shared" si="169"/>
        <v>0</v>
      </c>
    </row>
    <row r="1260" spans="1:8" ht="49.5" hidden="1">
      <c r="A1260" s="39" t="str">
        <f ca="1">IF(ISERROR(MATCH(E1260,Код_КЦСР,0)),"",INDIRECT(ADDRESS(MATCH(E1260,Код_КЦСР,0)+1,2,,,"КЦСР")))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0" s="6">
        <v>811</v>
      </c>
      <c r="C1260" s="8" t="s">
        <v>562</v>
      </c>
      <c r="D1260" s="8" t="s">
        <v>556</v>
      </c>
      <c r="E1260" s="6" t="s">
        <v>412</v>
      </c>
      <c r="F1260" s="6"/>
      <c r="G1260" s="15">
        <f t="shared" si="169"/>
        <v>0</v>
      </c>
      <c r="H1260" s="15">
        <f t="shared" si="169"/>
        <v>0</v>
      </c>
    </row>
    <row r="1261" spans="1:8" ht="33" hidden="1">
      <c r="A1261" s="39" t="str">
        <f ca="1">IF(ISERROR(MATCH(E1261,Код_КЦСР,0)),"",INDIRECT(ADDRESS(MATCH(E1261,Код_КЦСР,0)+1,2,,,"КЦСР")))</f>
        <v>Капитальное строительство и реконструкция объектов муниципальной собственности</v>
      </c>
      <c r="B1261" s="6">
        <v>811</v>
      </c>
      <c r="C1261" s="8" t="s">
        <v>562</v>
      </c>
      <c r="D1261" s="8" t="s">
        <v>556</v>
      </c>
      <c r="E1261" s="6" t="s">
        <v>414</v>
      </c>
      <c r="F1261" s="6"/>
      <c r="G1261" s="15">
        <f t="shared" si="169"/>
        <v>0</v>
      </c>
      <c r="H1261" s="15">
        <f t="shared" si="169"/>
        <v>0</v>
      </c>
    </row>
    <row r="1262" spans="1:8" hidden="1">
      <c r="A1262" s="39" t="str">
        <f ca="1">IF(ISERROR(MATCH(E1262,Код_КЦСР,0)),"",INDIRECT(ADDRESS(MATCH(E1262,Код_КЦСР,0)+1,2,,,"КЦСР")))</f>
        <v>Строительство объектов сметной стоимостью до 100 млн. рублей</v>
      </c>
      <c r="B1262" s="6">
        <v>811</v>
      </c>
      <c r="C1262" s="8" t="s">
        <v>562</v>
      </c>
      <c r="D1262" s="8" t="s">
        <v>556</v>
      </c>
      <c r="E1262" s="6" t="s">
        <v>415</v>
      </c>
      <c r="F1262" s="6"/>
      <c r="G1262" s="15">
        <f t="shared" si="169"/>
        <v>0</v>
      </c>
      <c r="H1262" s="15">
        <f t="shared" si="169"/>
        <v>0</v>
      </c>
    </row>
    <row r="1263" spans="1:8" ht="33" hidden="1">
      <c r="A1263" s="39" t="str">
        <f ca="1">IF(ISERROR(MATCH(F1263,Код_КВР,0)),"",INDIRECT(ADDRESS(MATCH(F1263,Код_КВР,0)+1,2,,,"КВР")))</f>
        <v>Капитальные вложения в объекты недвижимого имущества муниципальной собственности</v>
      </c>
      <c r="B1263" s="6">
        <v>811</v>
      </c>
      <c r="C1263" s="8" t="s">
        <v>562</v>
      </c>
      <c r="D1263" s="8" t="s">
        <v>556</v>
      </c>
      <c r="E1263" s="6" t="s">
        <v>415</v>
      </c>
      <c r="F1263" s="6">
        <v>400</v>
      </c>
      <c r="G1263" s="15">
        <f t="shared" si="169"/>
        <v>0</v>
      </c>
      <c r="H1263" s="15">
        <f t="shared" si="169"/>
        <v>0</v>
      </c>
    </row>
    <row r="1264" spans="1:8" hidden="1">
      <c r="A1264" s="39" t="str">
        <f ca="1">IF(ISERROR(MATCH(F1264,Код_КВР,0)),"",INDIRECT(ADDRESS(MATCH(F1264,Код_КВР,0)+1,2,,,"КВР")))</f>
        <v>Бюджетные инвестиции</v>
      </c>
      <c r="B1264" s="6">
        <v>811</v>
      </c>
      <c r="C1264" s="8" t="s">
        <v>562</v>
      </c>
      <c r="D1264" s="8" t="s">
        <v>556</v>
      </c>
      <c r="E1264" s="6" t="s">
        <v>415</v>
      </c>
      <c r="F1264" s="6">
        <v>410</v>
      </c>
      <c r="G1264" s="15">
        <f t="shared" si="169"/>
        <v>0</v>
      </c>
      <c r="H1264" s="15">
        <f t="shared" si="169"/>
        <v>0</v>
      </c>
    </row>
    <row r="1265" spans="1:8" ht="33" hidden="1">
      <c r="A1265" s="39" t="str">
        <f ca="1">IF(ISERROR(MATCH(F1265,Код_КВР,0)),"",INDIRECT(ADDRESS(MATCH(F1265,Код_КВР,0)+1,2,,,"КВР")))</f>
        <v>Бюджетные инвестиции в объекты капитального строительства муниципальной собственности</v>
      </c>
      <c r="B1265" s="6">
        <v>811</v>
      </c>
      <c r="C1265" s="8" t="s">
        <v>562</v>
      </c>
      <c r="D1265" s="8" t="s">
        <v>556</v>
      </c>
      <c r="E1265" s="6" t="s">
        <v>415</v>
      </c>
      <c r="F1265" s="6">
        <v>414</v>
      </c>
      <c r="G1265" s="15"/>
      <c r="H1265" s="15"/>
    </row>
    <row r="1266" spans="1:8">
      <c r="A1266" s="39" t="str">
        <f ca="1">IF(ISERROR(MATCH(C1266,Код_Раздел,0)),"",INDIRECT(ADDRESS(MATCH(C1266,Код_Раздел,0)+1,2,,,"Раздел")))</f>
        <v>Образование</v>
      </c>
      <c r="B1266" s="6">
        <v>811</v>
      </c>
      <c r="C1266" s="8" t="s">
        <v>537</v>
      </c>
      <c r="D1266" s="8"/>
      <c r="E1266" s="6"/>
      <c r="F1266" s="6"/>
      <c r="G1266" s="15">
        <f>G1267+G1273+G1286</f>
        <v>5655.8</v>
      </c>
      <c r="H1266" s="15">
        <f>H1267+H1273+H1286</f>
        <v>5542.6</v>
      </c>
    </row>
    <row r="1267" spans="1:8" hidden="1">
      <c r="A1267" s="10" t="s">
        <v>589</v>
      </c>
      <c r="B1267" s="6">
        <v>811</v>
      </c>
      <c r="C1267" s="8" t="s">
        <v>537</v>
      </c>
      <c r="D1267" s="8" t="s">
        <v>555</v>
      </c>
      <c r="E1267" s="6"/>
      <c r="F1267" s="6"/>
      <c r="G1267" s="15">
        <f t="shared" ref="G1267:H1271" si="170">G1268</f>
        <v>0</v>
      </c>
      <c r="H1267" s="15">
        <f t="shared" si="170"/>
        <v>0</v>
      </c>
    </row>
    <row r="1268" spans="1:8" ht="49.5" hidden="1">
      <c r="A1268" s="39" t="str">
        <f ca="1">IF(ISERROR(MATCH(E1268,Код_КЦСР,0)),"",INDIRECT(ADDRESS(MATCH(E1268,Код_КЦСР,0)+1,2,,,"КЦСР")))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8" s="6">
        <v>811</v>
      </c>
      <c r="C1268" s="8" t="s">
        <v>537</v>
      </c>
      <c r="D1268" s="8" t="s">
        <v>555</v>
      </c>
      <c r="E1268" s="6" t="s">
        <v>412</v>
      </c>
      <c r="F1268" s="6"/>
      <c r="G1268" s="15">
        <f t="shared" si="170"/>
        <v>0</v>
      </c>
      <c r="H1268" s="15">
        <f t="shared" si="170"/>
        <v>0</v>
      </c>
    </row>
    <row r="1269" spans="1:8" hidden="1">
      <c r="A1269" s="39" t="str">
        <f ca="1">IF(ISERROR(MATCH(E1269,Код_КЦСР,0)),"",INDIRECT(ADDRESS(MATCH(E1269,Код_КЦСР,0)+1,2,,,"КЦСР")))</f>
        <v>Капитальный ремонт  объектов муниципальной собственности</v>
      </c>
      <c r="B1269" s="6">
        <v>811</v>
      </c>
      <c r="C1269" s="8" t="s">
        <v>537</v>
      </c>
      <c r="D1269" s="8" t="s">
        <v>555</v>
      </c>
      <c r="E1269" s="6" t="s">
        <v>420</v>
      </c>
      <c r="F1269" s="6"/>
      <c r="G1269" s="15">
        <f t="shared" si="170"/>
        <v>0</v>
      </c>
      <c r="H1269" s="15">
        <f t="shared" si="170"/>
        <v>0</v>
      </c>
    </row>
    <row r="1270" spans="1:8" hidden="1">
      <c r="A1270" s="39" t="str">
        <f ca="1">IF(ISERROR(MATCH(F1270,Код_КВР,0)),"",INDIRECT(ADDRESS(MATCH(F1270,Код_КВР,0)+1,2,,,"КВР")))</f>
        <v>Закупка товаров, работ и услуг для муниципальных нужд</v>
      </c>
      <c r="B1270" s="6">
        <v>811</v>
      </c>
      <c r="C1270" s="8" t="s">
        <v>537</v>
      </c>
      <c r="D1270" s="8" t="s">
        <v>555</v>
      </c>
      <c r="E1270" s="6" t="s">
        <v>420</v>
      </c>
      <c r="F1270" s="6">
        <v>200</v>
      </c>
      <c r="G1270" s="15">
        <f t="shared" si="170"/>
        <v>0</v>
      </c>
      <c r="H1270" s="15">
        <f t="shared" si="170"/>
        <v>0</v>
      </c>
    </row>
    <row r="1271" spans="1:8" ht="33" hidden="1">
      <c r="A1271" s="39" t="str">
        <f ca="1">IF(ISERROR(MATCH(F1271,Код_КВР,0)),"",INDIRECT(ADDRESS(MATCH(F1271,Код_КВР,0)+1,2,,,"КВР")))</f>
        <v>Иные закупки товаров, работ и услуг для обеспечения муниципальных нужд</v>
      </c>
      <c r="B1271" s="6">
        <v>811</v>
      </c>
      <c r="C1271" s="8" t="s">
        <v>537</v>
      </c>
      <c r="D1271" s="8" t="s">
        <v>555</v>
      </c>
      <c r="E1271" s="6" t="s">
        <v>420</v>
      </c>
      <c r="F1271" s="6">
        <v>240</v>
      </c>
      <c r="G1271" s="15">
        <f t="shared" si="170"/>
        <v>0</v>
      </c>
      <c r="H1271" s="15">
        <f t="shared" si="170"/>
        <v>0</v>
      </c>
    </row>
    <row r="1272" spans="1:8" ht="33" hidden="1">
      <c r="A1272" s="39" t="str">
        <f ca="1">IF(ISERROR(MATCH(F1272,Код_КВР,0)),"",INDIRECT(ADDRESS(MATCH(F1272,Код_КВР,0)+1,2,,,"КВР")))</f>
        <v>Закупка товаров, работ, услуг в целях капитального ремонта муниципального имущества</v>
      </c>
      <c r="B1272" s="6">
        <v>811</v>
      </c>
      <c r="C1272" s="8" t="s">
        <v>537</v>
      </c>
      <c r="D1272" s="8" t="s">
        <v>555</v>
      </c>
      <c r="E1272" s="6" t="s">
        <v>420</v>
      </c>
      <c r="F1272" s="6">
        <v>243</v>
      </c>
      <c r="G1272" s="15"/>
      <c r="H1272" s="15"/>
    </row>
    <row r="1273" spans="1:8">
      <c r="A1273" s="10" t="s">
        <v>541</v>
      </c>
      <c r="B1273" s="6">
        <v>811</v>
      </c>
      <c r="C1273" s="8" t="s">
        <v>537</v>
      </c>
      <c r="D1273" s="8" t="s">
        <v>537</v>
      </c>
      <c r="E1273" s="6"/>
      <c r="F1273" s="6"/>
      <c r="G1273" s="15">
        <f t="shared" ref="G1273:H1277" si="171">G1274</f>
        <v>5655.8</v>
      </c>
      <c r="H1273" s="15">
        <f t="shared" si="171"/>
        <v>5542.6</v>
      </c>
    </row>
    <row r="1274" spans="1:8" ht="33">
      <c r="A1274" s="39" t="str">
        <f ca="1">IF(ISERROR(MATCH(E1274,Код_КЦСР,0)),"",INDIRECT(ADDRESS(MATCH(E1274,Код_КЦСР,0)+1,2,,,"КЦСР")))</f>
        <v>Муниципальная программа «Социальная поддержка граждан на 2014-2018 годы»</v>
      </c>
      <c r="B1274" s="6">
        <v>811</v>
      </c>
      <c r="C1274" s="8" t="s">
        <v>537</v>
      </c>
      <c r="D1274" s="8" t="s">
        <v>537</v>
      </c>
      <c r="E1274" s="6" t="s">
        <v>340</v>
      </c>
      <c r="F1274" s="6"/>
      <c r="G1274" s="15">
        <f>G1275+G1279</f>
        <v>5655.8</v>
      </c>
      <c r="H1274" s="15">
        <f>H1275+H1279</f>
        <v>5542.6</v>
      </c>
    </row>
    <row r="1275" spans="1:8" ht="66">
      <c r="A1275" s="39" t="str">
        <f ca="1">IF(ISERROR(MATCH(E1275,Код_КЦСР,0)),"",INDIRECT(ADDRESS(MATCH(E1275,Код_КЦСР,0)+1,2,,,"КЦСР")))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75" s="6">
        <v>811</v>
      </c>
      <c r="C1275" s="8" t="s">
        <v>537</v>
      </c>
      <c r="D1275" s="8" t="s">
        <v>537</v>
      </c>
      <c r="E1275" s="6" t="s">
        <v>344</v>
      </c>
      <c r="F1275" s="6"/>
      <c r="G1275" s="15">
        <f t="shared" si="171"/>
        <v>113.2</v>
      </c>
      <c r="H1275" s="15">
        <f t="shared" si="171"/>
        <v>0</v>
      </c>
    </row>
    <row r="1276" spans="1:8" ht="33">
      <c r="A1276" s="39" t="str">
        <f ca="1">IF(ISERROR(MATCH(F1276,Код_КВР,0)),"",INDIRECT(ADDRESS(MATCH(F1276,Код_КВР,0)+1,2,,,"КВР")))</f>
        <v>Капитальные вложения в объекты недвижимого имущества муниципальной собственности</v>
      </c>
      <c r="B1276" s="6">
        <v>811</v>
      </c>
      <c r="C1276" s="8" t="s">
        <v>537</v>
      </c>
      <c r="D1276" s="8" t="s">
        <v>537</v>
      </c>
      <c r="E1276" s="6" t="s">
        <v>344</v>
      </c>
      <c r="F1276" s="6">
        <v>400</v>
      </c>
      <c r="G1276" s="15">
        <f t="shared" si="171"/>
        <v>113.2</v>
      </c>
      <c r="H1276" s="15">
        <f t="shared" si="171"/>
        <v>0</v>
      </c>
    </row>
    <row r="1277" spans="1:8">
      <c r="A1277" s="39" t="str">
        <f ca="1">IF(ISERROR(MATCH(F1277,Код_КВР,0)),"",INDIRECT(ADDRESS(MATCH(F1277,Код_КВР,0)+1,2,,,"КВР")))</f>
        <v>Бюджетные инвестиции</v>
      </c>
      <c r="B1277" s="6">
        <v>811</v>
      </c>
      <c r="C1277" s="8" t="s">
        <v>537</v>
      </c>
      <c r="D1277" s="8" t="s">
        <v>537</v>
      </c>
      <c r="E1277" s="6" t="s">
        <v>344</v>
      </c>
      <c r="F1277" s="6">
        <v>410</v>
      </c>
      <c r="G1277" s="15">
        <f t="shared" si="171"/>
        <v>113.2</v>
      </c>
      <c r="H1277" s="15">
        <f t="shared" si="171"/>
        <v>0</v>
      </c>
    </row>
    <row r="1278" spans="1:8" ht="33">
      <c r="A1278" s="39" t="str">
        <f ca="1">IF(ISERROR(MATCH(F1278,Код_КВР,0)),"",INDIRECT(ADDRESS(MATCH(F1278,Код_КВР,0)+1,2,,,"КВР")))</f>
        <v>Бюджетные инвестиции в объекты капитального строительства муниципальной собственности</v>
      </c>
      <c r="B1278" s="6">
        <v>811</v>
      </c>
      <c r="C1278" s="8" t="s">
        <v>537</v>
      </c>
      <c r="D1278" s="8" t="s">
        <v>537</v>
      </c>
      <c r="E1278" s="6" t="s">
        <v>344</v>
      </c>
      <c r="F1278" s="6">
        <v>414</v>
      </c>
      <c r="G1278" s="15">
        <v>113.2</v>
      </c>
      <c r="H1278" s="15"/>
    </row>
    <row r="1279" spans="1:8" ht="71.25" customHeight="1">
      <c r="A1279" s="39" t="str">
        <f ca="1">IF(ISERROR(MATCH(E1279,Код_КЦСР,0)),"",INDIRECT(ADDRESS(MATCH(E1279,Код_КЦСР,0)+1,2,,,"КЦСР")))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79" s="6">
        <v>811</v>
      </c>
      <c r="C1279" s="8" t="s">
        <v>537</v>
      </c>
      <c r="D1279" s="8" t="s">
        <v>537</v>
      </c>
      <c r="E1279" s="6" t="s">
        <v>131</v>
      </c>
      <c r="F1279" s="6"/>
      <c r="G1279" s="15">
        <f>G1280+G1283</f>
        <v>5542.6</v>
      </c>
      <c r="H1279" s="15">
        <f>H1280+H1283</f>
        <v>5542.6</v>
      </c>
    </row>
    <row r="1280" spans="1:8">
      <c r="A1280" s="39" t="str">
        <f t="shared" ref="A1280:A1285" ca="1" si="172">IF(ISERROR(MATCH(F1280,Код_КВР,0)),"",INDIRECT(ADDRESS(MATCH(F1280,Код_КВР,0)+1,2,,,"КВР")))</f>
        <v>Закупка товаров, работ и услуг для муниципальных нужд</v>
      </c>
      <c r="B1280" s="6">
        <v>811</v>
      </c>
      <c r="C1280" s="8" t="s">
        <v>537</v>
      </c>
      <c r="D1280" s="8" t="s">
        <v>537</v>
      </c>
      <c r="E1280" s="6" t="s">
        <v>131</v>
      </c>
      <c r="F1280" s="6">
        <v>200</v>
      </c>
      <c r="G1280" s="15">
        <f>G1281</f>
        <v>800</v>
      </c>
      <c r="H1280" s="15">
        <f>H1281</f>
        <v>800</v>
      </c>
    </row>
    <row r="1281" spans="1:8" ht="33">
      <c r="A1281" s="39" t="str">
        <f t="shared" ca="1" si="172"/>
        <v>Иные закупки товаров, работ и услуг для обеспечения муниципальных нужд</v>
      </c>
      <c r="B1281" s="6">
        <v>811</v>
      </c>
      <c r="C1281" s="8" t="s">
        <v>537</v>
      </c>
      <c r="D1281" s="8" t="s">
        <v>537</v>
      </c>
      <c r="E1281" s="6" t="s">
        <v>131</v>
      </c>
      <c r="F1281" s="6">
        <v>240</v>
      </c>
      <c r="G1281" s="15">
        <f>G1282</f>
        <v>800</v>
      </c>
      <c r="H1281" s="15">
        <f>H1282</f>
        <v>800</v>
      </c>
    </row>
    <row r="1282" spans="1:8" ht="33">
      <c r="A1282" s="39" t="str">
        <f t="shared" ca="1" si="172"/>
        <v>Закупка товаров, работ, услуг в целях капитального ремонта муниципального имущества</v>
      </c>
      <c r="B1282" s="6">
        <v>811</v>
      </c>
      <c r="C1282" s="8" t="s">
        <v>537</v>
      </c>
      <c r="D1282" s="8" t="s">
        <v>537</v>
      </c>
      <c r="E1282" s="6" t="s">
        <v>131</v>
      </c>
      <c r="F1282" s="6">
        <v>243</v>
      </c>
      <c r="G1282" s="15">
        <v>800</v>
      </c>
      <c r="H1282" s="15">
        <v>800</v>
      </c>
    </row>
    <row r="1283" spans="1:8" ht="33">
      <c r="A1283" s="39" t="str">
        <f t="shared" ca="1" si="172"/>
        <v>Капитальные вложения в объекты недвижимого имущества муниципальной собственности</v>
      </c>
      <c r="B1283" s="6">
        <v>811</v>
      </c>
      <c r="C1283" s="8" t="s">
        <v>537</v>
      </c>
      <c r="D1283" s="8" t="s">
        <v>537</v>
      </c>
      <c r="E1283" s="6" t="s">
        <v>131</v>
      </c>
      <c r="F1283" s="6">
        <v>400</v>
      </c>
      <c r="G1283" s="15">
        <f>G1284</f>
        <v>4742.6000000000004</v>
      </c>
      <c r="H1283" s="15">
        <f>H1284</f>
        <v>4742.6000000000004</v>
      </c>
    </row>
    <row r="1284" spans="1:8">
      <c r="A1284" s="39" t="str">
        <f t="shared" ca="1" si="172"/>
        <v>Бюджетные инвестиции</v>
      </c>
      <c r="B1284" s="6">
        <v>811</v>
      </c>
      <c r="C1284" s="8" t="s">
        <v>537</v>
      </c>
      <c r="D1284" s="8" t="s">
        <v>537</v>
      </c>
      <c r="E1284" s="6" t="s">
        <v>131</v>
      </c>
      <c r="F1284" s="6">
        <v>410</v>
      </c>
      <c r="G1284" s="15">
        <f>G1285</f>
        <v>4742.6000000000004</v>
      </c>
      <c r="H1284" s="15">
        <f>H1285</f>
        <v>4742.6000000000004</v>
      </c>
    </row>
    <row r="1285" spans="1:8" ht="33">
      <c r="A1285" s="39" t="str">
        <f t="shared" ca="1" si="172"/>
        <v>Бюджетные инвестиции в объекты капитального строительства муниципальной собственности</v>
      </c>
      <c r="B1285" s="6">
        <v>811</v>
      </c>
      <c r="C1285" s="8" t="s">
        <v>537</v>
      </c>
      <c r="D1285" s="8" t="s">
        <v>537</v>
      </c>
      <c r="E1285" s="6" t="s">
        <v>131</v>
      </c>
      <c r="F1285" s="6">
        <v>414</v>
      </c>
      <c r="G1285" s="15">
        <v>4742.6000000000004</v>
      </c>
      <c r="H1285" s="15">
        <v>4742.6000000000004</v>
      </c>
    </row>
    <row r="1286" spans="1:8" hidden="1">
      <c r="A1286" s="10" t="s">
        <v>590</v>
      </c>
      <c r="B1286" s="6">
        <v>811</v>
      </c>
      <c r="C1286" s="8" t="s">
        <v>537</v>
      </c>
      <c r="D1286" s="8" t="s">
        <v>560</v>
      </c>
      <c r="E1286" s="6"/>
      <c r="F1286" s="6"/>
      <c r="G1286" s="15">
        <f>G1287</f>
        <v>0</v>
      </c>
      <c r="H1286" s="15">
        <f>H1287</f>
        <v>0</v>
      </c>
    </row>
    <row r="1287" spans="1:8" ht="49.5" hidden="1">
      <c r="A1287" s="39" t="str">
        <f ca="1">IF(ISERROR(MATCH(E1287,Код_КЦСР,0)),"",INDIRECT(ADDRESS(MATCH(E1287,Код_КЦСР,0)+1,2,,,"КЦСР")))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87" s="6">
        <v>811</v>
      </c>
      <c r="C1287" s="8" t="s">
        <v>537</v>
      </c>
      <c r="D1287" s="8" t="s">
        <v>560</v>
      </c>
      <c r="E1287" s="6" t="s">
        <v>412</v>
      </c>
      <c r="F1287" s="6"/>
      <c r="G1287" s="15">
        <f>G1288+G1301</f>
        <v>0</v>
      </c>
      <c r="H1287" s="15">
        <f>H1288+H1301</f>
        <v>0</v>
      </c>
    </row>
    <row r="1288" spans="1:8" ht="33" hidden="1">
      <c r="A1288" s="39" t="str">
        <f ca="1">IF(ISERROR(MATCH(E1288,Код_КЦСР,0)),"",INDIRECT(ADDRESS(MATCH(E1288,Код_КЦСР,0)+1,2,,,"КЦСР")))</f>
        <v>Капитальное строительство и реконструкция объектов муниципальной собственности</v>
      </c>
      <c r="B1288" s="6">
        <v>811</v>
      </c>
      <c r="C1288" s="8" t="s">
        <v>537</v>
      </c>
      <c r="D1288" s="8" t="s">
        <v>560</v>
      </c>
      <c r="E1288" s="6" t="s">
        <v>414</v>
      </c>
      <c r="F1288" s="6"/>
      <c r="G1288" s="15">
        <f>G1289+G1293+G1297</f>
        <v>0</v>
      </c>
      <c r="H1288" s="15">
        <f>H1289+H1293+H1297</f>
        <v>0</v>
      </c>
    </row>
    <row r="1289" spans="1:8" hidden="1">
      <c r="A1289" s="39" t="str">
        <f ca="1">IF(ISERROR(MATCH(E1289,Код_КЦСР,0)),"",INDIRECT(ADDRESS(MATCH(E1289,Код_КЦСР,0)+1,2,,,"КЦСР")))</f>
        <v>Строительство объектов сметной стоимостью до 100 млн. рублей</v>
      </c>
      <c r="B1289" s="6">
        <v>811</v>
      </c>
      <c r="C1289" s="8" t="s">
        <v>537</v>
      </c>
      <c r="D1289" s="8" t="s">
        <v>560</v>
      </c>
      <c r="E1289" s="6" t="s">
        <v>415</v>
      </c>
      <c r="F1289" s="6"/>
      <c r="G1289" s="15">
        <f t="shared" ref="G1289:H1291" si="173">G1290</f>
        <v>0</v>
      </c>
      <c r="H1289" s="15">
        <f t="shared" si="173"/>
        <v>0</v>
      </c>
    </row>
    <row r="1290" spans="1:8" ht="33" hidden="1">
      <c r="A1290" s="39" t="str">
        <f ca="1">IF(ISERROR(MATCH(F1290,Код_КВР,0)),"",INDIRECT(ADDRESS(MATCH(F1290,Код_КВР,0)+1,2,,,"КВР")))</f>
        <v>Капитальные вложения в объекты недвижимого имущества муниципальной собственности</v>
      </c>
      <c r="B1290" s="6">
        <v>811</v>
      </c>
      <c r="C1290" s="8" t="s">
        <v>537</v>
      </c>
      <c r="D1290" s="8" t="s">
        <v>560</v>
      </c>
      <c r="E1290" s="6" t="s">
        <v>415</v>
      </c>
      <c r="F1290" s="6">
        <v>400</v>
      </c>
      <c r="G1290" s="15">
        <f t="shared" si="173"/>
        <v>0</v>
      </c>
      <c r="H1290" s="15">
        <f t="shared" si="173"/>
        <v>0</v>
      </c>
    </row>
    <row r="1291" spans="1:8" hidden="1">
      <c r="A1291" s="39" t="str">
        <f ca="1">IF(ISERROR(MATCH(F1291,Код_КВР,0)),"",INDIRECT(ADDRESS(MATCH(F1291,Код_КВР,0)+1,2,,,"КВР")))</f>
        <v>Бюджетные инвестиции</v>
      </c>
      <c r="B1291" s="6">
        <v>811</v>
      </c>
      <c r="C1291" s="8" t="s">
        <v>537</v>
      </c>
      <c r="D1291" s="8" t="s">
        <v>560</v>
      </c>
      <c r="E1291" s="6" t="s">
        <v>415</v>
      </c>
      <c r="F1291" s="6">
        <v>410</v>
      </c>
      <c r="G1291" s="15">
        <f t="shared" si="173"/>
        <v>0</v>
      </c>
      <c r="H1291" s="15">
        <f t="shared" si="173"/>
        <v>0</v>
      </c>
    </row>
    <row r="1292" spans="1:8" ht="33" hidden="1">
      <c r="A1292" s="39" t="str">
        <f ca="1">IF(ISERROR(MATCH(F1292,Код_КВР,0)),"",INDIRECT(ADDRESS(MATCH(F1292,Код_КВР,0)+1,2,,,"КВР")))</f>
        <v>Бюджетные инвестиции в объекты капитального строительства муниципальной собственности</v>
      </c>
      <c r="B1292" s="6">
        <v>811</v>
      </c>
      <c r="C1292" s="8" t="s">
        <v>537</v>
      </c>
      <c r="D1292" s="8" t="s">
        <v>560</v>
      </c>
      <c r="E1292" s="6" t="s">
        <v>415</v>
      </c>
      <c r="F1292" s="6">
        <v>414</v>
      </c>
      <c r="G1292" s="15"/>
      <c r="H1292" s="15"/>
    </row>
    <row r="1293" spans="1:8" hidden="1">
      <c r="A1293" s="39" t="str">
        <f ca="1">IF(ISERROR(MATCH(E1293,Код_КЦСР,0)),"",INDIRECT(ADDRESS(MATCH(E1293,Код_КЦСР,0)+1,2,,,"КЦСР")))</f>
        <v>Строительство детского сада № 35 на 330 мест в 105 мкр.</v>
      </c>
      <c r="B1293" s="6">
        <v>811</v>
      </c>
      <c r="C1293" s="8" t="s">
        <v>537</v>
      </c>
      <c r="D1293" s="8" t="s">
        <v>560</v>
      </c>
      <c r="E1293" s="6" t="s">
        <v>417</v>
      </c>
      <c r="F1293" s="6"/>
      <c r="G1293" s="15">
        <f t="shared" ref="G1293:H1295" si="174">G1294</f>
        <v>0</v>
      </c>
      <c r="H1293" s="15">
        <f t="shared" si="174"/>
        <v>0</v>
      </c>
    </row>
    <row r="1294" spans="1:8" ht="33" hidden="1">
      <c r="A1294" s="39" t="str">
        <f ca="1">IF(ISERROR(MATCH(F1294,Код_КВР,0)),"",INDIRECT(ADDRESS(MATCH(F1294,Код_КВР,0)+1,2,,,"КВР")))</f>
        <v>Капитальные вложения в объекты недвижимого имущества муниципальной собственности</v>
      </c>
      <c r="B1294" s="6">
        <v>811</v>
      </c>
      <c r="C1294" s="8" t="s">
        <v>537</v>
      </c>
      <c r="D1294" s="8" t="s">
        <v>560</v>
      </c>
      <c r="E1294" s="6" t="s">
        <v>417</v>
      </c>
      <c r="F1294" s="6">
        <v>400</v>
      </c>
      <c r="G1294" s="15">
        <f t="shared" si="174"/>
        <v>0</v>
      </c>
      <c r="H1294" s="15">
        <f t="shared" si="174"/>
        <v>0</v>
      </c>
    </row>
    <row r="1295" spans="1:8" hidden="1">
      <c r="A1295" s="39" t="str">
        <f ca="1">IF(ISERROR(MATCH(F1295,Код_КВР,0)),"",INDIRECT(ADDRESS(MATCH(F1295,Код_КВР,0)+1,2,,,"КВР")))</f>
        <v>Бюджетные инвестиции</v>
      </c>
      <c r="B1295" s="6">
        <v>811</v>
      </c>
      <c r="C1295" s="8" t="s">
        <v>537</v>
      </c>
      <c r="D1295" s="8" t="s">
        <v>560</v>
      </c>
      <c r="E1295" s="6" t="s">
        <v>417</v>
      </c>
      <c r="F1295" s="6">
        <v>410</v>
      </c>
      <c r="G1295" s="15">
        <f t="shared" si="174"/>
        <v>0</v>
      </c>
      <c r="H1295" s="15">
        <f t="shared" si="174"/>
        <v>0</v>
      </c>
    </row>
    <row r="1296" spans="1:8" ht="33" hidden="1">
      <c r="A1296" s="39" t="str">
        <f ca="1">IF(ISERROR(MATCH(F1296,Код_КВР,0)),"",INDIRECT(ADDRESS(MATCH(F1296,Код_КВР,0)+1,2,,,"КВР")))</f>
        <v>Бюджетные инвестиции в объекты капитального строительства муниципальной собственности</v>
      </c>
      <c r="B1296" s="6">
        <v>811</v>
      </c>
      <c r="C1296" s="8" t="s">
        <v>537</v>
      </c>
      <c r="D1296" s="8" t="s">
        <v>560</v>
      </c>
      <c r="E1296" s="6" t="s">
        <v>417</v>
      </c>
      <c r="F1296" s="6">
        <v>414</v>
      </c>
      <c r="G1296" s="15"/>
      <c r="H1296" s="15"/>
    </row>
    <row r="1297" spans="1:8" hidden="1">
      <c r="A1297" s="39" t="str">
        <f ca="1">IF(ISERROR(MATCH(E1297,Код_КЦСР,0)),"",INDIRECT(ADDRESS(MATCH(E1297,Код_КЦСР,0)+1,2,,,"КЦСР")))</f>
        <v>Строительство детского сада № 27 в 115 мкр.</v>
      </c>
      <c r="B1297" s="6">
        <v>811</v>
      </c>
      <c r="C1297" s="8" t="s">
        <v>537</v>
      </c>
      <c r="D1297" s="8" t="s">
        <v>560</v>
      </c>
      <c r="E1297" s="6" t="s">
        <v>418</v>
      </c>
      <c r="F1297" s="6"/>
      <c r="G1297" s="15">
        <f t="shared" ref="G1297:H1299" si="175">G1298</f>
        <v>0</v>
      </c>
      <c r="H1297" s="15">
        <f t="shared" si="175"/>
        <v>0</v>
      </c>
    </row>
    <row r="1298" spans="1:8" ht="33" hidden="1">
      <c r="A1298" s="39" t="str">
        <f ca="1">IF(ISERROR(MATCH(F1298,Код_КВР,0)),"",INDIRECT(ADDRESS(MATCH(F1298,Код_КВР,0)+1,2,,,"КВР")))</f>
        <v>Капитальные вложения в объекты недвижимого имущества муниципальной собственности</v>
      </c>
      <c r="B1298" s="6">
        <v>811</v>
      </c>
      <c r="C1298" s="8" t="s">
        <v>537</v>
      </c>
      <c r="D1298" s="8" t="s">
        <v>560</v>
      </c>
      <c r="E1298" s="6" t="s">
        <v>418</v>
      </c>
      <c r="F1298" s="6">
        <v>400</v>
      </c>
      <c r="G1298" s="15">
        <f t="shared" si="175"/>
        <v>0</v>
      </c>
      <c r="H1298" s="15">
        <f t="shared" si="175"/>
        <v>0</v>
      </c>
    </row>
    <row r="1299" spans="1:8" hidden="1">
      <c r="A1299" s="39" t="str">
        <f ca="1">IF(ISERROR(MATCH(F1299,Код_КВР,0)),"",INDIRECT(ADDRESS(MATCH(F1299,Код_КВР,0)+1,2,,,"КВР")))</f>
        <v>Бюджетные инвестиции</v>
      </c>
      <c r="B1299" s="6">
        <v>811</v>
      </c>
      <c r="C1299" s="8" t="s">
        <v>537</v>
      </c>
      <c r="D1299" s="8" t="s">
        <v>560</v>
      </c>
      <c r="E1299" s="6" t="s">
        <v>418</v>
      </c>
      <c r="F1299" s="6">
        <v>410</v>
      </c>
      <c r="G1299" s="15">
        <f t="shared" si="175"/>
        <v>0</v>
      </c>
      <c r="H1299" s="15">
        <f t="shared" si="175"/>
        <v>0</v>
      </c>
    </row>
    <row r="1300" spans="1:8" ht="33" hidden="1">
      <c r="A1300" s="39" t="str">
        <f ca="1">IF(ISERROR(MATCH(F1300,Код_КВР,0)),"",INDIRECT(ADDRESS(MATCH(F1300,Код_КВР,0)+1,2,,,"КВР")))</f>
        <v>Бюджетные инвестиции в объекты капитального строительства муниципальной собственности</v>
      </c>
      <c r="B1300" s="6">
        <v>811</v>
      </c>
      <c r="C1300" s="8" t="s">
        <v>537</v>
      </c>
      <c r="D1300" s="8" t="s">
        <v>560</v>
      </c>
      <c r="E1300" s="6" t="s">
        <v>418</v>
      </c>
      <c r="F1300" s="6">
        <v>414</v>
      </c>
      <c r="G1300" s="15"/>
      <c r="H1300" s="15"/>
    </row>
    <row r="1301" spans="1:8" hidden="1">
      <c r="A1301" s="39" t="str">
        <f ca="1">IF(ISERROR(MATCH(E1301,Код_КЦСР,0)),"",INDIRECT(ADDRESS(MATCH(E1301,Код_КЦСР,0)+1,2,,,"КЦСР")))</f>
        <v>Капитальный ремонт  объектов муниципальной собственности</v>
      </c>
      <c r="B1301" s="6">
        <v>811</v>
      </c>
      <c r="C1301" s="8" t="s">
        <v>537</v>
      </c>
      <c r="D1301" s="8" t="s">
        <v>560</v>
      </c>
      <c r="E1301" s="6" t="s">
        <v>420</v>
      </c>
      <c r="F1301" s="6"/>
      <c r="G1301" s="15">
        <f t="shared" ref="G1301:H1303" si="176">G1302</f>
        <v>0</v>
      </c>
      <c r="H1301" s="15">
        <f t="shared" si="176"/>
        <v>0</v>
      </c>
    </row>
    <row r="1302" spans="1:8" hidden="1">
      <c r="A1302" s="39" t="str">
        <f ca="1">IF(ISERROR(MATCH(F1302,Код_КВР,0)),"",INDIRECT(ADDRESS(MATCH(F1302,Код_КВР,0)+1,2,,,"КВР")))</f>
        <v>Закупка товаров, работ и услуг для муниципальных нужд</v>
      </c>
      <c r="B1302" s="6">
        <v>811</v>
      </c>
      <c r="C1302" s="8" t="s">
        <v>537</v>
      </c>
      <c r="D1302" s="8" t="s">
        <v>560</v>
      </c>
      <c r="E1302" s="6" t="s">
        <v>420</v>
      </c>
      <c r="F1302" s="6">
        <v>200</v>
      </c>
      <c r="G1302" s="15">
        <f t="shared" si="176"/>
        <v>0</v>
      </c>
      <c r="H1302" s="15">
        <f t="shared" si="176"/>
        <v>0</v>
      </c>
    </row>
    <row r="1303" spans="1:8" ht="33" hidden="1">
      <c r="A1303" s="39" t="str">
        <f ca="1">IF(ISERROR(MATCH(F1303,Код_КВР,0)),"",INDIRECT(ADDRESS(MATCH(F1303,Код_КВР,0)+1,2,,,"КВР")))</f>
        <v>Иные закупки товаров, работ и услуг для обеспечения муниципальных нужд</v>
      </c>
      <c r="B1303" s="6">
        <v>811</v>
      </c>
      <c r="C1303" s="8" t="s">
        <v>537</v>
      </c>
      <c r="D1303" s="8" t="s">
        <v>560</v>
      </c>
      <c r="E1303" s="6" t="s">
        <v>420</v>
      </c>
      <c r="F1303" s="6">
        <v>240</v>
      </c>
      <c r="G1303" s="15">
        <f t="shared" si="176"/>
        <v>0</v>
      </c>
      <c r="H1303" s="15">
        <f t="shared" si="176"/>
        <v>0</v>
      </c>
    </row>
    <row r="1304" spans="1:8" ht="33" hidden="1">
      <c r="A1304" s="39" t="str">
        <f ca="1">IF(ISERROR(MATCH(F1304,Код_КВР,0)),"",INDIRECT(ADDRESS(MATCH(F1304,Код_КВР,0)+1,2,,,"КВР")))</f>
        <v>Закупка товаров, работ, услуг в целях капитального ремонта муниципального имущества</v>
      </c>
      <c r="B1304" s="6">
        <v>811</v>
      </c>
      <c r="C1304" s="8" t="s">
        <v>537</v>
      </c>
      <c r="D1304" s="8" t="s">
        <v>560</v>
      </c>
      <c r="E1304" s="6" t="s">
        <v>420</v>
      </c>
      <c r="F1304" s="6">
        <v>243</v>
      </c>
      <c r="G1304" s="15"/>
      <c r="H1304" s="15"/>
    </row>
    <row r="1305" spans="1:8" hidden="1">
      <c r="A1305" s="39" t="str">
        <f ca="1">IF(ISERROR(MATCH(C1305,Код_Раздел,0)),"",INDIRECT(ADDRESS(MATCH(C1305,Код_Раздел,0)+1,2,,,"Раздел")))</f>
        <v>Физическая культура и спорт</v>
      </c>
      <c r="B1305" s="6">
        <v>811</v>
      </c>
      <c r="C1305" s="8" t="s">
        <v>565</v>
      </c>
      <c r="D1305" s="8"/>
      <c r="E1305" s="6"/>
      <c r="F1305" s="6"/>
      <c r="G1305" s="15">
        <f t="shared" ref="G1305:H1311" si="177">G1306</f>
        <v>0</v>
      </c>
      <c r="H1305" s="15">
        <f t="shared" si="177"/>
        <v>0</v>
      </c>
    </row>
    <row r="1306" spans="1:8" hidden="1">
      <c r="A1306" s="10" t="s">
        <v>534</v>
      </c>
      <c r="B1306" s="6">
        <v>811</v>
      </c>
      <c r="C1306" s="8" t="s">
        <v>565</v>
      </c>
      <c r="D1306" s="8" t="s">
        <v>562</v>
      </c>
      <c r="E1306" s="6"/>
      <c r="F1306" s="6"/>
      <c r="G1306" s="15">
        <f t="shared" si="177"/>
        <v>0</v>
      </c>
      <c r="H1306" s="15">
        <f t="shared" si="177"/>
        <v>0</v>
      </c>
    </row>
    <row r="1307" spans="1:8" ht="49.5" hidden="1">
      <c r="A1307" s="39" t="str">
        <f ca="1">IF(ISERROR(MATCH(E1307,Код_КЦСР,0)),"",INDIRECT(ADDRESS(MATCH(E1307,Код_КЦСР,0)+1,2,,,"КЦСР")))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07" s="6">
        <v>811</v>
      </c>
      <c r="C1307" s="8" t="s">
        <v>565</v>
      </c>
      <c r="D1307" s="8" t="s">
        <v>562</v>
      </c>
      <c r="E1307" s="6" t="s">
        <v>412</v>
      </c>
      <c r="F1307" s="6"/>
      <c r="G1307" s="15">
        <f t="shared" si="177"/>
        <v>0</v>
      </c>
      <c r="H1307" s="15">
        <f t="shared" si="177"/>
        <v>0</v>
      </c>
    </row>
    <row r="1308" spans="1:8" ht="33" hidden="1">
      <c r="A1308" s="39" t="str">
        <f ca="1">IF(ISERROR(MATCH(E1308,Код_КЦСР,0)),"",INDIRECT(ADDRESS(MATCH(E1308,Код_КЦСР,0)+1,2,,,"КЦСР")))</f>
        <v>Капитальное строительство и реконструкция объектов муниципальной собственности</v>
      </c>
      <c r="B1308" s="6">
        <v>811</v>
      </c>
      <c r="C1308" s="8" t="s">
        <v>565</v>
      </c>
      <c r="D1308" s="8" t="s">
        <v>562</v>
      </c>
      <c r="E1308" s="6" t="s">
        <v>414</v>
      </c>
      <c r="F1308" s="6"/>
      <c r="G1308" s="15">
        <f t="shared" si="177"/>
        <v>0</v>
      </c>
      <c r="H1308" s="15">
        <f t="shared" si="177"/>
        <v>0</v>
      </c>
    </row>
    <row r="1309" spans="1:8" hidden="1">
      <c r="A1309" s="39" t="str">
        <f ca="1">IF(ISERROR(MATCH(E1309,Код_КЦСР,0)),"",INDIRECT(ADDRESS(MATCH(E1309,Код_КЦСР,0)+1,2,,,"КЦСР")))</f>
        <v>Строительство объектов сметной стоимостью до 100 млн. рублей</v>
      </c>
      <c r="B1309" s="6">
        <v>811</v>
      </c>
      <c r="C1309" s="8" t="s">
        <v>565</v>
      </c>
      <c r="D1309" s="8" t="s">
        <v>562</v>
      </c>
      <c r="E1309" s="6" t="s">
        <v>415</v>
      </c>
      <c r="F1309" s="6"/>
      <c r="G1309" s="15">
        <f t="shared" si="177"/>
        <v>0</v>
      </c>
      <c r="H1309" s="15">
        <f t="shared" si="177"/>
        <v>0</v>
      </c>
    </row>
    <row r="1310" spans="1:8" ht="33" hidden="1">
      <c r="A1310" s="39" t="str">
        <f ca="1">IF(ISERROR(MATCH(F1310,Код_КВР,0)),"",INDIRECT(ADDRESS(MATCH(F1310,Код_КВР,0)+1,2,,,"КВР")))</f>
        <v>Капитальные вложения в объекты недвижимого имущества муниципальной собственности</v>
      </c>
      <c r="B1310" s="6">
        <v>811</v>
      </c>
      <c r="C1310" s="8" t="s">
        <v>565</v>
      </c>
      <c r="D1310" s="8" t="s">
        <v>562</v>
      </c>
      <c r="E1310" s="6" t="s">
        <v>415</v>
      </c>
      <c r="F1310" s="6">
        <v>400</v>
      </c>
      <c r="G1310" s="15">
        <f t="shared" si="177"/>
        <v>0</v>
      </c>
      <c r="H1310" s="15">
        <f t="shared" si="177"/>
        <v>0</v>
      </c>
    </row>
    <row r="1311" spans="1:8" hidden="1">
      <c r="A1311" s="39" t="str">
        <f ca="1">IF(ISERROR(MATCH(F1311,Код_КВР,0)),"",INDIRECT(ADDRESS(MATCH(F1311,Код_КВР,0)+1,2,,,"КВР")))</f>
        <v>Бюджетные инвестиции</v>
      </c>
      <c r="B1311" s="6">
        <v>811</v>
      </c>
      <c r="C1311" s="8" t="s">
        <v>565</v>
      </c>
      <c r="D1311" s="8" t="s">
        <v>562</v>
      </c>
      <c r="E1311" s="6" t="s">
        <v>415</v>
      </c>
      <c r="F1311" s="6">
        <v>410</v>
      </c>
      <c r="G1311" s="15">
        <f t="shared" si="177"/>
        <v>0</v>
      </c>
      <c r="H1311" s="15">
        <f t="shared" si="177"/>
        <v>0</v>
      </c>
    </row>
    <row r="1312" spans="1:8" ht="33" hidden="1">
      <c r="A1312" s="39" t="str">
        <f ca="1">IF(ISERROR(MATCH(F1312,Код_КВР,0)),"",INDIRECT(ADDRESS(MATCH(F1312,Код_КВР,0)+1,2,,,"КВР")))</f>
        <v>Бюджетные инвестиции в объекты капитального строительства муниципальной собственности</v>
      </c>
      <c r="B1312" s="6">
        <v>811</v>
      </c>
      <c r="C1312" s="8" t="s">
        <v>565</v>
      </c>
      <c r="D1312" s="8" t="s">
        <v>562</v>
      </c>
      <c r="E1312" s="6" t="s">
        <v>415</v>
      </c>
      <c r="F1312" s="6">
        <v>414</v>
      </c>
      <c r="G1312" s="15"/>
      <c r="H1312" s="15"/>
    </row>
    <row r="1313" spans="1:8" ht="33">
      <c r="A1313" s="39" t="str">
        <f ca="1">IF(ISERROR(MATCH(B1313,Код_ППП,0)),"",INDIRECT(ADDRESS(MATCH(B1313,Код_ППП,0)+1,2,,,"ППП")))</f>
        <v>КОМИТЕТ ПО КОНТРОЛЮ В СФЕРЕ БЛАГОУСТРОЙСТВА И ОХРАНЫ ОКРУЖАЮЩЕЙ СРЕДЫ ГОРОДА</v>
      </c>
      <c r="B1313" s="6">
        <v>840</v>
      </c>
      <c r="C1313" s="8"/>
      <c r="D1313" s="8"/>
      <c r="E1313" s="6"/>
      <c r="F1313" s="6"/>
      <c r="G1313" s="15">
        <f>G1314</f>
        <v>17818.199999999997</v>
      </c>
      <c r="H1313" s="15">
        <f>H1314</f>
        <v>17818.199999999997</v>
      </c>
    </row>
    <row r="1314" spans="1:8">
      <c r="A1314" s="39" t="str">
        <f ca="1">IF(ISERROR(MATCH(C1314,Код_Раздел,0)),"",INDIRECT(ADDRESS(MATCH(C1314,Код_Раздел,0)+1,2,,,"Раздел")))</f>
        <v>Охрана окружающей среды</v>
      </c>
      <c r="B1314" s="6">
        <v>840</v>
      </c>
      <c r="C1314" s="8" t="s">
        <v>558</v>
      </c>
      <c r="D1314" s="8"/>
      <c r="E1314" s="6"/>
      <c r="F1314" s="6"/>
      <c r="G1314" s="15">
        <f>G1315+G1324</f>
        <v>17818.199999999997</v>
      </c>
      <c r="H1314" s="15">
        <f>H1315+H1324</f>
        <v>17818.199999999997</v>
      </c>
    </row>
    <row r="1315" spans="1:8">
      <c r="A1315" s="21" t="s">
        <v>502</v>
      </c>
      <c r="B1315" s="6">
        <v>840</v>
      </c>
      <c r="C1315" s="8" t="s">
        <v>558</v>
      </c>
      <c r="D1315" s="8" t="s">
        <v>556</v>
      </c>
      <c r="E1315" s="6"/>
      <c r="F1315" s="6"/>
      <c r="G1315" s="15">
        <f t="shared" ref="G1315:H1317" si="178">G1316</f>
        <v>1703.5</v>
      </c>
      <c r="H1315" s="15">
        <f t="shared" si="178"/>
        <v>1703.5</v>
      </c>
    </row>
    <row r="1316" spans="1:8" ht="33">
      <c r="A1316" s="39" t="str">
        <f ca="1">IF(ISERROR(MATCH(E1316,Код_КЦСР,0)),"",INDIRECT(ADDRESS(MATCH(E1316,Код_КЦСР,0)+1,2,,,"КЦСР")))</f>
        <v>Непрограммные направления деятельности органов местного самоуправления</v>
      </c>
      <c r="B1316" s="6">
        <v>840</v>
      </c>
      <c r="C1316" s="8" t="s">
        <v>558</v>
      </c>
      <c r="D1316" s="8" t="s">
        <v>556</v>
      </c>
      <c r="E1316" s="6" t="s">
        <v>19</v>
      </c>
      <c r="F1316" s="6"/>
      <c r="G1316" s="15">
        <f t="shared" si="178"/>
        <v>1703.5</v>
      </c>
      <c r="H1316" s="15">
        <f t="shared" si="178"/>
        <v>1703.5</v>
      </c>
    </row>
    <row r="1317" spans="1:8">
      <c r="A1317" s="39" t="str">
        <f ca="1">IF(ISERROR(MATCH(E1317,Код_КЦСР,0)),"",INDIRECT(ADDRESS(MATCH(E1317,Код_КЦСР,0)+1,2,,,"КЦСР")))</f>
        <v>Расходы, не включенные в муниципальные программы города Череповца</v>
      </c>
      <c r="B1317" s="6">
        <v>840</v>
      </c>
      <c r="C1317" s="8" t="s">
        <v>558</v>
      </c>
      <c r="D1317" s="8" t="s">
        <v>556</v>
      </c>
      <c r="E1317" s="6" t="s">
        <v>21</v>
      </c>
      <c r="F1317" s="6"/>
      <c r="G1317" s="15">
        <f t="shared" si="178"/>
        <v>1703.5</v>
      </c>
      <c r="H1317" s="15">
        <f t="shared" si="178"/>
        <v>1703.5</v>
      </c>
    </row>
    <row r="1318" spans="1:8" ht="82.5">
      <c r="A1318" s="39" t="str">
        <f ca="1">IF(ISERROR(MATCH(E1318,Код_КЦСР,0)),"",INDIRECT(ADDRESS(MATCH(E1318,Код_КЦСР,0)+1,2,,,"КЦСР")))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18" s="6">
        <v>840</v>
      </c>
      <c r="C1318" s="8" t="s">
        <v>558</v>
      </c>
      <c r="D1318" s="8" t="s">
        <v>556</v>
      </c>
      <c r="E1318" s="6" t="s">
        <v>129</v>
      </c>
      <c r="F1318" s="6"/>
      <c r="G1318" s="15">
        <f>G1319+G1321</f>
        <v>1703.5</v>
      </c>
      <c r="H1318" s="15">
        <f>H1319+H1321</f>
        <v>1703.5</v>
      </c>
    </row>
    <row r="1319" spans="1:8" ht="33">
      <c r="A1319" s="39" t="str">
        <f ca="1">IF(ISERROR(MATCH(F1319,Код_КВР,0)),"",INDIRECT(ADDRESS(MATCH(F1319,Код_КВР,0)+1,2,,,"КВР")))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9" s="6">
        <v>840</v>
      </c>
      <c r="C1319" s="8" t="s">
        <v>558</v>
      </c>
      <c r="D1319" s="8" t="s">
        <v>556</v>
      </c>
      <c r="E1319" s="6" t="s">
        <v>129</v>
      </c>
      <c r="F1319" s="6">
        <v>100</v>
      </c>
      <c r="G1319" s="15">
        <f>G1320</f>
        <v>1653.5</v>
      </c>
      <c r="H1319" s="15">
        <f>H1320</f>
        <v>1653.5</v>
      </c>
    </row>
    <row r="1320" spans="1:8">
      <c r="A1320" s="39" t="str">
        <f ca="1">IF(ISERROR(MATCH(F1320,Код_КВР,0)),"",INDIRECT(ADDRESS(MATCH(F1320,Код_КВР,0)+1,2,,,"КВР")))</f>
        <v>Расходы на выплаты персоналу муниципальных органов</v>
      </c>
      <c r="B1320" s="6">
        <v>840</v>
      </c>
      <c r="C1320" s="8" t="s">
        <v>558</v>
      </c>
      <c r="D1320" s="8" t="s">
        <v>556</v>
      </c>
      <c r="E1320" s="6" t="s">
        <v>129</v>
      </c>
      <c r="F1320" s="6">
        <v>120</v>
      </c>
      <c r="G1320" s="15">
        <v>1653.5</v>
      </c>
      <c r="H1320" s="15">
        <v>1653.5</v>
      </c>
    </row>
    <row r="1321" spans="1:8">
      <c r="A1321" s="39" t="str">
        <f ca="1">IF(ISERROR(MATCH(F1321,Код_КВР,0)),"",INDIRECT(ADDRESS(MATCH(F1321,Код_КВР,0)+1,2,,,"КВР")))</f>
        <v>Закупка товаров, работ и услуг для муниципальных нужд</v>
      </c>
      <c r="B1321" s="6">
        <v>840</v>
      </c>
      <c r="C1321" s="8" t="s">
        <v>558</v>
      </c>
      <c r="D1321" s="8" t="s">
        <v>556</v>
      </c>
      <c r="E1321" s="6" t="s">
        <v>129</v>
      </c>
      <c r="F1321" s="6">
        <v>200</v>
      </c>
      <c r="G1321" s="15">
        <f>G1322</f>
        <v>50</v>
      </c>
      <c r="H1321" s="15">
        <f>H1322</f>
        <v>50</v>
      </c>
    </row>
    <row r="1322" spans="1:8" ht="33">
      <c r="A1322" s="39" t="str">
        <f ca="1">IF(ISERROR(MATCH(F1322,Код_КВР,0)),"",INDIRECT(ADDRESS(MATCH(F1322,Код_КВР,0)+1,2,,,"КВР")))</f>
        <v>Иные закупки товаров, работ и услуг для обеспечения муниципальных нужд</v>
      </c>
      <c r="B1322" s="6">
        <v>840</v>
      </c>
      <c r="C1322" s="8" t="s">
        <v>558</v>
      </c>
      <c r="D1322" s="8" t="s">
        <v>556</v>
      </c>
      <c r="E1322" s="6" t="s">
        <v>129</v>
      </c>
      <c r="F1322" s="6">
        <v>240</v>
      </c>
      <c r="G1322" s="15">
        <f>G1323</f>
        <v>50</v>
      </c>
      <c r="H1322" s="15">
        <f>H1323</f>
        <v>50</v>
      </c>
    </row>
    <row r="1323" spans="1:8" ht="33">
      <c r="A1323" s="39" t="str">
        <f ca="1">IF(ISERROR(MATCH(F1323,Код_КВР,0)),"",INDIRECT(ADDRESS(MATCH(F1323,Код_КВР,0)+1,2,,,"КВР")))</f>
        <v xml:space="preserve">Прочая закупка товаров, работ и услуг для обеспечения муниципальных нужд         </v>
      </c>
      <c r="B1323" s="6">
        <v>840</v>
      </c>
      <c r="C1323" s="8" t="s">
        <v>558</v>
      </c>
      <c r="D1323" s="8" t="s">
        <v>556</v>
      </c>
      <c r="E1323" s="6" t="s">
        <v>129</v>
      </c>
      <c r="F1323" s="6">
        <v>244</v>
      </c>
      <c r="G1323" s="15">
        <v>50</v>
      </c>
      <c r="H1323" s="15">
        <v>50</v>
      </c>
    </row>
    <row r="1324" spans="1:8">
      <c r="A1324" s="10" t="s">
        <v>594</v>
      </c>
      <c r="B1324" s="6">
        <v>840</v>
      </c>
      <c r="C1324" s="8" t="s">
        <v>558</v>
      </c>
      <c r="D1324" s="8" t="s">
        <v>562</v>
      </c>
      <c r="E1324" s="6"/>
      <c r="F1324" s="6"/>
      <c r="G1324" s="15">
        <f>G1325+G1330</f>
        <v>16114.699999999999</v>
      </c>
      <c r="H1324" s="15">
        <f>H1325+H1330</f>
        <v>16114.699999999999</v>
      </c>
    </row>
    <row r="1325" spans="1:8" ht="33">
      <c r="A1325" s="39" t="str">
        <f ca="1">IF(ISERROR(MATCH(E1325,Код_КЦСР,0)),"",INDIRECT(ADDRESS(MATCH(E1325,Код_КЦСР,0)+1,2,,,"КЦСР")))</f>
        <v>Муниципальная программа «Охрана окружающей среды» на 2013-2022 годы</v>
      </c>
      <c r="B1325" s="6">
        <v>840</v>
      </c>
      <c r="C1325" s="8" t="s">
        <v>558</v>
      </c>
      <c r="D1325" s="8" t="s">
        <v>562</v>
      </c>
      <c r="E1325" s="6" t="s">
        <v>281</v>
      </c>
      <c r="F1325" s="6"/>
      <c r="G1325" s="15">
        <f t="shared" ref="G1325:H1328" si="179">G1326</f>
        <v>4795</v>
      </c>
      <c r="H1325" s="15">
        <f t="shared" si="179"/>
        <v>4795</v>
      </c>
    </row>
    <row r="1326" spans="1:8" ht="33">
      <c r="A1326" s="39" t="str">
        <f ca="1">IF(ISERROR(MATCH(E1326,Код_КЦСР,0)),"",INDIRECT(ADDRESS(MATCH(E1326,Код_КЦСР,0)+1,2,,,"КЦСР")))</f>
        <v>Сбор и анализ информации о факторах окружающей среды и оценка их влияния на здоровье населения</v>
      </c>
      <c r="B1326" s="6">
        <v>840</v>
      </c>
      <c r="C1326" s="8" t="s">
        <v>558</v>
      </c>
      <c r="D1326" s="8" t="s">
        <v>562</v>
      </c>
      <c r="E1326" s="6" t="s">
        <v>283</v>
      </c>
      <c r="F1326" s="6"/>
      <c r="G1326" s="15">
        <f t="shared" si="179"/>
        <v>4795</v>
      </c>
      <c r="H1326" s="15">
        <f t="shared" si="179"/>
        <v>4795</v>
      </c>
    </row>
    <row r="1327" spans="1:8">
      <c r="A1327" s="39" t="str">
        <f ca="1">IF(ISERROR(MATCH(F1327,Код_КВР,0)),"",INDIRECT(ADDRESS(MATCH(F1327,Код_КВР,0)+1,2,,,"КВР")))</f>
        <v>Закупка товаров, работ и услуг для муниципальных нужд</v>
      </c>
      <c r="B1327" s="6">
        <v>840</v>
      </c>
      <c r="C1327" s="8" t="s">
        <v>558</v>
      </c>
      <c r="D1327" s="8" t="s">
        <v>562</v>
      </c>
      <c r="E1327" s="6" t="s">
        <v>283</v>
      </c>
      <c r="F1327" s="6">
        <v>200</v>
      </c>
      <c r="G1327" s="15">
        <f t="shared" si="179"/>
        <v>4795</v>
      </c>
      <c r="H1327" s="15">
        <f t="shared" si="179"/>
        <v>4795</v>
      </c>
    </row>
    <row r="1328" spans="1:8" ht="33">
      <c r="A1328" s="39" t="str">
        <f ca="1">IF(ISERROR(MATCH(F1328,Код_КВР,0)),"",INDIRECT(ADDRESS(MATCH(F1328,Код_КВР,0)+1,2,,,"КВР")))</f>
        <v>Иные закупки товаров, работ и услуг для обеспечения муниципальных нужд</v>
      </c>
      <c r="B1328" s="6">
        <v>840</v>
      </c>
      <c r="C1328" s="8" t="s">
        <v>558</v>
      </c>
      <c r="D1328" s="8" t="s">
        <v>562</v>
      </c>
      <c r="E1328" s="6" t="s">
        <v>283</v>
      </c>
      <c r="F1328" s="6">
        <v>240</v>
      </c>
      <c r="G1328" s="15">
        <f t="shared" si="179"/>
        <v>4795</v>
      </c>
      <c r="H1328" s="15">
        <f t="shared" si="179"/>
        <v>4795</v>
      </c>
    </row>
    <row r="1329" spans="1:8" ht="33">
      <c r="A1329" s="39" t="str">
        <f ca="1">IF(ISERROR(MATCH(F1329,Код_КВР,0)),"",INDIRECT(ADDRESS(MATCH(F1329,Код_КВР,0)+1,2,,,"КВР")))</f>
        <v xml:space="preserve">Прочая закупка товаров, работ и услуг для обеспечения муниципальных нужд         </v>
      </c>
      <c r="B1329" s="6">
        <v>840</v>
      </c>
      <c r="C1329" s="8" t="s">
        <v>558</v>
      </c>
      <c r="D1329" s="8" t="s">
        <v>562</v>
      </c>
      <c r="E1329" s="6" t="s">
        <v>283</v>
      </c>
      <c r="F1329" s="6">
        <v>244</v>
      </c>
      <c r="G1329" s="15">
        <v>4795</v>
      </c>
      <c r="H1329" s="15">
        <v>4795</v>
      </c>
    </row>
    <row r="1330" spans="1:8" ht="33">
      <c r="A1330" s="39" t="str">
        <f ca="1">IF(ISERROR(MATCH(E1330,Код_КЦСР,0)),"",INDIRECT(ADDRESS(MATCH(E1330,Код_КЦСР,0)+1,2,,,"КЦСР")))</f>
        <v>Непрограммные направления деятельности органов местного самоуправления</v>
      </c>
      <c r="B1330" s="6">
        <v>840</v>
      </c>
      <c r="C1330" s="8" t="s">
        <v>558</v>
      </c>
      <c r="D1330" s="8" t="s">
        <v>562</v>
      </c>
      <c r="E1330" s="6" t="s">
        <v>19</v>
      </c>
      <c r="F1330" s="6"/>
      <c r="G1330" s="15">
        <f t="shared" ref="G1330:H1332" si="180">G1331</f>
        <v>11319.699999999999</v>
      </c>
      <c r="H1330" s="15">
        <f t="shared" si="180"/>
        <v>11319.699999999999</v>
      </c>
    </row>
    <row r="1331" spans="1:8">
      <c r="A1331" s="39" t="str">
        <f ca="1">IF(ISERROR(MATCH(E1331,Код_КЦСР,0)),"",INDIRECT(ADDRESS(MATCH(E1331,Код_КЦСР,0)+1,2,,,"КЦСР")))</f>
        <v>Расходы, не включенные в муниципальные программы города Череповца</v>
      </c>
      <c r="B1331" s="6">
        <v>840</v>
      </c>
      <c r="C1331" s="8" t="s">
        <v>558</v>
      </c>
      <c r="D1331" s="8" t="s">
        <v>562</v>
      </c>
      <c r="E1331" s="6" t="s">
        <v>21</v>
      </c>
      <c r="F1331" s="6"/>
      <c r="G1331" s="15">
        <f t="shared" si="180"/>
        <v>11319.699999999999</v>
      </c>
      <c r="H1331" s="15">
        <f t="shared" si="180"/>
        <v>11319.699999999999</v>
      </c>
    </row>
    <row r="1332" spans="1:8" ht="33">
      <c r="A1332" s="39" t="str">
        <f ca="1">IF(ISERROR(MATCH(E1332,Код_КЦСР,0)),"",INDIRECT(ADDRESS(MATCH(E1332,Код_КЦСР,0)+1,2,,,"КЦСР")))</f>
        <v>Руководство и управление в сфере установленных функций органов местного самоуправления</v>
      </c>
      <c r="B1332" s="6">
        <v>840</v>
      </c>
      <c r="C1332" s="8" t="s">
        <v>558</v>
      </c>
      <c r="D1332" s="8" t="s">
        <v>562</v>
      </c>
      <c r="E1332" s="6" t="s">
        <v>23</v>
      </c>
      <c r="F1332" s="6"/>
      <c r="G1332" s="15">
        <f t="shared" si="180"/>
        <v>11319.699999999999</v>
      </c>
      <c r="H1332" s="15">
        <f t="shared" si="180"/>
        <v>11319.699999999999</v>
      </c>
    </row>
    <row r="1333" spans="1:8">
      <c r="A1333" s="39" t="str">
        <f ca="1">IF(ISERROR(MATCH(E1333,Код_КЦСР,0)),"",INDIRECT(ADDRESS(MATCH(E1333,Код_КЦСР,0)+1,2,,,"КЦСР")))</f>
        <v>Центральный аппарат</v>
      </c>
      <c r="B1333" s="6">
        <v>840</v>
      </c>
      <c r="C1333" s="8" t="s">
        <v>558</v>
      </c>
      <c r="D1333" s="8" t="s">
        <v>562</v>
      </c>
      <c r="E1333" s="6" t="s">
        <v>26</v>
      </c>
      <c r="F1333" s="6"/>
      <c r="G1333" s="15">
        <f>G1334+G1336+G1339</f>
        <v>11319.699999999999</v>
      </c>
      <c r="H1333" s="15">
        <f>H1334+H1336+H1339</f>
        <v>11319.699999999999</v>
      </c>
    </row>
    <row r="1334" spans="1:8" ht="33">
      <c r="A1334" s="39" t="str">
        <f t="shared" ref="A1334:A1340" ca="1" si="181">IF(ISERROR(MATCH(F1334,Код_КВР,0)),"",INDIRECT(ADDRESS(MATCH(F1334,Код_КВР,0)+1,2,,,"КВР")))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4" s="6">
        <v>840</v>
      </c>
      <c r="C1334" s="8" t="s">
        <v>558</v>
      </c>
      <c r="D1334" s="8" t="s">
        <v>562</v>
      </c>
      <c r="E1334" s="6" t="s">
        <v>26</v>
      </c>
      <c r="F1334" s="6">
        <v>100</v>
      </c>
      <c r="G1334" s="15">
        <f>G1335</f>
        <v>11302.3</v>
      </c>
      <c r="H1334" s="15">
        <f>H1335</f>
        <v>11302.3</v>
      </c>
    </row>
    <row r="1335" spans="1:8">
      <c r="A1335" s="39" t="str">
        <f t="shared" ca="1" si="181"/>
        <v>Расходы на выплаты персоналу муниципальных органов</v>
      </c>
      <c r="B1335" s="6">
        <v>840</v>
      </c>
      <c r="C1335" s="8" t="s">
        <v>558</v>
      </c>
      <c r="D1335" s="8" t="s">
        <v>562</v>
      </c>
      <c r="E1335" s="6" t="s">
        <v>26</v>
      </c>
      <c r="F1335" s="6">
        <v>120</v>
      </c>
      <c r="G1335" s="15">
        <v>11302.3</v>
      </c>
      <c r="H1335" s="15">
        <v>11302.3</v>
      </c>
    </row>
    <row r="1336" spans="1:8">
      <c r="A1336" s="39" t="str">
        <f t="shared" ca="1" si="181"/>
        <v>Закупка товаров, работ и услуг для муниципальных нужд</v>
      </c>
      <c r="B1336" s="6">
        <v>840</v>
      </c>
      <c r="C1336" s="8" t="s">
        <v>558</v>
      </c>
      <c r="D1336" s="8" t="s">
        <v>562</v>
      </c>
      <c r="E1336" s="6" t="s">
        <v>26</v>
      </c>
      <c r="F1336" s="6">
        <v>200</v>
      </c>
      <c r="G1336" s="15">
        <f>G1337</f>
        <v>15.4</v>
      </c>
      <c r="H1336" s="15">
        <f>H1337</f>
        <v>15.4</v>
      </c>
    </row>
    <row r="1337" spans="1:8" ht="33">
      <c r="A1337" s="39" t="str">
        <f t="shared" ca="1" si="181"/>
        <v>Иные закупки товаров, работ и услуг для обеспечения муниципальных нужд</v>
      </c>
      <c r="B1337" s="6">
        <v>840</v>
      </c>
      <c r="C1337" s="8" t="s">
        <v>558</v>
      </c>
      <c r="D1337" s="8" t="s">
        <v>562</v>
      </c>
      <c r="E1337" s="6" t="s">
        <v>26</v>
      </c>
      <c r="F1337" s="6">
        <v>240</v>
      </c>
      <c r="G1337" s="15">
        <f>G1338</f>
        <v>15.4</v>
      </c>
      <c r="H1337" s="15">
        <f>H1338</f>
        <v>15.4</v>
      </c>
    </row>
    <row r="1338" spans="1:8" ht="33">
      <c r="A1338" s="39" t="str">
        <f t="shared" ca="1" si="181"/>
        <v xml:space="preserve">Прочая закупка товаров, работ и услуг для обеспечения муниципальных нужд         </v>
      </c>
      <c r="B1338" s="6">
        <v>840</v>
      </c>
      <c r="C1338" s="8" t="s">
        <v>558</v>
      </c>
      <c r="D1338" s="8" t="s">
        <v>562</v>
      </c>
      <c r="E1338" s="6" t="s">
        <v>26</v>
      </c>
      <c r="F1338" s="6">
        <v>244</v>
      </c>
      <c r="G1338" s="15">
        <v>15.4</v>
      </c>
      <c r="H1338" s="15">
        <v>15.4</v>
      </c>
    </row>
    <row r="1339" spans="1:8">
      <c r="A1339" s="39" t="str">
        <f t="shared" ca="1" si="181"/>
        <v>Иные бюджетные ассигнования</v>
      </c>
      <c r="B1339" s="6">
        <v>840</v>
      </c>
      <c r="C1339" s="8" t="s">
        <v>558</v>
      </c>
      <c r="D1339" s="8" t="s">
        <v>562</v>
      </c>
      <c r="E1339" s="6" t="s">
        <v>26</v>
      </c>
      <c r="F1339" s="6">
        <v>800</v>
      </c>
      <c r="G1339" s="15">
        <f>G1340</f>
        <v>2</v>
      </c>
      <c r="H1339" s="15">
        <f>H1340</f>
        <v>2</v>
      </c>
    </row>
    <row r="1340" spans="1:8">
      <c r="A1340" s="39" t="str">
        <f t="shared" ca="1" si="181"/>
        <v>Уплата налогов, сборов и иных платежей</v>
      </c>
      <c r="B1340" s="6">
        <v>840</v>
      </c>
      <c r="C1340" s="8" t="s">
        <v>558</v>
      </c>
      <c r="D1340" s="8" t="s">
        <v>562</v>
      </c>
      <c r="E1340" s="6" t="s">
        <v>26</v>
      </c>
      <c r="F1340" s="6">
        <v>850</v>
      </c>
      <c r="G1340" s="15">
        <f>G1341</f>
        <v>2</v>
      </c>
      <c r="H1340" s="15">
        <f>H1341</f>
        <v>2</v>
      </c>
    </row>
    <row r="1341" spans="1:8">
      <c r="A1341" s="39" t="str">
        <f ca="1">IF(ISERROR(MATCH(F1341,Код_КВР,0)),"",INDIRECT(ADDRESS(MATCH(F1341,Код_КВР,0)+1,2,,,"КВР")))</f>
        <v>Уплата прочих налогов, сборов и иных платежей</v>
      </c>
      <c r="B1341" s="6">
        <v>840</v>
      </c>
      <c r="C1341" s="8" t="s">
        <v>558</v>
      </c>
      <c r="D1341" s="8" t="s">
        <v>562</v>
      </c>
      <c r="E1341" s="6" t="s">
        <v>26</v>
      </c>
      <c r="F1341" s="6">
        <v>852</v>
      </c>
      <c r="G1341" s="15">
        <v>2</v>
      </c>
      <c r="H1341" s="15">
        <v>2</v>
      </c>
    </row>
    <row r="1342" spans="1:8">
      <c r="A1342" s="86" t="s">
        <v>116</v>
      </c>
      <c r="B1342" s="57"/>
      <c r="C1342" s="57"/>
      <c r="D1342" s="57"/>
      <c r="E1342" s="6"/>
      <c r="F1342" s="6"/>
      <c r="G1342" s="15">
        <f>G13+G329+G350+G468+G492+G715+G764+G973+G1057+G1178+G1313</f>
        <v>6393988.7999999998</v>
      </c>
      <c r="H1342" s="15">
        <f>H13+H329+H350+H468+H492+H715+H764+H973+H1057+H1178+H1313</f>
        <v>6496229.1000000006</v>
      </c>
    </row>
    <row r="1343" spans="1:8">
      <c r="A1343" s="3" t="s">
        <v>117</v>
      </c>
      <c r="B1343" s="57"/>
      <c r="C1343" s="57"/>
      <c r="D1343" s="57"/>
      <c r="E1343" s="6"/>
      <c r="F1343" s="6"/>
      <c r="G1343" s="15">
        <f>295496+15000+34903.6-35000</f>
        <v>310399.59999999998</v>
      </c>
      <c r="H1343" s="15">
        <f>447723.6+15000+35300.1</f>
        <v>498023.69999999995</v>
      </c>
    </row>
    <row r="1344" spans="1:8">
      <c r="A1344" s="3" t="s">
        <v>508</v>
      </c>
      <c r="B1344" s="39"/>
      <c r="C1344" s="39"/>
      <c r="D1344" s="39"/>
      <c r="E1344" s="39"/>
      <c r="F1344" s="39"/>
      <c r="G1344" s="49">
        <f>SUM(G1342:G1343)</f>
        <v>6704388.3999999994</v>
      </c>
      <c r="H1344" s="49">
        <f>SUM(H1342:H1343)</f>
        <v>6994252.8000000007</v>
      </c>
    </row>
    <row r="1345" spans="5:8">
      <c r="E1345" s="50"/>
    </row>
    <row r="1347" spans="5:8">
      <c r="E1347" s="50"/>
      <c r="G1347" s="84"/>
      <c r="H1347" s="116"/>
    </row>
    <row r="1348" spans="5:8">
      <c r="E1348" s="50"/>
    </row>
    <row r="1352" spans="5:8">
      <c r="E1352" s="50"/>
      <c r="F1352" s="69"/>
      <c r="G1352" s="84"/>
      <c r="H1352" s="116"/>
    </row>
    <row r="1353" spans="5:8">
      <c r="E1353" s="50"/>
      <c r="F1353" s="69"/>
      <c r="G1353" s="85"/>
    </row>
    <row r="1354" spans="5:8">
      <c r="E1354" s="50"/>
      <c r="F1354" s="69"/>
      <c r="G1354" s="85"/>
    </row>
    <row r="1356" spans="5:8">
      <c r="E1356" s="50"/>
    </row>
    <row r="1360" spans="5:8">
      <c r="E1360" s="50"/>
    </row>
    <row r="1361" spans="5:8">
      <c r="E1361" s="50"/>
      <c r="G1361" s="48">
        <f>G1353-G1359</f>
        <v>0</v>
      </c>
      <c r="H1361" s="48">
        <f>H1353-H1359</f>
        <v>0</v>
      </c>
    </row>
  </sheetData>
  <mergeCells count="10">
    <mergeCell ref="A7:H7"/>
    <mergeCell ref="A8:H8"/>
    <mergeCell ref="A9:H9"/>
    <mergeCell ref="G11:H11"/>
    <mergeCell ref="A11:A12"/>
    <mergeCell ref="B11:B12"/>
    <mergeCell ref="C11:C12"/>
    <mergeCell ref="D11:D12"/>
    <mergeCell ref="E11:E12"/>
    <mergeCell ref="F11:F12"/>
  </mergeCells>
  <phoneticPr fontId="0" type="noConversion"/>
  <dataValidations count="4">
    <dataValidation type="list" allowBlank="1" showInputMessage="1" showErrorMessage="1" sqref="B13:B1341">
      <formula1>Код_ППП</formula1>
    </dataValidation>
    <dataValidation type="list" allowBlank="1" showInputMessage="1" showErrorMessage="1" sqref="C13:C1341">
      <formula1>Код_Раздел</formula1>
    </dataValidation>
    <dataValidation type="list" allowBlank="1" showInputMessage="1" showErrorMessage="1" sqref="E13:E1343">
      <formula1>Код_КЦСР</formula1>
    </dataValidation>
    <dataValidation type="list" allowBlank="1" showInputMessage="1" showErrorMessage="1" sqref="F13:F1343">
      <formula1>Код_КВР</formula1>
    </dataValidation>
  </dataValidations>
  <pageMargins left="1.3779527559055118" right="0.39370078740157483" top="0.78740157480314965" bottom="0.78740157480314965" header="0.39370078740157483" footer="0.39370078740157483"/>
  <pageSetup paperSize="9" scale="46" fitToHeight="0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ППП</vt:lpstr>
      <vt:lpstr>Раздел</vt:lpstr>
      <vt:lpstr>КЦСР</vt:lpstr>
      <vt:lpstr>КВР</vt:lpstr>
      <vt:lpstr>прил.12</vt:lpstr>
      <vt:lpstr>прил. 14</vt:lpstr>
      <vt:lpstr>прил.16</vt:lpstr>
      <vt:lpstr>КВР!sub_3870</vt:lpstr>
      <vt:lpstr>'прил. 14'!Заголовки_для_печати</vt:lpstr>
      <vt:lpstr>прил.12!Заголовки_для_печати</vt:lpstr>
      <vt:lpstr>прил.16!Заголовки_для_печати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'прил. 14'!Область_печати</vt:lpstr>
      <vt:lpstr>прил.12!Область_печати</vt:lpstr>
      <vt:lpstr>прил.16!Область_печати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Admin</cp:lastModifiedBy>
  <cp:lastPrinted>2013-12-12T05:37:57Z</cp:lastPrinted>
  <dcterms:created xsi:type="dcterms:W3CDTF">2005-10-27T10:10:18Z</dcterms:created>
  <dcterms:modified xsi:type="dcterms:W3CDTF">2013-12-23T06:08:04Z</dcterms:modified>
</cp:coreProperties>
</file>