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30" windowWidth="12120" windowHeight="9120" tabRatio="512"/>
  </bookViews>
  <sheets>
    <sheet name="реестр" sheetId="2988" r:id="rId1"/>
  </sheets>
  <externalReferences>
    <externalReference r:id="rId2"/>
    <externalReference r:id="rId3"/>
  </externalReferences>
  <definedNames>
    <definedName name="_xlnm.Print_Titles" localSheetId="0">реестр!$5:$8</definedName>
    <definedName name="Коды_видовНПА">[1]ВидыНПА!$A$2:$A$76</definedName>
    <definedName name="Коды_полномочий">[2]Полномочия!$A$2:$A$769</definedName>
    <definedName name="_xlnm.Print_Area" localSheetId="0">реестр!$A$1:$N$482</definedName>
  </definedNames>
  <calcPr calcId="125725"/>
</workbook>
</file>

<file path=xl/calcChain.xml><?xml version="1.0" encoding="utf-8"?>
<calcChain xmlns="http://schemas.openxmlformats.org/spreadsheetml/2006/main">
  <c r="K178" i="2988"/>
  <c r="J178"/>
  <c r="I178"/>
  <c r="H178"/>
  <c r="M185"/>
  <c r="L185"/>
  <c r="L247"/>
  <c r="L226"/>
  <c r="K172"/>
  <c r="K157"/>
  <c r="I226"/>
  <c r="I156"/>
  <c r="I157"/>
  <c r="H477"/>
  <c r="H480"/>
  <c r="I477"/>
  <c r="H461"/>
  <c r="I445"/>
  <c r="K444"/>
  <c r="L444"/>
  <c r="M444"/>
  <c r="J444"/>
  <c r="I444"/>
  <c r="H444"/>
  <c r="K418"/>
  <c r="L418"/>
  <c r="L414" s="1"/>
  <c r="M418"/>
  <c r="M414" s="1"/>
  <c r="J418"/>
  <c r="J414" s="1"/>
  <c r="I418"/>
  <c r="I414" s="1"/>
  <c r="H418"/>
  <c r="H414" s="1"/>
  <c r="J480"/>
  <c r="I480"/>
  <c r="M476"/>
  <c r="M465" s="1"/>
  <c r="L476"/>
  <c r="L465" s="1"/>
  <c r="K476"/>
  <c r="K465" s="1"/>
  <c r="I476"/>
  <c r="I465" s="1"/>
  <c r="J476"/>
  <c r="H476"/>
  <c r="K414"/>
  <c r="J386"/>
  <c r="J385"/>
  <c r="I400"/>
  <c r="I398" s="1"/>
  <c r="H400"/>
  <c r="H398" s="1"/>
  <c r="M398"/>
  <c r="L398"/>
  <c r="K398"/>
  <c r="J398"/>
  <c r="H397"/>
  <c r="M396"/>
  <c r="L396"/>
  <c r="K396"/>
  <c r="J396"/>
  <c r="I396"/>
  <c r="H396"/>
  <c r="M392"/>
  <c r="L392"/>
  <c r="K392"/>
  <c r="J392"/>
  <c r="I392"/>
  <c r="H392"/>
  <c r="I388"/>
  <c r="M386"/>
  <c r="L386"/>
  <c r="K386"/>
  <c r="I386"/>
  <c r="H386"/>
  <c r="M385"/>
  <c r="L385"/>
  <c r="K385"/>
  <c r="I385"/>
  <c r="H385"/>
  <c r="I383"/>
  <c r="M366"/>
  <c r="L366"/>
  <c r="K366"/>
  <c r="J366"/>
  <c r="I366"/>
  <c r="H366"/>
  <c r="M359"/>
  <c r="L359"/>
  <c r="K359"/>
  <c r="J359"/>
  <c r="I359"/>
  <c r="H359"/>
  <c r="M355"/>
  <c r="L355"/>
  <c r="K355"/>
  <c r="J355"/>
  <c r="I355"/>
  <c r="H355"/>
  <c r="J465" l="1"/>
  <c r="H465"/>
  <c r="J374"/>
  <c r="J353" s="1"/>
  <c r="H374"/>
  <c r="H353" s="1"/>
  <c r="K374"/>
  <c r="M374"/>
  <c r="M353" s="1"/>
  <c r="L374"/>
  <c r="L353" s="1"/>
  <c r="I374"/>
  <c r="K353"/>
  <c r="I353"/>
  <c r="J341" l="1"/>
  <c r="I341"/>
  <c r="H190"/>
  <c r="J156"/>
  <c r="J109"/>
  <c r="H68"/>
  <c r="J68"/>
  <c r="I68"/>
  <c r="M58"/>
  <c r="M38"/>
  <c r="M19"/>
  <c r="L19"/>
  <c r="K19"/>
  <c r="K343"/>
  <c r="J343"/>
  <c r="I343"/>
  <c r="H343"/>
  <c r="H341"/>
  <c r="M341"/>
  <c r="L341"/>
  <c r="K341"/>
  <c r="M281"/>
  <c r="L281"/>
  <c r="K281"/>
  <c r="J281"/>
  <c r="I281"/>
  <c r="H281"/>
  <c r="I273"/>
  <c r="J273"/>
  <c r="K273"/>
  <c r="L273"/>
  <c r="M273"/>
  <c r="H273"/>
  <c r="M247"/>
  <c r="K247"/>
  <c r="J247"/>
  <c r="I247"/>
  <c r="H247"/>
  <c r="I251"/>
  <c r="H251"/>
  <c r="K252"/>
  <c r="J252"/>
  <c r="I252"/>
  <c r="H252"/>
  <c r="H238"/>
  <c r="M226"/>
  <c r="M222" s="1"/>
  <c r="K226"/>
  <c r="J226"/>
  <c r="J222" s="1"/>
  <c r="I222"/>
  <c r="H226"/>
  <c r="H217"/>
  <c r="H182"/>
  <c r="I179"/>
  <c r="H179"/>
  <c r="I176"/>
  <c r="H176"/>
  <c r="M173"/>
  <c r="L173"/>
  <c r="K173"/>
  <c r="J173"/>
  <c r="I173"/>
  <c r="H173"/>
  <c r="M172"/>
  <c r="L172"/>
  <c r="J172"/>
  <c r="I172"/>
  <c r="H172"/>
  <c r="K185"/>
  <c r="L176"/>
  <c r="K176"/>
  <c r="J176"/>
  <c r="J160" l="1"/>
  <c r="M157" l="1"/>
  <c r="L157"/>
  <c r="J157"/>
  <c r="H157"/>
  <c r="H156"/>
  <c r="K156"/>
  <c r="J116"/>
  <c r="I116"/>
  <c r="H116"/>
  <c r="J115"/>
  <c r="I115"/>
  <c r="H115"/>
  <c r="I109"/>
  <c r="H109"/>
  <c r="I102"/>
  <c r="H102"/>
  <c r="L100"/>
  <c r="K100"/>
  <c r="J100"/>
  <c r="I100"/>
  <c r="H100"/>
  <c r="M107"/>
  <c r="L107"/>
  <c r="K107"/>
  <c r="J107"/>
  <c r="H87"/>
  <c r="J80"/>
  <c r="L80"/>
  <c r="K80"/>
  <c r="I80"/>
  <c r="H80"/>
  <c r="I76"/>
  <c r="H76"/>
  <c r="J76"/>
  <c r="K66"/>
  <c r="M66"/>
  <c r="L38"/>
  <c r="K38"/>
  <c r="I25" l="1"/>
  <c r="L431"/>
  <c r="L320"/>
  <c r="L318" s="1"/>
  <c r="L309"/>
  <c r="L279"/>
  <c r="L267"/>
  <c r="L262"/>
  <c r="L255"/>
  <c r="L243"/>
  <c r="L233"/>
  <c r="L222"/>
  <c r="L208"/>
  <c r="L160"/>
  <c r="L148"/>
  <c r="L138"/>
  <c r="L129"/>
  <c r="L122" s="1"/>
  <c r="L116"/>
  <c r="L112" s="1"/>
  <c r="L94"/>
  <c r="L85"/>
  <c r="L73"/>
  <c r="L39"/>
  <c r="L37"/>
  <c r="L33"/>
  <c r="L31"/>
  <c r="L30"/>
  <c r="L28"/>
  <c r="K431"/>
  <c r="K320"/>
  <c r="K318" s="1"/>
  <c r="K309"/>
  <c r="K279"/>
  <c r="K267"/>
  <c r="K262"/>
  <c r="K255"/>
  <c r="K243"/>
  <c r="K233"/>
  <c r="K222"/>
  <c r="K208"/>
  <c r="K148"/>
  <c r="K138"/>
  <c r="K129"/>
  <c r="K122" s="1"/>
  <c r="K116"/>
  <c r="K112" s="1"/>
  <c r="K94"/>
  <c r="K85"/>
  <c r="K73"/>
  <c r="K39"/>
  <c r="K37"/>
  <c r="K33"/>
  <c r="K31"/>
  <c r="K30"/>
  <c r="K28"/>
  <c r="J431"/>
  <c r="J320"/>
  <c r="J318" s="1"/>
  <c r="J309"/>
  <c r="J289"/>
  <c r="J279"/>
  <c r="J267"/>
  <c r="J262"/>
  <c r="J255"/>
  <c r="J243"/>
  <c r="J233"/>
  <c r="J208"/>
  <c r="J148"/>
  <c r="J138"/>
  <c r="J122"/>
  <c r="J112"/>
  <c r="J94"/>
  <c r="J85"/>
  <c r="J39"/>
  <c r="J37"/>
  <c r="J11" s="1"/>
  <c r="I233"/>
  <c r="M320"/>
  <c r="H320"/>
  <c r="M116"/>
  <c r="M431"/>
  <c r="H431"/>
  <c r="I431"/>
  <c r="I279"/>
  <c r="M279"/>
  <c r="H35"/>
  <c r="L412" l="1"/>
  <c r="J73"/>
  <c r="J10" s="1"/>
  <c r="K11"/>
  <c r="K160"/>
  <c r="L11"/>
  <c r="L10" s="1"/>
  <c r="J412"/>
  <c r="K412"/>
  <c r="H29"/>
  <c r="H22"/>
  <c r="H30"/>
  <c r="M85"/>
  <c r="I85"/>
  <c r="H85"/>
  <c r="H73"/>
  <c r="K10" l="1"/>
  <c r="K9" s="1"/>
  <c r="L9"/>
  <c r="J9"/>
  <c r="H32" l="1"/>
  <c r="H11" s="1"/>
  <c r="M318"/>
  <c r="H318"/>
  <c r="I318"/>
  <c r="M30"/>
  <c r="M37"/>
  <c r="M33"/>
  <c r="M31"/>
  <c r="M138"/>
  <c r="H138"/>
  <c r="M28"/>
  <c r="I73"/>
  <c r="M73"/>
  <c r="M262" l="1"/>
  <c r="H262"/>
  <c r="I262"/>
  <c r="H148"/>
  <c r="I148"/>
  <c r="M309"/>
  <c r="H309"/>
  <c r="I309"/>
  <c r="M122"/>
  <c r="H129"/>
  <c r="H122" s="1"/>
  <c r="I122"/>
  <c r="I39"/>
  <c r="M11"/>
  <c r="M255"/>
  <c r="H279"/>
  <c r="M267"/>
  <c r="H112"/>
  <c r="H453"/>
  <c r="H412" s="1"/>
  <c r="I453"/>
  <c r="I243"/>
  <c r="H243"/>
  <c r="M39"/>
  <c r="M94"/>
  <c r="I94"/>
  <c r="H39"/>
  <c r="M243"/>
  <c r="H289"/>
  <c r="H267"/>
  <c r="H255"/>
  <c r="H233"/>
  <c r="H222"/>
  <c r="H208"/>
  <c r="I289"/>
  <c r="I267"/>
  <c r="I255"/>
  <c r="I208"/>
  <c r="I138"/>
  <c r="I112"/>
  <c r="M148"/>
  <c r="M208"/>
  <c r="M233"/>
  <c r="M160" l="1"/>
  <c r="M10" s="1"/>
  <c r="I190"/>
  <c r="H94"/>
  <c r="H160"/>
  <c r="M412"/>
  <c r="I160"/>
  <c r="I11"/>
  <c r="I412"/>
  <c r="H10" l="1"/>
  <c r="I10"/>
  <c r="I9" l="1"/>
  <c r="H9"/>
  <c r="M9"/>
</calcChain>
</file>

<file path=xl/sharedStrings.xml><?xml version="1.0" encoding="utf-8"?>
<sst xmlns="http://schemas.openxmlformats.org/spreadsheetml/2006/main" count="2359" uniqueCount="1531">
  <si>
    <t>Решение Череповецкой городской Думы от 15.03.2011 № 46 "Об организации и финансировании временного трудоустройства инвалидов, одиноких и многодетных родителей, воспитывающих несовершеннолетних детей, детей-инвалидов"</t>
  </si>
  <si>
    <t>15.03.2011-не установлен</t>
  </si>
  <si>
    <t>22.12.200 - не установлен;</t>
  </si>
  <si>
    <t xml:space="preserve">  ст. 22 </t>
  </si>
  <si>
    <t xml:space="preserve">01.06.2007-не установлен </t>
  </si>
  <si>
    <t xml:space="preserve">п.1,3      </t>
  </si>
  <si>
    <t xml:space="preserve">01.02.2008-не установлен          </t>
  </si>
  <si>
    <t xml:space="preserve">п. 9 ст. 34  гл. 6        </t>
  </si>
  <si>
    <t xml:space="preserve">06.10.2003-не установлен </t>
  </si>
  <si>
    <t xml:space="preserve"> п. 1       </t>
  </si>
  <si>
    <t xml:space="preserve">01.02.2008-не установлен    </t>
  </si>
  <si>
    <t xml:space="preserve">в целом  </t>
  </si>
  <si>
    <t>01.01.2012-31.12.2016</t>
  </si>
  <si>
    <t>01.01.2012-31.12.2014</t>
  </si>
  <si>
    <t>А-31.001</t>
  </si>
  <si>
    <t>0501, 0502, 0503</t>
  </si>
  <si>
    <t>А-02.009</t>
  </si>
  <si>
    <t>Постановление мэрии города от  24.06.2011 № 2690 "Об утверждении устава муниципального казенного учреждения "Управление капитального строительства и ремонтов"</t>
  </si>
  <si>
    <t>24.06.2011-не установлен</t>
  </si>
  <si>
    <t>Решение Череповецкой городской Думы от 28.06.2011 № 117 "Об утверждении Положения о системе оплаты труда работников муниципального казенного учреждения "Управление капитального строительства и ремонтов"</t>
  </si>
  <si>
    <t>28.06.2011-не установлен</t>
  </si>
  <si>
    <t>Постановление мэрии города от 25.07.2011 № 3115 "Об утверждении Положения о порядке и условиях применения компенсационных, стимулирующих, иных выплат и формирования фонда оплаты труда в муниципальном казенном учреждении "Управление капитального строительства и ремонтов"</t>
  </si>
  <si>
    <t>01.07.2011-не установлен</t>
  </si>
  <si>
    <t>21.06.2011-не установлен</t>
  </si>
  <si>
    <t>01.01.2011-31.12.2015</t>
  </si>
  <si>
    <t xml:space="preserve">ст.31; </t>
  </si>
  <si>
    <t xml:space="preserve">в целом;                                                                                                                                                                                                                                                                               </t>
  </si>
  <si>
    <t xml:space="preserve">п.п. 13 п. 1 ст. 16  гл. 3;                                                                  </t>
  </si>
  <si>
    <t xml:space="preserve">06.10.2003-не установлен;                                                                                                                                                                                                                                                                                                                                                                                                                                                                                                       </t>
  </si>
  <si>
    <t xml:space="preserve">01.01.2011-не установлен,       </t>
  </si>
  <si>
    <t>в целом;</t>
  </si>
  <si>
    <t>01.07.2010-не установлен;</t>
  </si>
  <si>
    <t xml:space="preserve">в целом;                                     </t>
  </si>
  <si>
    <t xml:space="preserve">расходы на выполнение функций комитетом по контролю в сфере благоустройства и охраны окружающей среды города </t>
  </si>
  <si>
    <t>расходы на выполнение функций управлением архитектуры и градостроительства мэрии города</t>
  </si>
  <si>
    <t>расходы на выполнение функций управлением образования мэрии города</t>
  </si>
  <si>
    <t>расходы на выполнение функций комитетом по физической культуре и спорту мэрии города</t>
  </si>
  <si>
    <t>расходы на выполнение функций финансовым управлением мэрии города</t>
  </si>
  <si>
    <t>Постановление избирательной комиссии Вологодской области от 30.05.2011 № 129/651 "О возложении полномочий избирательных комиссий муниципальных образований на территориальные избирательные комиссии"</t>
  </si>
  <si>
    <t>30.05.2011-не установлен</t>
  </si>
  <si>
    <t>расходы на выполнение функций МКУ "Информационное мониторинговое агентство "Череповец"</t>
  </si>
  <si>
    <t xml:space="preserve">Федеральный закон от 06.10.2003 № 131-ФЗ "Об общих принципах организации местного самоуправления в РФ"                                                                                                                         </t>
  </si>
  <si>
    <t xml:space="preserve">Решение Череповецкой городской Думы  от 25.04.2006 № 83 "О Положении о порядке управления и распоряжения имуществом, находящимся в муниципальной собственности города Череповца"                                                                                                            </t>
  </si>
  <si>
    <t xml:space="preserve">ст.2, п.3         </t>
  </si>
  <si>
    <t xml:space="preserve">в целом      </t>
  </si>
  <si>
    <t>26.04.2002-не установлен</t>
  </si>
  <si>
    <t xml:space="preserve">06.10.2003-не установлен  </t>
  </si>
  <si>
    <t xml:space="preserve">16.05.2006-не установлен                                                                                                                                                                                                                                 </t>
  </si>
  <si>
    <t xml:space="preserve">п.п. 3 п. 1 ст. 16  гл. 3                                                                                                                                                                                                   </t>
  </si>
  <si>
    <t>п.п. 14 п. 1 ст. 16  гл. 3</t>
  </si>
  <si>
    <t xml:space="preserve">Постановление мэра города от 19.11.2008 № 3954 "Об утверждении Положения об оплате труда работников муниципальных учреждений здравоохранения"                                                                                                                                                                 </t>
  </si>
  <si>
    <t xml:space="preserve">Решение Череповецкой городской Думы от 30.09.2008 № 99 "О системе оплаты труда работников муниципальных учреждений здравоохранения города Череповца"                                                                                                                                                                                   </t>
  </si>
  <si>
    <t xml:space="preserve">01.01.2009-не установлен                                       </t>
  </si>
  <si>
    <t xml:space="preserve">Постановление мэрии города от 13.09.2010 № 3491 "Об утверждении Положения об оплате труда работников муниципальных учреждений культуры"  </t>
  </si>
  <si>
    <t xml:space="preserve">в целом; </t>
  </si>
  <si>
    <t xml:space="preserve">09.10.1992-не установлен; </t>
  </si>
  <si>
    <t xml:space="preserve">02.01.1995-не установлен; </t>
  </si>
  <si>
    <t>01.09.2010-не установлен;</t>
  </si>
  <si>
    <t xml:space="preserve">п.п. 16 п. 1 ст. 16  гл. 3;   </t>
  </si>
  <si>
    <t xml:space="preserve">06.10.2003-не установлен; </t>
  </si>
  <si>
    <t>0702, 0709</t>
  </si>
  <si>
    <t>0113, 0309, 0412, 0707, 0709, 0804, 1006</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</si>
  <si>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</si>
  <si>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1.10</t>
  </si>
  <si>
    <t>1.11</t>
  </si>
  <si>
    <t>1.12</t>
  </si>
  <si>
    <t>1.13</t>
  </si>
  <si>
    <t>1.14</t>
  </si>
  <si>
    <t>1.15</t>
  </si>
  <si>
    <t>1.16</t>
  </si>
  <si>
    <t>1.17</t>
  </si>
  <si>
    <t>1.18</t>
  </si>
  <si>
    <t>29.09.2009 - не установлен</t>
  </si>
  <si>
    <t>Решение Череповецкой городской Думы от 29.09.2009 № 106 "О Положении о комитете по физической культуре и спорту мэрии города Череповца"</t>
  </si>
  <si>
    <t>финансовое обеспечение деятельности органов местного самоуправления городских округов</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</si>
  <si>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</si>
  <si>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</si>
  <si>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</si>
  <si>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</si>
  <si>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</si>
  <si>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1.47</t>
  </si>
  <si>
    <t>1.48</t>
  </si>
  <si>
    <t>1.49</t>
  </si>
  <si>
    <t>1.50</t>
  </si>
  <si>
    <t>А-47.000</t>
  </si>
  <si>
    <t>А-48.000</t>
  </si>
  <si>
    <t>А-49.000</t>
  </si>
  <si>
    <t>А-50.000</t>
  </si>
  <si>
    <t>осуществление  муниципального лесного контроля</t>
  </si>
  <si>
    <t>п.п. 38 п. 1 ст. 16  гл. 3</t>
  </si>
  <si>
    <t>п.п. 39 п. 1 ст. 16  гл. 3</t>
  </si>
  <si>
    <t>осуществление муниципального контроля на территории особой экономической зоны</t>
  </si>
  <si>
    <t>п.п. 40 п. 1 ст. 16  гл. 3</t>
  </si>
  <si>
    <t>п.п. 41 п. 1 ст. 16  гл. 3</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</si>
  <si>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</si>
  <si>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</si>
  <si>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</si>
  <si>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</si>
  <si>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</si>
  <si>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</si>
  <si>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</si>
  <si>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 xml:space="preserve">п.п.4.1 п. 1 ст. 17  гл. 3 </t>
  </si>
  <si>
    <t xml:space="preserve">Федеральный закон от 06.10.2003 № 131-ФЗ "Об общих принципах организации местного самоуправления в РФ"         </t>
  </si>
  <si>
    <t>гр.12</t>
  </si>
  <si>
    <t>Расходные обязательства городского округа</t>
  </si>
  <si>
    <t>0107</t>
  </si>
  <si>
    <t>1.</t>
  </si>
  <si>
    <t>гр.11</t>
  </si>
  <si>
    <t>гр.10</t>
  </si>
  <si>
    <t>гр.9</t>
  </si>
  <si>
    <t>гр.8</t>
  </si>
  <si>
    <t>гр.7</t>
  </si>
  <si>
    <t>гр.6</t>
  </si>
  <si>
    <t>гр.5</t>
  </si>
  <si>
    <t>гр.4</t>
  </si>
  <si>
    <t>гр.3</t>
  </si>
  <si>
    <t>гр.2</t>
  </si>
  <si>
    <t>гр.1</t>
  </si>
  <si>
    <t>плановый период</t>
  </si>
  <si>
    <t>организация в границах городского округа электро-, тепло-, газо- и водоснабжения населения, водоотведения, снабжения населения топливом</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</si>
  <si>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</si>
  <si>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владение, пользование и распоряжение имуществом, находящимся в муниципальной собственности городского округа</t>
  </si>
  <si>
    <t>организация сбора, вывоза, утилизации и переработки бытовых и промышленных отходов</t>
  </si>
  <si>
    <t>Код бюд-жетной классифи-кации               (Рз, Прз)</t>
  </si>
  <si>
    <t>0-00.000</t>
  </si>
  <si>
    <t>А-01.000</t>
  </si>
  <si>
    <t>А-02.000</t>
  </si>
  <si>
    <t>Постановление мэрии города от 21.10.2009 № 3706 "О содержании имущества казны"</t>
  </si>
  <si>
    <t>21.10.2009-не установлен</t>
  </si>
  <si>
    <t>25.12.2006-не установлен</t>
  </si>
  <si>
    <t>Постановление мэрии города от 25.12.2006 № 5568 "О видах затрат и выделении денежных средств на организацию и проведение приватизации муниципального имущества, продажи объектов недвижимости, земельных участков и прав их аренды"</t>
  </si>
  <si>
    <t>Распоряжение мэрии города от 27.02.2010 № 56-р "О порядке выделения и использования денежных средств на уплату государственной пошлины"</t>
  </si>
  <si>
    <t>27.02.2010-не установлен</t>
  </si>
  <si>
    <t>Постановление мэрии города от 14.03.2011 № 844 "О порядке оплаты услуг по предоставлению сведений, внесенных в государственный кадастр недвижимости"</t>
  </si>
  <si>
    <t>14.03.2011-31.12.2013</t>
  </si>
  <si>
    <t xml:space="preserve">п.п. 2 п. 1 ст. 16  гл. 3  </t>
  </si>
  <si>
    <t xml:space="preserve">Федеральный закон от 06.10.2003 № 131-ФЗ "Об общих принципах организации местного самоуправления в РФ"                                                          </t>
  </si>
  <si>
    <t xml:space="preserve">п.п. 29 п. 1 ст. 16  гл. 3    </t>
  </si>
  <si>
    <t>Решение Череповецкой городской Думы от 30.09.2008 № 100 "О заключении соглашения о межмуниципальном сотрудничестве в сфере охраны здоровья населения"</t>
  </si>
  <si>
    <t>01.01.2011-31.12.2012</t>
  </si>
  <si>
    <t>01.07.2006 - не установлен</t>
  </si>
  <si>
    <t xml:space="preserve">Постановление мэрии города от 20.12.2005 № 5217 "О порядке и условиях применения стимулирующих, компенсационных и иных выплат в централизованных бухгалтериях по обслуживанию муниципальных учреждений"                                                                                                                              </t>
  </si>
  <si>
    <t>01.03.2006-не установлен</t>
  </si>
  <si>
    <t>1101</t>
  </si>
  <si>
    <t>А-27.006</t>
  </si>
  <si>
    <t>Постановление мэрии от 31.05.2011 № 2260 "Об утверждении Порядка оказания поддержки социально ориентированным некоммерческим организациям города"</t>
  </si>
  <si>
    <t>31.05.2011-не установлен</t>
  </si>
  <si>
    <t>01.01.2011-31.12.2011</t>
  </si>
  <si>
    <t>Решение Череповецкой городской Думы от 12.12.2006 № 188 "О выделении денежных средств из городского бюджета на осуществление переданных государственных полномочий"</t>
  </si>
  <si>
    <t>ст. 16,17,34</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</si>
  <si>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</si>
  <si>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Федеральный закон от 06.10.2003 № 131-ФЗ "Об общих принципах организации местного самоуправления в РФ"</t>
  </si>
  <si>
    <t>06.10.2003-не установлен</t>
  </si>
  <si>
    <t>Постановление Череповецкой городской Думы от 08.08.2005 № 84 "Об уставе города Череповца"</t>
  </si>
  <si>
    <t xml:space="preserve">Постановление мэрии города от 04.08.2010 № 2976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учреждений  физической культуры и спорта города Череповца"                                                                                                                                                                                                                                                                    </t>
  </si>
  <si>
    <t>01.07.2010-не установлен</t>
  </si>
  <si>
    <t>Постановление мэрии города от 13.09.2010 № 3491 "Об утверждении Положения об оплате труда работников муниципальных учреждений культуры"</t>
  </si>
  <si>
    <t xml:space="preserve"> в целом</t>
  </si>
  <si>
    <t>01.09.2010-не установлен</t>
  </si>
  <si>
    <t xml:space="preserve">п.п.3 п. 1 ст. 17  гл. 3                                                                                                                                                        </t>
  </si>
  <si>
    <t xml:space="preserve">06.10.2003-не установлен   </t>
  </si>
  <si>
    <t>01.12.2009 - не установлен</t>
  </si>
  <si>
    <t xml:space="preserve">Решение Череповецкой городской Думы от 01.12.2009 № 144 "О Положении об управлении архитектуры и градостроительства мэрии города Череповца"                                                                                                  </t>
  </si>
  <si>
    <t>А-34.002</t>
  </si>
  <si>
    <t>А-34.001</t>
  </si>
  <si>
    <t>Постановление мэрии города от 19.10.2009 № 3694 "Об оказании содействия гражданам по оформлению в упрощенном порядке прав на земельные участки"</t>
  </si>
  <si>
    <t>19.10.2009-не установлен</t>
  </si>
  <si>
    <t>А-10.007</t>
  </si>
  <si>
    <t>А-10.008</t>
  </si>
  <si>
    <t>28.11.2006-не установлен</t>
  </si>
  <si>
    <t>А-10.009</t>
  </si>
  <si>
    <t>А-10.010</t>
  </si>
  <si>
    <t xml:space="preserve">Федеральный закон от 06.10.2003 № 131-ФЗ "Об общих принципах организации местного самоуправления в РФ"                                                        </t>
  </si>
  <si>
    <t xml:space="preserve">п.п. 7.1 п. 1 ст. 16  гл. 3                  </t>
  </si>
  <si>
    <t>расходы на капитальные вложения по ГО и ЧС (ремонт здания)</t>
  </si>
  <si>
    <t>А-26.003</t>
  </si>
  <si>
    <t>расходы на капитальные вложения в области организации ритуальных услуг и содержания мест захоронения</t>
  </si>
  <si>
    <t>0409</t>
  </si>
  <si>
    <t>А-28.004</t>
  </si>
  <si>
    <t>17.01.2006 - не установлен</t>
  </si>
  <si>
    <t xml:space="preserve">Постановление Череповецкой городской Думы от 20.12.2005 № 158 "О Положении о муниципальных заимствованиях в г.Череповце "      </t>
  </si>
  <si>
    <t>01.01.2008 - не установлен</t>
  </si>
  <si>
    <t>глава 4,   ст.24-29</t>
  </si>
  <si>
    <t>01.01.2006- не установлен</t>
  </si>
  <si>
    <t>А-08.001</t>
  </si>
  <si>
    <t>А-08.002</t>
  </si>
  <si>
    <t>А-08.003</t>
  </si>
  <si>
    <t xml:space="preserve">в целом    </t>
  </si>
  <si>
    <t>27.12.2005 - не установлен</t>
  </si>
  <si>
    <t>А-13.001</t>
  </si>
  <si>
    <t>А-13.002</t>
  </si>
  <si>
    <t>А-13.003</t>
  </si>
  <si>
    <t>А-13.004</t>
  </si>
  <si>
    <t>0501</t>
  </si>
  <si>
    <t>1003</t>
  </si>
  <si>
    <t>14.04.2011  - 31.12.2011</t>
  </si>
  <si>
    <t xml:space="preserve">в целом </t>
  </si>
  <si>
    <t xml:space="preserve">Решение Череповецкой городской Думы от 21.12.2010 № 247 "О Положении о комитете по контролю в сфере благоустройства и охраны окружающей среды города Череповца"                                                                                                </t>
  </si>
  <si>
    <t>01.01.2011 - не установлен</t>
  </si>
  <si>
    <t>А-02.001</t>
  </si>
  <si>
    <t>А-02.002</t>
  </si>
  <si>
    <t>А-02.003</t>
  </si>
  <si>
    <t>А-02.004</t>
  </si>
  <si>
    <t>А-02.005</t>
  </si>
  <si>
    <t>А-02.006</t>
  </si>
  <si>
    <t>А-02.007</t>
  </si>
  <si>
    <t>0410</t>
  </si>
  <si>
    <t>А-03.000</t>
  </si>
  <si>
    <t>А-04.000</t>
  </si>
  <si>
    <t>А-24.006</t>
  </si>
  <si>
    <t>А-26.001</t>
  </si>
  <si>
    <t>А-26.002</t>
  </si>
  <si>
    <t xml:space="preserve">Решение Череповецкой городской Думы от 27.06.2006 № 110 "Об утверждении Положения об организации деятельности музеев в городе Череповце"       </t>
  </si>
  <si>
    <t xml:space="preserve">18.07.2006-не установлен </t>
  </si>
  <si>
    <t xml:space="preserve">Постановление Правительства РФ от 28.08.2009 № 707 "О Всероссийском конкурсе на лучшую работу по формированию благоприятной среды жизнедеятельности населения муниципального образования"                                                                                                  </t>
  </si>
  <si>
    <t>01.01.2011-31.05.2011</t>
  </si>
  <si>
    <t>31.05.2011-31.12.2011</t>
  </si>
  <si>
    <t>расходы на организацию и финансирование временного трудоустройства инвалидов, одиноких и многодетных родителей, воспитывающих несовершеннолетних детей, детей-инвалидов</t>
  </si>
  <si>
    <t>расходы на мероприятия по восстановительному лечению работающих граждан после оказания им стационарной помощи</t>
  </si>
  <si>
    <t>расходы на стимулирующие выплаты за интенсивность и высокие результаты работы врачам стационаров муниципальных учреждений здравоохранения города Череповца, работающим в системе ОМС, в части выплаты за оказание экстренной медицинской помощи в ночное время, выходные и праздничные дни за время, отработанное сверх месячной нормы</t>
  </si>
  <si>
    <t>расходы на городской конкурс юных инспекторов движения "Безопасное колесо"</t>
  </si>
  <si>
    <t xml:space="preserve">Решение Череповецкой городской Думы от 29.04.2008 № 61 "О содержании медицинского вытрезвителя и иных расходах городского бюджета" </t>
  </si>
  <si>
    <t>Решение Череповецкой городской Думы от 31.05.2011 № 86 "О дополнительных расходах на материально-техническое обеспечение деятельности участковых уполномоченных управления внутренних дел по городу  Череповцу в 2011 году"</t>
  </si>
  <si>
    <t>расходы на материально-техническое оснащение 102 уполномоченных по работе с населением в 27 подразделениях участковых пунктов милиции</t>
  </si>
  <si>
    <t>Решение Череповецкой городской Думы от 31.05.2011 № 95 "О выплатах врачам стационаров муниципальных учреждений здравоохранения за счет средств городского бюджета"</t>
  </si>
  <si>
    <t>01.05.2011-31.12.2011</t>
  </si>
  <si>
    <t>Решение Череповецкой городской Думы от 26.04.2011 № 56 "О реализации мероприятий по восстановительному лечению работающих граждан после оказания им стационарной помощи"</t>
  </si>
  <si>
    <t>0702</t>
  </si>
  <si>
    <t>01.01.2007-не установлен</t>
  </si>
  <si>
    <t>Постановление Череповецкой городской Думы от 27.09.2005 № 87 "О Положении о звании "Почетный гражданин города Череповца"</t>
  </si>
  <si>
    <t>01.01.2006-не установлен</t>
  </si>
  <si>
    <t>Постановление Череповецкой городской Думы от 27.09.2005 № 88 "О Положении о Почетном знаке "За особые заслуги перед городом Череповцом"</t>
  </si>
  <si>
    <t>Постановление Череповецкой городской Думы от 23.09.2003 № 120 "Об учреждении городских премий им. И.А. Милютина в области образования, городских стипендий и премий одаренным детям"</t>
  </si>
  <si>
    <t>23.09.2003-не установлен</t>
  </si>
  <si>
    <t>01.01.2009-не установлен</t>
  </si>
  <si>
    <t>01.01.2008-не установлен</t>
  </si>
  <si>
    <t>Решение Череповецкой городской Думы от 29.01.2008 № 9 "О гарантиях, предоставляемых гражданам на условиях договора пожизненного содержания с иждивением"</t>
  </si>
  <si>
    <t>Решение Череповецкой городской Думы от 25.04.2006 № 79 "Об осуществлении функций по предупреждению распространения инфекционных заболеваний"</t>
  </si>
  <si>
    <t>А-27.001</t>
  </si>
  <si>
    <t>А-27.002</t>
  </si>
  <si>
    <t>А-27.003</t>
  </si>
  <si>
    <t>А-27.004</t>
  </si>
  <si>
    <t>А-27.005</t>
  </si>
  <si>
    <t xml:space="preserve">в целом   </t>
  </si>
  <si>
    <t xml:space="preserve">13.06.2010 - не установлен    </t>
  </si>
  <si>
    <t xml:space="preserve">Решение Череповецкой городской Думы от 25.05.2010 № 96 "О Положении об управлении здравоохранения мэрии города Череповца"                                                                               </t>
  </si>
  <si>
    <t>Решение Череповецкой городской Думы от 28.03.2006 № 50 "Об участии муниципального образования "Город Череповец" в создании и деятельности Ассоциации "Совет муниципальных образований Вологодской области"</t>
  </si>
  <si>
    <t>п.5</t>
  </si>
  <si>
    <t>А-31.002</t>
  </si>
  <si>
    <t xml:space="preserve">п.п. 25 п. 1 ст. 16  гл. 3   </t>
  </si>
  <si>
    <t xml:space="preserve"> п.4</t>
  </si>
  <si>
    <t>А-33.001</t>
  </si>
  <si>
    <t>А-33.002</t>
  </si>
  <si>
    <t xml:space="preserve">Федеральный закон от 06.10.2003 № 131-ФЗ "Об общих принципах организации местного самоуправления в РФ"                     </t>
  </si>
  <si>
    <t>А-23.005</t>
  </si>
  <si>
    <t>Решение Череповецкой городской Думы от 07.12.2010 № 218 "О поддержке социально ориентированных некоммерческих организаций"</t>
  </si>
  <si>
    <t>07.12.2010-не установлен</t>
  </si>
  <si>
    <t>А-43.001</t>
  </si>
  <si>
    <t>А-43.002</t>
  </si>
  <si>
    <t>А-43.003</t>
  </si>
  <si>
    <t xml:space="preserve">Постановление мэра города от 16.01.2001 № 128 "О создании муниципального учреждения "Молодежный центр города Череповца"       </t>
  </si>
  <si>
    <t>16.01.2001-не установлен</t>
  </si>
  <si>
    <t>01.01.2011 - 31.12.2011</t>
  </si>
  <si>
    <t>01.01.2009-31.12.2015</t>
  </si>
  <si>
    <t xml:space="preserve">Постановление мэра города от 19.02.2001 № 622  "О создании муниципального учреждения "Центр муниципальных информационных ресурсов и технологий"                                                                                               </t>
  </si>
  <si>
    <t xml:space="preserve">Федеральный закон от 06.10.2003 № 131-ФЗ "Об общих принципах организации местного самоуправления в РФ"                                                                                         </t>
  </si>
  <si>
    <t xml:space="preserve">п.п.5 п. 1 ст. 17  гл. 3   </t>
  </si>
  <si>
    <t>А-07.001</t>
  </si>
  <si>
    <t>А-07.002</t>
  </si>
  <si>
    <t>А-07.003</t>
  </si>
  <si>
    <t>А-07.004</t>
  </si>
  <si>
    <t>А-07.005</t>
  </si>
  <si>
    <t>Постановление мэра города от 27.12.2006 № 5698 "О создании муниципального учреждения "Информационное мониторинговое агентство "Череповец"</t>
  </si>
  <si>
    <t>расходы на маркетинговую и креативную стратегию города Череповца</t>
  </si>
  <si>
    <t>А-24.001</t>
  </si>
  <si>
    <t>А-24.002</t>
  </si>
  <si>
    <t>А-24.003</t>
  </si>
  <si>
    <t>А-24.004</t>
  </si>
  <si>
    <t>А-24.005</t>
  </si>
  <si>
    <t>Федеральный закон от 09.10.1992 3612-1 "Основы законодательства РФ о культуре"</t>
  </si>
  <si>
    <t>09.10.1992-не установлен</t>
  </si>
  <si>
    <t>Федеральный закон от 04.12.2007 № 329-ФЗ "О физической культуре и спорте в РФ"</t>
  </si>
  <si>
    <t>ст. 9</t>
  </si>
  <si>
    <t>30.03.2008-не установлен</t>
  </si>
  <si>
    <t>ст.40</t>
  </si>
  <si>
    <t>09.06.1992-не установлен</t>
  </si>
  <si>
    <t xml:space="preserve">в целом        </t>
  </si>
  <si>
    <t xml:space="preserve">Постановление мэрии города от 12.04.2010 № 1216  "О создании муниципального учреждения "Центр комплексного обслуживания"                                                                                               </t>
  </si>
  <si>
    <t>29.06.2010-не установлен</t>
  </si>
  <si>
    <t>30.03.2010 - не установлен</t>
  </si>
  <si>
    <t>0401</t>
  </si>
  <si>
    <t>Решение Череповецкой городской Думы от 30.03.2010 № 60 "Об организации и финансировании временного трудоустройства несовершеннолетних"</t>
  </si>
  <si>
    <t>гр.13</t>
  </si>
  <si>
    <t>(вид реестра  - предварительный/ плановый/ уточненный)</t>
  </si>
  <si>
    <t>Постановление Правительства РФ от 19.03.2001 № 196 "Об утверждении Типового положения об общеобразовательном учреждении"</t>
  </si>
  <si>
    <t>19.03.2001-не установлен</t>
  </si>
  <si>
    <t>Постановление Правительства РФ от 07.03.1995 № 233 "Об утверждении Типового положения об образовательном учреждении дополнительного образования детей"</t>
  </si>
  <si>
    <t>07.03.1995-не установлен</t>
  </si>
  <si>
    <t xml:space="preserve"> в  целом</t>
  </si>
  <si>
    <t>01.01.2005- не установлен</t>
  </si>
  <si>
    <t>01.07.2007 - не установлен</t>
  </si>
  <si>
    <t>организация ритуальных услуг и содержание мест захоронения</t>
  </si>
  <si>
    <t>организация и осуществление мероприятий по работе с детьми и молодежью в городском округе</t>
  </si>
  <si>
    <t>создание условий для организации досуга и обеспечения жителей городского округа услугами организаций культуры</t>
  </si>
  <si>
    <t>создание условий для массового отдыха жителей городского округа и организация обустройства мест массового отдыха населения</t>
  </si>
  <si>
    <t>А-06.000</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</si>
  <si>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</si>
  <si>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</si>
  <si>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</si>
  <si>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</si>
  <si>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</si>
  <si>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</si>
  <si>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</si>
  <si>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</si>
  <si>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</si>
  <si>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</si>
  <si>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</si>
  <si>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</si>
  <si>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</si>
  <si>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</si>
  <si>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</si>
  <si>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</si>
  <si>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</si>
  <si>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</si>
  <si>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</si>
  <si>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</si>
  <si>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</si>
  <si>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</si>
  <si>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</si>
  <si>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</si>
  <si>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</si>
  <si>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</si>
  <si>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</si>
  <si>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</si>
  <si>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29.04.2011-не установлен</t>
  </si>
  <si>
    <t xml:space="preserve">в целом;      </t>
  </si>
  <si>
    <t>01.01.2010-не установлен;</t>
  </si>
  <si>
    <t xml:space="preserve"> в целом; </t>
  </si>
  <si>
    <t>10.07.2008-не установлен;</t>
  </si>
  <si>
    <t xml:space="preserve">п.п. 26.1 п. 1 ст. 16  гл. 3;   </t>
  </si>
  <si>
    <t xml:space="preserve">06.10.2003-не установлен;  </t>
  </si>
  <si>
    <t xml:space="preserve">04.05.2011-не установлен; </t>
  </si>
  <si>
    <t xml:space="preserve">Федеральный закон от 06.10.2003 № 131-ФЗ "Об общих принципах организации местного самоуправления в РФ"                                                      </t>
  </si>
  <si>
    <t>А-20.001</t>
  </si>
  <si>
    <t>А-20.002</t>
  </si>
  <si>
    <t>А-20.003</t>
  </si>
  <si>
    <t>А-20.004</t>
  </si>
  <si>
    <t>А-20.005</t>
  </si>
  <si>
    <t>А-20.006</t>
  </si>
  <si>
    <t>А-20.007</t>
  </si>
  <si>
    <t>А-20.008</t>
  </si>
  <si>
    <t>А-20.009</t>
  </si>
  <si>
    <t>А-20.010</t>
  </si>
  <si>
    <t>А-20.012</t>
  </si>
  <si>
    <t>А-20.013</t>
  </si>
  <si>
    <t>А-20.014</t>
  </si>
  <si>
    <t>А-20.015</t>
  </si>
  <si>
    <t>А-20.016</t>
  </si>
  <si>
    <t xml:space="preserve">Решение Череповецкой городской  Думы от 26.01.2010  № 4  "О Положении об управлении образования мэрии города Череповца"      </t>
  </si>
  <si>
    <t>26.01.2010-не установлен</t>
  </si>
  <si>
    <t>31.05.2002-не установлен</t>
  </si>
  <si>
    <t>12.04.2010-не установлен</t>
  </si>
  <si>
    <t>19.02.2001-не установлен</t>
  </si>
  <si>
    <t>0701</t>
  </si>
  <si>
    <t>Постановление Правительства РФ от 12.09.2008 № 666 "Об утверждении  Типового положения о дошкольном образовательном учреждении"</t>
  </si>
  <si>
    <t>0701, 0702</t>
  </si>
  <si>
    <t>расходы на выполнение функций мэром</t>
  </si>
  <si>
    <t>расходы на выполнение функций председателем, депутатами, аппаратом Череповецкой городской Думы</t>
  </si>
  <si>
    <t>расходы на выполнение функций аппаратом мэрии</t>
  </si>
  <si>
    <t>расходы на исполнение судебных актов</t>
  </si>
  <si>
    <t>расходы на проведение и участие в конкурсах</t>
  </si>
  <si>
    <t xml:space="preserve">расходы на выполнение функций комитетом по управлению имуществом города </t>
  </si>
  <si>
    <t>расходы на выполнение функций комитетом социальной защиты населения города</t>
  </si>
  <si>
    <t>расходы на обслуживание кредитов от кредитных организаций</t>
  </si>
  <si>
    <t>01.01.2009-31.12.2012</t>
  </si>
  <si>
    <t>01.01.2010-31.12.2015</t>
  </si>
  <si>
    <t xml:space="preserve">Решение Череповецкой городской Думы от  26.04.2011 № 54 "Об утверждении Положения о системе оплаты труда работников муниципального учреждения "Череповецкий молодежный центр" </t>
  </si>
  <si>
    <t>01.08.2011-не установлен</t>
  </si>
  <si>
    <t>п.п. 8.1 п. 1 ст. 17  гл. 3</t>
  </si>
  <si>
    <t>06.10.2003-не установлен;</t>
  </si>
  <si>
    <t xml:space="preserve">п.п. 9 п. 1 ст. 16  гл. 3;     </t>
  </si>
  <si>
    <t>0113, 1202</t>
  </si>
  <si>
    <t xml:space="preserve">Федеральный закон от 06.10.2003 № 131-ФЗ "Об общих принципах организации местного самоуправления в РФ"                                                                                                 </t>
  </si>
  <si>
    <t>Решение Череповецкой городской Думы от 25.09.2007 № 94 "О Положении о порядке управления и распоряжения жилищным фондом, находящимся в собственности муниципального образования "Город Череповец"</t>
  </si>
  <si>
    <t xml:space="preserve">п.п. 6 п. 1 ст. 16  гл. 3                                                                                                                                                                                    </t>
  </si>
  <si>
    <t xml:space="preserve">  в целом</t>
  </si>
  <si>
    <t>11.10.2007-не установлен</t>
  </si>
  <si>
    <t>0113, 0410</t>
  </si>
  <si>
    <t>А-16.004</t>
  </si>
  <si>
    <t>А-43.005</t>
  </si>
  <si>
    <t>0709, 1006</t>
  </si>
  <si>
    <t>0804, 1006</t>
  </si>
  <si>
    <t>1006, 1101</t>
  </si>
  <si>
    <t>Постановление мэрии  города от 18.08.2010 № 3172 "Об утверждении Положения о порядке проведения массовых мероприятий муниципальными образовательными учреждениями города с обучающимися"</t>
  </si>
  <si>
    <t>18.08.2010-не установлен</t>
  </si>
  <si>
    <t>расходы на проведение массовых мероприятий муниципальными образовательными учреждениями города с обучающимися</t>
  </si>
  <si>
    <t>0503</t>
  </si>
  <si>
    <t>0801</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</si>
  <si>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</si>
  <si>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 xml:space="preserve">участие в предупреждении и ликвидации последствий чрезвычайных ситуаций в границах городского округа </t>
  </si>
  <si>
    <t>0309</t>
  </si>
  <si>
    <t>организация охраны общественного порядка на территории городского округа муниципальной милицией</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</si>
  <si>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</si>
  <si>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обеспечение первичных мер пожарной безопасности в границах городского округа</t>
  </si>
  <si>
    <t>13.05.2008-не установлен</t>
  </si>
  <si>
    <t xml:space="preserve">п.п. 34 п. 1 ст. 16  гл. 3                 </t>
  </si>
  <si>
    <t xml:space="preserve">Федеральный закон от 06.10.2003 № 131-ФЗ "Об общих принципах организации местного самоуправления в РФ"                  </t>
  </si>
  <si>
    <t>0100, 0300, 0400, 0500, 0600, 0700, 0800, 0900, 1000, 1100, 1200, 1300</t>
  </si>
  <si>
    <t>Постановление мэра города от 12.12.2008 № 4421 "Об утверждении Положения о порядке долевого финансирования капитального ремонта многоквартирных домов, осуществляемых за счет средств собственников"</t>
  </si>
  <si>
    <t>12.12.2008-не установлен</t>
  </si>
  <si>
    <t>Федеральный закон от 21.07.2007 № 185-ФЗ "О Фонде содействия реформированию жилищно-коммунального хозяйства"</t>
  </si>
  <si>
    <t>Решение Череповецкой городской Думы от 26.04.2011 № 66 "О наделении полномочиями по предоставлению за счет средств городского бюджета субсидий на капитальный ремонт многоквартирных домов"</t>
  </si>
  <si>
    <t>0701, 0702, 0707, 0709</t>
  </si>
  <si>
    <t>0901, 0902, 0909</t>
  </si>
  <si>
    <t>А-32.001</t>
  </si>
  <si>
    <t>А-32.002</t>
  </si>
  <si>
    <t>Постановление мэрии города от 31.08.2010 № 3360 "О Порядке предоставления из бюджета города субсидий на организацию объекта размещения твердых бытовых отходов"</t>
  </si>
  <si>
    <t>31.08.2010-не установлен</t>
  </si>
  <si>
    <t>А-19.000</t>
  </si>
  <si>
    <t>А-20.000</t>
  </si>
  <si>
    <t>А-21.000</t>
  </si>
  <si>
    <t>А-22.000</t>
  </si>
  <si>
    <t>создание условий для обеспечения жителей городского округа услугами связи, общественного питания, торговли и бытового обслуживания</t>
  </si>
  <si>
    <t>А-23.000</t>
  </si>
  <si>
    <t>А-24.000</t>
  </si>
  <si>
    <t>А-25.000</t>
  </si>
  <si>
    <t>А-26.000</t>
  </si>
  <si>
    <t>А-27.000</t>
  </si>
  <si>
    <t>А-28.000</t>
  </si>
  <si>
    <t>А-30.000</t>
  </si>
  <si>
    <t>А-31.000</t>
  </si>
  <si>
    <t>А-32.000</t>
  </si>
  <si>
    <t>А-33.000</t>
  </si>
  <si>
    <t>А-34.000</t>
  </si>
  <si>
    <t>А-35.000</t>
  </si>
  <si>
    <t>А-36.000</t>
  </si>
  <si>
    <t>А-37.000</t>
  </si>
  <si>
    <t>А-38.000</t>
  </si>
  <si>
    <t>А-39.000</t>
  </si>
  <si>
    <t>А-40.000</t>
  </si>
  <si>
    <t>А-41.000</t>
  </si>
  <si>
    <t>п.п. 36 п. 1 ст. 16  гл. 3</t>
  </si>
  <si>
    <t>п.п. 37 п. 1 ст. 16  гл. 3</t>
  </si>
  <si>
    <t>1301</t>
  </si>
  <si>
    <t>0113</t>
  </si>
  <si>
    <t>расходы на установление публичных сервитутов</t>
  </si>
  <si>
    <t xml:space="preserve">расходы на капитальные вложения </t>
  </si>
  <si>
    <t>расходы на капитальный ремонт муниципального жилого фонда (долевое финансирование с собственниками)</t>
  </si>
  <si>
    <t xml:space="preserve">расходы на капитальные вложения в области жилищного строительства </t>
  </si>
  <si>
    <t>расходы на обеспечение первичных мер пожарной безопасности по органам местного самоуправления и бюджетным учреждениям</t>
  </si>
  <si>
    <t>расходы при предоставлении льготы по родительской плате за содержание детей в МДОУ</t>
  </si>
  <si>
    <t xml:space="preserve">субсидия областного бюджета на ДЦП "Развитие образования в сфере культуры и искусства Вологодской области" на 2010-2013 годы </t>
  </si>
  <si>
    <t>расходы на капитальные вложения в области образования (в том числе субсидия областного бюджета)</t>
  </si>
  <si>
    <t xml:space="preserve">субсидия областного бюджета на поощрение общеобразовательных учреждений, внедряющих инновационные программы </t>
  </si>
  <si>
    <t>расходы на страхование медицинских работников</t>
  </si>
  <si>
    <t>расходы на капитальные вложения в области здравоохранения (в том числе областные субсидии)</t>
  </si>
  <si>
    <t>расходы на капитальные вложения в области культуры</t>
  </si>
  <si>
    <t>расходы на капитальные вложения в области физкультуры и спорта</t>
  </si>
  <si>
    <t>расходы на капитальные вложения в области массового отдыха жителей</t>
  </si>
  <si>
    <t>расходы на капитальные вложения в области архивного дела</t>
  </si>
  <si>
    <t>расходы на благоустройство (содержание кладбищ), капитальный ремонт и строительство кладбищ</t>
  </si>
  <si>
    <t>трансферты Череповецкого района по межмуниципальному сотрудничеству в сфере охраны здоровья населения</t>
  </si>
  <si>
    <t>расходы на капитальные вложения в области строительства полигона твердых бытовых отходов</t>
  </si>
  <si>
    <t>расходы на разработку архитектурно-градостроительных проектов</t>
  </si>
  <si>
    <t>расходы на межевание земельных участков</t>
  </si>
  <si>
    <t>расходы на демонтаж и установку рекламных конструкций, другие мероприятия в области рекламы</t>
  </si>
  <si>
    <t>расходы на капитальные вложения в области освещения улиц</t>
  </si>
  <si>
    <t>расходы на организацию и финансирование временного трудоустройства несовершеннолетних в возрасте от 14 до 18 лет в свободное от учебы время "Бригада мэра"</t>
  </si>
  <si>
    <t>Постановление мэрии города от 27.03.2009 № 1064 "Об утверждении Положения об оплате труда работников муниципального учреждения "Центр по защите населения и территорий от чрезвычайных ситуаций"</t>
  </si>
  <si>
    <t>01.04.2009 - не установлен</t>
  </si>
  <si>
    <t>0113,  0412</t>
  </si>
  <si>
    <t xml:space="preserve">Федеральный закон от 21.12.2001 № 178-ФЗ "О приватизации государственного и муниципального имущества"       </t>
  </si>
  <si>
    <t>Распоряжение мэрии города от 29.04.2011 № 148-р "О создании маркетинговой и креативной стратегии города Череповца"</t>
  </si>
  <si>
    <t>Решение Череповецкой городской Думы от 22.12.2009 № 180 "О Положении о порядке реализации бюджетных инвестиций в объекты  капитального строительства в форме капитальных вложений, организации капитальных ремонтов объектов капитального строительства, финансируемых за счет бюджетных средств"</t>
  </si>
  <si>
    <t xml:space="preserve">в целом                                                     </t>
  </si>
  <si>
    <t xml:space="preserve">28.08.2009-не установлен </t>
  </si>
  <si>
    <t>субсидии некоммерческим организациям</t>
  </si>
  <si>
    <t>0502</t>
  </si>
  <si>
    <t>организация мероприятий по охране окружающей среды в границах городского округа</t>
  </si>
  <si>
    <t>фактически исполнено</t>
  </si>
  <si>
    <t>0113, 1006</t>
  </si>
  <si>
    <t>А-10.001</t>
  </si>
  <si>
    <t>А-10.002</t>
  </si>
  <si>
    <t>А-10.003</t>
  </si>
  <si>
    <t>А-10.004</t>
  </si>
  <si>
    <t>А-10.005</t>
  </si>
  <si>
    <t>А-10.006</t>
  </si>
  <si>
    <t>01.01.2011 - 31.12.2013</t>
  </si>
  <si>
    <t>Постановление Правительства РФ от 17.12.2010 № 1050 "О ФЦП "Жилище на 2011-2015 годы"</t>
  </si>
  <si>
    <t>А-28.001</t>
  </si>
  <si>
    <t>А-28.002</t>
  </si>
  <si>
    <t>А-30.001</t>
  </si>
  <si>
    <t>А-30.002</t>
  </si>
  <si>
    <t xml:space="preserve">Федеральный закон от 06.10.2003 № 131-ФЗ "Об общих принципах организации местного самоуправления в РФ"                                                                        </t>
  </si>
  <si>
    <t>п.п. 7 п. 1 ст. 16  гл. 3</t>
  </si>
  <si>
    <t>Постановление мэра города от 02.07.2001 № 2322 "О создании муниципального учреждения  "Череповецкий центр хранения документации"</t>
  </si>
  <si>
    <t>01.10.2001-не установлен</t>
  </si>
  <si>
    <t>п.п. 24 п. 1 ст. 16  гл. 3</t>
  </si>
  <si>
    <t xml:space="preserve">Федеральный закон от 06.10.2003 № 131-ФЗ "Об общих принципах организации местного самоуправления в РФ"                                                   </t>
  </si>
  <si>
    <t>п.п. 33 п. 1 ст. 16  гл. 3</t>
  </si>
  <si>
    <t xml:space="preserve">06.10.2003-не установлен                     </t>
  </si>
  <si>
    <t>расходы на денежное вознаграждение гражданам, добровольно сдавшим в УВД незаконно хранящееся оружие,  боеприпасы и взрывчатые вещества</t>
  </si>
  <si>
    <t>с момента опубликования- не установлен</t>
  </si>
  <si>
    <t>А-12.001</t>
  </si>
  <si>
    <t>А-12.002</t>
  </si>
  <si>
    <t xml:space="preserve"> расходы по квартирам, находящимся в муниципальной собственности и временно незаселенным</t>
  </si>
  <si>
    <t xml:space="preserve">Постановление мэра города от 04.05.2008 № 1522 "О порядке осуществления затрат на содержание незаселенных жилых помещений муниципального жилищного фонда и коммунальные услуги"   </t>
  </si>
  <si>
    <t xml:space="preserve">04.05.2008-не установлен    </t>
  </si>
  <si>
    <t>Постановление мэра города от 22.05.2008 № 1836 "О порядке предоставления бюджетных средств на капитальный ремонт многоквартирных домов"</t>
  </si>
  <si>
    <t>22.05.2008-не установлен</t>
  </si>
  <si>
    <t>гр.14</t>
  </si>
  <si>
    <t>п.п. 30 п. 1 ст. 16  гл. 3</t>
  </si>
  <si>
    <t>п.п. 31 п. 1 ст. 16  гл. 3</t>
  </si>
  <si>
    <t>п.п. 32 п. 1 ст. 16  гл. 3</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</si>
  <si>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</si>
  <si>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осуществление мероприятий по обеспечению безопасности людей на водных объектах, охране их жизни и здоровья</t>
  </si>
  <si>
    <t>А-42.000</t>
  </si>
  <si>
    <t>А-43.000</t>
  </si>
  <si>
    <t>А-45.000</t>
  </si>
  <si>
    <t>А-46.000</t>
  </si>
  <si>
    <t>создание условий для деятельности добровольных формирований населения по охране общественного порядка</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</si>
  <si>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</si>
  <si>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Б-00.000</t>
  </si>
  <si>
    <t>В-00.000</t>
  </si>
  <si>
    <t>Г-00.000</t>
  </si>
  <si>
    <t>субсидии областного бюджета на реализацию ДЦП организации допризывной подготовки граждан Вологодской области на 2011-2013 годы</t>
  </si>
  <si>
    <t>Постановление Правительства области от 04.10.2010 № 1132 "О долгосрочной целевой программе "Развитие образования в Вологодской области на 2011-2015 годы"</t>
  </si>
  <si>
    <t>Постановление Правительства области от 04.03.2011 № 183 "О Программе модернизации здравоохранения Вологодской области на 2011-2012 годы"</t>
  </si>
  <si>
    <t xml:space="preserve">Федеральный закон от 06.10.2003 № 131-ФЗ "Об общих принципах организации местного самоуправления в РФ"                                                                    Федеральный закон от 21.12.1994 № 68-ФЗ "О защите населения и территорий от чрезвычайных ситуаций природного и техногенного характера"                                                                                                                                                                                                                                                                                                                                                                                                   </t>
  </si>
  <si>
    <t xml:space="preserve">Постановление мэрии города от 30.12.2004 № 5592 "О создании МУ "Центр защиты населения и территорий от чрезвычайных ситуаций"       </t>
  </si>
  <si>
    <t xml:space="preserve">01.01.2005-не установлен       </t>
  </si>
  <si>
    <t xml:space="preserve">п.п. 8 п. 1 ст. 16  гл. 3                                                                                     
в целом     </t>
  </si>
  <si>
    <t xml:space="preserve">06.10.2003-не установлен                     
21.12.1994-не установлен                         </t>
  </si>
  <si>
    <t>А-16.001</t>
  </si>
  <si>
    <t>А-16.002</t>
  </si>
  <si>
    <t>А-16.003</t>
  </si>
  <si>
    <t>Решение Череповецкой городской Думы от 26.04.2011 № 52 "О межмуниципальном сотрудничестве"</t>
  </si>
  <si>
    <t>26.04.2011-не установлен</t>
  </si>
  <si>
    <t>трансферты Череповецкого района по межмуниципальному сотрудничеству в сфере участия в предупреждении и ликвидации последствий чрезвычайных ситуаций</t>
  </si>
  <si>
    <t>Постановление Правительства области от 17.08.2011 № 1000 "О выделении средств"</t>
  </si>
  <si>
    <t>17.08.2011-до исполнения</t>
  </si>
  <si>
    <t>формирование и содержание муниципального архива</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</si>
  <si>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</si>
  <si>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Наименование вопроса местного значения, расходного обязательства</t>
  </si>
  <si>
    <t>Примечание</t>
  </si>
  <si>
    <t>наименование и реквизиты нормативного правового  акта</t>
  </si>
  <si>
    <t>номер   статьи, части,  пункта, подпункта, абзаца</t>
  </si>
  <si>
    <t xml:space="preserve">часть 1 п.п. 7 п. 1 ст. 17                            гл. 3 </t>
  </si>
  <si>
    <t>А-01.001</t>
  </si>
  <si>
    <t>А-01.002</t>
  </si>
  <si>
    <t>А-01.003</t>
  </si>
  <si>
    <t>А-01.004</t>
  </si>
  <si>
    <t>А-01.005</t>
  </si>
  <si>
    <t>А-01.006</t>
  </si>
  <si>
    <t>А-01.008</t>
  </si>
  <si>
    <t>А-01.009</t>
  </si>
  <si>
    <t>А-01.011</t>
  </si>
  <si>
    <t>А-01.012</t>
  </si>
  <si>
    <t>А-01.013</t>
  </si>
  <si>
    <t>А-01.014</t>
  </si>
  <si>
    <t>0102</t>
  </si>
  <si>
    <t>0103</t>
  </si>
  <si>
    <t>0104</t>
  </si>
  <si>
    <t>0111</t>
  </si>
  <si>
    <t>0412</t>
  </si>
  <si>
    <t>0505</t>
  </si>
  <si>
    <t>0605</t>
  </si>
  <si>
    <t>А-01.015</t>
  </si>
  <si>
    <t>А-01.016</t>
  </si>
  <si>
    <t>А-01.017</t>
  </si>
  <si>
    <t>А-01.018</t>
  </si>
  <si>
    <t>0709</t>
  </si>
  <si>
    <t>0804</t>
  </si>
  <si>
    <t>1202</t>
  </si>
  <si>
    <t>0909</t>
  </si>
  <si>
    <t>1105</t>
  </si>
  <si>
    <t>1001</t>
  </si>
  <si>
    <t>1006</t>
  </si>
  <si>
    <t xml:space="preserve">в целом                                                                                                                                                               </t>
  </si>
  <si>
    <t xml:space="preserve"> 01.01.2009 - 31.12.2015</t>
  </si>
  <si>
    <t>дата  вступления в силу и срок действия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</si>
  <si>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</si>
  <si>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А-07.000</t>
  </si>
  <si>
    <t>А-08.000</t>
  </si>
  <si>
    <t>А-09.000</t>
  </si>
  <si>
    <t>формирование, утверждение, исполнение бюджета городского округа и контроль за исполнением данного бюджета</t>
  </si>
  <si>
    <t>установление, изменение и отмена местных налогов и сборов городского округа</t>
  </si>
  <si>
    <t>А-10.000</t>
  </si>
  <si>
    <t>А-11.000</t>
  </si>
  <si>
    <t>А-12.000</t>
  </si>
  <si>
    <t>А-13.000</t>
  </si>
  <si>
    <t>А-14.000</t>
  </si>
  <si>
    <t>А-15.000</t>
  </si>
  <si>
    <t>А-16.000</t>
  </si>
  <si>
    <t>А-17.000</t>
  </si>
  <si>
    <t>А-18.000</t>
  </si>
  <si>
    <t>01.01.2010-не установлен</t>
  </si>
  <si>
    <t>0302</t>
  </si>
  <si>
    <t>расходы на вакцинопрофилактику</t>
  </si>
  <si>
    <t>расходы на проведение мероприятий по работе с детьми и молодежью (организация молодежных программ)</t>
  </si>
  <si>
    <t>расходы на реализацию ДЦП "Развитие инвестиционного потенциала города Череповца" на 2010 - 2015 годы</t>
  </si>
  <si>
    <t>25.06.2002-не установлен</t>
  </si>
  <si>
    <t>1101, 1102</t>
  </si>
  <si>
    <t>Постановление Череповецкой городской Думы от 08.08.2005 № 84 "Об Уставе города Череповца"</t>
  </si>
  <si>
    <t xml:space="preserve">Постановление Череповецкой городской Думы от 08.08.2005 № 84 "Об уставе города Череповца"                                                                                                  </t>
  </si>
  <si>
    <t>ВКЛЮЧАЯ:</t>
  </si>
  <si>
    <t>субсидия на финансовую поддержку социально-ориентированных некоммерческих организаций</t>
  </si>
  <si>
    <t>А-42.001</t>
  </si>
  <si>
    <t>А-42.002</t>
  </si>
  <si>
    <t>А-42.003</t>
  </si>
  <si>
    <t xml:space="preserve">п.п. 18 п. 1 ст. 16  гл. 3;      </t>
  </si>
  <si>
    <t xml:space="preserve"> ст. 40; </t>
  </si>
  <si>
    <t xml:space="preserve">06.10.2003-не установлен;      
</t>
  </si>
  <si>
    <t xml:space="preserve"> 09.10.1992-не установлен;</t>
  </si>
  <si>
    <t xml:space="preserve">в целом;  </t>
  </si>
  <si>
    <t xml:space="preserve">01.09.2010-не установлен;  </t>
  </si>
  <si>
    <t>А-20.017</t>
  </si>
  <si>
    <t>А-20.018</t>
  </si>
  <si>
    <t>01.01.2012-31.12.2012</t>
  </si>
  <si>
    <t>Решение Череповецкой городской Думы от 09.03.2010 № 22 "О Положении о профессиональной переподготовке и повышении квалификации выборных должностей лиц, депутатов, муниципальных служащих органов городского самоуправления"</t>
  </si>
  <si>
    <t>расходы на реализацию ВЦП "Спортивный город" на 2009-2014 годы</t>
  </si>
  <si>
    <t>Постановление мэрии города от 31.05.2002 № 1883 "О создании муниципального учреждения "Централизованная бухгалтерия  по обслуживанию учреждений образования"</t>
  </si>
  <si>
    <t>субсидия областного бюджета на реализацию ОЦП "Пожарная безопасность учреждений культуры"</t>
  </si>
  <si>
    <t>Постановление Правительства области от 04.10.2010 № 1128 "О долгосрочной целевой программе "Комплексная безопасность образовательного учреждения на 2011-2015 годы"</t>
  </si>
  <si>
    <t>А-18.001</t>
  </si>
  <si>
    <t>А-18.002</t>
  </si>
  <si>
    <t>А-18.003</t>
  </si>
  <si>
    <t>Решение Череповецкой городской Думы от 04.04.2006 № 63 "Об обеспечении первичных мер пожарной безопасности на территории города Череповца"</t>
  </si>
  <si>
    <t>04.04.2006-не установлен</t>
  </si>
  <si>
    <t>А-21.001</t>
  </si>
  <si>
    <t>А-21.002</t>
  </si>
  <si>
    <t>А-21.003</t>
  </si>
  <si>
    <t>А-21.004</t>
  </si>
  <si>
    <t>0904</t>
  </si>
  <si>
    <t>0901, 0902, 0903, 0904</t>
  </si>
  <si>
    <t>0901</t>
  </si>
  <si>
    <t>субсидия федерального бюджета на денежные выплаты медицинскому персоналу ФАП, фельдшерам и медицинским сестрам скорой медицинской помощи</t>
  </si>
  <si>
    <t>0901, 0902</t>
  </si>
  <si>
    <t>0901, 0902, 0903, 0904, 0905, 0909</t>
  </si>
  <si>
    <t>01.01.2005-не установлен</t>
  </si>
  <si>
    <t>Решение Череповецкой городской Думы от 26.09.2006 № 137 "О Положении об обязательном страховании медицинских, фармацевтических и иных  работников муниципальных учреждений здравоохранения в городе Череповце"</t>
  </si>
  <si>
    <t>Федеральный закон от 06.10.2003 № 131-ФЗ "Об общих принципах организации местного самоуправления в РФ";                                                                         Федеральный закон от 22.10.2004 № 125-ФЗ "Об архивном деле в РФ";                                                                                                        Постановление Череповецкой городской Думы от 28.12.2004 № 171 "О Положении об оплате труда работников бюджетной сферы города"</t>
  </si>
  <si>
    <t>п.п. 22 п. 1 ст. 16  гл. 3;                                                                       ст.4; 
 в целом</t>
  </si>
  <si>
    <t>06.10.2003-не установлен;  
27.10.2004-не установлен; 
01.01.2005-не установлен</t>
  </si>
  <si>
    <t>01.01.2011-31.12.2013</t>
  </si>
  <si>
    <t>01.01.2006 - не установлен</t>
  </si>
  <si>
    <t>Решение Череповецкой городской Думы от 04.03.2008 № 39 "О Положении о гарантиях осуществления полномочий выборных должностных лиц местного самоуправления в городе Череповце"</t>
  </si>
  <si>
    <t>01.02.2008 - не установлен</t>
  </si>
  <si>
    <t>в целом</t>
  </si>
  <si>
    <t xml:space="preserve">Решение Череповецкой городской Думы от 04.03.2008 № 42 "О Положении о порядке назначения, выплаты и перерасчета ежемесячной пенсии за выслугу лет лицам, замещавшим должности муниципальной службы в органах городского самоуправления"       </t>
  </si>
  <si>
    <t>п.1</t>
  </si>
  <si>
    <t>субсидия областного бюджета на поощрение за качественное управление муниципальными финансами</t>
  </si>
  <si>
    <t>Постановление Правительства Вологодской области от 30.06.2008 № 1226 "Об оценке качества управления финансами муниципальных образований области"</t>
  </si>
  <si>
    <t>01.10.2008 - не установлен</t>
  </si>
  <si>
    <t>01.01.2011 - 31.12.2012</t>
  </si>
  <si>
    <t>06.03.2006 - не установлен</t>
  </si>
  <si>
    <t>Постановление мэра города от 06.03.2006 № 875 "Об утверждении Положения об исполнении судебных актов, предусматривающих обращение взыскания на средства городского бюджета"</t>
  </si>
  <si>
    <t>Постановление Правительства Вологодской области от 27.01.2009 № 118 "О долгосрочной целевой программе "Развитие малого и среднего предпринимательства в Вологодской области на 2009-2012 годы"</t>
  </si>
  <si>
    <t>субсидии областного бюджета на реализацию ДЦП "Развитие малого и среднего предпринимательства в Вологодской области на 2009-2012 годы"</t>
  </si>
  <si>
    <t>А-43.004</t>
  </si>
  <si>
    <t>Постановление Правительства Вологодской области от 23.12.2009 № 2038 "О долгосрочной целевой программе организации допризывной подготовки граждан Вологодской области на 2011-2013 годы"</t>
  </si>
  <si>
    <t xml:space="preserve">п.п. 20 п. 1 ст. 16  гл. 3;     
 в целом; </t>
  </si>
  <si>
    <t xml:space="preserve">06.10.2003-не установлен;  
01.09.2010-не установлен; </t>
  </si>
  <si>
    <t xml:space="preserve">     Нормативное правовое регулирование, определяющее финансовое обеспечение и  порядок расходования средств  (нормативные правовые  акты, договоры,   соглашения РФ, субъекта РФ,  муниципального образования)           </t>
  </si>
  <si>
    <t>0106</t>
  </si>
  <si>
    <t>0707</t>
  </si>
  <si>
    <t>Решение Череповецкой городской Думы от 22.12.2009 № 196 "О Положении об управлении по делам культуры мэрии города Череповца"</t>
  </si>
  <si>
    <t>Постановление мэрии города от 04.12.2002  № 4452  "Об учреждении  муниципального учреждения "Централизованная бухгалтерия по обслуживанию учреждений культуры "</t>
  </si>
  <si>
    <t>04.12.2002 - не установлен</t>
  </si>
  <si>
    <t>01.01.2010-31.12.2013</t>
  </si>
  <si>
    <t>А-23.001</t>
  </si>
  <si>
    <t>А-23.002</t>
  </si>
  <si>
    <t>А-23.003</t>
  </si>
  <si>
    <t>20.06.2006-не установлен</t>
  </si>
  <si>
    <t xml:space="preserve">Федеральный закон от 06.10.2003 № 131-ФЗ "Об общих принципах организации местного самоуправления в РФ"                                                            </t>
  </si>
  <si>
    <t xml:space="preserve">06.10.2003-не установлен                                                                                                                                                                                                                                          </t>
  </si>
  <si>
    <t xml:space="preserve">ст. 16.1  гл. 3                                                                                                                                                                                                    </t>
  </si>
  <si>
    <t xml:space="preserve">Постановление Правительства Вологодской области от 26.03.2010 № 334 "О долгосрочной целевой программе "Безбарьерная среда на 2010-2014 годы" </t>
  </si>
  <si>
    <t>Постановление мэра города от 21.03.2007 № 944 "О Положении об оплате труда работников МУ "Информационное мониторинговое агентство "Череповец"</t>
  </si>
  <si>
    <t>п.п. 1 п. 1 ст. 16  гл. 3</t>
  </si>
  <si>
    <t>расходы на исполнение функций МКУ "Централизованная бухгалтерия по обслуживанию учреждений социальной защиты населения"</t>
  </si>
  <si>
    <t>Постановление Правительства Вологодской области от 21.09.2011 № 1153 "О долгосрочной целевой программе "Обеспечение жильем молодых семей в Вологодской области на 2012-2015 годы"</t>
  </si>
  <si>
    <t>01.01.2012  - 31.12.2015</t>
  </si>
  <si>
    <t>Постановление Правительства области от 20.06.2011 № 716 "О долгосрочной целевой программе "Пожарная безопасность учреждений культуры на 2012-2014 годы"</t>
  </si>
  <si>
    <t>расходы на оказание муниципальных услуг учреждениями образования (детские сады)</t>
  </si>
  <si>
    <t>расходы на оказание муниципальных услуг учреждениями образования (школы)</t>
  </si>
  <si>
    <t>расходы на оказание муниципальных услуг, выполнение работ учреждениями образования (учреждения по внешкольной работе с детьми, ДЮСШ, художественные и музыкальные школы)</t>
  </si>
  <si>
    <t>Распоряжение мэрии города от 04.04.2011 № 107-р "О расходовании средств по проведению ежегодного городского смотра-конкурса "Лучшее праздничное оформление предприятий сферы потребительского рынка"</t>
  </si>
  <si>
    <t>04.04.2011-31.12.2011</t>
  </si>
  <si>
    <t xml:space="preserve">Федеральный закон от 06.10.2003 № 131-ФЗ "Об общих принципах организации местного самоуправления в РФ"                                                                  </t>
  </si>
  <si>
    <t xml:space="preserve">п.п. 15 п. 1 ст. 16  гл. 3                                                                                                                                                                                   </t>
  </si>
  <si>
    <t>10.12.2009-не установлен</t>
  </si>
  <si>
    <t>Постановление мэрии города от 10.12.2009 № 4402 "О проведении ежегодного городского смотра-конкурса "Лучшее праздничное оформление предприятий сферы потребительского рынка"</t>
  </si>
  <si>
    <t>расходы на оказание муниципальных услуг, выполнение работ учреждениями культуры (библиотеки), пополнение книгоиздательского фонда</t>
  </si>
  <si>
    <t>субсидия областного бюджета ОЦП "Развитие библиотечного дела в Вологодской области на 2009-2016 годы"</t>
  </si>
  <si>
    <t>Постановление Правительства области от 25.07.2011 № 888 "О долгосрочной  целевой программе "Развитие библиотечного дела в Вологодской области  на 2012-2016 годы"</t>
  </si>
  <si>
    <t>расходы на оказание муниципальных услуг, выполнение работ учреждениями культуры (ДК, театры)</t>
  </si>
  <si>
    <t xml:space="preserve">расходы на оказание муниципальных услуг, выполнение работ учреждениями культуры (музеи), предоставление доступа к музейным коллекциям (фондам)  </t>
  </si>
  <si>
    <t>расходы на оказание услуг, выполнение работ МКАУ "Череповецкий центр хранения документации"</t>
  </si>
  <si>
    <t>расходы на оказание муниципальных услуг, выполнение работ МБУ "Череповецкий молодежный центр"</t>
  </si>
  <si>
    <t>12.07.2007-31.12.2011</t>
  </si>
  <si>
    <t>Решение Череповецкой городской Думы от 25.10.2011 № 191 "О Положении об оказании первичной медико-санитарной помощи отдельным категориям граждан за счет средств городского бюджета"</t>
  </si>
  <si>
    <t>расходы на оказание медпомощи отдельным категориям граждан</t>
  </si>
  <si>
    <t>Постановление Правительства Вологодской области от 31.01.2011 № 67 "Об утверждении целевой программы дополнительных мероприятий, направленных на снижение напряженности на рынке труда Вологодской области, в 2011 году"</t>
  </si>
  <si>
    <t xml:space="preserve">субсидия областного и федерального бюджета на снижение напряженности на рынке труда </t>
  </si>
  <si>
    <t>Решение Череповецкой городской Думы от 06.12.2011 № 234 "О предоставлении мер социальной поддержки нуждающимся гражданам пожилого возраста"</t>
  </si>
  <si>
    <t>06.12.2011-31.12.2011</t>
  </si>
  <si>
    <t>единовременные разовые выплаты  нуждающимся гражданам пожилого возраста, проживающим в городе Череповце, на проведение ремонта жилых помещений и обеспечение замены газового оборудования</t>
  </si>
  <si>
    <t>25.04.2006-31.12.2011</t>
  </si>
  <si>
    <t>01.01.2010-31.12.2011</t>
  </si>
  <si>
    <t>29.04.2008-31.12.2011</t>
  </si>
  <si>
    <t>1.51</t>
  </si>
  <si>
    <t>А-51.000</t>
  </si>
  <si>
    <t>п.п. 42 п. 1 ст. 16  гл. 3</t>
  </si>
  <si>
    <t>Федеральный закон от 25.11.2008 № 273-ФЗ "О противодействии коррупции"</t>
  </si>
  <si>
    <t>25.11.2008-не установлен</t>
  </si>
  <si>
    <t>Федеральный закон от 12.01.1996 № 7-ФЗ "О некоммерческих организациях"</t>
  </si>
  <si>
    <t>15.01.1996-не установлен</t>
  </si>
  <si>
    <t>Постановление мэрии города от 11.01.2012 № 17 "О мерах по оказанию содействия избирательным комиссиям в организации подготовки и проведения выборов Президента РФ, мэра города Череповца, депутатов Череповецкой городской Думы 4 марта 2012 года"</t>
  </si>
  <si>
    <t>11.01.2012-до исполнения</t>
  </si>
  <si>
    <t>Постановление мэрии города от 30.12.2011 № 5913 "Об утверждении Положения о порядке реализации бюджетных инвестиций в объекты  капитального строительства в форме капитальных вложений, организации капитальных ремонтов объектов капитального строительства, финансируемых за счет бюджетных средств"</t>
  </si>
  <si>
    <t>01.01.2012-не установлен</t>
  </si>
  <si>
    <t xml:space="preserve">п.п. 4 п. 1 ст. 16  гл. 3        </t>
  </si>
  <si>
    <t xml:space="preserve">06.10.2003-не установлен              </t>
  </si>
  <si>
    <t xml:space="preserve">Федеральный закон от 06.10.2003 № 131-ФЗ "Об общих принципах организации местного самоуправления в РФ"                                                                    </t>
  </si>
  <si>
    <t>Решение Череповецкой городской Думы от 28.12.2004 № 171 "О Положении об оплате труда работников бюджетной сферы города"</t>
  </si>
  <si>
    <t>Решение Череповецкой городской Думы от 28.11.2006 № 167 "О Положении о порядке материально-технического и организационного обеспечения деятельности органов городского самоуправления"</t>
  </si>
  <si>
    <t>Постановление мэрии города от 15.09.2011 № 3776 "О Порядке организации бюджетного учета казны муниципального образования "Город Череповец"</t>
  </si>
  <si>
    <t>15.09.2011-не установлен</t>
  </si>
  <si>
    <t xml:space="preserve">Федеральный закон от 06.10.2003 № 131-ФЗ "Об общих принципах организации местного самоуправления в РФ"              </t>
  </si>
  <si>
    <t xml:space="preserve">п.п. 5 п. 1 ст. 16  гл. 3                     </t>
  </si>
  <si>
    <t xml:space="preserve">ст.13 гл. 2   </t>
  </si>
  <si>
    <t xml:space="preserve">06.10.2003-не установлен   
                                                                                       </t>
  </si>
  <si>
    <t>12.11.2007-не установлен</t>
  </si>
  <si>
    <t xml:space="preserve">Федеральный закон от 08.11.2007 № 257-ФЗ "Об автомобильных дорогах и о дорожной деятельности в РФ и о внесении изменений в отдельные законодательные акты РФ" </t>
  </si>
  <si>
    <t>21.07.2007-01.01.2013</t>
  </si>
  <si>
    <t>Федеральный закон от 21.11.2011 № 323-ФЗ "Об основах охраны здоровья граждан в РФ"</t>
  </si>
  <si>
    <t>гл.3</t>
  </si>
  <si>
    <t xml:space="preserve">22.11.2011-не установлен </t>
  </si>
  <si>
    <t xml:space="preserve"> 01.01.2009-31.12.2015</t>
  </si>
  <si>
    <t>1103</t>
  </si>
  <si>
    <t>средства областного бюджета и софинансирование из городского бюджета на неотложные работы по предупреждению чрезвычайной ситуации обрушения фасада здания КСЗН</t>
  </si>
  <si>
    <t>субсидии областного и федерального бюджета на подготовку и реализацию региональной программы модернизации здравоохранения области (в т.ч. софинансирование из городского бюджета), субсидия федерального бюджета на реализацию мероприятий по укреплению материально-технической базы учреждений здравоохранения</t>
  </si>
  <si>
    <t>А-23.006</t>
  </si>
  <si>
    <t>А-23.007</t>
  </si>
  <si>
    <t>А-26.004</t>
  </si>
  <si>
    <t>А-26.005</t>
  </si>
  <si>
    <t>0113, 0309</t>
  </si>
  <si>
    <t>Постановление мэрии города от 02.02.2012 № 475 "Об утверждении Порядка предоставления субсидии юридическим лицам на возмещение затрат по бесплатному проезду граждан внутригородским транспортом общего пользования (кроме такси) в границах городского округа в целях обеспечения участия в общегородских физкультурно-оздоровительных, спортивных и культурно-массовых мероприятиях"</t>
  </si>
  <si>
    <t>02.02.2012-не установлен</t>
  </si>
  <si>
    <t xml:space="preserve">Постановление Череповецкой городской Думы от 27.12.2005 № 182 "О Положении о порядке финансового обеспечения скорой медицинской помощи, первичной медико-санитарной помощи, медицинской помощи женщинам в период беременности, во время и после родов"       </t>
  </si>
  <si>
    <t>расходы на доведение уровня труда муниципальных служащих, выполняющих переданные полномочия, до уровня труда муниципальных служащих мэрии и осуществление др. расходов по их содержанию</t>
  </si>
  <si>
    <t>расходы на реализацию ДЦП "Здоровый город" на 2009-2015 годы</t>
  </si>
  <si>
    <t>расходы на реализацию ВЦП "Одаренные дети" на 2011-2013 годы</t>
  </si>
  <si>
    <t>расходы на реализацию ДЦП "Здоровый город" на 2009-2015 годы"</t>
  </si>
  <si>
    <t>расходы за предоставление сведений из государственного кадастра недвижимости</t>
  </si>
  <si>
    <t>субсидия на организацию места сбора твердых бытовых отходов, бюджетные инвестиции МУП "Спецавтотранс"</t>
  </si>
  <si>
    <t>01.10.2008 - 31.12.2011</t>
  </si>
  <si>
    <t>Решение Череповецкой городской Думы от 24.01.2012 № 13 "О  межмуниципальном сотрудничестве"</t>
  </si>
  <si>
    <t>01.01.2012 - не установлен</t>
  </si>
  <si>
    <t>01.01.2005-31.12.2011</t>
  </si>
  <si>
    <t>очередной финансовый 2015 год *</t>
  </si>
  <si>
    <t xml:space="preserve">01.01.2005-31.12.2011 </t>
  </si>
  <si>
    <t>07.11.2006-03.04.2012</t>
  </si>
  <si>
    <t>Распоряжение мэрии города от 02.05.2012 № 165-р "О проведении имиджевых мероприятий и изготовлении имиджевой информации"</t>
  </si>
  <si>
    <t>02.05.2012-31.12.2012</t>
  </si>
  <si>
    <t xml:space="preserve">п.п. 19 п. 1 ст. 16  гл. 3;    </t>
  </si>
  <si>
    <t>26.03.2010 - 31.12.2014</t>
  </si>
  <si>
    <t xml:space="preserve">Постановление мэрии города от 31.01.2012  № 424 "Об утверждении плана организации и  проведения городских культурно-массовых мероприятий  в рамках городского социально-творческого заказа на 2012 год" </t>
  </si>
  <si>
    <t>31.01.2012-31.12.2012</t>
  </si>
  <si>
    <t>Постановление Правительства области от 19.03.2012 № 230 "Об утверждении правил предоставления и расходования субсидий"</t>
  </si>
  <si>
    <t>12.09.2008-16.04.2012</t>
  </si>
  <si>
    <t>Приказ Министерства образования и науки РФ от 27.10.2011 № 2562 "Об утверждении Типового положения о дошкольном образовательном учреждении"</t>
  </si>
  <si>
    <t>17.04.2012-не установлен</t>
  </si>
  <si>
    <t>Распоряжение мэрии города от 06.04.2012 № 125-р "О проведении городского мероприятия "Выставка-ярмарка "Хлеб Вологодчины"</t>
  </si>
  <si>
    <t>06.04.2012-до исполнения</t>
  </si>
  <si>
    <t>Постановление мэрии города от 10.02.2012 № 701 "Об утверждении плана мероприятий с детьми и молодежью за счет средств городского бюджета на 2012 год"</t>
  </si>
  <si>
    <t>01.01.2012 - 31.12.2012</t>
  </si>
  <si>
    <t>субсидия областного бюджета на реализацию программы по комплексной безопасности образовательного учреждения</t>
  </si>
  <si>
    <t xml:space="preserve">п.п. 17.1 п. 1 ст. 16  гл. 3;   </t>
  </si>
  <si>
    <t xml:space="preserve">06.10.2003-не установлен;                              
</t>
  </si>
  <si>
    <t xml:space="preserve">п.п. 28 п. 1 ст. 16  гл. 3;                                                                                                                                                                                   </t>
  </si>
  <si>
    <t>Постановление мэрии  города от 11.10.2010 № 3888 "О ведомственной целевой программе "Одаренные дети" на 2011-2013 годы"</t>
  </si>
  <si>
    <t xml:space="preserve">Постановление мэрии города от 27.01.2011 № 258  "О создании муниципальных казенных учреждений путем изменения типа муниципальных бюджетных учреждений с содержанием перечня муниципальных казенных учреждений"      </t>
  </si>
  <si>
    <t>27.01.2011-не установлен</t>
  </si>
  <si>
    <t>Постановление мэрии города от 26.08.2011 № 3530 "Об утверждении устава муниципального казенного учреждения "Центр комплексного обслуживания"</t>
  </si>
  <si>
    <t>26.08.2011-не установлен</t>
  </si>
  <si>
    <t xml:space="preserve">Постановление мэрии города от 02.08.2011 № 3231 "О переименовании и утверждении устава муниципального бюджетного учреждения "Центр муниципальных информационных ресурсов и технологий" </t>
  </si>
  <si>
    <t>п.1,2</t>
  </si>
  <si>
    <t>02.08.2011-не установлен</t>
  </si>
  <si>
    <t>Постановление мэрии города от 09.09.2011 № 3672 "О переименовании и внесении изменений в устав муниципального бюджетного учреждения "Централизованная бухгалтерия  по обслуживанию учреждений образования"</t>
  </si>
  <si>
    <t>09.09.2011-не установлен</t>
  </si>
  <si>
    <t>Постановление мэрии города от 13.09.2011  № 3704  "О переименовании и внесении изменений в устав муниципального бюджетного учреждения "Централизованная бухгалтерия по обслуживанию учреждений культуры "</t>
  </si>
  <si>
    <t>13.09.2011-не установлен</t>
  </si>
  <si>
    <t>Постановление мэрии города от 23.12.2011 № 5761 "Об утверждении устава муниципального казенного учреждения "Централизованная бухгалтерия по обслуживанию учреждений социальной защиты"</t>
  </si>
  <si>
    <t>23.12.2011-не установлен</t>
  </si>
  <si>
    <t>Постановление мэрии города от 22.12.2011 № 5753 "О создании муниципального казенного учреждения "Централизованная бухгалтерия по обслуживанию учреждений социальной защиты"</t>
  </si>
  <si>
    <t>22.12.2011-не установлен</t>
  </si>
  <si>
    <t>29.12.2011 - не установлен</t>
  </si>
  <si>
    <t>Постановление мэрии города от 21.12.2011 № 5671 "Об утверждении устава муниципального казенного учреждения "Информационное мониторинговое агентство "Череповец"</t>
  </si>
  <si>
    <t>21.12.2011-не установлен</t>
  </si>
  <si>
    <t>в целом, за искл.п.2</t>
  </si>
  <si>
    <t xml:space="preserve">Постановление мэрии города от 12.07.2011 № 2950 "О переименовании и внесении изменений в устав муниципального казенного учреждения "Центр по защите населения и территорий от чрезвычайных ситуаций" </t>
  </si>
  <si>
    <t>12.07.2011-не установлен</t>
  </si>
  <si>
    <t xml:space="preserve">Постановление мэрии города от 03.08.2011 № 3268 "О переименовании и утверждении устава муниципального казенного архивного учреждения "Череповецкий центр хранения документации" </t>
  </si>
  <si>
    <t>03.08.2011-не установлен</t>
  </si>
  <si>
    <t>п. 1,2</t>
  </si>
  <si>
    <t>Постановление мэрии города от 25.08.2011 № 3482 "Об утверждении устава муниципального бюджетного учреждения "Череповецкий молодежный центр"</t>
  </si>
  <si>
    <t>0603</t>
  </si>
  <si>
    <t xml:space="preserve">Федеральный закон от 06.10.2003 № 131-ФЗ "Об общих принципах организации местного самоуправления в РФ"    </t>
  </si>
  <si>
    <t>20.08.2004-не установлен</t>
  </si>
  <si>
    <t xml:space="preserve">статья 2                           </t>
  </si>
  <si>
    <t xml:space="preserve">Закон Вологодской области от 05.10.2006 № 1501-ОЗ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(тарифов)"                                                                                                            </t>
  </si>
  <si>
    <t>24.04.2006 - вводится в действие ежегодно</t>
  </si>
  <si>
    <t>28.04.2010-не установлен</t>
  </si>
  <si>
    <t>Федеральный закон от 25.01.2002 № 8-ФЗ "О Всероссийской переписи населения"</t>
  </si>
  <si>
    <t>Закон Вологодской области от 28.06.2006 № 1465-ОЗ "О наделении органов местного самоуправления отдельными государственными полномочиями в сфере охраны окружающей среды"</t>
  </si>
  <si>
    <t>05.10.2006-вводится в действие ежегодно</t>
  </si>
  <si>
    <t>01.01.2007-вводится в действие ежегодно</t>
  </si>
  <si>
    <t xml:space="preserve">расходы на выполнение функций МКУ  "Управление капитального строительства и ремонтов" </t>
  </si>
  <si>
    <t>расходы на организационное и материально-техническое обеспечение проведения муниципальных выборов</t>
  </si>
  <si>
    <t>А-33.003</t>
  </si>
  <si>
    <t>А-02.010</t>
  </si>
  <si>
    <t>А-23.004</t>
  </si>
  <si>
    <t>А-02.011</t>
  </si>
  <si>
    <t>расходы на публикацию в СМИ муниципальных правовых актов, конкурсной документации и других документов по вопросам местного значения</t>
  </si>
  <si>
    <t>* реестр расходных обязательств не включаются условно утверждаемые расходы городского бюджета на 2014 год в сумме 319 393,6 тыс. рублей; на 2015 год в сумме 370 272,3 тыс. рублей</t>
  </si>
  <si>
    <t>прочие</t>
  </si>
  <si>
    <t>A-00.000</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</si>
  <si>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</si>
  <si>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</si>
  <si>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</si>
  <si>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</si>
  <si>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</si>
  <si>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присвоение наименований улицам, площадям и иным территориям проживания граждан в городском округе, установление нумерации домов</t>
  </si>
  <si>
    <t xml:space="preserve">осуществление мер по противодействию коррупции в границах городского округа
</t>
  </si>
  <si>
    <t>A-81.000</t>
  </si>
  <si>
    <t>A-82.000</t>
  </si>
  <si>
    <t>B-01.000</t>
  </si>
  <si>
    <t>выполнение отдельных государственных полномочий по оплате жилищно-коммунальных услуг отдельным категориям граждан</t>
  </si>
  <si>
    <t>B-02.000</t>
  </si>
  <si>
    <t>B-03.000</t>
  </si>
  <si>
    <t xml:space="preserve">ежемесячное вознаграждение за классное руководство </t>
  </si>
  <si>
    <t>B-04.000</t>
  </si>
  <si>
    <t>передаваемые полномочия по предоставлению субсидий на оплату жилого помещения и коммунальных услуг</t>
  </si>
  <si>
    <t>B-05.000</t>
  </si>
  <si>
    <t>осуществление отдельных государственных полномочий по созданию в муниципальных районах и городских округах области административных комиссий</t>
  </si>
  <si>
    <t>B-06.000</t>
  </si>
  <si>
    <t>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t>
  </si>
  <si>
    <t>B-08.000</t>
  </si>
  <si>
    <t>осуществление отдельных государственных полномочий в сфере архивного дела</t>
  </si>
  <si>
    <t>B-09.000</t>
  </si>
  <si>
    <t>осуществление отдельных государственных полномочий в сфере охраны окружающей среды</t>
  </si>
  <si>
    <t>B-10.000</t>
  </si>
  <si>
    <t>осуществление отдельных государственных полномочий в сфере регулирования цен (тарифов)</t>
  </si>
  <si>
    <t>B-11.000</t>
  </si>
  <si>
    <t>выполнение отдельных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t>
  </si>
  <si>
    <t>B-12.000</t>
  </si>
  <si>
    <t>обеспечение воспитания и обучения детей-инвалидов в дошкольных образовательных учреждениях в части выплаты заработной платы работникам дошкольных образовательных учреждений и расходов на учебно-наглядные пособия</t>
  </si>
  <si>
    <t>B-13.000</t>
  </si>
  <si>
    <t>содержание и обучение детей с ограниченными возможностями здоровья, в том числе детей-сирот и детей, оставшихся без попечения родителей, за время их пребывания в соответствующем муниципальном специальном (коррекционном) образовательном учреждении для обучающихся, воспитанников с ограниченными возможностями здоровья</t>
  </si>
  <si>
    <t>B-14.000</t>
  </si>
  <si>
    <t>обеспечение социальной поддержки детей, обучающихся в муниципальных общеобразовательных учреждениях, из многодетных семей, приемных семей, имеющих в своем составе трех и более детей, в том числе родных, в части предоставления денежных выплат на проезд на внутригородском транспорте (кроме такси), а также в автобусах пригородных и внутрирайонных линий и приобретение комплекта детской одежды для посещения школьных занятий, спортивной формы для занятий физической культурой</t>
  </si>
  <si>
    <t>B-16.000</t>
  </si>
  <si>
    <t>обеспечение общеобразовательного процесса</t>
  </si>
  <si>
    <t>B-18.000</t>
  </si>
  <si>
    <t>выполнение отдельных государственных полномочий по обеспечению мер социальной поддержки и социального обслуживания отдельных категорий граждан</t>
  </si>
  <si>
    <t>B-19.000</t>
  </si>
  <si>
    <t>осуществление отдельных государственных полномочий в сфере предоставления мер социальной поддержки при проезде на транспорте</t>
  </si>
  <si>
    <t>B-20.000</t>
  </si>
  <si>
    <t>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</si>
  <si>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B-21.000</t>
  </si>
  <si>
    <t>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 нуждающихся в опеке и попечительстве</t>
  </si>
  <si>
    <t>B-22.000</t>
  </si>
  <si>
    <t>осуществление отдельных государственных полномочий в сфере труда</t>
  </si>
  <si>
    <t>B-23.000</t>
  </si>
  <si>
    <t>осуществление отдельных государственных полномочий в сфере здравоохранения</t>
  </si>
  <si>
    <t>B-24.000</t>
  </si>
  <si>
    <t>обеспечение детей-сирот и детей, оставшихся без попечения родителей, находящихся под опекой (попечительством) в семьях граждан, лиц из числа детей указанных категорий денежными выплатами на их содержание; на содержание детей-сирот и детей, оставшихся без попечения родителей, за время пребывания их у приемных родителей, лиц из числа детей указанных категорий, включая обеспечение денежными выплатами на их содержание, вознаграждение, выплачиваемое приемным родителям и выплату ежемесячного пособия</t>
  </si>
  <si>
    <t>B-25.000</t>
  </si>
  <si>
    <t>обеспечение выплаты денежной компенсации части  платы, взимаемой с родителей (законных представителей) за содержание детей в муниципальных образовательных учреждениях области, реализующих основную общеобразовательную программу дошкольного образования, а также иных образовательных организациях, расположенных на территории области, реализующих основную общеобразовательную программу дошкольного образования</t>
  </si>
  <si>
    <t>B-26.000</t>
  </si>
  <si>
    <t>реализация мероприятий по проведению оздоровительной компании детей, находящихся в трудной жизненной ситуации</t>
  </si>
  <si>
    <t>B-27.000</t>
  </si>
  <si>
    <t>B-29.000</t>
  </si>
  <si>
    <t>на осуществление отдельных государственных полномочий по подготовке проведения Всероссийской переписи населения</t>
  </si>
  <si>
    <t>Г-01.000</t>
  </si>
  <si>
    <t>в области образования</t>
  </si>
  <si>
    <t>Г-02.000</t>
  </si>
  <si>
    <t>в области социальной политики</t>
  </si>
  <si>
    <t>Г-03.000</t>
  </si>
  <si>
    <t>в области здравоохранения</t>
  </si>
  <si>
    <t>Г-04.000</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</si>
  <si>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</si>
  <si>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за использованием земель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</si>
  <si>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Объем средств на исполнение расходного обязательства (тыс. рублей)</t>
  </si>
  <si>
    <t>01.06.2011- не установлен</t>
  </si>
  <si>
    <t>1.52</t>
  </si>
  <si>
    <t>1.53</t>
  </si>
  <si>
    <t>0103, 0104, 0106, 0412, 0605, 1006, 1105</t>
  </si>
  <si>
    <t>01.01.2010- не установлен</t>
  </si>
  <si>
    <t>0113, 0605, 0709, 0804, 0909</t>
  </si>
  <si>
    <t xml:space="preserve">Федеральный закон от 10.01.2002 № 7-ФЗ "Об охране окружающей среды"               </t>
  </si>
  <si>
    <t xml:space="preserve">п.п. 11 п. 1 ст. 16  гл. 3;               </t>
  </si>
  <si>
    <t>ст. 7</t>
  </si>
  <si>
    <t xml:space="preserve">06.10.2003-не установлен;   
</t>
  </si>
  <si>
    <t>12.01.2002-не установлен</t>
  </si>
  <si>
    <t>01.01.2013-31.12.2013</t>
  </si>
  <si>
    <r>
      <t>расходы на исполнение функций</t>
    </r>
    <r>
      <rPr>
        <sz val="11"/>
        <color indexed="60"/>
        <rFont val="Times New Roman"/>
        <family val="1"/>
        <charset val="204"/>
      </rPr>
      <t xml:space="preserve"> </t>
    </r>
    <r>
      <rPr>
        <sz val="11"/>
        <rFont val="Times New Roman"/>
        <family val="1"/>
        <charset val="204"/>
      </rPr>
      <t>МКУ "Центр комплексного обслуживания"</t>
    </r>
  </si>
  <si>
    <t>расходы на строительство магистральных сетей для застройки микрорайонов города</t>
  </si>
  <si>
    <t xml:space="preserve">Распоряжение мэрии города от 31.10.2012 № 377-р "О подготовке и проведении конференции "Череповец-территория развития" </t>
  </si>
  <si>
    <t>31.10.2012 - 
не установлен</t>
  </si>
  <si>
    <t>Постановление мэрии города от 14.05.2008 № 1715 "О порядке принятия решений о заключении долгосрочных муниципальных контрактов на выполнение работ (оказание услуг) с длительным производственным циклом"</t>
  </si>
  <si>
    <t>Постановление мэрии города от 16.06.2010 № 2185 "О принятии решения о подготовке проекта планировки исторической части города Череповца и заключении долгосрочного муниципального контракта на выполнение соответствующих работ"</t>
  </si>
  <si>
    <t>Постановление мэрии города от 18.06.2010 №2224"О принятии решения о подготовке проекта корректировки красных линий  города Череповца и заключении долгосрочного муниципального контракта на выполнение соответствующих работ"</t>
  </si>
  <si>
    <t>Постановление мэрии города от 27.01.2011№ 259 "О принятии решения о заключении долгосрочного муниципального контракта на выполнение работ по разработке проекта транспортной схемы города Череповца"</t>
  </si>
  <si>
    <t xml:space="preserve">27.01.2011-не установлен </t>
  </si>
  <si>
    <t xml:space="preserve">14.05.2008-не установлен; </t>
  </si>
  <si>
    <t xml:space="preserve">16.06.2010-не установлен; </t>
  </si>
  <si>
    <t xml:space="preserve">18.06.2010-не установлен; </t>
  </si>
  <si>
    <t>Распоряжение мэрии города от 30.01.2012 № 22-р "О выделении денежных средств на проведение  инвентаризации и переоценки объектов недвижимости"</t>
  </si>
  <si>
    <t>30.01.2012-31.12.2012</t>
  </si>
  <si>
    <t>Распоряжение мэрии города от 30.01.2012 № 25-р "О выделении денежных средств на установление и прекращение публичных сервитутов"</t>
  </si>
  <si>
    <t>расходы на содержание имущества казны, расходы на размещение информации в официальных печатных изданиях, услуги архива</t>
  </si>
  <si>
    <t>расходы на подготовку объектов недвижимости и земельных участков к продаже, подготовку и проведение торгов по продаже права на заключение договоров аренды нежилых помещений</t>
  </si>
  <si>
    <t>30.01.2012-31.12.2012;</t>
  </si>
  <si>
    <t>Распоряжение мэрии города от 30.01.2012 № 26-р "О размере и видах затрат на организацию и проведение торгов по продаже права на заключение договора на право размещения рекламных конструкций"</t>
  </si>
  <si>
    <t>23.11.2010 - не установлен</t>
  </si>
  <si>
    <t>0113, 0412, 0501, 0503, 0801</t>
  </si>
  <si>
    <t>0410, 0502, 0503</t>
  </si>
  <si>
    <t>0409, 0502, 0503</t>
  </si>
  <si>
    <t>Постановление Череповецкой городской Думы от 20.12.2005 № 162 "О порядке проведения спортивных мероприятий  в городе Череповце"</t>
  </si>
  <si>
    <t>24.01.2006-не установлен</t>
  </si>
  <si>
    <t>Постановление мэра города от 15.10.2008 № 3545 "О долгосрочной  целевой программе "Здоровый город" на 2009-2015 годы"</t>
  </si>
  <si>
    <t>0113, 0309, 0410, 0501, 0707, 0709, 0901, 0902, 0904, 0905, 0909, 1101, 1202</t>
  </si>
  <si>
    <t xml:space="preserve">В целом </t>
  </si>
  <si>
    <t>с момента опубликования-не установлен</t>
  </si>
  <si>
    <t>Закон  Вологодской области от 17.12.2007 № 1718-ОЗ  "О наделении органов местного самоуправления отдельными государственными полномочиями в сфере труда и социальной защиты населения области"</t>
  </si>
  <si>
    <t>B-18.001</t>
  </si>
  <si>
    <t>24.04.2012- 31.12.2012</t>
  </si>
  <si>
    <t>расходы на санаторно-курортное лечение работников бюджетной сферы города (долевое софинансирование с областным бюджетом)</t>
  </si>
  <si>
    <t xml:space="preserve">Постановление Правительства Вологодской области от 14.02.2011 № 113 "Об утверждении правил предоставления и расходования субсидий" </t>
  </si>
  <si>
    <t>Постановление Правительства Вологодской области от 19.03.2012 № 230 "Об утверждении правил предоставления и расходования субсидий"</t>
  </si>
  <si>
    <t>Постановление мэрии  от 06.07.2012 № 3773 "О выделении и использовании бюджетных ассигнований резервного фонда мэрии города"</t>
  </si>
  <si>
    <t>Постановление Череповецкой городской Думы от 27.12.2005 № 186 "О Положении о финансовом управлении мэрии города Череповца"</t>
  </si>
  <si>
    <t>Постановление мэрии города 03.11.2006 № 4776 "О реализации отдельных государственных полномочий в сфере регулирования цен (тарифов)"</t>
  </si>
  <si>
    <t>21.11.2006-не установлен</t>
  </si>
  <si>
    <t xml:space="preserve">Постановление мэра города от 15.10.2008 № 3545 "О долгосрочной  целевой программе "Здоровый город" на 2009-2015 годы" </t>
  </si>
  <si>
    <t xml:space="preserve">расходы на выполнение муниципальных услуг учреждениями здравоохранения (оказание первичной медико-санитарной помощи в стационарно-поликлинических и больничных учреждениях, организация оказания медицинской помощи женщинам в период беременности, во время и после родов, организация оказания специализированной медицинской  помощи, организация оказания скорой медицинской помощи (за исключением санитарно-авиационной), санаторно-реабилитационное лечение детей с заболеваниями органов дыхания), с 1 января 2012 года финансирование расходов за счет субвенций областного бюджета. </t>
  </si>
  <si>
    <t>Закон Вологодской области от 28.11.2011 №2658-ОЗ " О наделении органов местного самоуправления отдельными государственными полномочиями в сфере здравоохранения"</t>
  </si>
  <si>
    <t>01.01.2009 - 31.12.2012</t>
  </si>
  <si>
    <t>B-23.001</t>
  </si>
  <si>
    <t>B-23.002</t>
  </si>
  <si>
    <t>B-23.003</t>
  </si>
  <si>
    <t>01.07.2012 - не установлен</t>
  </si>
  <si>
    <t>20.08.2012 - 31.12.2012</t>
  </si>
  <si>
    <t>дополнительные средства городского бюджета к субвенциям из областного бюджета на выполнение переданных отдельных государственных полномочий в сфере здравоохранения по организации оказания первичной медико-санитарной помощи</t>
  </si>
  <si>
    <t>Постановление мэрии от 27.09.2012 №5104 "О создании муниципального казенного учреждения "Спецавтотранс"</t>
  </si>
  <si>
    <t>27.09.2012-не установлен</t>
  </si>
  <si>
    <t>расходы на исполнение функций МКУ "Спецавтотранс"</t>
  </si>
  <si>
    <t>А-10.011</t>
  </si>
  <si>
    <t xml:space="preserve">  пункт 2 </t>
  </si>
  <si>
    <t>01.01.2009 - не установлен</t>
  </si>
  <si>
    <t>16.05.2012 - не установлен</t>
  </si>
  <si>
    <t>Постановление Правительства Вологодской области от 16.05.2012 № 449 "Об утверждении правил предоставления и расходования субсидий местным бюджетам за счет бюджетных ассигнований дорожного фонда Вологодской области"</t>
  </si>
  <si>
    <t>Решение Череповецкой городской думы  от 02.12.2008 № 140 "О перечне работ и услуг, финансируемых по статье "Благоустройство"</t>
  </si>
  <si>
    <t>26.03.2010 - не установлен</t>
  </si>
  <si>
    <t>Постановление Правительства Вологодской области от 26.03.2010 № 334 "О долгосрочной целевой программе "Безбарьерная среда на 2010-2014 годы"</t>
  </si>
  <si>
    <t>Постановление мэрии от 24.02.2012 № 993 "О Порядке выявления, признания бесхозяйными брошенных транспортных средств, их вывоза (эвакуации) с территории города Череповца и утилизации"</t>
  </si>
  <si>
    <t>Решение Череповецкой городской Думы от 29.01.2008 №10 "О дополнительной мере социальной поддержки отдельным категориям граждан"</t>
  </si>
  <si>
    <t>Решение  Череповецкой городской Думы от 05.05.2010 №87 "О предоставлении субсидий товариществам собственников жилья"</t>
  </si>
  <si>
    <t>Решение Череповецкой городской Думы от 26.04.2011 №66 "О наделении полномочиями по предоставлению за счет средств городского бюджета субсидий на капитальный ремонт многоквартирных домов"</t>
  </si>
  <si>
    <t>26.04.2011- не установлен</t>
  </si>
  <si>
    <t xml:space="preserve"> 0709</t>
  </si>
  <si>
    <t>22.11.2012, 06.12.2012-не установлен</t>
  </si>
  <si>
    <t>Постановление мэрии города от 09.06.2012 №3257 "О комплексе мер по модернизации системы общего образования в городе Череповце в 2012 году"</t>
  </si>
  <si>
    <t>Закон Вологодской области от 17.12.2007 №1719-ОЗ "О наделении органов местного самоуправления отдельными государственными полномочиями в сфере образования"</t>
  </si>
  <si>
    <t>Закон Вологодской области от 28.01.2005 № 1218 "О мерах социальной поддержки отдельных категорий граждан в целях реализации ими права на образование"</t>
  </si>
  <si>
    <t>Постановление Правительства Вологодской области  от 05.02.2008 №190 "Об утверждении порядка предоставления и расходования субвенции на осуществление отдельных государственных полномочий по опеке и попечительству"</t>
  </si>
  <si>
    <t>Постановление Правительства Вологодской области  от 25.02.2005 №199 "О порядке предоставления мер социальной поддержки отдельным категориям граждан в целях реализации права на образование. Их размере, а также порядке возмещения расходов"</t>
  </si>
  <si>
    <t xml:space="preserve">Постановление Правительства ВО от 09.09.2008 г № 1724 "О долгосрочной программе "Пожарная безопасность учреждений здравоохранения" на 2009-2012 годы" </t>
  </si>
  <si>
    <t xml:space="preserve">Постановление Правительства ВО от 09.09.2008 г № 1722 "О долгосрочной программе "Эффективная и безопасная лучевая диагностика" на 2010-2012 годы" </t>
  </si>
  <si>
    <t>Постановление Правительства Вологодской области  от 15.02.2008 №564 "О выполнении отдельных государственных полномочий в сфере образования по опеке и попечительству"</t>
  </si>
  <si>
    <t>1004</t>
  </si>
  <si>
    <t>Постановление мэрии города от  26.05.2009 №1836 "Об утверждении Положения о размере, порядке назначения компенсации родителям (законным представителям) расходов на содержание воспитанников в муниципальных дошкольных образовательных учреждениях за счет средств федерального бюджета"</t>
  </si>
  <si>
    <t>01.04.2009-не установлен</t>
  </si>
  <si>
    <t>Решение Череповецкой городской Думы от 15.03.2011 №38 "О социальной поддержке"</t>
  </si>
  <si>
    <t>Решение Череповецкой городской Думы от 15.03.2011 №37 "О социальной поддержке"</t>
  </si>
  <si>
    <t>социальная поддержка работникам образования</t>
  </si>
  <si>
    <t>пункт 3,4</t>
  </si>
  <si>
    <t>Решение Череповецкой городской Думы от 29.06.2010 № 128 "О проведении городского конкурса профессионального мастерства "Учитель года"</t>
  </si>
  <si>
    <t>Постановление Правительства Вологодской области от 19.03.2012  № 230 "Об утверждении правил предоставления и расходования субсидий"</t>
  </si>
  <si>
    <t>01.09.2012-31.12.2012</t>
  </si>
  <si>
    <t>01.09.2012-не установлен</t>
  </si>
  <si>
    <t>Решение Череповецкой городской Думы от 12.12.2006 № 188 "О выделении средств из городского бюджета на осуществление переданных государственных полномочий"</t>
  </si>
  <si>
    <t>Решение Череповецкой городской Думы от 29.05.2012 № 94 "О социальной помощи"</t>
  </si>
  <si>
    <t> 01.06.2012-не установлен</t>
  </si>
  <si>
    <t>Решение Череповецкой городской Думы  от 30.10.2012 № 203 "О мерах социальной поддержки работников МДОУ"</t>
  </si>
  <si>
    <t>01.10.2012 - не установлен</t>
  </si>
  <si>
    <t>субсидии на капитальный ремонт жилого фонда</t>
  </si>
  <si>
    <t>Постановление мэрии города от 14.10.2011 № 4304 "О ведомственной целевой программе "Благоустройство и повышение внешней привлекательности города" на 2012-2014 годы"</t>
  </si>
  <si>
    <t>А-33.005</t>
  </si>
  <si>
    <t>А-02.012</t>
  </si>
  <si>
    <t>Постановление мэрии г.Череповца от 04.05.2012 № 2537 "О создании муниципального бюджетного учреждения "Центр социального питания"</t>
  </si>
  <si>
    <t>04.05.2012-не установлен</t>
  </si>
  <si>
    <t>Распоряжение мэрии города от 27.12.2011 № 462-р "О выделении средств для размещения информации о социальных достижениях и мероприятиях в области образования"</t>
  </si>
  <si>
    <t>26.03.2010-не установлен</t>
  </si>
  <si>
    <t>Постановление Правительства Вологодской области от 05.03.2010 № 238 "Об утверждении Положения о порядке и условиях частичной оплаты стоимости путевок в организации отдыха детей и их оздоровления и питания детей в лагерях дневного пребывания"</t>
  </si>
  <si>
    <t>расходы на исполнение публичных нормативных обязательств (выплаты победителям конкурса профессионального мастерства "Учитель года")</t>
  </si>
  <si>
    <t>01.01.2013-не установлен</t>
  </si>
  <si>
    <t>расходы на выполнение функций управлением по делам культуры мэрии</t>
  </si>
  <si>
    <t>Постановление Правительства Вологодской области от 30.05.2011 №606 "Об утверждении правил предоставления и расходования иных межбюджетных трансфертов на комплектование книжных фондов библиотек муниципальных образований области</t>
  </si>
  <si>
    <t>01.11.2011-не установлен</t>
  </si>
  <si>
    <t>иные межбюджетные трансферты на комплектование книжных фондов библиотек муниципальных образований</t>
  </si>
  <si>
    <t xml:space="preserve"> 
01.09.2010-не установлен</t>
  </si>
  <si>
    <t xml:space="preserve">06.10.2003-не установлен;  
</t>
  </si>
  <si>
    <t xml:space="preserve">01.09.2010-не установлен; 
 </t>
  </si>
  <si>
    <t xml:space="preserve"> 
в целом</t>
  </si>
  <si>
    <t xml:space="preserve">в целом;          </t>
  </si>
  <si>
    <t xml:space="preserve">Постановление мэрии города от 13.09.2010 № 3491 "Об утверждении Положения об оплате труда работников муниципальных учреждений культуры"   </t>
  </si>
  <si>
    <t>0113, 0801</t>
  </si>
  <si>
    <t>0412, 0804</t>
  </si>
  <si>
    <t>0503, 0801, 0804</t>
  </si>
  <si>
    <t>4.1</t>
  </si>
  <si>
    <t>Г-01.001</t>
  </si>
  <si>
    <t>Г-01.002</t>
  </si>
  <si>
    <t>Г-01.003</t>
  </si>
  <si>
    <t>Г-01.004</t>
  </si>
  <si>
    <t>Г-01.005</t>
  </si>
  <si>
    <t>Г-01.006</t>
  </si>
  <si>
    <t>Г-01.007</t>
  </si>
  <si>
    <t>Г-01.008</t>
  </si>
  <si>
    <t>Г-01.009</t>
  </si>
  <si>
    <t>Г-01.010</t>
  </si>
  <si>
    <t>Г-01.011</t>
  </si>
  <si>
    <t>4.2</t>
  </si>
  <si>
    <t>4.3</t>
  </si>
  <si>
    <t>4.4</t>
  </si>
  <si>
    <t>Г-03.001</t>
  </si>
  <si>
    <t>Г-03.002</t>
  </si>
  <si>
    <t>Г-03.003</t>
  </si>
  <si>
    <t>Г-03.004</t>
  </si>
  <si>
    <t>Г-03.005</t>
  </si>
  <si>
    <t>Г-03.008</t>
  </si>
  <si>
    <t>0104, 0113</t>
  </si>
  <si>
    <t xml:space="preserve">Постановление мэрии города от 11.10.2010 № 3886 "Об утверждении долгосрочной целевой программы противодействия коррупции в городе Череповце на 2011-2013 годы" </t>
  </si>
  <si>
    <t>составление (изменение и дополнение) списков кандидатов в присяжные заседатели федеральных органов</t>
  </si>
  <si>
    <t>0105</t>
  </si>
  <si>
    <t>расходы на составление списков кандидатов в присяжные заседатели федеральных судов</t>
  </si>
  <si>
    <t xml:space="preserve">Закон Вологодской области от 30.06.2002 № 804-ОЗ "Об административных комиссиях в муниципальных образованиях Вологодской области"   </t>
  </si>
  <si>
    <t>Закон Вологодской области от 28.11.2005 № 1369-ОЗ "О наделении органов местного самоуправления отдельными государственными полномочиями в сфере административных отношений"</t>
  </si>
  <si>
    <t>01.01.2006 - вводится в действие ежегодно</t>
  </si>
  <si>
    <t>Закон Вологодской области  от 28.04.2006 №1443-ОЗ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t>
  </si>
  <si>
    <t xml:space="preserve">01.01.1996 - не установлен                 12.01.1995 - не установлен </t>
  </si>
  <si>
    <t>Решение Череповецкой городской Думы от 24.04.2012 №66 "О социальной поддержке"</t>
  </si>
  <si>
    <t>Г-04.001</t>
  </si>
  <si>
    <t>Г-04.002</t>
  </si>
  <si>
    <t>Г-04.003</t>
  </si>
  <si>
    <t>28.03.2006 - не установлен</t>
  </si>
  <si>
    <t>Г-04.004</t>
  </si>
  <si>
    <t>29.06.2010 - не установлен</t>
  </si>
  <si>
    <t>Соглашение "О предоставлении субсидии муниципальному образованию "Город Череповец", вошедшему в список моногородов, на реализацию долгосрочной целевой программы развития субъектов малого и среднего предпринимательства в городе Череповце на 2009-2012 годы"</t>
  </si>
  <si>
    <t>субсидии из федерального бюджета на реализацию ДЦП "Развитие малого и среднего предпринимательства в городе Череповце на 2009-2012 годы"</t>
  </si>
  <si>
    <t>Постановление мэрии города от 10.10.2012 №5373 "Об утверждении муниципальной программы "Поддержка и развитие малого и среднего предпринимательства в городе Череповце на 2013-2017 годы"</t>
  </si>
  <si>
    <t>Распоряжение мэрии города от 17.04.2012 №145-р "О расходовании средств городского бюджета"</t>
  </si>
  <si>
    <t>Закон Вологодской области от 05.02.2009 № 1956-ОЗ "О форме предоставления мер социальной поддержки по оплате жилого помещения и коммунальных услуг отдельным категориям граждан"</t>
  </si>
  <si>
    <t>01.01.2010 - не установлен</t>
  </si>
  <si>
    <t>01.01.2008 - вводится в действие ежегодно</t>
  </si>
  <si>
    <t xml:space="preserve">ч.1ст.2,6
</t>
  </si>
  <si>
    <t>01.01.2008 - вводится ежегодно</t>
  </si>
  <si>
    <t>Закон Вологодской области от 22.12.2005 № 1393-ОЗ "О наделении органов местного самоуправления отдельными государственными полномочиями в сфере предоставления мер социальной поддержки при проезде на транспорте на территории Вологодской области"</t>
  </si>
  <si>
    <t>01.01.2006 - 01.10.2012</t>
  </si>
  <si>
    <t>Закон Вологодской области от 03.06.2011 № 2524-ОЗ "О вознаграждении опекунам совершеннолетних недееспособных граждан"</t>
  </si>
  <si>
    <t xml:space="preserve">Закон Вологодской области от 08.11.2011 № 2642-ОЗ "О наделении органов местного самоуправления городского округа "город Череповец" отдельными государственными полномочиями в сфере труда"
</t>
  </si>
  <si>
    <t>01.01.2012 - вводится ежегодно</t>
  </si>
  <si>
    <t xml:space="preserve"> ч.5.1 ст.2</t>
  </si>
  <si>
    <t>расходы на исполнение публичных нормативных обязательств (выплата вознаграждений лицам, имеющим знак "За особые заслуги перед городом Череповцом")</t>
  </si>
  <si>
    <t xml:space="preserve">  01.01.2006 - не установлен</t>
  </si>
  <si>
    <t>15.03.2011 - до исполнения</t>
  </si>
  <si>
    <t>26.06.2012 - до исполнения</t>
  </si>
  <si>
    <t xml:space="preserve">30.10.2012 - до исполнения
</t>
  </si>
  <si>
    <t xml:space="preserve">Решение Череповецкой городской Думы от 15.03.2011 № 25 "Об оказании единовременной социальной помощи" </t>
  </si>
  <si>
    <t>единовременная социальная помощь многодетной семье Савиновой Ольге Юрьевне</t>
  </si>
  <si>
    <t xml:space="preserve">Решение Череповецкой городской Думы от 03.04.2012 № 48 "Об оказании единовременной социальной помощи" </t>
  </si>
  <si>
    <t xml:space="preserve">Решение Череповецкой городской Думы от 30.10.2012 № 198 "Об оказании единовременной социальной помощи" </t>
  </si>
  <si>
    <t>Г-02.001</t>
  </si>
  <si>
    <t>Г-02.002</t>
  </si>
  <si>
    <t>Г-02.003</t>
  </si>
  <si>
    <t>01.06.2012-30.09.2012</t>
  </si>
  <si>
    <t>Решение Череповецкой городской Думы от 29.05.2012 № 93 "О социальной помощи"</t>
  </si>
  <si>
    <t xml:space="preserve">Решение Череповецкой городской Думы от 29.05.2012 № 98 "О мерах социальной помощи" </t>
  </si>
  <si>
    <t>27.09.2011 - не установлен</t>
  </si>
  <si>
    <t xml:space="preserve">Решение Череповецкой городской Думы от 12.12.2006 № 188 "О выделении средств из городского бюджета на осуществление переданных государственных полномочий" </t>
  </si>
  <si>
    <t xml:space="preserve">Решение Череповецкой городской Думы от 24.04.2012 № 86 "О санаторно-курортном лечении работников бюджетной сферы города" </t>
  </si>
  <si>
    <t xml:space="preserve">Решение Череповецкой городской Думы от 29.06.2010 № 119 "Об участии в ассоциации" </t>
  </si>
  <si>
    <t xml:space="preserve">Решение Череповецкой городской Думы от 23.11.2010 № 196 "О предоставлении сведений о земельных участках" </t>
  </si>
  <si>
    <t xml:space="preserve">Решение Череповецкой городской Думы от 27.09.2011 № 170 "О предоставлении мер социальной поддержки инвалидам Великой Отечественной войны" </t>
  </si>
  <si>
    <t>Решение ЧГД от 30.10.2012 № 197 "О создании условий для беспрепятственного доступа инвалидов к объектам социальной инфраструктуры"</t>
  </si>
  <si>
    <t>30.10.2012 - не установлен</t>
  </si>
  <si>
    <t>расходы на создание условий для беспрепятственного доступа инвалидов к объектам социальной инфраструктуры</t>
  </si>
  <si>
    <t>27.11.2010 - 31.12.2014</t>
  </si>
  <si>
    <t xml:space="preserve">Постановление Правительства Вологодской области от 28.02.2011 № 164 "О долгосрочной целевой программе "Старшее поколение" на 2011-2015 годы" </t>
  </si>
  <si>
    <t>1003, 1004, 1006</t>
  </si>
  <si>
    <t>Г-02.004</t>
  </si>
  <si>
    <t>Г-02.005</t>
  </si>
  <si>
    <t>Г-02.006</t>
  </si>
  <si>
    <t>Г-02.007</t>
  </si>
  <si>
    <t>Г-02.008</t>
  </si>
  <si>
    <t>Г-02.009</t>
  </si>
  <si>
    <t>Г-02.010</t>
  </si>
  <si>
    <t>Г-02.011</t>
  </si>
  <si>
    <t>Г-02.012</t>
  </si>
  <si>
    <t>Г-02.013</t>
  </si>
  <si>
    <t>Г-02.014</t>
  </si>
  <si>
    <t>Г-02.015</t>
  </si>
  <si>
    <t>0104, 0106, 1006</t>
  </si>
  <si>
    <t>Г-04.005</t>
  </si>
  <si>
    <t>Г-04.006</t>
  </si>
  <si>
    <t>Г-04.007</t>
  </si>
  <si>
    <t>Г-04.008</t>
  </si>
  <si>
    <t>Г-04.009</t>
  </si>
  <si>
    <t>Г-04.012</t>
  </si>
  <si>
    <t>Г-04.013</t>
  </si>
  <si>
    <t>0104, 0113, 0106, 0302, 0401, 0501, 0801, 1006</t>
  </si>
  <si>
    <t>0408</t>
  </si>
  <si>
    <t>расходы на ДЦП "Профилактика преступлений и иных правонарушений в Вологодской области на 2013-2016 годы"</t>
  </si>
  <si>
    <t>01.01.2013 -31.12.2016</t>
  </si>
  <si>
    <t xml:space="preserve">п.п. 26 п. 1 ст. 16  гл. 3;  </t>
  </si>
  <si>
    <t xml:space="preserve"> 29.06.2010-не установлен</t>
  </si>
  <si>
    <t>Распоряжения мэрии города № 411-р от 22.11.2012 г. о выделении денежных средств из резервного фонда мэрии</t>
  </si>
  <si>
    <t>0113, 0309, 0412, 0701, 0702, 0707, 0709, 0801, 0804, 0902, 0909, 1006</t>
  </si>
  <si>
    <t>26.12.1994-не установлен</t>
  </si>
  <si>
    <t xml:space="preserve">п.п. 10 п. 1 ст. 16  гл. 3;                                                                                                                                                                                                                                                                                                                                                                                                                                                                                                                                                                                                                                                                                                                           </t>
  </si>
  <si>
    <t xml:space="preserve">ст. 19 </t>
  </si>
  <si>
    <t>Федеральный закон от 21.12.1994 № 69-ФЗ "О пожарной безопасности"</t>
  </si>
  <si>
    <t>Распоряжение мэрии города от 22.11. 2012 №411-р и от 26.09.2012 №347-р "О выделении денежных средств из резервного фонда мэрии"</t>
  </si>
  <si>
    <t>Закон Вологодской области от 17.12.2007 № 1718-ОЗ "О наделении органов местного самоуправления отдельными государственными полномочиями в сфере социальной защиты населения области"</t>
  </si>
  <si>
    <t>ч.1 ст.2</t>
  </si>
  <si>
    <t>ст.14.1</t>
  </si>
  <si>
    <t>01.01.2004 - не установлен</t>
  </si>
  <si>
    <t>Постановление Правительства Вологодской области от 13.06.2012 № 614 "О целевой программе "Укрепление материально-технической базы учреждений социального обслуживания населения области и оказание адресной социальной помощи неработающим пенсионерам в 2012 году (социальная программа)"</t>
  </si>
  <si>
    <t>13.06.2012 - 31.12.2012</t>
  </si>
  <si>
    <t>1002</t>
  </si>
  <si>
    <t>ч.5 ст.2</t>
  </si>
  <si>
    <t>ст.2, ч.3 ст.4</t>
  </si>
  <si>
    <t>15.03.2005 - не установлен</t>
  </si>
  <si>
    <t>Приказ департамента труда и социального развития Вологодской области от 29.12.2010 № 591 "О ведомственной целевой программе "Укрепление материально-технической базы стационарных учреждений социального обслуживания населения области и специализированных учреждений для несовершеннолетних, нуждающихся в социальной реабилитации, на 2011 - 2013 годы"</t>
  </si>
  <si>
    <t>01.01.2011 - 01.03.2012</t>
  </si>
  <si>
    <t xml:space="preserve">п.1ст.2
</t>
  </si>
  <si>
    <t>ст.6</t>
  </si>
  <si>
    <t xml:space="preserve">Приказ департамента труда и социального развития Вологодской области от 06.03.2009 № 71 "О ведомственной целевой программе "Пожарная безопасность учреждений социального обслуживания населения на 2009-2011 годы"                                                                                   </t>
  </si>
  <si>
    <t>06.03.2009-31.12.2011</t>
  </si>
  <si>
    <t xml:space="preserve">Постановление Правительства Вологодской области от 26.03.2010 № 334 "О долгосрочной целевой программе "Безбарьерная среда" на 2010-2014 годы" </t>
  </si>
  <si>
    <t xml:space="preserve">Постановление Правительства Вологодской области от 24.06.2009 № 967 "Об утверждении долгосрочной целевой программы по обеспечению социальной адаптации и реабилитации лиц, отбывших наказание в местах лишения свободы, на 2009-2012 годы" </t>
  </si>
  <si>
    <t>24.06.2009-31.12.2012</t>
  </si>
  <si>
    <t>01.01.2013 - 31.12.2016</t>
  </si>
  <si>
    <t>B-18.002</t>
  </si>
  <si>
    <t>B-18.003</t>
  </si>
  <si>
    <t>B-18.004</t>
  </si>
  <si>
    <t>B-18.005</t>
  </si>
  <si>
    <t>B-18.006</t>
  </si>
  <si>
    <t>B-18.007</t>
  </si>
  <si>
    <t>B-18.008</t>
  </si>
  <si>
    <t>B-18.009</t>
  </si>
  <si>
    <t>B-18.010</t>
  </si>
  <si>
    <t>B-18.011</t>
  </si>
  <si>
    <t>B-18.012</t>
  </si>
  <si>
    <t>B-18.013</t>
  </si>
  <si>
    <t>B-18.014</t>
  </si>
  <si>
    <t>Постановление мэрии города от 10.10.2012 № 5371 "Об утверждении муниципальной программы "Содействие развитию потребительского рынка в городе Череповце на 2013-2017 годы"</t>
  </si>
  <si>
    <t>01.01.2013-31.12.2017</t>
  </si>
  <si>
    <t>резервный фонд мэрии</t>
  </si>
  <si>
    <t>субвенции областного и федерального бюджета, включая с 1 января 2012 года субвенции в области здравоохранения.  В 2013- 2015 годах не предусмотрены ассигнования на оказание первичной медико-санитарной помощи учреждениями здравоохранения в связи с их передачей из муниципальной собственности в государственную.</t>
  </si>
  <si>
    <t>субвенция на выполнение отдельных полномочий  по обеспечению мер социальной поддержки  и социального обслуживания  отдельных категорий граждан (частичная оплата стоимости путевок)</t>
  </si>
  <si>
    <t>обеспечение питанием отдельных категорий обучающихся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</si>
  <si>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</si>
  <si>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расходы на выполнение муниципальных работ учреждениями физкультуры и спорта, учебно-спортивную работу, организация и проведение массовых физкультурно-спортивных мероприятий</t>
  </si>
  <si>
    <t>осуществление муниципального контроля за проведением муниципальных лотерей</t>
  </si>
  <si>
    <t xml:space="preserve">Постановление мэрии города Череповца от 14.10.2011 № 4305 "О долгосрочной целевой программе "Энергетическое обследование и выполнение мероприятий по энергосбережению по результатам его проведения в бюджетных организациях города Череповца" на 2012-2014 годы" </t>
  </si>
  <si>
    <t>Федеральный закон от 20.08.2004 №113-ФЗ "О присяжных заседателях федеральных судей общей юрисдикции в РФ"</t>
  </si>
  <si>
    <t>расходы на  выплату городских стипендий одаренным детям, городских премий золотым и серебряным медалистам</t>
  </si>
  <si>
    <t>А-02.013</t>
  </si>
  <si>
    <t>А-16.005</t>
  </si>
  <si>
    <t>А-20.011</t>
  </si>
  <si>
    <t>А-28.003</t>
  </si>
  <si>
    <t>0113, 0412</t>
  </si>
  <si>
    <t xml:space="preserve">ДЦП по обеспечению социальной адаптации и реабилитации лиц, отбывших наказание в местах лишения свободы, на 2009-2012 годы </t>
  </si>
  <si>
    <t xml:space="preserve">ведомственная целевая программа "Пожарная безопасность учреждений социального обслуживания населения на 2009-2011 годы" </t>
  </si>
  <si>
    <t>Ведомственная целевая программа "Укрепление материально-технической базы стационарных учреждений социального обслуживания населения области и специализированных учреждений для несовершеннолетних, нуждающихся в социальной реабилитации, на 2011 - 2013 годы"</t>
  </si>
  <si>
    <t>расходы на исполнение публичных нормативных обязательств  (выплата премий победителям конкурсов "Лучший врач года", "Лучший специалист со средним медицинским образованием")</t>
  </si>
  <si>
    <t>расходы на исполнение публичных нормативных обязательств (выплата компенсации по приобретению книгоиздательской продукции)</t>
  </si>
  <si>
    <t>Постановление мэрии города от 24.12.2012 № 6773 "О расходовании средств"</t>
  </si>
  <si>
    <t>24.11.2011-до исполнения</t>
  </si>
  <si>
    <t>Постановление мэрии города от 24.11.2011 № 4895 "О расходовании средств"</t>
  </si>
  <si>
    <t>24.12.2012-до исполнения</t>
  </si>
  <si>
    <t>субсидия областного бюджета на поощрение за достижение наилучших значений показателей деятельности органов местного самоуправления</t>
  </si>
  <si>
    <t>Постановление Правительства Вологодской области от 22.10.2012 № 1240 "О предоставлении субсидий (грантов) муниципальным образованиям в целях содействия достижению и (или) поощрения достижения наилучших значений показателей деятельности органов местного самоуправления городских округов и муниципальных районов области по итогам 2011 года"</t>
  </si>
  <si>
    <t>22.10.2012-до исполнения</t>
  </si>
  <si>
    <t>А-01.019</t>
  </si>
  <si>
    <t>Федеральный закон от 06.10.2003 № 131-ФЗ "Об общих принципах организации местного самоуправления в РФ"; Налоговый Кодекс РФ</t>
  </si>
  <si>
    <t>расходы на организацию и доведение до жителей города информации по предвыборной кампании</t>
  </si>
  <si>
    <t>часть 2 п.п. 7 п.1ст.17 гл.3</t>
  </si>
  <si>
    <t>0103, 0104, 0412, 0505, 0605, 1006</t>
  </si>
  <si>
    <t xml:space="preserve">Постановление мэра города от 15.10.2008 № 3544 "О долгосрочной целевой программе "Экология города" на 2009-2015 годы"                                                                               </t>
  </si>
  <si>
    <t xml:space="preserve">расходы на проведение городских конкурсов в сфере общественного питания, торговли и бытового обслуживания, расходы на реализацию муниципальной программы "Содействие развитию потребительского рынка в городе Череповце на 2013-2017 годы" </t>
  </si>
  <si>
    <t>0113, 0709, 0804</t>
  </si>
  <si>
    <t xml:space="preserve">Субсидии на реализацию долгосрочной целевой программы "Безбарьерная среда на 2010-2014 годы" </t>
  </si>
  <si>
    <t xml:space="preserve">субсидия на восстановительное лечение работающих граждан </t>
  </si>
  <si>
    <t xml:space="preserve">субсидия на удешевление стоимости путевок на санаторно-курортное лечение работников бюджетной сферы </t>
  </si>
  <si>
    <t>А-42.004</t>
  </si>
  <si>
    <t>запланировано</t>
  </si>
  <si>
    <t xml:space="preserve">Постановление мэрии города от 18.06.2010 № 2211 "О долгосрочной целевой программе "Развитие инвестиционного потенциала города Череповца" на 2010-2015 годы </t>
  </si>
  <si>
    <t xml:space="preserve">Решение Череповецкой городской Думы от 28.10.2008 № 117 "Об утверждении положения о сносе самовольно установленных временных сооружений на территории города Череповца"                                                   </t>
  </si>
  <si>
    <t>Постановление Правительства области от 09.09.2008 № 1724 "О долгосрочной целевой программе "Пожарная безопасность учреждений здравоохранения" на 2009-2012 годы"</t>
  </si>
  <si>
    <t>Решение Череповецкой  городской Думы от 26.06.2007 № 87 "О социальной поддержке отдельных категорий граждан, имеющих детей, посещающих муниципальные дошкольные образовательные учреждения"</t>
  </si>
  <si>
    <t>Постановление Правительства области от 21.07.2006 № 728 "О денежных выплатах медицинскому персоналу ФАП, врачам, фельдшерам и медицинским сестрам скорой медицинской помощи"</t>
  </si>
  <si>
    <t>А-08.004</t>
  </si>
  <si>
    <t>А-23.008</t>
  </si>
  <si>
    <t>Решение Череповецкой городской Думы от 23.05.2006 № 92 "Об утверждении Положения о библиотечном деле в городе Череповце"</t>
  </si>
  <si>
    <t>п.п. 23 п. 1 ст. 16  гл. 3</t>
  </si>
  <si>
    <t xml:space="preserve">Федеральный закон от 12.01.1996 № 8-ФЗ "О погребении и похоронном деле"                                                                                                                                          </t>
  </si>
  <si>
    <t xml:space="preserve">06.10.2003-не установлен 
</t>
  </si>
  <si>
    <t xml:space="preserve">Решение Череповецкой городской Думы от 02.12.2008 № 140 "О перечне работ и услуг, финансируемых по статье "Благоустройство"                             </t>
  </si>
  <si>
    <t>Решение Череповецкой городской Думы от 29.06.2010 № 132 "О Правилах землепользования и застройки города Череповца"</t>
  </si>
  <si>
    <t xml:space="preserve">06.10.2003-не установлен;   
</t>
  </si>
  <si>
    <t>социальная поддержка  работников общеобразовательных учреждений</t>
  </si>
  <si>
    <t>0104, 0412, 0709</t>
  </si>
  <si>
    <t>0107, 0113, 0709, 0804, 1006, 1202</t>
  </si>
  <si>
    <t>0113, 0409, 0502, 0503</t>
  </si>
  <si>
    <t>0501, 1003</t>
  </si>
  <si>
    <t>0113, 0309, 1006</t>
  </si>
  <si>
    <t>0801, 0804, 1006</t>
  </si>
  <si>
    <t>0503,  0801, 0804</t>
  </si>
  <si>
    <t>0113, 0412, 0801, 0804</t>
  </si>
  <si>
    <t>1006, 1101, 1102, 1103, 1105</t>
  </si>
  <si>
    <t>0502, 0605</t>
  </si>
  <si>
    <t>0113, 0503</t>
  </si>
  <si>
    <t>0707, 0709</t>
  </si>
  <si>
    <t>1.8</t>
  </si>
  <si>
    <t>1.1</t>
  </si>
  <si>
    <t>1.2</t>
  </si>
  <si>
    <t>1.3</t>
  </si>
  <si>
    <t>1.4</t>
  </si>
  <si>
    <t>1.5</t>
  </si>
  <si>
    <t>1.6</t>
  </si>
  <si>
    <t>1.7</t>
  </si>
  <si>
    <t>1.09</t>
  </si>
  <si>
    <t xml:space="preserve">п.п. 27 п. 1 ст. 16  гл. 3    </t>
  </si>
  <si>
    <t xml:space="preserve">п.п. 9.1 п. 1 ст. 16  гл. 3    </t>
  </si>
  <si>
    <t>06.10.2003 - не установлен</t>
  </si>
  <si>
    <t xml:space="preserve">п.п. 9.2 п. 1 ст. 16  гл. 3    </t>
  </si>
  <si>
    <t xml:space="preserve">п.п.4.2 п. 1 ст. 17  гл. 3 </t>
  </si>
  <si>
    <t xml:space="preserve">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
</t>
  </si>
  <si>
    <t xml:space="preserve">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t>
  </si>
  <si>
    <t>организация теплоснабжения, предусмотренного Федеральным законом "О теплоснабжении"</t>
  </si>
  <si>
    <t>A-52.000</t>
  </si>
  <si>
    <t>A-53.000</t>
  </si>
  <si>
    <t>A-80.000</t>
  </si>
  <si>
    <t xml:space="preserve">п.п. 8.2 п. 1 ст. 17  гл. 3       </t>
  </si>
  <si>
    <t>1.54</t>
  </si>
  <si>
    <t>1.55</t>
  </si>
  <si>
    <t>1.56</t>
  </si>
  <si>
    <t>1.57</t>
  </si>
  <si>
    <t>1.58</t>
  </si>
  <si>
    <t>2</t>
  </si>
  <si>
    <t xml:space="preserve">п.п.2 п. 1 ст. 17  гл. 3 </t>
  </si>
  <si>
    <t xml:space="preserve">п.п.4 п. 1 ст. 17  гл. 3 </t>
  </si>
  <si>
    <t xml:space="preserve">п.п.4.3 п. 1 ст. 17  гл. 3 </t>
  </si>
  <si>
    <t xml:space="preserve">п.п.6 п. 1 ст. 17  гл. 3 </t>
  </si>
  <si>
    <t xml:space="preserve">п.п.8 п. 1 ст. 17  гл. 3 </t>
  </si>
  <si>
    <t>установление официальных символов муниципального образования</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</si>
  <si>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</si>
  <si>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</si>
  <si>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осуществление международных и внешнеэкономических связей в соответствии с федеральными законами</t>
  </si>
  <si>
    <t>A-83.000</t>
  </si>
  <si>
    <t>A-84.000</t>
  </si>
  <si>
    <t>A-85.000</t>
  </si>
  <si>
    <t>A-86.000</t>
  </si>
  <si>
    <t>A-87.000</t>
  </si>
  <si>
    <t>Постановление Правительства Вологодской области от 25.05.2011 № 577 "О долгосрочной целевой программе "Дополнительные мероприятия, направленные на повышение качества жизни детей, семей с детьми в Вологодской области" на 2012-2015 годы"</t>
  </si>
  <si>
    <t xml:space="preserve">Постановление Правительства Вологодской области от 29.10.2012 № 1286 "О долгосрочной целевой программе "Дорога к дому" на 2013-2016 годы"
</t>
  </si>
  <si>
    <t xml:space="preserve">ст. 19,20   гл.4  </t>
  </si>
  <si>
    <t xml:space="preserve">06.10.2003-не установлен;    </t>
  </si>
  <si>
    <t xml:space="preserve">п.п. 17 п. 1 ст. 16  гл. 3;          
</t>
  </si>
  <si>
    <t>полномочия в сфере водоснабжения и водоотведения, предусмотренные Федеральным законом "О водоснабжении и водоотведении"</t>
  </si>
  <si>
    <t>(предварительный)</t>
  </si>
  <si>
    <t>отчетный финансовый 2012 год</t>
  </si>
  <si>
    <t xml:space="preserve">текущий финансовый 2013 год  (уточненный план) </t>
  </si>
  <si>
    <t>Распоряжение мэрии города от 20.03.2012 №98-р "О возмещении затрат по бесплатному проезду внутригородским транспортом общего пользования (кроме такси) в границах городского округа"</t>
  </si>
  <si>
    <t xml:space="preserve">расходы на возмещение затрат юридическим лицам по бесплатному проезду граждан внутригородским транспортом общего пользования (кроме такси) в целях участия в общегородских физкультурно-оздоровительных и культурных мероприятиях  </t>
  </si>
  <si>
    <t xml:space="preserve">Постановление мэра города от 15.10.2008 № 3544 "О долгосрочной целевой программе "Экология города" на 2009-2015 годы"                                                              </t>
  </si>
  <si>
    <t xml:space="preserve">Постановление мэрии города от 10.10.2012 №5370 "Об утверждении муниципальной программы "Охрана окружающей среды" на 2013-2022 годы               </t>
  </si>
  <si>
    <t>Постановление мэрии города от 10.10.2012 №5375 "Об утверждении муниципальной программы "Развитие благоустройства города" на 2013-2015 годы</t>
  </si>
  <si>
    <t>01.01.2013-31.12.2022</t>
  </si>
  <si>
    <t>01.01.2013-31.12.2015</t>
  </si>
  <si>
    <t>В-37.000</t>
  </si>
  <si>
    <t>на денежные выплаты медицинскому персоналу фельдшерско-акушерских пунктов, врачам, фельдшерам и медицинским сестрам скорой медицинской помощи</t>
  </si>
  <si>
    <t>осуществление отдельных полномочий по обеспечению жилыми помещениями детей-сирот и детей, оставшихся без попечения родителей</t>
  </si>
  <si>
    <t>В-36.000</t>
  </si>
  <si>
    <t>В-33.000</t>
  </si>
  <si>
    <t>В-35.000</t>
  </si>
  <si>
    <t>осуществление отдельных полномочий в сфере обеспечения санитарно-эпидемиологического благополучия</t>
  </si>
  <si>
    <t>Закон Вологодской области от 01.02.2013 №2985-ОЗ "О наделении органов местного самоуправления отдельными государственными полномочиями по обеспечению жилыми помещениями детей-сирот и детей, оставшихся без попечения родителей"</t>
  </si>
  <si>
    <t>05.02.2013-не установлен</t>
  </si>
  <si>
    <t>0907</t>
  </si>
  <si>
    <t>Решение городской Думы от 30.03.2010 №60 "Об организации и финансировании временного трудоустройства несовершеннолетних"</t>
  </si>
  <si>
    <t>30.03.2010-не установлен</t>
  </si>
  <si>
    <t>Решение Череповецкой городской Думы от 30.10.2012 № 199 "О частичной оплате (компенсации) стоимости путевок в организации отдыха детей и их оздоровления для детей работников органов городского самоуправления и муниципальных учреждений города за счет средств городского бюджета"</t>
  </si>
  <si>
    <t>Решение Череповецкой  городской Думы от 14.08.2012  № 146 "О мерах социальной поддержки"</t>
  </si>
  <si>
    <t>Постановление Правительства Вологодской области от 30.06.2008   № 1226  "Об оценке качества управления финансами муниципальных образований области"</t>
  </si>
  <si>
    <t xml:space="preserve">10.07.1992-01.09.2013   </t>
  </si>
  <si>
    <t>01.09.2013-не установлен</t>
  </si>
  <si>
    <t>расходы на выполнение работ по организации досуга населения на базе парков культуры и отдыха и по организации и проведению культурно-досуговых мероприятий (парки)</t>
  </si>
  <si>
    <t>расходы на организацию и проведение культурно-массовых мероприятий (социальный заказ, мероприятия в области культуры)</t>
  </si>
  <si>
    <t>Закон Вологодской области от 15.01.2013 №2966-ОЗ "О наделении органов местного самоуправления отдельными государственными полномочиями в сфере санитарно-эпидемиологического благополучия населения"</t>
  </si>
  <si>
    <t>15.01.2013 - не установлен</t>
  </si>
  <si>
    <t xml:space="preserve">очередной финансовый 2016 год </t>
  </si>
  <si>
    <t>очередной финансовый 2014 год *</t>
  </si>
  <si>
    <t xml:space="preserve">Решение Череповецкой городской Думы от 27.11.2012 № 227 "Об утверждении Положения о комитете социальной защиты населения города Череповца"  </t>
  </si>
  <si>
    <t xml:space="preserve">Постановление Череповецкой городской Думы от 25.12.2012 № 259 "О Положении о комитете по управлению имуществом города Череповца" </t>
  </si>
  <si>
    <t>25.12.2012 - не установлен</t>
  </si>
  <si>
    <t>27.11.2012 -не установлен</t>
  </si>
  <si>
    <t xml:space="preserve">расходы на обеспечение жильем отдельных категорий граждан </t>
  </si>
  <si>
    <t>1102</t>
  </si>
  <si>
    <t>23.04.2013-не установлен</t>
  </si>
  <si>
    <t>Распоряжение мэрии города от 15.03.2013 №72-р "О мероприятиях по повышению эффективности охраны общественного порядка"</t>
  </si>
  <si>
    <t>15.03.2013-не установлен</t>
  </si>
  <si>
    <t>Постановление мэрии города от 28.01.2013 №233  "Об утверждении плана мероприятий с детьми и молодежью за счет средств городского бюджета на 2013 год"</t>
  </si>
  <si>
    <t xml:space="preserve">0102, 0103, 0104, 0111, 0113, 0412, 0505, 0605, 0709, 0804, 0909, 1001, 1006, 1105    </t>
  </si>
  <si>
    <t xml:space="preserve">Решение Череповецкой городской Думы от 04.03.2008 № 42 "О Положении о порядке назначения, выплаты и перерасчета ежемесячной пенсии за выслугу лет лицам, замещавшим должности муниципальной службы в органах городского самоуправления"              </t>
  </si>
  <si>
    <t xml:space="preserve">ст.38 п.1                                                                                                                                                                                                                                                                                                                                                                                                                                   </t>
  </si>
  <si>
    <t>ст.34 п.1</t>
  </si>
  <si>
    <t>РЕЕСТР РАСХОДНЫХ ОБЯЗАТЕЛЬСТВ МО "ГОРОД ЧЕРЕПОВЕЦ"</t>
  </si>
  <si>
    <t>Решение Череповецкой городской Думы от 28.06.2011 № 137 "О компенсационных выплатах депутатам Череповецкой городской Думы"</t>
  </si>
  <si>
    <t>Постановление мэрии города от 14.10.2011 № 4307 "О долгосрочной целевой программе "Мероприятия, направленные на создание безопасных условий труда в органах городского самоуправления и муниципальных учреждениях города Череповца" на 2012-2016 годы"</t>
  </si>
  <si>
    <t>расходы на реализацию ДЦП "Мероприятия, направленные на создание безопасных условий труда в органах городского самоуправления и муниципальных учреждениях города Череповца" на 2012-2016 годы"</t>
  </si>
  <si>
    <t>Постановление мэрии города от 29.12.2011 № 5907 "О переименовании и внесении изменений в устав муниципального бюджетного учреждения "Централизованная бухгалтерия по обслуживанию учреждений физической культуры и спорта"</t>
  </si>
  <si>
    <t xml:space="preserve">Федеральный закон от 12.06.2002 № 67-ФЗ "Об основных гарантиях избирательных прав и права на участие в референдуме граждан Российской Федерации" </t>
  </si>
  <si>
    <t>субсидия областного бюджета на реализацию ОЦП "Пожарная безопасность учреждений здравоохранения"</t>
  </si>
  <si>
    <t>Постановление мэрии города от 14.10.2011 № 4306 "О долгосрочной целевой программе "Противопожарные мероприятия в городе Череповце" на 2012-2014 годы"</t>
  </si>
  <si>
    <t>расходы на реализацию ДЦП "Противопожарные мероприятия в городе Череповце" на 2012-2014 годы"</t>
  </si>
  <si>
    <t xml:space="preserve">Постановление Череповецкой  городской Думы от 28.12.2004 № 172 "О денежной компенсации на приобретение книгоиздательской продукции и периодических изданий" </t>
  </si>
  <si>
    <t>Постановление мэрии города от 14.10.2011 № 4297 "О ведомственной целевой программе "Спортивный город" на 2012-2014 годы"</t>
  </si>
  <si>
    <t>Постановление Правительства области  от 02.11.2009 № 1670 "О долгосрочной целевой программе "Развитие образования в сфере культуры и искусства в Вологодской области на 2010-2013 годы"</t>
  </si>
  <si>
    <t>Постановление мэрии города от 14.10.2011 № 4301 "О ведомственной целевой программе "Отрасль "Культура города Череповца" (2012-2014 годы) "</t>
  </si>
  <si>
    <t xml:space="preserve">расходы на реализацию ВЦП "Отрасль "Культура города Череповца" (2012-2014 годы) </t>
  </si>
  <si>
    <t xml:space="preserve">Постановление мэрии города от 14.10.2011 № 4303 "О ведомственной целевой программе "Укрепление материально-технической базы образовательных учреждений города и обеспечение их безопасности" на 2012-2014 годы" </t>
  </si>
  <si>
    <t xml:space="preserve">расходы на реализацию ВЦП "Укрепление материально-технической базы образовательных учреждений города и обеспечение их безопасности" на 2012-2014 годы"  </t>
  </si>
  <si>
    <t>Постановление мэрии города от 14.10.2011 № 4302 "О ведомственной целевой программе "Информатизация библиотек города Череповца" на 2012-2014 годы"</t>
  </si>
  <si>
    <t>расходы на реализацию ВЦП "Информатизация библиотек города Череповца" на 2012-2014 годы</t>
  </si>
  <si>
    <t>расходы на реализацию ВЦП  "Благоустройство и повышение внешней привлекательности города" на 2012-2014 годы", муниципальной программы "Развитие благоустройства города" на 2013-2015 годы</t>
  </si>
  <si>
    <t xml:space="preserve">расходы на реализацию ДЦП "Здоровый город" на 2009-2015 годы  </t>
  </si>
  <si>
    <t>Закон Вологодской области от 17.12.2007 № 1718-ОЗ "О наделении органов местного самоуправления  отдельными государственными полномочиями в сфере социальной защиты населения области"</t>
  </si>
  <si>
    <t>Закон Вологодской области от 29.12.2003 № 982-ОЗ "Об охране семьи, материнства, отцовства и детства в Вологодской области"</t>
  </si>
  <si>
    <t xml:space="preserve">Закон Вологодской области от 01.03.2005 № 1236-ОЗ "О государственной социальной помощи" </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</si>
  <si>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</si>
  <si>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 xml:space="preserve">Постановление Череповецкой городской Думы от 20.12.2005 № 159 "О Положении о порядке участия города Череповца в организациях межмуниципального сотрудничества"                                                                                                 </t>
  </si>
  <si>
    <t xml:space="preserve">Постановление Череповецкой городской Думы от 20.12.2005 № 159 "О Положении о порядке участия города Череповца в организациях межмуниципального сотрудничества"                                                            </t>
  </si>
  <si>
    <t xml:space="preserve">Решение Череповецкой городской Думы от 23.04.2013 № 63  "О Положении о департаменте жилищно-коммунального хозяйства мэрии города Череповца" </t>
  </si>
  <si>
    <t>Постановление мэрии города от  21.06.2011 № 2591 "О создании муниципального казенного учреждения "Управление капитального строительства и ремонтов"</t>
  </si>
  <si>
    <t>Решение Череповецкой городской Думы от 23.12.2008 № 148 "О проведении городских конкурсов "Лучший врач года", "Лучший специалист со средним медицинским образованием"</t>
  </si>
  <si>
    <t>субсидии на реализацию ДЦП "Безбарьерная среда" на 2010-2014 годы</t>
  </si>
  <si>
    <t xml:space="preserve">расходы на ДЦП "Безбарьерная среда" на 2010-2014 годы </t>
  </si>
  <si>
    <t>расходы на реализацию ДЦП "Здоровый город" на 2009-2015годы</t>
  </si>
  <si>
    <t>расходы на реализацию долгосрочной целевой программы противодействия коррупции в г.Череповце на 2011-2013 годы</t>
  </si>
  <si>
    <t>расходы на оплату транспортных услуг, связанных с доставкой учебников, спортивного и медицинского оборудования, игрушек и музыкальных инструментов</t>
  </si>
  <si>
    <t>субсидия на модернизацию систем общего образования</t>
  </si>
  <si>
    <t xml:space="preserve">в связи с передачей учреждения здравоохранения из муниципальной собственности в государственную, в 2013- 2015 годах не предусмотрены ассигнования на оказание первичной медико-санитарной помощи учреждениями здравоохранения </t>
  </si>
  <si>
    <t xml:space="preserve">расходы на поддержку и развитие малого и среднего предпринимательства в городе Череповце </t>
  </si>
  <si>
    <t>расходы на профессиональную подготовку и переподготовку, курсы повышения квалификации работников</t>
  </si>
  <si>
    <t>расходы на обеспечение мер социальной поддержки по оплате жилых помещений и коммунальных услуг отдельным категориям  гражданам</t>
  </si>
  <si>
    <t>расходы на ежемесячное  денежное вознаграждение за выполнение функций классного руководства педагогическим работникам</t>
  </si>
  <si>
    <t>расходы на обеспечение деятельности административной комиссии</t>
  </si>
  <si>
    <t>расходы на обеспечение деятельности комиссий по делам несовершеннолетних и защите их прав</t>
  </si>
  <si>
    <t>расходы на осуществление государственного надзора в области охраны окружающей среды на объектах хозяйственной и иной деятельности независимо от форм собственности, за исключением объектов хозяйственной и иной деятельности, подлежащих федеральному государственному экологическому надзору</t>
  </si>
  <si>
    <t>расходы на установление подлежащих государственному регулированию цен (тарифов) на товары (услуги) в соответствии с законодательством Российской Федерации и осуществление контроля за их применением</t>
  </si>
  <si>
    <t>расходы на социальную поддержку детей сирот и детей, оставшихся без попечения родителей</t>
  </si>
  <si>
    <t>расходы на обеспечение воспитания и обучения детей-инвалидов</t>
  </si>
  <si>
    <t>расходы на обеспечение содержания и воспитания детей с отклонениями в развитии</t>
  </si>
  <si>
    <t>расходы на проезд и одежда детям из многодетных семей</t>
  </si>
  <si>
    <t xml:space="preserve">расходы на обеспечение общеобразовательного процесса </t>
  </si>
  <si>
    <t xml:space="preserve">расходы на организация и обеспечение отдыха и оздоровления детей </t>
  </si>
  <si>
    <t xml:space="preserve">расходы на обеспечение средствами ухода новорожденных детей из малоимущих или нуждающихся семей  </t>
  </si>
  <si>
    <t xml:space="preserve">расходы на обеспечение мер социальной поддержки по оплате жилых помещений и коммунальных услуг многодетным семьям </t>
  </si>
  <si>
    <t xml:space="preserve">расходы на обеспечение мер социальной поддержки по оплате жилых помещений и коммунальных услуг  отд. категориям граждан (ветераны труда, репрессированные и реабилитированные лица, УВК, отд. категории пенсионеров ВО) </t>
  </si>
  <si>
    <t xml:space="preserve">расходы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t>
  </si>
  <si>
    <t xml:space="preserve">расходы на возмещение специализированным похоронным службам расходов по погребению граждан на безвозмездной основе </t>
  </si>
  <si>
    <t xml:space="preserve">расходы на предоставление государственной социальной помощи </t>
  </si>
  <si>
    <t xml:space="preserve">расходы на организация отдыха и оздоровления детей, находящихся в трудной жизненной ситуации </t>
  </si>
  <si>
    <t xml:space="preserve">расходы на ДЦП "Дополнительные мероприятия, направленные на повышение качества жизни детей, семей с детьми в Вологодской области" на 2012-2015 годы </t>
  </si>
  <si>
    <t>расходы на ДЦП "Дорога к дому" на 2013-2016 годы</t>
  </si>
  <si>
    <t xml:space="preserve">расходы на ДЦП "Старшее поколение" на 2011- 2015 годы </t>
  </si>
  <si>
    <t>расходы на возмещение расходов по проезду отдельных категорий граждан при проезде на транспорте на территории Вологодской области</t>
  </si>
  <si>
    <t>расходы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</si>
  <si>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расходы на выплата вознаграждения опекунам</t>
  </si>
  <si>
    <t xml:space="preserve">расходы на выполнение отдельных государственных полномочий в сфере труда </t>
  </si>
  <si>
    <t xml:space="preserve">расходы на долгосрочную программу "Эффективная и безопасная лучевая диагностика" на 2010-2012 годы  </t>
  </si>
  <si>
    <t>расходы на мероприятия в области образования, расходы по приемным семьям</t>
  </si>
  <si>
    <t xml:space="preserve">расходы на  долгосрочную программу "Пожарная безопасность учреждений здравоохранения" </t>
  </si>
  <si>
    <t xml:space="preserve">расходы на компенсацию части родительской платы в дошкольном учреждении </t>
  </si>
  <si>
    <t>расходы на летний отдых (оздоровление детей и подростков)</t>
  </si>
  <si>
    <t xml:space="preserve">расходы на сбор сведений о лицах, находящихся на определенную дату на территории РФ, проводится на всей территории РФ в соответствии с официальной статистической методологией в целях формирования официальной статистической информации о демографических, об экономических и о социальных процессах
</t>
  </si>
  <si>
    <t>расходы на обеспечение питанием отдельных категорий обучающихся</t>
  </si>
  <si>
    <t>расходы на оплату труда 1 штатной единицы ведущего специалиста жилищного управления для проведения мероприятий по формированию и ведению списка  детей-сирот и детей, оставшихся без попечения родителей</t>
  </si>
  <si>
    <t>расходы на выплату городских премий им. Милютина</t>
  </si>
  <si>
    <t>расходы на компенсацию стоимости путевок в организации отдыха детей и их оздоровления</t>
  </si>
  <si>
    <t>расходы на питание школьников, молоко учащимся 1-4 классов</t>
  </si>
  <si>
    <t>расходы на льготное питание школьников</t>
  </si>
  <si>
    <t>расходы на проведение иммунохроматографического тестирования обучающихся общеобразовательных учреждений</t>
  </si>
  <si>
    <t>расходы на оплату услуг бани по льготным помывкам</t>
  </si>
  <si>
    <t>расходы на оказание социальной помощи (оздоровление отдельных категорий работников МДОУ)</t>
  </si>
  <si>
    <t>расходы на единовременную денежную выплату членам добровольных народных дружин, участвующих в охране общественного порядка и профилактике правонарушений.</t>
  </si>
  <si>
    <t>расходы на социальную поддержку пенсионеров на условиях договора пожизненного содержания с иждивением</t>
  </si>
  <si>
    <t>расходы на выплату вознаграждения лицам, имеющим звание "Почетный гражданин города Череповца"</t>
  </si>
  <si>
    <t>расходы на единовременную социальную помощь многодетной семье Лозицкой Татьяны Николаевны</t>
  </si>
  <si>
    <t>расходы на единовременную социальную помощь многодетной семье Фомичевой Любови Александровны</t>
  </si>
  <si>
    <t xml:space="preserve">расходы на ежемесячное социальное пособие на оздоровление отдельным категориям работников МБУЗ                                                                          </t>
  </si>
  <si>
    <t>расходы на денежную компенсацию на оплату расходов по найму (поднайму) жилых помещений лицам, впервые поступающим на работу в МБУЗ</t>
  </si>
  <si>
    <t>расходы на единовременные денежные выплаты на возмещение затрат по замене газового оборудования</t>
  </si>
  <si>
    <t>расходы на социальную поддержку штатных работников МДОУ (компенсация части родительской платы)</t>
  </si>
  <si>
    <t xml:space="preserve">расходы на членский взнос в Союз российских городов                                     </t>
  </si>
  <si>
    <t>расходы на членский взнос в Совет муниципальных образований Вологодской области</t>
  </si>
  <si>
    <t>расходы на участие в межмуниципальной ассоциации по улучшению состояния здоровья и качества жизни населения "Здоровые города, районы, поселки"</t>
  </si>
  <si>
    <t>расходы на выделение и оценка доли земельного участка под многоквартирным домом</t>
  </si>
  <si>
    <t>расходы на капитальный ремонт многоквартирных домов, в том числе ремонт придомовых территорий</t>
  </si>
  <si>
    <t>расходы на реализацию ДЦП "Экология города" на 2009-2015 годы</t>
  </si>
  <si>
    <t>расходы на реализацию ФЦП "Жилище" подпрограмма "Обеспечение жильем молодых семей" ( в том числе субсидии областного и федерального бюджета), ДЦП "Обеспечение жильем молодых семей" на 2011-2015 годы</t>
  </si>
  <si>
    <t>Постановление мэрии города от 30.05.2011 № 2222 "О долгосрочной целевой программе "Обеспечение жильем молодых семей" на 2011-2015 годы"</t>
  </si>
  <si>
    <t>01.01.2011 - 31.12.2015</t>
  </si>
  <si>
    <t>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образовательных учреждений, порядка исчисления заработной платы работников муниципальных образовательных учреждений"</t>
  </si>
  <si>
    <t>Постановление мэрии города от 11.10.2010 № 3891 О долгосрочной целевой программе "Безбарьерная среда" на 2011-2014 годы</t>
  </si>
  <si>
    <t>расходы на реализацию ДЦП "Безбарьерная среда" на 2011-2014 годы</t>
  </si>
  <si>
    <t xml:space="preserve">расходы на ДЦП "Безбарьерная среда" на 2011-2014 годы" </t>
  </si>
  <si>
    <t>Постановление мэрии от 11.10.2010 № 3891 "О долгосрочной целевой программе "Безбарьерная среда на 2011-2014 годы"</t>
  </si>
  <si>
    <t>Решение Череповецкой городской Думы от 25.12.2012 № 260 "О дополнительных расходах городского бюджета на выполнение переданных отдельных государственных полномочий в сфере образования"</t>
  </si>
  <si>
    <t>Постановление мэрии города от 15.10.2008 № 3545 "О долгосрочной целевой программе "Здоровый город" на 2009-2015 годы</t>
  </si>
  <si>
    <t>расходы на ДЦП "Безбарьерная среда" на 2011-2014 годы</t>
  </si>
  <si>
    <t xml:space="preserve">Постановление мэрии города от 25.01.2012 № 326 "Об утверждении Порядка предоставления субсидий из городского бюджета"                       </t>
  </si>
  <si>
    <t>Постановление мэрии города от 18.04.2013 №1727 "Об утверждении Порядка предоставления субсидий из городского бюджета"</t>
  </si>
  <si>
    <t>расходы на организацию отдыха детей (субсидии юридическим лицам)</t>
  </si>
  <si>
    <t>расходы на реализацию ВЦП "Спортивный город" на 2012-2014 годы</t>
  </si>
  <si>
    <t>расходы на реализацию ДЦП "Экология города" на 2009-2015 годы, МП "Охрана окружающей среды" на 2013-2022 годы</t>
  </si>
  <si>
    <t>01.01.2013-31.01.2017</t>
  </si>
  <si>
    <t xml:space="preserve">Постановление Правительства РФ от 31.12.2010 № 1238 "О порядке предоставления субсидий из федерального бюджета бюджетам субъектов РФ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РФ и муниципальных образовательных учреждений" </t>
  </si>
  <si>
    <t>расходы на выплаты по решению суда, административные штрафы, судебные расходы</t>
  </si>
  <si>
    <t>с момента опубликования - не установлен</t>
  </si>
  <si>
    <t>расходы на  мероприятий по профилактике правонарушений среди различных категорий населения</t>
  </si>
  <si>
    <t>расходы на ДЦП "Энергетическое обследование и выполнение мероприятий по энергосбережению по результатам его проведения в бюджетных организациях города Череповца" на 2012-2014 годы, МП "Энергоснабжение и повышение энергетической эффективности на территории муниципального образования город Череповец на 2010-2014 годы</t>
  </si>
  <si>
    <t>Постановление Правительства Вологодской области от 01.01.2011 №1132 "О долгосрочной целевой программе Развитие образования в Вологодской области на 2011-2015 годы"</t>
  </si>
  <si>
    <t>осуществление полномочий по обеспечению жильем отдельных категорий граждан - ветеранов ВОВ 1941-1945 годов</t>
  </si>
  <si>
    <t xml:space="preserve">Постановление мэрии города от 26.07.2010 №2850 "О муниципальной программе "Энергоснабжение и повышение энергетической эффективности на территории муниципального образования город Череповец на 2010-2014 годы" </t>
  </si>
  <si>
    <t xml:space="preserve">расходы на выполнение отдельных государственных полномочий в сфере архивного дела МКАУ "Череповецкий центр хранения документации" </t>
  </si>
  <si>
    <t>расходы на финансирование временного трудоустройства несовершеннолетних в возрасте от 14 до 18 лет в свободное от учебы время "Бригада мэра"</t>
  </si>
  <si>
    <t>расходы на долевое софинансирование с областным бюджетом на выполнение переданных отдельных государственных полномочий в сфере образования в части обеспечения льготным питанием обучающихся в МОУ города  из числа детей из малоимущих семей, многодетных семей, детей, состоящих на учете в противотуберкулезном диспансере</t>
  </si>
  <si>
    <t>Решение Череповецкой городской Думы от 27.11.2012 № 228 "О проведении иммунохроматографического тестирования обучающихся общеобразовательных учреждений"</t>
  </si>
  <si>
    <t xml:space="preserve">субсидии на реализацию ДЦП "Старшее поколение" </t>
  </si>
  <si>
    <t xml:space="preserve">расходы на членский взнос Союзу городов Центра и Северо-запада России  </t>
  </si>
  <si>
    <t>Федеральный закон от 29.12.2012 №273-ФЗ "Об образовании в Российской Федерации"</t>
  </si>
  <si>
    <t>Распоряжение мэрии города от 06.06.2013 №176-р "О проведении имиджевых мероприятий"</t>
  </si>
  <si>
    <t>06.06.2013-не установлен</t>
  </si>
  <si>
    <t>расходы на выполнение функций управлением здравоохранения, с 1 января 2012 года финансирование осуществляется за счет субвенций областного бюджета.  В 2013- 2015 годах не предусмотрены ассигнования на оказание первичной медико-санитарной помощи учреждениями здравоохранения в связи с их передачей из муниципальной собственности в государственную</t>
  </si>
  <si>
    <t xml:space="preserve">расходы на осуществление отдельных гос.полномочий в сфере здравоохранения  </t>
  </si>
  <si>
    <t>расходы на выплаты доплат к пенсиям за выслугу лет лицам, замещавшим должности муниципальной службы в органах местного самоуправления</t>
  </si>
  <si>
    <t>0113, 0409, 0410, 0412, 0709, 0804, 1006, 1105, 1202</t>
  </si>
  <si>
    <t xml:space="preserve">0113, 0412, 0501, 0503, 0801   </t>
  </si>
  <si>
    <t xml:space="preserve"> 0701, 0702, 0707, 0709, 1006</t>
  </si>
  <si>
    <t>0100, 0300, 0400, 0500, 0700, 0900, 1000</t>
  </si>
  <si>
    <t>0709, 1003</t>
  </si>
  <si>
    <t>1002, 1006</t>
  </si>
  <si>
    <t>0104, 0113, 0106, 0302, 0401, 0501, 0701, 0702, 0709, 0801, 0901, 0902, 0909, 1003, 1004, 1006</t>
  </si>
  <si>
    <t>1105, 0113</t>
  </si>
  <si>
    <t>1003, 1006</t>
  </si>
  <si>
    <t>0702, 0707, 1003</t>
  </si>
  <si>
    <t>0707, 0709, 1002, 1003, 1006</t>
  </si>
  <si>
    <t>Постановление правительства Вологодской области от 22.10.2012 № 1241 "Об утверждении долгосрочной целевой программы "Профилактика преступлений и иных правонарушений в Вологодской области на 2013-2016 годы"</t>
  </si>
  <si>
    <t>Постановление мэрии города от 14.10.2011 № 4301 "О ведомственной целевой программе "Отрасль "Культура города Череповца" (2012-2014 годы)"</t>
  </si>
  <si>
    <t xml:space="preserve">Федеральный закон от 06.10.2003 № 131-ФЗ "Об общих принципах организации местного самоуправления в РФ"                                   </t>
  </si>
  <si>
    <t xml:space="preserve">Федеральный закон от 06.10.2003 № 131-ФЗ "Об общих принципах организации местного самоуправления в РФ"                                                                                                                                                                                                                                                                                                                                                       </t>
  </si>
  <si>
    <t xml:space="preserve">Постановление мэрии города от 04.05.2011 № 1837 "Об утверждении порядка демонтажа рекламных конструкций"      </t>
  </si>
  <si>
    <t xml:space="preserve">Решение Череповецкой городской Думы от 24.06.2008 № 80 "О Положении об установке рекламных конструкций на территории города Череповца"                                                                                                                                                                                                                                                             </t>
  </si>
  <si>
    <t>Распоряжение мэрии города от 30.01.2012 № 28-р "О выделении денежных средств на демонтаж рекламных конструкций"</t>
  </si>
  <si>
    <t xml:space="preserve">Федеральный закон от 06.10.2003 № 131-ФЗ "Об общих принципах организации местного самоуправления в РФ"                                                                                                                                                                                                                                                          </t>
  </si>
  <si>
    <t>Постановление Правительства Вологодской области от 05.02.2008 № 190 "Об утверждении порядка предоставления и расходования субвенций на осуществление отдельных государственных полномочий по опеке и попечительству"</t>
  </si>
  <si>
    <t xml:space="preserve">Закон Вологодской области от 17.12.2007 № 1719-ОЗ "О наделении органов местного самоуправления отдельными государственными полномочиями в сфере образования" </t>
  </si>
  <si>
    <t xml:space="preserve">Решение Череповецкой городской Думы от 26.06.2012  № 128 "О дополнительных расходах городского бюджета на выполнение переданных отдельных государственных полномочий в сфере здравоохранения на 2012 год"                                                                          </t>
  </si>
  <si>
    <t>Федеральный закон от 02.03.2007 № 25-ФЗ "О муниципальной службе в РФ"</t>
  </si>
  <si>
    <t xml:space="preserve">Решение Череповецкой городской Думы от 04.03.2008 № 40 "О Положении об оплате труда муниципальных служащих органов городского самоуправления"                </t>
  </si>
  <si>
    <t xml:space="preserve">Федеральный закон от 06.10.2003 № 131-ФЗ "Об общих принципах организации местного самоуправления в РФ"                                                                   </t>
  </si>
  <si>
    <t xml:space="preserve">Федеральный закон от 06.10.2003 № 131-ФЗ "Об общих принципах организации местного самоуправления в РФ"                                                                                                                                                                                                  </t>
  </si>
  <si>
    <t xml:space="preserve">Федеральный закон от 06.10.2003 № 131-ФЗ "Об общих принципах организации местного самоуправления в РФ"                                                                                                                                                                                                                                                                                                                          </t>
  </si>
  <si>
    <t xml:space="preserve">Федеральный закон от 10.07.1992 № 3266-1 "Об образовании" </t>
  </si>
  <si>
    <t xml:space="preserve">Постановление мэрии города от 08.08.2011 № 3297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учреждений дополнительного образования детей, подведомственных управлению по делам культуры мэрии, порядка исчисления заработной платы работников муниципальных учреждений дополнительного образования детей, подведомственных управлению по делам культуры мэрии"                     </t>
  </si>
  <si>
    <t xml:space="preserve">Решение Череповецкой городской Думы от 09.03.2010 № 23 "Об утверждении Положения об оплате труда работников муниципальных учреждений дополнительного образования детей в сфере физической культуры и спорта и муниципальных учреждений физической культуры и спорта города Череповца"                                                                                                                                                                                                                                                                             </t>
  </si>
  <si>
    <t xml:space="preserve">Постановление мэрии города от 13.08.2010 № 3135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учреждений дополнительного  образования детей в сфере физической культуры и спорта города Череповца"         </t>
  </si>
  <si>
    <t xml:space="preserve">Решение Череповецкой городской Думы от 27.10.2009 № 129 "Об утверждении Положения о системе оплаты труда работников  муниципальных образовательных учреждений города Череповца"                                                                                          </t>
  </si>
  <si>
    <t xml:space="preserve">Федеральный закон от 06.10.2003 № 131-ФЗ "Об общих принципах организации местного самоуправления в РФ"                                                                                                                                                                                                                                                                                                                                                                                                                                                                                                                             </t>
  </si>
  <si>
    <t xml:space="preserve">Федеральный закон от 09.10.1992 № 3612-1 "Основы законодательства РФ о культуре"         </t>
  </si>
  <si>
    <t xml:space="preserve">Федеральный закон от 29.12.1994 № 78-ФЗ "О библиотечном деле"   </t>
  </si>
  <si>
    <t xml:space="preserve">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t>
  </si>
  <si>
    <t xml:space="preserve">Федеральный закон от 06.10.2003 № 131-ФЗ "Об общих принципах организации местного самоуправления в РФ"                                                                                                                                                                                                                                                                                                                                                                                                                                                                       </t>
  </si>
  <si>
    <t xml:space="preserve">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t>
  </si>
  <si>
    <t xml:space="preserve">Федеральный закон от 06.10.2003 № 131-ФЗ "Об общих принципах организации местного самоуправления в РФ"             </t>
  </si>
  <si>
    <t xml:space="preserve">Федеральный закон от 09.10.1992 3612-1 "Основы законодательства РФ о культуре"    </t>
  </si>
  <si>
    <t xml:space="preserve">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t>
  </si>
  <si>
    <t xml:space="preserve">Федеральный закон от 06.10.2003 № 131-ФЗ "Об общих принципах организации местного самоуправления в РФ"                                                                                                                                                                                                                                                                                                                                                           </t>
  </si>
  <si>
    <t xml:space="preserve">Решение Череповецкой городской Думы от 09.03.2010 № 23 "Об утверждении Положения об оплате труда работников муниципальных учреждений дополнительного образования детей в сфере физической культуры и спорта и муниципальных учреждений физической культуры и спорта города Череповца"   </t>
  </si>
  <si>
    <t xml:space="preserve">Федеральный закон от 06.10.2003 № 131-ФЗ "Об общих принципах организации местного самоуправления в РФ"                                                                                                                                                                                                                          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t>
  </si>
  <si>
    <t xml:space="preserve">Федеральный закон от 06.10.2003 № 131-ФЗ "Об общих принципах организации местного самоуправления в РФ"                                      </t>
  </si>
  <si>
    <t xml:space="preserve">Постановление мэра города от 15.10.2008 № 3546 "Об утверждении долгосрочной целевой муниципальной программы развития субъектов малого и среднего предпринимательства в городе Череповце на 2009-2012 годы"          </t>
  </si>
  <si>
    <t>Федеральный закон от 24.11.95 № 181-ФЗ "О социальной защите инвалидов";                                                                                                                              Федеральный закон от 12.01.95 № 5-ФЗ "О ветеранах"</t>
  </si>
  <si>
    <t>расходы на выполнение муниципальных услуг и работ МБУ "Центр муниципальных информационных ресурсов и технологий"</t>
  </si>
  <si>
    <t>расходы на выполнение муниципальных работ МБУ "Централизованная бухгалтерия по обслуживанию учреждений образования"</t>
  </si>
  <si>
    <t>субсидия на проведение ремонтных работ в МБУ "Централизованная бухгалтерия по обслуживанию учреждений образования"</t>
  </si>
  <si>
    <t>расходы на выполнение муниципальных работ МБУ "Централизованная бухгалтерия по обслуживанию учреждений культуры"</t>
  </si>
  <si>
    <t>расходы на оказание муниципальных услуг  МБУ "Центр социального питания"</t>
  </si>
  <si>
    <t>расходы на выполнение муниципальных работ МБУ "Централизованная бухгалтерия по обслуживанию учреждений физкультуры и спорта"</t>
  </si>
  <si>
    <t>расходы на размещение информации о социальных достижениях и мероприятиях в социальной сфере в рамках имиджевой политики, расходы на проведение имиджевых мероприятий, реализацию имиджевой рекламы, проведение конференции, общегородских мероприятий</t>
  </si>
  <si>
    <t>расходы на пресечение незаконной деятельности по организации азартных игр на территории города</t>
  </si>
  <si>
    <t xml:space="preserve">расходы на выполнение функций КСЗН (выполнение отдельных гос.полномочий в области соцзащиты населения), выполнение услуг муниципальными учреждениями социальной защиты </t>
  </si>
  <si>
    <t>Решение Череповецкой городской Думы от 29.05.2012 № 97 "О мерах социальной поддержки"</t>
  </si>
  <si>
    <t>расходы на социальную поддержку в виде выплаты денежной компенсации на оплату расходов по найму (поднайму) жилых помещений, лицам, впервые поступающим на работу в должности «воспитатель» в МДОУ</t>
  </si>
  <si>
    <t>расходы на доведение уровня оплаты труда муниципальных служащих, выполняющих переданные полномочия, до уровня труда муниципальных служащих мэрии и осуществление других расходов по их содержанию</t>
  </si>
  <si>
    <t xml:space="preserve">Постановление Череповецкой городской Думы от 27.12.2005 № 182 "О Положении о порядке финансового обеспечения скорой медицинской помощи, первичной медико-санитарной помощи, медицинской помощи женщинам в период беременности, во время и после родов"                                                                                                                                                            </t>
  </si>
  <si>
    <t>расходы на выполнение функций департаментом жилищно-коммунального хозяйства мэрии города</t>
  </si>
  <si>
    <t>расходы на изготовление техпаспортов  и переоценку объектов недвижимости</t>
  </si>
  <si>
    <t>расходы на вывоз брошенных транспортных средств с территории города, проведение лабораторных испытаний по проверке качества уложенной асфальтобетонной смеси, возмещение расходов по уплате госпошлины</t>
  </si>
  <si>
    <t>расходы на ремонт и содержание улично-дорожной сети</t>
  </si>
  <si>
    <t>расходы на вывоз самовольно установленных  временных объектов с территории города</t>
  </si>
  <si>
    <t>расходы на выполнение работ МКУ "Центр по защите населения и территорий от чрезвычайных ситуаций" (организация выполнения мероприятий по гражданской обороне, защите населения и территорий от чрезвычайных ситуаций, обеспечение мер пожарной безопасности и безопасности людей на водных объектах на территории города)</t>
  </si>
  <si>
    <t>расходы на благоустройство (капитальные вложения и расходы на содержание общегородских территорий, освещение улиц, прокладка сетей электроосвещения, поддержание объектов благоустройства, находящихся в муниципальной собственности, в надлежащем состоянии, озеленение города, украшение города к праздникам, отлов безнадзорных животных и др.). На реализацию направления "Отлов безнадзорных животных" с 12.03.2013 средства выделяются из областного бюджета в рамках отдельных переданных полномочий в сфере санитарно-эпидемиологического благополучия населения.</t>
  </si>
  <si>
    <t>расходы на регулирование численности безнадзорных животных (кошек и собак). До 12.03.2013 средства выделялись из городского бюджета по направлению "Благоустройство".</t>
  </si>
</sst>
</file>

<file path=xl/styles.xml><?xml version="1.0" encoding="utf-8"?>
<styleSheet xmlns="http://schemas.openxmlformats.org/spreadsheetml/2006/main">
  <numFmts count="7">
    <numFmt numFmtId="164" formatCode="#,##0.0;[Red]\-#,##0.0;0.0"/>
    <numFmt numFmtId="165" formatCode="000000"/>
    <numFmt numFmtId="166" formatCode="#,##0.0"/>
    <numFmt numFmtId="167" formatCode="#,##0.00_ ;[Red]\-#,##0.00\ "/>
    <numFmt numFmtId="168" formatCode="#,##0.0_ ;[Red]\-#,##0.0\ "/>
    <numFmt numFmtId="169" formatCode="0000"/>
    <numFmt numFmtId="170" formatCode="00\.00"/>
  </numFmts>
  <fonts count="17">
    <font>
      <sz val="11"/>
      <color theme="1"/>
      <name val="Calibri"/>
      <family val="2"/>
      <charset val="204"/>
      <scheme val="minor"/>
    </font>
    <font>
      <sz val="10"/>
      <name val="Arial"/>
      <family val="2"/>
      <charset val="204"/>
    </font>
    <font>
      <sz val="11"/>
      <name val="Times New Roman"/>
      <family val="1"/>
      <charset val="204"/>
    </font>
    <font>
      <sz val="10"/>
      <name val="Arial Cyr"/>
      <family val="2"/>
      <charset val="204"/>
    </font>
    <font>
      <b/>
      <sz val="11"/>
      <name val="Times New Roman"/>
      <family val="1"/>
      <charset val="204"/>
    </font>
    <font>
      <sz val="11"/>
      <color indexed="60"/>
      <name val="Times New Roman"/>
      <family val="1"/>
      <charset val="204"/>
    </font>
    <font>
      <sz val="11"/>
      <color indexed="8"/>
      <name val="Times New Roman"/>
      <family val="1"/>
      <charset val="204"/>
    </font>
    <font>
      <vertAlign val="superscript"/>
      <sz val="11"/>
      <name val="Times New Roman"/>
      <family val="1"/>
      <charset val="204"/>
    </font>
    <font>
      <b/>
      <sz val="11"/>
      <color indexed="8"/>
      <name val="Times New Roman"/>
      <family val="1"/>
      <charset val="204"/>
    </font>
    <font>
      <sz val="11"/>
      <color theme="1"/>
      <name val="Times New Roman"/>
      <family val="1"/>
      <charset val="204"/>
    </font>
    <font>
      <b/>
      <sz val="11"/>
      <color theme="1"/>
      <name val="Times New Roman"/>
      <family val="1"/>
      <charset val="204"/>
    </font>
    <font>
      <sz val="11"/>
      <name val="Times New Roman"/>
      <family val="1"/>
    </font>
    <font>
      <sz val="11"/>
      <name val="Times New Roman CYR"/>
      <family val="1"/>
      <charset val="204"/>
    </font>
    <font>
      <sz val="11"/>
      <name val="Times New Roman CYR"/>
      <charset val="204"/>
    </font>
    <font>
      <u/>
      <sz val="11"/>
      <name val="Times New Roman"/>
      <family val="1"/>
      <charset val="204"/>
    </font>
    <font>
      <b/>
      <sz val="11"/>
      <name val="Times New Roman CYR"/>
      <charset val="204"/>
    </font>
    <font>
      <sz val="10"/>
      <name val="Times New Roman"/>
      <family val="1"/>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hair">
        <color indexed="64"/>
      </bottom>
      <diagonal/>
    </border>
    <border>
      <left/>
      <right/>
      <top style="hair">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s>
  <cellStyleXfs count="5">
    <xf numFmtId="0" fontId="0" fillId="0" borderId="0"/>
    <xf numFmtId="0" fontId="1" fillId="0" borderId="0"/>
    <xf numFmtId="0" fontId="3" fillId="0" borderId="0"/>
    <xf numFmtId="0" fontId="1" fillId="0" borderId="0"/>
    <xf numFmtId="0" fontId="1" fillId="0" borderId="0"/>
  </cellStyleXfs>
  <cellXfs count="230">
    <xf numFmtId="0" fontId="0" fillId="0" borderId="0" xfId="0"/>
    <xf numFmtId="49" fontId="2" fillId="0" borderId="1" xfId="0" applyNumberFormat="1" applyFont="1" applyFill="1" applyBorder="1" applyAlignment="1">
      <alignment horizontal="center" vertical="top" wrapText="1"/>
    </xf>
    <xf numFmtId="0" fontId="2" fillId="0" borderId="1" xfId="1" applyNumberFormat="1" applyFont="1" applyFill="1" applyBorder="1" applyAlignment="1" applyProtection="1">
      <alignment horizontal="left" vertical="top" wrapText="1"/>
      <protection hidden="1"/>
    </xf>
    <xf numFmtId="0" fontId="4" fillId="0" borderId="0" xfId="1" applyNumberFormat="1" applyFont="1" applyFill="1" applyBorder="1" applyAlignment="1" applyProtection="1">
      <alignment horizontal="left" vertical="top" wrapText="1"/>
      <protection hidden="1"/>
    </xf>
    <xf numFmtId="0" fontId="4" fillId="0" borderId="0" xfId="1" applyNumberFormat="1" applyFont="1" applyFill="1" applyBorder="1" applyAlignment="1" applyProtection="1">
      <alignment horizontal="center" vertical="top" wrapText="1"/>
      <protection hidden="1"/>
    </xf>
    <xf numFmtId="0" fontId="2" fillId="0" borderId="0" xfId="1" applyFont="1" applyFill="1" applyBorder="1" applyAlignment="1">
      <alignment horizontal="left" vertical="top" wrapText="1"/>
    </xf>
    <xf numFmtId="0" fontId="2" fillId="0" borderId="0" xfId="1" applyFont="1" applyFill="1" applyBorder="1" applyAlignment="1">
      <alignment vertical="top" wrapText="1"/>
    </xf>
    <xf numFmtId="0" fontId="2" fillId="0" borderId="0" xfId="1" applyFont="1" applyFill="1" applyAlignment="1">
      <alignment vertical="top" wrapText="1"/>
    </xf>
    <xf numFmtId="0" fontId="2" fillId="0" borderId="5" xfId="1" applyFont="1" applyFill="1" applyBorder="1" applyAlignment="1">
      <alignment vertical="top" wrapText="1"/>
    </xf>
    <xf numFmtId="166" fontId="2" fillId="0" borderId="0" xfId="1" applyNumberFormat="1" applyFont="1" applyFill="1" applyBorder="1" applyAlignment="1" applyProtection="1">
      <alignment horizontal="center" vertical="top" wrapText="1"/>
      <protection hidden="1"/>
    </xf>
    <xf numFmtId="0" fontId="2" fillId="0" borderId="6" xfId="1" applyFont="1" applyFill="1" applyBorder="1" applyAlignment="1">
      <alignment vertical="top" wrapText="1"/>
    </xf>
    <xf numFmtId="0" fontId="2" fillId="0" borderId="7" xfId="1" applyFont="1" applyFill="1" applyBorder="1" applyAlignment="1">
      <alignment vertical="top" wrapText="1"/>
    </xf>
    <xf numFmtId="0" fontId="2" fillId="0" borderId="4" xfId="1" applyFont="1" applyFill="1" applyBorder="1" applyAlignment="1">
      <alignment vertical="top" wrapText="1"/>
    </xf>
    <xf numFmtId="0" fontId="2" fillId="0" borderId="0" xfId="1" applyFont="1" applyFill="1" applyAlignment="1">
      <alignment horizontal="center" vertical="top" wrapText="1"/>
    </xf>
    <xf numFmtId="168" fontId="2" fillId="0" borderId="0" xfId="1" applyNumberFormat="1" applyFont="1" applyFill="1" applyAlignment="1">
      <alignment horizontal="center" vertical="top" wrapText="1"/>
    </xf>
    <xf numFmtId="0" fontId="2" fillId="0" borderId="8" xfId="1" applyFont="1" applyFill="1" applyBorder="1" applyAlignment="1">
      <alignment vertical="top" wrapText="1"/>
    </xf>
    <xf numFmtId="167" fontId="9" fillId="0" borderId="0" xfId="0" applyNumberFormat="1" applyFont="1" applyFill="1" applyAlignment="1">
      <alignment horizontal="center" vertical="top" wrapText="1"/>
    </xf>
    <xf numFmtId="166" fontId="4" fillId="0" borderId="1" xfId="1" applyNumberFormat="1" applyFont="1" applyFill="1" applyBorder="1" applyAlignment="1" applyProtection="1">
      <alignment horizontal="center" vertical="top" wrapText="1"/>
      <protection hidden="1"/>
    </xf>
    <xf numFmtId="0" fontId="2" fillId="0" borderId="1" xfId="1" applyFont="1" applyFill="1" applyBorder="1" applyAlignment="1">
      <alignment vertical="top" wrapText="1"/>
    </xf>
    <xf numFmtId="170" fontId="9" fillId="0" borderId="0" xfId="0" applyNumberFormat="1" applyFont="1" applyFill="1" applyBorder="1" applyAlignment="1" applyProtection="1">
      <alignment vertical="top" wrapText="1"/>
      <protection locked="0"/>
    </xf>
    <xf numFmtId="0" fontId="9" fillId="0" borderId="0" xfId="0" applyFont="1" applyFill="1" applyBorder="1" applyAlignment="1">
      <alignment vertical="top" wrapText="1"/>
    </xf>
    <xf numFmtId="0" fontId="9" fillId="0" borderId="0" xfId="0" applyFont="1" applyFill="1" applyAlignment="1">
      <alignment vertical="top" wrapText="1"/>
    </xf>
    <xf numFmtId="49" fontId="9" fillId="0" borderId="0" xfId="0" applyNumberFormat="1" applyFont="1" applyFill="1" applyAlignment="1">
      <alignment horizontal="center" vertical="top"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2" fillId="0" borderId="0" xfId="0" applyFont="1" applyFill="1" applyBorder="1" applyAlignment="1">
      <alignment horizontal="center" vertical="top" wrapText="1"/>
    </xf>
    <xf numFmtId="0" fontId="2" fillId="0" borderId="9" xfId="1" applyFont="1" applyFill="1" applyBorder="1" applyAlignment="1">
      <alignment vertical="top" wrapText="1"/>
    </xf>
    <xf numFmtId="166" fontId="9" fillId="0" borderId="0" xfId="0" applyNumberFormat="1" applyFont="1" applyFill="1" applyBorder="1" applyAlignment="1" applyProtection="1">
      <alignment vertical="top" wrapText="1"/>
      <protection locked="0"/>
    </xf>
    <xf numFmtId="166" fontId="2" fillId="0" borderId="0" xfId="1" applyNumberFormat="1" applyFont="1" applyFill="1" applyBorder="1" applyAlignment="1">
      <alignment vertical="top" wrapText="1"/>
    </xf>
    <xf numFmtId="0" fontId="2" fillId="0" borderId="0" xfId="1" applyFont="1" applyFill="1" applyBorder="1" applyAlignment="1">
      <alignment horizontal="center" vertical="top" wrapText="1"/>
    </xf>
    <xf numFmtId="0" fontId="2" fillId="0" borderId="0" xfId="1" applyFont="1" applyFill="1" applyAlignment="1">
      <alignment horizontal="left" vertical="top" wrapText="1"/>
    </xf>
    <xf numFmtId="0" fontId="9" fillId="0" borderId="0" xfId="0" applyFont="1" applyFill="1" applyAlignment="1">
      <alignment horizontal="left" vertical="top" wrapText="1"/>
    </xf>
    <xf numFmtId="166" fontId="6" fillId="0" borderId="0" xfId="0" applyNumberFormat="1" applyFont="1" applyFill="1" applyBorder="1" applyAlignment="1">
      <alignment horizontal="center" vertical="top" wrapText="1"/>
    </xf>
    <xf numFmtId="166" fontId="2" fillId="0" borderId="0" xfId="0" applyNumberFormat="1" applyFont="1" applyFill="1" applyBorder="1" applyAlignment="1">
      <alignment horizontal="center" vertical="top" wrapText="1"/>
    </xf>
    <xf numFmtId="166" fontId="4" fillId="0" borderId="1" xfId="0" applyNumberFormat="1" applyFont="1" applyFill="1" applyBorder="1" applyAlignment="1">
      <alignment horizontal="center" vertical="top" wrapText="1"/>
    </xf>
    <xf numFmtId="166" fontId="8" fillId="0" borderId="1" xfId="0" applyNumberFormat="1" applyFont="1" applyFill="1" applyBorder="1" applyAlignment="1">
      <alignment horizontal="center" vertical="top" wrapText="1"/>
    </xf>
    <xf numFmtId="0" fontId="11" fillId="0" borderId="1" xfId="0" applyFont="1" applyFill="1" applyBorder="1" applyAlignment="1">
      <alignment horizontal="center" vertical="top" wrapText="1"/>
    </xf>
    <xf numFmtId="166" fontId="2" fillId="0" borderId="1" xfId="3" applyNumberFormat="1" applyFont="1" applyFill="1" applyBorder="1" applyAlignment="1">
      <alignment horizontal="center" vertical="top"/>
    </xf>
    <xf numFmtId="14" fontId="2" fillId="0" borderId="1" xfId="0" applyNumberFormat="1" applyFont="1" applyFill="1" applyBorder="1" applyAlignment="1">
      <alignment horizontal="center" vertical="top" wrapText="1"/>
    </xf>
    <xf numFmtId="0" fontId="4" fillId="0" borderId="1" xfId="1" applyFont="1" applyFill="1" applyBorder="1" applyAlignment="1">
      <alignment horizontal="left" vertical="top" wrapText="1"/>
    </xf>
    <xf numFmtId="14" fontId="2" fillId="0" borderId="1" xfId="2" applyNumberFormat="1" applyFont="1" applyFill="1" applyBorder="1" applyAlignment="1">
      <alignment horizontal="center" vertical="top" wrapText="1"/>
    </xf>
    <xf numFmtId="0" fontId="2" fillId="0" borderId="1" xfId="2" applyFont="1" applyFill="1" applyBorder="1" applyAlignment="1">
      <alignment horizontal="center" vertical="top" wrapText="1"/>
    </xf>
    <xf numFmtId="14" fontId="2" fillId="0" borderId="1" xfId="3" applyNumberFormat="1" applyFont="1" applyFill="1" applyBorder="1" applyAlignment="1">
      <alignment horizontal="center" vertical="top" wrapText="1"/>
    </xf>
    <xf numFmtId="164" fontId="2" fillId="0" borderId="1" xfId="1" applyNumberFormat="1" applyFont="1" applyFill="1" applyBorder="1" applyAlignment="1">
      <alignment horizontal="left" vertical="top" wrapText="1"/>
    </xf>
    <xf numFmtId="0" fontId="2" fillId="0" borderId="1" xfId="2" applyFont="1" applyFill="1" applyBorder="1" applyAlignment="1">
      <alignment horizontal="left" vertical="top" wrapText="1"/>
    </xf>
    <xf numFmtId="0" fontId="12" fillId="0" borderId="1" xfId="2" applyFont="1" applyFill="1" applyBorder="1" applyAlignment="1">
      <alignment horizontal="center" vertical="top" wrapText="1"/>
    </xf>
    <xf numFmtId="14" fontId="12" fillId="0" borderId="1" xfId="2" applyNumberFormat="1" applyFont="1" applyFill="1" applyBorder="1" applyAlignment="1">
      <alignment horizontal="center" vertical="top" wrapText="1"/>
    </xf>
    <xf numFmtId="0" fontId="2" fillId="0" borderId="1" xfId="0" applyNumberFormat="1" applyFont="1" applyFill="1" applyBorder="1" applyAlignment="1" applyProtection="1">
      <alignment horizontal="center" vertical="top" wrapText="1"/>
      <protection hidden="1"/>
    </xf>
    <xf numFmtId="14" fontId="2" fillId="0" borderId="1" xfId="0" applyNumberFormat="1" applyFont="1" applyFill="1" applyBorder="1" applyAlignment="1" applyProtection="1">
      <alignment horizontal="center" vertical="top" wrapText="1"/>
      <protection hidden="1"/>
    </xf>
    <xf numFmtId="14" fontId="2" fillId="0" borderId="1" xfId="1" applyNumberFormat="1" applyFont="1" applyFill="1" applyBorder="1" applyAlignment="1" applyProtection="1">
      <alignment horizontal="center" vertical="top" wrapText="1"/>
      <protection hidden="1"/>
    </xf>
    <xf numFmtId="49" fontId="11" fillId="0" borderId="12" xfId="1" applyNumberFormat="1" applyFont="1" applyFill="1" applyBorder="1" applyAlignment="1" applyProtection="1">
      <alignment horizontal="center" vertical="center" wrapText="1"/>
      <protection hidden="1"/>
    </xf>
    <xf numFmtId="49" fontId="11" fillId="0" borderId="11"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164" fontId="11" fillId="0" borderId="11" xfId="1" applyNumberFormat="1" applyFont="1" applyFill="1" applyBorder="1" applyAlignment="1" applyProtection="1">
      <alignment horizontal="center" vertical="center"/>
      <protection hidden="1"/>
    </xf>
    <xf numFmtId="0" fontId="11" fillId="0" borderId="11" xfId="1" applyFont="1" applyFill="1" applyBorder="1" applyAlignment="1">
      <alignment horizontal="left" vertical="center" wrapText="1"/>
    </xf>
    <xf numFmtId="0" fontId="2" fillId="0" borderId="1" xfId="0" applyNumberFormat="1" applyFont="1" applyFill="1" applyBorder="1" applyAlignment="1">
      <alignment horizontal="left" vertical="top" wrapText="1"/>
    </xf>
    <xf numFmtId="49" fontId="2" fillId="0" borderId="1" xfId="0" applyNumberFormat="1" applyFont="1" applyFill="1" applyBorder="1" applyAlignment="1" applyProtection="1">
      <alignment horizontal="center" vertical="top" wrapText="1" shrinkToFit="1"/>
      <protection locked="0"/>
    </xf>
    <xf numFmtId="0" fontId="2" fillId="0" borderId="1" xfId="0" applyFont="1" applyFill="1" applyBorder="1" applyAlignment="1" applyProtection="1">
      <alignment horizontal="left" vertical="top" wrapText="1"/>
      <protection locked="0"/>
    </xf>
    <xf numFmtId="169" fontId="2" fillId="0" borderId="1" xfId="1" applyNumberFormat="1" applyFont="1" applyFill="1" applyBorder="1" applyAlignment="1" applyProtection="1">
      <alignment horizontal="center" vertical="top" wrapText="1"/>
      <protection hidden="1"/>
    </xf>
    <xf numFmtId="0" fontId="2" fillId="0" borderId="1" xfId="0" applyNumberFormat="1" applyFont="1" applyFill="1" applyBorder="1" applyAlignment="1" applyProtection="1">
      <alignment horizontal="center" vertical="top" wrapText="1"/>
    </xf>
    <xf numFmtId="0" fontId="2" fillId="0" borderId="1" xfId="1" applyNumberFormat="1" applyFont="1" applyFill="1" applyBorder="1" applyAlignment="1" applyProtection="1">
      <alignment horizontal="center" vertical="top" wrapText="1"/>
      <protection locked="0" hidden="1"/>
    </xf>
    <xf numFmtId="14" fontId="2" fillId="0" borderId="1" xfId="3" applyNumberFormat="1" applyFont="1" applyFill="1" applyBorder="1" applyAlignment="1" applyProtection="1">
      <alignment horizontal="center" vertical="top" wrapText="1"/>
      <protection locked="0"/>
    </xf>
    <xf numFmtId="0" fontId="12" fillId="0" borderId="1" xfId="0" applyFont="1" applyFill="1" applyBorder="1" applyAlignment="1">
      <alignment horizontal="center" vertical="top"/>
    </xf>
    <xf numFmtId="0" fontId="12" fillId="0" borderId="1" xfId="0" applyFont="1" applyFill="1" applyBorder="1" applyAlignment="1">
      <alignment horizontal="center" vertical="top" wrapText="1"/>
    </xf>
    <xf numFmtId="0" fontId="15" fillId="0" borderId="1" xfId="0" applyFont="1" applyFill="1" applyBorder="1" applyAlignment="1">
      <alignment horizontal="center" vertical="top" wrapText="1"/>
    </xf>
    <xf numFmtId="14" fontId="2" fillId="0" borderId="1" xfId="1" applyNumberFormat="1" applyFont="1" applyFill="1" applyBorder="1" applyAlignment="1">
      <alignment horizontal="center" vertical="top" wrapText="1"/>
    </xf>
    <xf numFmtId="166" fontId="9" fillId="0" borderId="1" xfId="0" applyNumberFormat="1" applyFont="1" applyFill="1" applyBorder="1" applyAlignment="1" applyProtection="1">
      <alignment horizontal="center" vertical="top"/>
      <protection locked="0"/>
    </xf>
    <xf numFmtId="49" fontId="2" fillId="0" borderId="1" xfId="0" applyNumberFormat="1" applyFont="1" applyFill="1" applyBorder="1" applyAlignment="1">
      <alignment horizontal="left" vertical="top" wrapText="1"/>
    </xf>
    <xf numFmtId="166" fontId="2" fillId="0" borderId="1" xfId="0" applyNumberFormat="1" applyFont="1" applyFill="1" applyBorder="1" applyAlignment="1">
      <alignment horizontal="center" vertical="top"/>
    </xf>
    <xf numFmtId="0" fontId="2" fillId="0" borderId="1" xfId="0" applyNumberFormat="1" applyFont="1" applyFill="1" applyBorder="1" applyAlignment="1" applyProtection="1">
      <alignment horizontal="left" vertical="top" wrapText="1"/>
      <protection hidden="1"/>
    </xf>
    <xf numFmtId="166" fontId="6" fillId="0" borderId="1" xfId="0" applyNumberFormat="1" applyFont="1" applyFill="1" applyBorder="1" applyAlignment="1">
      <alignment horizontal="left" vertical="top" wrapText="1"/>
    </xf>
    <xf numFmtId="0" fontId="12" fillId="0" borderId="1" xfId="0" applyFont="1" applyFill="1" applyBorder="1" applyAlignment="1">
      <alignment horizontal="left" vertical="top" wrapText="1"/>
    </xf>
    <xf numFmtId="0" fontId="13" fillId="0" borderId="1" xfId="0" applyFont="1" applyFill="1" applyBorder="1" applyAlignment="1">
      <alignment horizontal="center" vertical="top" wrapText="1"/>
    </xf>
    <xf numFmtId="166" fontId="6" fillId="0" borderId="0" xfId="0" applyNumberFormat="1" applyFont="1" applyFill="1" applyBorder="1" applyAlignment="1">
      <alignment horizontal="center" vertical="top" wrapText="1"/>
    </xf>
    <xf numFmtId="166" fontId="2" fillId="0" borderId="0" xfId="0" applyNumberFormat="1" applyFont="1" applyFill="1" applyBorder="1" applyAlignment="1">
      <alignment horizontal="center" vertical="top" wrapText="1"/>
    </xf>
    <xf numFmtId="0" fontId="16" fillId="0" borderId="1" xfId="1" applyNumberFormat="1" applyFont="1" applyFill="1" applyBorder="1" applyAlignment="1" applyProtection="1">
      <alignment horizontal="center" vertical="top" wrapText="1"/>
      <protection hidden="1"/>
    </xf>
    <xf numFmtId="0" fontId="2" fillId="2" borderId="1" xfId="0" applyFont="1" applyFill="1" applyBorder="1" applyAlignment="1">
      <alignment horizontal="left" vertical="top" wrapText="1"/>
    </xf>
    <xf numFmtId="0" fontId="11" fillId="0" borderId="11" xfId="1" applyNumberFormat="1" applyFont="1" applyFill="1" applyBorder="1" applyAlignment="1" applyProtection="1">
      <alignment horizontal="center" vertical="center" wrapText="1"/>
      <protection hidden="1"/>
    </xf>
    <xf numFmtId="0" fontId="2" fillId="0" borderId="3" xfId="1" applyFont="1" applyFill="1" applyBorder="1" applyAlignment="1">
      <alignment horizontal="left" vertical="top" wrapText="1"/>
    </xf>
    <xf numFmtId="166" fontId="6" fillId="0" borderId="1" xfId="0" applyNumberFormat="1" applyFont="1" applyFill="1" applyBorder="1" applyAlignment="1">
      <alignment horizontal="center" vertical="top" wrapText="1"/>
    </xf>
    <xf numFmtId="0" fontId="2" fillId="0" borderId="1" xfId="1" applyFont="1" applyFill="1" applyBorder="1" applyAlignment="1">
      <alignment horizontal="left" vertical="top" wrapText="1"/>
    </xf>
    <xf numFmtId="166" fontId="6" fillId="0" borderId="3" xfId="0" applyNumberFormat="1" applyFont="1" applyFill="1" applyBorder="1" applyAlignment="1">
      <alignment horizontal="center" vertical="top" wrapText="1"/>
    </xf>
    <xf numFmtId="166" fontId="2" fillId="0" borderId="1" xfId="0" applyNumberFormat="1" applyFont="1" applyFill="1" applyBorder="1" applyAlignment="1">
      <alignment horizontal="center" vertical="top" wrapText="1"/>
    </xf>
    <xf numFmtId="0" fontId="2" fillId="0" borderId="3" xfId="0" applyFont="1" applyFill="1" applyBorder="1" applyAlignment="1">
      <alignment horizontal="center" vertical="top" wrapText="1"/>
    </xf>
    <xf numFmtId="166" fontId="2" fillId="0" borderId="3" xfId="0" applyNumberFormat="1" applyFont="1" applyFill="1" applyBorder="1" applyAlignment="1">
      <alignment horizontal="center" vertical="top" wrapText="1"/>
    </xf>
    <xf numFmtId="166" fontId="6" fillId="0" borderId="3" xfId="0" applyNumberFormat="1" applyFont="1" applyFill="1" applyBorder="1" applyAlignment="1" applyProtection="1">
      <alignment horizontal="center" vertical="top" wrapText="1"/>
      <protection locked="0"/>
    </xf>
    <xf numFmtId="166" fontId="6" fillId="0" borderId="1" xfId="0" applyNumberFormat="1" applyFont="1" applyFill="1" applyBorder="1" applyAlignment="1" applyProtection="1">
      <alignment horizontal="center" vertical="top" wrapText="1"/>
      <protection locked="0"/>
    </xf>
    <xf numFmtId="166" fontId="2" fillId="0" borderId="1" xfId="1" applyNumberFormat="1" applyFont="1" applyFill="1" applyBorder="1" applyAlignment="1" applyProtection="1">
      <alignment horizontal="center" vertical="top" wrapText="1"/>
      <protection hidden="1"/>
    </xf>
    <xf numFmtId="0" fontId="2" fillId="0" borderId="1" xfId="0" applyFont="1" applyFill="1" applyBorder="1" applyAlignment="1">
      <alignment horizontal="left" vertical="top" wrapText="1"/>
    </xf>
    <xf numFmtId="166" fontId="2" fillId="0" borderId="1" xfId="1" applyNumberFormat="1" applyFont="1" applyFill="1" applyBorder="1" applyAlignment="1">
      <alignment horizontal="center" vertical="top" wrapText="1"/>
    </xf>
    <xf numFmtId="49" fontId="2" fillId="0" borderId="1" xfId="1" applyNumberFormat="1" applyFont="1" applyFill="1" applyBorder="1" applyAlignment="1" applyProtection="1">
      <alignment horizontal="center" vertical="top" wrapText="1"/>
      <protection hidden="1"/>
    </xf>
    <xf numFmtId="166" fontId="2" fillId="0" borderId="1" xfId="0" applyNumberFormat="1" applyFont="1" applyFill="1" applyBorder="1" applyAlignment="1" applyProtection="1">
      <alignment horizontal="center" vertical="top" wrapText="1"/>
      <protection locked="0"/>
    </xf>
    <xf numFmtId="49" fontId="2" fillId="0" borderId="3" xfId="1" applyNumberFormat="1" applyFont="1" applyFill="1" applyBorder="1" applyAlignment="1" applyProtection="1">
      <alignment horizontal="center" vertical="top" wrapText="1"/>
      <protection hidden="1"/>
    </xf>
    <xf numFmtId="0" fontId="2" fillId="0" borderId="1" xfId="1" applyNumberFormat="1" applyFont="1" applyFill="1" applyBorder="1" applyAlignment="1" applyProtection="1">
      <alignment horizontal="center" vertical="top" wrapText="1"/>
      <protection hidden="1"/>
    </xf>
    <xf numFmtId="49" fontId="4" fillId="0" borderId="1" xfId="1" applyNumberFormat="1" applyFont="1" applyFill="1" applyBorder="1" applyAlignment="1" applyProtection="1">
      <alignment horizontal="center" vertical="top" wrapText="1"/>
      <protection hidden="1"/>
    </xf>
    <xf numFmtId="0" fontId="4" fillId="0" borderId="1" xfId="1" applyNumberFormat="1" applyFont="1" applyFill="1" applyBorder="1" applyAlignment="1" applyProtection="1">
      <alignment horizontal="left" vertical="top" wrapText="1"/>
      <protection hidden="1"/>
    </xf>
    <xf numFmtId="0" fontId="2" fillId="0" borderId="3" xfId="1" applyNumberFormat="1" applyFont="1" applyFill="1" applyBorder="1" applyAlignment="1" applyProtection="1">
      <alignment horizontal="center" vertical="top" wrapText="1"/>
      <protection hidden="1"/>
    </xf>
    <xf numFmtId="49" fontId="2" fillId="0" borderId="1" xfId="4" applyNumberFormat="1" applyFont="1" applyFill="1" applyBorder="1" applyAlignment="1" applyProtection="1">
      <alignment horizontal="center" vertical="top" wrapText="1"/>
      <protection hidden="1"/>
    </xf>
    <xf numFmtId="0" fontId="2" fillId="0" borderId="0" xfId="0" applyFont="1" applyFill="1" applyAlignment="1">
      <alignment horizontal="center" vertical="top" wrapText="1"/>
    </xf>
    <xf numFmtId="0" fontId="2" fillId="0" borderId="1" xfId="0" applyFont="1" applyFill="1" applyBorder="1" applyAlignment="1">
      <alignment horizontal="center" vertical="top" wrapText="1"/>
    </xf>
    <xf numFmtId="0" fontId="6" fillId="0" borderId="1" xfId="0" applyNumberFormat="1" applyFont="1" applyFill="1" applyBorder="1" applyAlignment="1" applyProtection="1">
      <alignment horizontal="center" vertical="top" wrapText="1"/>
      <protection hidden="1"/>
    </xf>
    <xf numFmtId="0" fontId="2" fillId="0" borderId="1" xfId="1" applyFont="1" applyFill="1" applyBorder="1" applyAlignment="1">
      <alignment horizontal="center" vertical="top" wrapText="1"/>
    </xf>
    <xf numFmtId="166" fontId="2" fillId="0" borderId="3" xfId="1" applyNumberFormat="1" applyFont="1" applyFill="1" applyBorder="1" applyAlignment="1">
      <alignment horizontal="center" vertical="top" wrapText="1"/>
    </xf>
    <xf numFmtId="0" fontId="8" fillId="0" borderId="1" xfId="0" applyNumberFormat="1" applyFont="1" applyFill="1" applyBorder="1" applyAlignment="1" applyProtection="1">
      <alignment horizontal="left" vertical="top" wrapText="1"/>
      <protection hidden="1"/>
    </xf>
    <xf numFmtId="0" fontId="4" fillId="0" borderId="1" xfId="1" applyNumberFormat="1" applyFont="1" applyFill="1" applyBorder="1" applyAlignment="1" applyProtection="1">
      <alignment horizontal="center" vertical="top" wrapText="1"/>
      <protection hidden="1"/>
    </xf>
    <xf numFmtId="0" fontId="4" fillId="0" borderId="1" xfId="0" applyFont="1" applyFill="1" applyBorder="1" applyAlignment="1" applyProtection="1">
      <alignment horizontal="left" vertical="top" wrapText="1"/>
      <protection locked="0"/>
    </xf>
    <xf numFmtId="169" fontId="2" fillId="0" borderId="1" xfId="1" applyNumberFormat="1" applyFont="1" applyFill="1" applyBorder="1" applyAlignment="1">
      <alignment horizontal="center" vertical="top" wrapText="1"/>
    </xf>
    <xf numFmtId="0" fontId="4" fillId="0" borderId="1" xfId="0" applyNumberFormat="1" applyFont="1" applyFill="1" applyBorder="1" applyAlignment="1" applyProtection="1">
      <alignment horizontal="left" vertical="top" wrapText="1"/>
      <protection locked="0"/>
    </xf>
    <xf numFmtId="169" fontId="2" fillId="0" borderId="3" xfId="1" applyNumberFormat="1" applyFont="1" applyFill="1" applyBorder="1" applyAlignment="1">
      <alignment horizontal="center" vertical="top" wrapText="1"/>
    </xf>
    <xf numFmtId="0" fontId="2" fillId="0" borderId="3" xfId="1" applyNumberFormat="1" applyFont="1" applyFill="1" applyBorder="1" applyAlignment="1" applyProtection="1">
      <alignment horizontal="left" vertical="top" wrapText="1"/>
      <protection hidden="1"/>
    </xf>
    <xf numFmtId="49" fontId="2" fillId="0" borderId="1" xfId="1" applyNumberFormat="1" applyFont="1" applyFill="1" applyBorder="1" applyAlignment="1">
      <alignment horizontal="center" vertical="top" wrapText="1"/>
    </xf>
    <xf numFmtId="49" fontId="2" fillId="0" borderId="3" xfId="4" applyNumberFormat="1" applyFont="1" applyFill="1" applyBorder="1" applyAlignment="1" applyProtection="1">
      <alignment horizontal="center" vertical="top" wrapText="1"/>
      <protection hidden="1"/>
    </xf>
    <xf numFmtId="0" fontId="2" fillId="0" borderId="1" xfId="1" applyFont="1" applyFill="1" applyBorder="1" applyAlignment="1">
      <alignment horizontal="left" vertical="top" wrapText="1"/>
    </xf>
    <xf numFmtId="0" fontId="11" fillId="0" borderId="11" xfId="0" applyFont="1" applyFill="1" applyBorder="1" applyAlignment="1">
      <alignment horizontal="left" vertical="top" wrapText="1"/>
    </xf>
    <xf numFmtId="49" fontId="10" fillId="0" borderId="0" xfId="0" applyNumberFormat="1" applyFont="1" applyFill="1" applyAlignment="1">
      <alignment horizontal="center" vertical="top" wrapText="1"/>
    </xf>
    <xf numFmtId="0" fontId="10" fillId="0" borderId="0" xfId="0" applyFont="1" applyFill="1" applyAlignment="1">
      <alignment horizontal="center" vertical="top" wrapText="1"/>
    </xf>
    <xf numFmtId="49" fontId="4" fillId="0" borderId="0" xfId="1" applyNumberFormat="1" applyFont="1" applyFill="1" applyAlignment="1">
      <alignment horizontal="center" vertical="top" wrapText="1"/>
    </xf>
    <xf numFmtId="0" fontId="4" fillId="0" borderId="0" xfId="0" applyFont="1" applyFill="1" applyAlignment="1">
      <alignment horizontal="left" vertical="top" wrapText="1"/>
    </xf>
    <xf numFmtId="0" fontId="4" fillId="0" borderId="0" xfId="1" applyFont="1" applyFill="1" applyAlignment="1">
      <alignment horizontal="left" vertical="top" wrapText="1"/>
    </xf>
    <xf numFmtId="49" fontId="9" fillId="0" borderId="0" xfId="0" applyNumberFormat="1" applyFont="1" applyFill="1" applyAlignment="1">
      <alignment horizontal="left" vertical="top" wrapText="1"/>
    </xf>
    <xf numFmtId="0" fontId="2" fillId="0" borderId="1" xfId="0" applyFont="1" applyFill="1" applyBorder="1" applyAlignment="1">
      <alignment horizontal="left" vertical="top" wrapText="1" shrinkToFit="1"/>
    </xf>
    <xf numFmtId="0" fontId="13" fillId="0" borderId="1" xfId="0" applyFont="1" applyFill="1" applyBorder="1" applyAlignment="1">
      <alignment horizontal="left" vertical="top" wrapText="1"/>
    </xf>
    <xf numFmtId="0" fontId="15" fillId="0" borderId="1" xfId="0" applyFont="1" applyFill="1" applyBorder="1" applyAlignment="1">
      <alignment horizontal="left" vertical="top" wrapText="1"/>
    </xf>
    <xf numFmtId="165" fontId="2" fillId="0" borderId="1" xfId="0" applyNumberFormat="1" applyFont="1" applyFill="1" applyBorder="1" applyAlignment="1">
      <alignment horizontal="left" vertical="top" wrapText="1"/>
    </xf>
    <xf numFmtId="47" fontId="2" fillId="0" borderId="1" xfId="0" applyNumberFormat="1" applyFont="1" applyFill="1" applyBorder="1" applyAlignment="1">
      <alignment horizontal="left" vertical="top" wrapText="1"/>
    </xf>
    <xf numFmtId="11" fontId="2" fillId="0" borderId="1" xfId="0" applyNumberFormat="1" applyFont="1" applyFill="1" applyBorder="1" applyAlignment="1">
      <alignment horizontal="left" vertical="top" wrapText="1"/>
    </xf>
    <xf numFmtId="40" fontId="2" fillId="0" borderId="1" xfId="0" applyNumberFormat="1" applyFont="1" applyFill="1" applyBorder="1" applyAlignment="1">
      <alignment horizontal="left" vertical="top" wrapText="1"/>
    </xf>
    <xf numFmtId="0" fontId="2" fillId="0" borderId="3" xfId="0" applyFont="1" applyFill="1" applyBorder="1" applyAlignment="1">
      <alignment horizontal="center" vertical="top" wrapText="1"/>
    </xf>
    <xf numFmtId="0" fontId="2" fillId="0" borderId="2" xfId="0" applyFont="1" applyFill="1" applyBorder="1" applyAlignment="1">
      <alignment horizontal="center" vertical="top" wrapText="1"/>
    </xf>
    <xf numFmtId="166" fontId="6" fillId="0" borderId="3" xfId="0" applyNumberFormat="1" applyFont="1" applyFill="1" applyBorder="1" applyAlignment="1">
      <alignment horizontal="center" vertical="top" wrapText="1"/>
    </xf>
    <xf numFmtId="166" fontId="6" fillId="0" borderId="2" xfId="0" applyNumberFormat="1" applyFont="1" applyFill="1" applyBorder="1" applyAlignment="1">
      <alignment horizontal="center" vertical="top" wrapText="1"/>
    </xf>
    <xf numFmtId="166" fontId="2" fillId="0" borderId="3" xfId="0" applyNumberFormat="1" applyFont="1" applyFill="1" applyBorder="1" applyAlignment="1">
      <alignment horizontal="center" vertical="top" wrapText="1"/>
    </xf>
    <xf numFmtId="166" fontId="2" fillId="0" borderId="2" xfId="0" applyNumberFormat="1" applyFont="1" applyFill="1" applyBorder="1" applyAlignment="1">
      <alignment horizontal="center" vertical="top" wrapText="1"/>
    </xf>
    <xf numFmtId="49" fontId="4" fillId="0" borderId="1" xfId="1" applyNumberFormat="1" applyFont="1" applyFill="1" applyBorder="1" applyAlignment="1" applyProtection="1">
      <alignment horizontal="center" vertical="top" wrapText="1"/>
      <protection hidden="1"/>
    </xf>
    <xf numFmtId="0" fontId="4" fillId="0" borderId="1" xfId="0" applyFont="1" applyFill="1" applyBorder="1" applyAlignment="1" applyProtection="1">
      <alignment horizontal="left" vertical="top" wrapText="1"/>
      <protection locked="0"/>
    </xf>
    <xf numFmtId="0" fontId="4" fillId="0" borderId="1" xfId="1" applyNumberFormat="1" applyFont="1" applyFill="1" applyBorder="1" applyAlignment="1" applyProtection="1">
      <alignment horizontal="center" vertical="top" wrapText="1"/>
      <protection hidden="1"/>
    </xf>
    <xf numFmtId="0" fontId="4" fillId="0" borderId="3" xfId="1" applyNumberFormat="1" applyFont="1" applyFill="1" applyBorder="1" applyAlignment="1" applyProtection="1">
      <alignment horizontal="left" vertical="top" wrapText="1"/>
      <protection hidden="1"/>
    </xf>
    <xf numFmtId="0" fontId="4" fillId="0" borderId="10" xfId="1" applyNumberFormat="1" applyFont="1" applyFill="1" applyBorder="1" applyAlignment="1" applyProtection="1">
      <alignment horizontal="left" vertical="top" wrapText="1"/>
      <protection hidden="1"/>
    </xf>
    <xf numFmtId="0" fontId="4" fillId="0" borderId="2" xfId="1" applyNumberFormat="1" applyFont="1" applyFill="1" applyBorder="1" applyAlignment="1" applyProtection="1">
      <alignment horizontal="left" vertical="top" wrapText="1"/>
      <protection hidden="1"/>
    </xf>
    <xf numFmtId="49" fontId="4" fillId="0" borderId="3" xfId="1" applyNumberFormat="1" applyFont="1" applyFill="1" applyBorder="1" applyAlignment="1" applyProtection="1">
      <alignment horizontal="center" vertical="top" wrapText="1"/>
      <protection hidden="1"/>
    </xf>
    <xf numFmtId="49" fontId="4" fillId="0" borderId="10" xfId="1" applyNumberFormat="1" applyFont="1" applyFill="1" applyBorder="1" applyAlignment="1" applyProtection="1">
      <alignment horizontal="center" vertical="top" wrapText="1"/>
      <protection hidden="1"/>
    </xf>
    <xf numFmtId="49" fontId="4" fillId="0" borderId="2" xfId="1" applyNumberFormat="1" applyFont="1" applyFill="1" applyBorder="1" applyAlignment="1" applyProtection="1">
      <alignment horizontal="center" vertical="top" wrapText="1"/>
      <protection hidden="1"/>
    </xf>
    <xf numFmtId="0" fontId="2" fillId="0" borderId="3" xfId="1" applyNumberFormat="1" applyFont="1" applyFill="1" applyBorder="1" applyAlignment="1" applyProtection="1">
      <alignment horizontal="center" vertical="top" wrapText="1"/>
      <protection hidden="1"/>
    </xf>
    <xf numFmtId="0" fontId="2" fillId="0" borderId="2" xfId="1" applyNumberFormat="1" applyFont="1" applyFill="1" applyBorder="1" applyAlignment="1" applyProtection="1">
      <alignment horizontal="center" vertical="top" wrapText="1"/>
      <protection hidden="1"/>
    </xf>
    <xf numFmtId="49" fontId="2" fillId="0" borderId="3" xfId="1" applyNumberFormat="1" applyFont="1" applyFill="1" applyBorder="1" applyAlignment="1" applyProtection="1">
      <alignment horizontal="center" vertical="top" wrapText="1"/>
      <protection hidden="1"/>
    </xf>
    <xf numFmtId="49" fontId="2" fillId="0" borderId="2" xfId="1" applyNumberFormat="1" applyFont="1" applyFill="1" applyBorder="1" applyAlignment="1" applyProtection="1">
      <alignment horizontal="center" vertical="top" wrapText="1"/>
      <protection hidden="1"/>
    </xf>
    <xf numFmtId="0" fontId="4" fillId="0" borderId="1" xfId="1" applyNumberFormat="1" applyFont="1" applyFill="1" applyBorder="1" applyAlignment="1" applyProtection="1">
      <alignment horizontal="left" vertical="top" wrapText="1"/>
      <protection hidden="1"/>
    </xf>
    <xf numFmtId="0" fontId="2" fillId="0" borderId="1" xfId="1" applyNumberFormat="1" applyFont="1" applyFill="1" applyBorder="1" applyAlignment="1" applyProtection="1">
      <alignment horizontal="center" vertical="top" wrapText="1"/>
      <protection hidden="1"/>
    </xf>
    <xf numFmtId="49" fontId="2" fillId="0" borderId="1" xfId="1" applyNumberFormat="1" applyFont="1" applyFill="1" applyBorder="1" applyAlignment="1">
      <alignment horizontal="center" vertical="top" wrapText="1"/>
    </xf>
    <xf numFmtId="0" fontId="2" fillId="0" borderId="3" xfId="1" applyFont="1" applyFill="1" applyBorder="1" applyAlignment="1">
      <alignment horizontal="left" vertical="top" wrapText="1"/>
    </xf>
    <xf numFmtId="0" fontId="2" fillId="0" borderId="10" xfId="1" applyFont="1" applyFill="1" applyBorder="1" applyAlignment="1">
      <alignment horizontal="left" vertical="top" wrapText="1"/>
    </xf>
    <xf numFmtId="0" fontId="2" fillId="0" borderId="2" xfId="1" applyFont="1" applyFill="1" applyBorder="1" applyAlignment="1">
      <alignment horizontal="left" vertical="top" wrapText="1"/>
    </xf>
    <xf numFmtId="169" fontId="4" fillId="0" borderId="1" xfId="1"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166" fontId="6" fillId="0" borderId="1" xfId="0" applyNumberFormat="1" applyFont="1" applyFill="1" applyBorder="1" applyAlignment="1">
      <alignment horizontal="center" vertical="top" wrapText="1"/>
    </xf>
    <xf numFmtId="169" fontId="2" fillId="0" borderId="3" xfId="1" applyNumberFormat="1" applyFont="1" applyFill="1" applyBorder="1" applyAlignment="1">
      <alignment horizontal="center" vertical="top" wrapText="1"/>
    </xf>
    <xf numFmtId="169" fontId="2" fillId="0" borderId="2" xfId="1" applyNumberFormat="1" applyFont="1" applyFill="1" applyBorder="1" applyAlignment="1">
      <alignment horizontal="center" vertical="top" wrapText="1"/>
    </xf>
    <xf numFmtId="49" fontId="2" fillId="0" borderId="1" xfId="1" applyNumberFormat="1" applyFont="1" applyFill="1" applyBorder="1" applyAlignment="1" applyProtection="1">
      <alignment horizontal="center" vertical="top" wrapText="1"/>
      <protection hidden="1"/>
    </xf>
    <xf numFmtId="0" fontId="2" fillId="0" borderId="3" xfId="1" applyFont="1" applyFill="1" applyBorder="1" applyAlignment="1">
      <alignment horizontal="center" vertical="top" wrapText="1"/>
    </xf>
    <xf numFmtId="0" fontId="2" fillId="0" borderId="2" xfId="1" applyFont="1" applyFill="1" applyBorder="1" applyAlignment="1">
      <alignment horizontal="center" vertical="top" wrapText="1"/>
    </xf>
    <xf numFmtId="166" fontId="6" fillId="0" borderId="1" xfId="0" applyNumberFormat="1" applyFont="1" applyFill="1" applyBorder="1" applyAlignment="1" applyProtection="1">
      <alignment horizontal="center" vertical="top" wrapText="1"/>
      <protection locked="0"/>
    </xf>
    <xf numFmtId="166" fontId="2" fillId="0" borderId="1" xfId="0" applyNumberFormat="1" applyFont="1" applyFill="1" applyBorder="1" applyAlignment="1">
      <alignment horizontal="center" vertical="top" wrapText="1"/>
    </xf>
    <xf numFmtId="166" fontId="6" fillId="0" borderId="10" xfId="0" applyNumberFormat="1" applyFont="1" applyFill="1" applyBorder="1" applyAlignment="1">
      <alignment horizontal="center" vertical="top" wrapText="1"/>
    </xf>
    <xf numFmtId="166" fontId="6" fillId="0" borderId="3" xfId="0" applyNumberFormat="1" applyFont="1" applyFill="1" applyBorder="1" applyAlignment="1">
      <alignment horizontal="center" vertical="center" wrapText="1"/>
    </xf>
    <xf numFmtId="166" fontId="6" fillId="0" borderId="2" xfId="0" applyNumberFormat="1" applyFont="1" applyFill="1" applyBorder="1" applyAlignment="1">
      <alignment horizontal="center" vertical="center" wrapText="1"/>
    </xf>
    <xf numFmtId="166" fontId="6" fillId="0" borderId="3" xfId="0" applyNumberFormat="1" applyFont="1" applyFill="1" applyBorder="1" applyAlignment="1" applyProtection="1">
      <alignment horizontal="center" vertical="top" wrapText="1"/>
      <protection locked="0"/>
    </xf>
    <xf numFmtId="166" fontId="6" fillId="0" borderId="2" xfId="0" applyNumberFormat="1" applyFont="1" applyFill="1" applyBorder="1" applyAlignment="1" applyProtection="1">
      <alignment horizontal="center" vertical="top" wrapText="1"/>
      <protection locked="0"/>
    </xf>
    <xf numFmtId="166" fontId="2" fillId="0" borderId="10" xfId="0" applyNumberFormat="1" applyFont="1" applyFill="1" applyBorder="1" applyAlignment="1">
      <alignment horizontal="center" vertical="top" wrapText="1"/>
    </xf>
    <xf numFmtId="166" fontId="2" fillId="0" borderId="1" xfId="0" applyNumberFormat="1" applyFont="1" applyFill="1" applyBorder="1" applyAlignment="1" applyProtection="1">
      <alignment horizontal="center" vertical="top" wrapText="1"/>
      <protection locked="0"/>
    </xf>
    <xf numFmtId="0" fontId="2" fillId="0" borderId="1" xfId="1" applyFont="1" applyFill="1" applyBorder="1" applyAlignment="1">
      <alignment horizontal="left" vertical="top" wrapText="1"/>
    </xf>
    <xf numFmtId="166" fontId="2" fillId="0" borderId="3" xfId="1" applyNumberFormat="1" applyFont="1" applyFill="1" applyBorder="1" applyAlignment="1" applyProtection="1">
      <alignment horizontal="center" vertical="top" wrapText="1"/>
      <protection hidden="1"/>
    </xf>
    <xf numFmtId="166" fontId="2" fillId="0" borderId="2" xfId="1" applyNumberFormat="1" applyFont="1" applyFill="1" applyBorder="1" applyAlignment="1" applyProtection="1">
      <alignment horizontal="center" vertical="top" wrapText="1"/>
      <protection hidden="1"/>
    </xf>
    <xf numFmtId="166" fontId="9" fillId="0" borderId="3" xfId="0" applyNumberFormat="1" applyFont="1" applyFill="1" applyBorder="1" applyAlignment="1" applyProtection="1">
      <alignment horizontal="center" vertical="top" wrapText="1"/>
      <protection locked="0"/>
    </xf>
    <xf numFmtId="166" fontId="9" fillId="0" borderId="2" xfId="0" applyNumberFormat="1" applyFont="1" applyFill="1" applyBorder="1" applyAlignment="1" applyProtection="1">
      <alignment horizontal="center" vertical="top" wrapText="1"/>
      <protection locked="0"/>
    </xf>
    <xf numFmtId="0" fontId="2" fillId="0" borderId="3"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3" xfId="1" applyNumberFormat="1" applyFont="1" applyFill="1" applyBorder="1" applyAlignment="1" applyProtection="1">
      <alignment horizontal="left" vertical="top" wrapText="1"/>
      <protection hidden="1"/>
    </xf>
    <xf numFmtId="0" fontId="2" fillId="0" borderId="2" xfId="1" applyNumberFormat="1" applyFont="1" applyFill="1" applyBorder="1" applyAlignment="1" applyProtection="1">
      <alignment horizontal="left" vertical="top" wrapText="1"/>
      <protection hidden="1"/>
    </xf>
    <xf numFmtId="166" fontId="8" fillId="0" borderId="3" xfId="0" applyNumberFormat="1" applyFont="1" applyFill="1" applyBorder="1" applyAlignment="1">
      <alignment horizontal="center" vertical="top" wrapText="1"/>
    </xf>
    <xf numFmtId="166" fontId="8"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top" wrapText="1"/>
    </xf>
    <xf numFmtId="169" fontId="2" fillId="0" borderId="10" xfId="1" applyNumberFormat="1" applyFont="1" applyFill="1" applyBorder="1" applyAlignment="1">
      <alignment horizontal="center" vertical="top" wrapText="1"/>
    </xf>
    <xf numFmtId="0" fontId="2" fillId="0" borderId="1" xfId="1" applyFont="1" applyFill="1" applyBorder="1" applyAlignment="1">
      <alignment horizontal="center" vertical="top" wrapText="1"/>
    </xf>
    <xf numFmtId="166" fontId="6" fillId="0" borderId="10" xfId="0" applyNumberFormat="1" applyFont="1" applyFill="1" applyBorder="1" applyAlignment="1" applyProtection="1">
      <alignment horizontal="center" vertical="top" wrapText="1"/>
      <protection locked="0"/>
    </xf>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166" fontId="2" fillId="0" borderId="3" xfId="1" applyNumberFormat="1" applyFont="1" applyFill="1" applyBorder="1" applyAlignment="1">
      <alignment horizontal="center" vertical="top" wrapText="1"/>
    </xf>
    <xf numFmtId="166" fontId="2" fillId="0" borderId="2" xfId="1" applyNumberFormat="1" applyFont="1" applyFill="1" applyBorder="1" applyAlignment="1">
      <alignment horizontal="center" vertical="top" wrapText="1"/>
    </xf>
    <xf numFmtId="166" fontId="2" fillId="0" borderId="3" xfId="0" applyNumberFormat="1" applyFont="1" applyFill="1" applyBorder="1" applyAlignment="1" applyProtection="1">
      <alignment horizontal="center" vertical="top" wrapText="1"/>
      <protection locked="0"/>
    </xf>
    <xf numFmtId="166" fontId="2" fillId="0" borderId="10" xfId="0" applyNumberFormat="1" applyFont="1" applyFill="1" applyBorder="1" applyAlignment="1" applyProtection="1">
      <alignment horizontal="center" vertical="top" wrapText="1"/>
      <protection locked="0"/>
    </xf>
    <xf numFmtId="166" fontId="2" fillId="0" borderId="2" xfId="0" applyNumberFormat="1" applyFont="1" applyFill="1" applyBorder="1" applyAlignment="1" applyProtection="1">
      <alignment horizontal="center" vertical="top" wrapText="1"/>
      <protection locked="0"/>
    </xf>
    <xf numFmtId="0" fontId="2" fillId="0" borderId="10" xfId="1" applyNumberFormat="1" applyFont="1" applyFill="1" applyBorder="1" applyAlignment="1" applyProtection="1">
      <alignment horizontal="center" vertical="top" wrapText="1"/>
      <protection hidden="1"/>
    </xf>
    <xf numFmtId="49" fontId="2" fillId="0" borderId="3" xfId="4" applyNumberFormat="1" applyFont="1" applyFill="1" applyBorder="1" applyAlignment="1" applyProtection="1">
      <alignment horizontal="center" vertical="top" wrapText="1"/>
      <protection hidden="1"/>
    </xf>
    <xf numFmtId="49" fontId="2" fillId="0" borderId="2" xfId="4" applyNumberFormat="1" applyFont="1" applyFill="1" applyBorder="1" applyAlignment="1" applyProtection="1">
      <alignment horizontal="center" vertical="top" wrapText="1"/>
      <protection hidden="1"/>
    </xf>
    <xf numFmtId="169" fontId="2" fillId="0" borderId="1" xfId="1" applyNumberFormat="1" applyFont="1" applyFill="1" applyBorder="1" applyAlignment="1">
      <alignment horizontal="center" vertical="top" wrapText="1"/>
    </xf>
    <xf numFmtId="0" fontId="4" fillId="0" borderId="1" xfId="0" applyNumberFormat="1" applyFont="1" applyFill="1" applyBorder="1" applyAlignment="1" applyProtection="1">
      <alignment horizontal="left" vertical="top" wrapText="1"/>
      <protection locked="0"/>
    </xf>
    <xf numFmtId="0" fontId="4" fillId="0" borderId="1"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2" xfId="0" applyFont="1" applyFill="1" applyBorder="1" applyAlignment="1">
      <alignment horizontal="left" vertical="top" wrapText="1"/>
    </xf>
    <xf numFmtId="0" fontId="6" fillId="0" borderId="1" xfId="0" applyNumberFormat="1" applyFont="1" applyFill="1" applyBorder="1" applyAlignment="1" applyProtection="1">
      <alignment horizontal="center" vertical="top" wrapText="1"/>
      <protection hidden="1"/>
    </xf>
    <xf numFmtId="166" fontId="2" fillId="0" borderId="3" xfId="0" applyNumberFormat="1" applyFont="1" applyFill="1" applyBorder="1" applyAlignment="1">
      <alignment horizontal="center" vertical="center" wrapText="1"/>
    </xf>
    <xf numFmtId="166" fontId="2" fillId="0" borderId="2" xfId="0" applyNumberFormat="1" applyFont="1" applyFill="1" applyBorder="1" applyAlignment="1">
      <alignment horizontal="center" vertical="center" wrapText="1"/>
    </xf>
    <xf numFmtId="166" fontId="2" fillId="0" borderId="1" xfId="0" applyNumberFormat="1" applyFont="1" applyFill="1" applyBorder="1" applyAlignment="1" applyProtection="1">
      <alignment horizontal="center" vertical="top" wrapText="1"/>
    </xf>
    <xf numFmtId="0" fontId="8" fillId="0" borderId="1" xfId="0" applyNumberFormat="1" applyFont="1" applyFill="1" applyBorder="1" applyAlignment="1" applyProtection="1">
      <alignment horizontal="left" vertical="top" wrapText="1"/>
      <protection hidden="1"/>
    </xf>
    <xf numFmtId="49" fontId="4" fillId="0" borderId="1" xfId="1" applyNumberFormat="1" applyFont="1" applyFill="1" applyBorder="1" applyAlignment="1">
      <alignment horizontal="center" vertical="top" wrapText="1"/>
    </xf>
    <xf numFmtId="0" fontId="2" fillId="0" borderId="1" xfId="4" applyNumberFormat="1" applyFont="1" applyFill="1" applyBorder="1" applyAlignment="1" applyProtection="1">
      <alignment horizontal="center" vertical="top" wrapText="1"/>
      <protection hidden="1"/>
    </xf>
    <xf numFmtId="49" fontId="2" fillId="0" borderId="10" xfId="1" applyNumberFormat="1" applyFont="1" applyFill="1" applyBorder="1" applyAlignment="1" applyProtection="1">
      <alignment horizontal="center" vertical="top" wrapText="1"/>
      <protection hidden="1"/>
    </xf>
    <xf numFmtId="49" fontId="9" fillId="0" borderId="1" xfId="0" applyNumberFormat="1" applyFont="1" applyFill="1" applyBorder="1" applyAlignment="1">
      <alignment horizontal="center" vertical="top" wrapText="1"/>
    </xf>
    <xf numFmtId="49" fontId="2" fillId="0" borderId="7" xfId="1" applyNumberFormat="1" applyFont="1" applyFill="1" applyBorder="1" applyAlignment="1" applyProtection="1">
      <alignment horizontal="left" vertical="top" wrapText="1"/>
      <protection hidden="1"/>
    </xf>
    <xf numFmtId="166" fontId="2" fillId="0" borderId="1" xfId="1" applyNumberFormat="1" applyFont="1" applyFill="1" applyBorder="1" applyAlignment="1">
      <alignment horizontal="center" vertical="top" wrapText="1"/>
    </xf>
    <xf numFmtId="0" fontId="4" fillId="0" borderId="0" xfId="0" applyFont="1" applyFill="1" applyAlignment="1">
      <alignment horizontal="center" vertical="center" wrapText="1"/>
    </xf>
    <xf numFmtId="0" fontId="14" fillId="0" borderId="0" xfId="0" applyFont="1" applyFill="1" applyAlignment="1">
      <alignment horizontal="center" vertical="top" wrapText="1"/>
    </xf>
    <xf numFmtId="0" fontId="2" fillId="0" borderId="0" xfId="0" applyFont="1" applyFill="1" applyAlignment="1">
      <alignment horizontal="center" vertical="top" wrapText="1"/>
    </xf>
    <xf numFmtId="0" fontId="7" fillId="0" borderId="6" xfId="0" applyFont="1" applyFill="1" applyBorder="1" applyAlignment="1">
      <alignment horizontal="center" vertical="top" wrapText="1"/>
    </xf>
    <xf numFmtId="166" fontId="9" fillId="0" borderId="1" xfId="0" applyNumberFormat="1" applyFont="1" applyFill="1" applyBorder="1" applyAlignment="1" applyProtection="1">
      <alignment horizontal="center" vertical="top" wrapText="1"/>
      <protection locked="0"/>
    </xf>
    <xf numFmtId="166" fontId="2" fillId="0" borderId="1" xfId="1" applyNumberFormat="1" applyFont="1" applyFill="1" applyBorder="1" applyAlignment="1" applyProtection="1">
      <alignment horizontal="center" vertical="top" wrapText="1"/>
      <protection hidden="1"/>
    </xf>
    <xf numFmtId="166" fontId="2" fillId="0" borderId="10" xfId="1" applyNumberFormat="1" applyFont="1" applyFill="1" applyBorder="1" applyAlignment="1" applyProtection="1">
      <alignment horizontal="center" vertical="top" wrapText="1"/>
      <protection hidden="1"/>
    </xf>
    <xf numFmtId="0" fontId="4" fillId="0" borderId="1" xfId="4" applyNumberFormat="1" applyFont="1" applyFill="1" applyBorder="1" applyAlignment="1" applyProtection="1">
      <alignment horizontal="left" vertical="top" wrapText="1"/>
      <protection hidden="1"/>
    </xf>
    <xf numFmtId="49" fontId="2" fillId="0" borderId="1" xfId="4" applyNumberFormat="1" applyFont="1" applyFill="1" applyBorder="1" applyAlignment="1" applyProtection="1">
      <alignment horizontal="center" vertical="top" wrapText="1"/>
      <protection hidden="1"/>
    </xf>
    <xf numFmtId="0" fontId="6" fillId="0" borderId="3" xfId="0" applyNumberFormat="1" applyFont="1" applyFill="1" applyBorder="1" applyAlignment="1" applyProtection="1">
      <alignment horizontal="center" vertical="top" wrapText="1"/>
      <protection hidden="1"/>
    </xf>
    <xf numFmtId="0" fontId="6" fillId="0" borderId="10" xfId="0" applyNumberFormat="1" applyFont="1" applyFill="1" applyBorder="1" applyAlignment="1" applyProtection="1">
      <alignment horizontal="center" vertical="top" wrapText="1"/>
      <protection hidden="1"/>
    </xf>
    <xf numFmtId="0" fontId="6" fillId="0" borderId="2" xfId="0" applyNumberFormat="1" applyFont="1" applyFill="1" applyBorder="1" applyAlignment="1" applyProtection="1">
      <alignment horizontal="center" vertical="top" wrapText="1"/>
      <protection hidden="1"/>
    </xf>
    <xf numFmtId="166" fontId="2" fillId="0" borderId="3" xfId="0" applyNumberFormat="1" applyFont="1" applyFill="1" applyBorder="1" applyAlignment="1" applyProtection="1">
      <alignment horizontal="center" vertical="top" wrapText="1"/>
    </xf>
    <xf numFmtId="166" fontId="2" fillId="0" borderId="10" xfId="0" applyNumberFormat="1" applyFont="1" applyFill="1" applyBorder="1" applyAlignment="1" applyProtection="1">
      <alignment horizontal="center" vertical="top" wrapText="1"/>
    </xf>
    <xf numFmtId="166" fontId="2" fillId="0" borderId="2" xfId="0" applyNumberFormat="1" applyFont="1" applyFill="1" applyBorder="1" applyAlignment="1" applyProtection="1">
      <alignment horizontal="center" vertical="top" wrapText="1"/>
    </xf>
    <xf numFmtId="169" fontId="2" fillId="0" borderId="3" xfId="1" applyNumberFormat="1" applyFont="1" applyFill="1" applyBorder="1" applyAlignment="1" applyProtection="1">
      <alignment horizontal="center" vertical="top" wrapText="1"/>
      <protection hidden="1"/>
    </xf>
    <xf numFmtId="169" fontId="2" fillId="0" borderId="2" xfId="1" applyNumberFormat="1" applyFont="1" applyFill="1" applyBorder="1" applyAlignment="1" applyProtection="1">
      <alignment horizontal="center" vertical="top" wrapText="1"/>
      <protection hidden="1"/>
    </xf>
    <xf numFmtId="165" fontId="8" fillId="0" borderId="1" xfId="0" applyNumberFormat="1" applyFont="1" applyFill="1" applyBorder="1" applyAlignment="1" applyProtection="1">
      <alignment horizontal="left" vertical="top" wrapText="1"/>
      <protection hidden="1"/>
    </xf>
    <xf numFmtId="49" fontId="2" fillId="0" borderId="1" xfId="0" applyNumberFormat="1" applyFont="1" applyFill="1" applyBorder="1" applyAlignment="1">
      <alignment horizontal="left" vertical="top" wrapText="1"/>
    </xf>
  </cellXfs>
  <cellStyles count="5">
    <cellStyle name="Обычный" xfId="0" builtinId="0"/>
    <cellStyle name="Обычный 2" xfId="1"/>
    <cellStyle name="Обычный_25 805 (Образование)2" xfId="2"/>
    <cellStyle name="Обычный_Tmp1" xfId="3"/>
    <cellStyle name="Обычный_Отчет 76н (субъект)_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6;&#1056;&#1054;%20(&#1091;&#1090;&#1086;&#1095;&#1085;&#1077;&#1085;&#1085;&#1099;&#1081;)/&#1052;&#1077;&#1089;&#1090;&#1085;&#1099;&#1081;/&#1050;&#1086;&#1087;&#1080;&#1103;%20&#1056;&#1056;&#1054;_2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4;%20&#1058;%20&#1044;%20&#1045;%20&#1051;%20&#1067;/&#1050;&#1072;&#1073;&#1080;&#1085;&#1077;&#1090;%20229%20&#1054;&#1055;&#1040;&#1048;&#1056;/&#1056;&#1077;&#1077;&#1089;&#1090;&#1088;%20&#1088;&#1072;&#1089;&#1093;&#1086;&#1076;&#1085;&#1099;&#1093;%20&#1086;&#1073;&#1103;&#1079;&#1072;&#1090;&#1077;&#1083;&#1100;&#1089;&#1090;&#1074;/2013/&#1056;&#1056;&#1054;%20(&#1087;&#1088;&#1077;&#1076;&#1074;&#1072;&#1088;&#1080;&#1090;&#1077;&#1083;&#1100;&#1085;&#1099;&#1081;)/&#1044;&#1083;&#1103;%20&#1042;&#1086;&#1083;&#1086;&#1075;&#1076;&#1099;/&#1056;&#1056;&#1054;_2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олномочия"/>
      <sheetName val="ВидыНПА"/>
      <sheetName val="РО"/>
      <sheetName val="Суммы"/>
    </sheetNames>
    <sheetDataSet>
      <sheetData sheetId="0" refreshError="1"/>
      <sheetData sheetId="1">
        <row r="3">
          <cell r="A3">
            <v>100</v>
          </cell>
        </row>
        <row r="4">
          <cell r="A4">
            <v>101</v>
          </cell>
        </row>
        <row r="5">
          <cell r="A5">
            <v>102</v>
          </cell>
        </row>
        <row r="6">
          <cell r="A6">
            <v>103</v>
          </cell>
        </row>
        <row r="7">
          <cell r="A7">
            <v>105</v>
          </cell>
        </row>
        <row r="8">
          <cell r="A8">
            <v>106</v>
          </cell>
        </row>
        <row r="9">
          <cell r="A9">
            <v>107</v>
          </cell>
        </row>
        <row r="10">
          <cell r="A10">
            <v>200</v>
          </cell>
        </row>
        <row r="11">
          <cell r="A11">
            <v>201</v>
          </cell>
        </row>
        <row r="12">
          <cell r="A12">
            <v>202</v>
          </cell>
        </row>
        <row r="13">
          <cell r="A13">
            <v>203</v>
          </cell>
        </row>
        <row r="14">
          <cell r="A14">
            <v>204</v>
          </cell>
        </row>
        <row r="15">
          <cell r="A15">
            <v>205</v>
          </cell>
        </row>
        <row r="16">
          <cell r="A16">
            <v>206</v>
          </cell>
        </row>
        <row r="17">
          <cell r="A17">
            <v>207</v>
          </cell>
        </row>
        <row r="18">
          <cell r="A18">
            <v>208</v>
          </cell>
        </row>
        <row r="19">
          <cell r="A19">
            <v>209</v>
          </cell>
        </row>
        <row r="20">
          <cell r="A20">
            <v>300</v>
          </cell>
        </row>
        <row r="21">
          <cell r="A21">
            <v>301</v>
          </cell>
        </row>
        <row r="22">
          <cell r="A22">
            <v>302</v>
          </cell>
        </row>
        <row r="23">
          <cell r="A23">
            <v>303</v>
          </cell>
        </row>
        <row r="24">
          <cell r="A24">
            <v>304</v>
          </cell>
        </row>
        <row r="25">
          <cell r="A25">
            <v>305</v>
          </cell>
        </row>
        <row r="26">
          <cell r="A26">
            <v>306</v>
          </cell>
        </row>
        <row r="27">
          <cell r="A27">
            <v>307</v>
          </cell>
        </row>
        <row r="28">
          <cell r="A28">
            <v>308</v>
          </cell>
        </row>
      </sheetData>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олномочия"/>
      <sheetName val="ВидыНПА"/>
      <sheetName val="НПА"/>
      <sheetName val="РО"/>
      <sheetName val="Суммы"/>
    </sheetNames>
    <sheetDataSet>
      <sheetData sheetId="0">
        <row r="3">
          <cell r="A3">
            <v>10000000</v>
          </cell>
        </row>
        <row r="4">
          <cell r="A4">
            <v>20000000</v>
          </cell>
        </row>
        <row r="5">
          <cell r="A5">
            <v>20100000</v>
          </cell>
        </row>
        <row r="6">
          <cell r="A6">
            <v>20101000</v>
          </cell>
        </row>
        <row r="7">
          <cell r="A7">
            <v>20102000</v>
          </cell>
        </row>
        <row r="8">
          <cell r="A8">
            <v>20103000</v>
          </cell>
        </row>
        <row r="9">
          <cell r="A9">
            <v>20104000</v>
          </cell>
        </row>
        <row r="10">
          <cell r="A10">
            <v>20105000</v>
          </cell>
        </row>
        <row r="11">
          <cell r="A11">
            <v>20106000</v>
          </cell>
        </row>
        <row r="12">
          <cell r="A12">
            <v>20107000</v>
          </cell>
        </row>
        <row r="13">
          <cell r="A13">
            <v>20108000</v>
          </cell>
        </row>
        <row r="14">
          <cell r="A14">
            <v>20109000</v>
          </cell>
        </row>
        <row r="15">
          <cell r="A15">
            <v>20110000</v>
          </cell>
        </row>
        <row r="16">
          <cell r="A16">
            <v>20111000</v>
          </cell>
        </row>
        <row r="17">
          <cell r="A17">
            <v>20112000</v>
          </cell>
        </row>
        <row r="18">
          <cell r="A18">
            <v>20113000</v>
          </cell>
        </row>
        <row r="19">
          <cell r="A19">
            <v>20114000</v>
          </cell>
        </row>
        <row r="20">
          <cell r="A20">
            <v>20115000</v>
          </cell>
        </row>
        <row r="21">
          <cell r="A21">
            <v>20116000</v>
          </cell>
        </row>
        <row r="22">
          <cell r="A22">
            <v>20117000</v>
          </cell>
        </row>
        <row r="23">
          <cell r="A23">
            <v>20118000</v>
          </cell>
        </row>
        <row r="24">
          <cell r="A24">
            <v>20119000</v>
          </cell>
        </row>
        <row r="25">
          <cell r="A25">
            <v>20120000</v>
          </cell>
        </row>
        <row r="26">
          <cell r="A26">
            <v>20121000</v>
          </cell>
        </row>
        <row r="27">
          <cell r="A27">
            <v>20122000</v>
          </cell>
        </row>
        <row r="28">
          <cell r="A28">
            <v>20123000</v>
          </cell>
        </row>
        <row r="29">
          <cell r="A29">
            <v>20124000</v>
          </cell>
        </row>
        <row r="30">
          <cell r="A30">
            <v>20126000</v>
          </cell>
        </row>
        <row r="31">
          <cell r="A31">
            <v>20127000</v>
          </cell>
        </row>
        <row r="32">
          <cell r="A32">
            <v>20128000</v>
          </cell>
        </row>
        <row r="33">
          <cell r="A33">
            <v>20129000</v>
          </cell>
        </row>
        <row r="34">
          <cell r="A34">
            <v>20130000</v>
          </cell>
        </row>
        <row r="35">
          <cell r="A35">
            <v>20131000</v>
          </cell>
        </row>
        <row r="36">
          <cell r="A36">
            <v>20132000</v>
          </cell>
        </row>
        <row r="37">
          <cell r="A37">
            <v>20133000</v>
          </cell>
        </row>
        <row r="38">
          <cell r="A38">
            <v>20134000</v>
          </cell>
        </row>
        <row r="39">
          <cell r="A39">
            <v>20135000</v>
          </cell>
        </row>
        <row r="40">
          <cell r="A40">
            <v>20136000</v>
          </cell>
        </row>
        <row r="41">
          <cell r="A41">
            <v>20137000</v>
          </cell>
        </row>
        <row r="42">
          <cell r="A42">
            <v>20139000</v>
          </cell>
        </row>
        <row r="43">
          <cell r="A43">
            <v>20140000</v>
          </cell>
        </row>
        <row r="44">
          <cell r="A44">
            <v>20141000</v>
          </cell>
        </row>
        <row r="45">
          <cell r="A45">
            <v>20142000</v>
          </cell>
        </row>
        <row r="46">
          <cell r="A46">
            <v>20143000</v>
          </cell>
        </row>
        <row r="47">
          <cell r="A47">
            <v>20144000</v>
          </cell>
        </row>
        <row r="48">
          <cell r="A48">
            <v>20145000</v>
          </cell>
        </row>
        <row r="49">
          <cell r="A49">
            <v>20146000</v>
          </cell>
        </row>
        <row r="50">
          <cell r="A50">
            <v>20147000</v>
          </cell>
        </row>
        <row r="51">
          <cell r="A51">
            <v>20148000</v>
          </cell>
        </row>
        <row r="52">
          <cell r="A52">
            <v>20149000</v>
          </cell>
        </row>
        <row r="53">
          <cell r="A53">
            <v>20180000</v>
          </cell>
        </row>
        <row r="54">
          <cell r="A54">
            <v>20181000</v>
          </cell>
        </row>
        <row r="55">
          <cell r="A55">
            <v>20182000</v>
          </cell>
        </row>
        <row r="56">
          <cell r="A56">
            <v>20183000</v>
          </cell>
        </row>
        <row r="57">
          <cell r="A57">
            <v>20184000</v>
          </cell>
        </row>
        <row r="58">
          <cell r="A58">
            <v>20185000</v>
          </cell>
        </row>
        <row r="59">
          <cell r="A59">
            <v>20186000</v>
          </cell>
        </row>
        <row r="60">
          <cell r="A60">
            <v>20187000</v>
          </cell>
        </row>
        <row r="61">
          <cell r="A61">
            <v>20200000</v>
          </cell>
        </row>
        <row r="62">
          <cell r="A62">
            <v>20300000</v>
          </cell>
        </row>
        <row r="63">
          <cell r="A63">
            <v>20301000</v>
          </cell>
        </row>
        <row r="64">
          <cell r="A64">
            <v>20302000</v>
          </cell>
        </row>
        <row r="65">
          <cell r="A65">
            <v>20303000</v>
          </cell>
        </row>
        <row r="66">
          <cell r="A66">
            <v>20400000</v>
          </cell>
        </row>
        <row r="67">
          <cell r="A67">
            <v>20401000</v>
          </cell>
        </row>
        <row r="68">
          <cell r="A68">
            <v>20402000</v>
          </cell>
        </row>
        <row r="69">
          <cell r="A69">
            <v>20403000</v>
          </cell>
        </row>
        <row r="70">
          <cell r="A70">
            <v>20404000</v>
          </cell>
        </row>
        <row r="71">
          <cell r="A71">
            <v>30000000</v>
          </cell>
        </row>
        <row r="72">
          <cell r="A72">
            <v>30100000</v>
          </cell>
        </row>
        <row r="73">
          <cell r="A73">
            <v>30101000</v>
          </cell>
        </row>
        <row r="74">
          <cell r="A74">
            <v>30102000</v>
          </cell>
        </row>
        <row r="75">
          <cell r="A75">
            <v>30103000</v>
          </cell>
        </row>
        <row r="76">
          <cell r="A76">
            <v>30104000</v>
          </cell>
        </row>
        <row r="77">
          <cell r="A77">
            <v>30105000</v>
          </cell>
        </row>
        <row r="78">
          <cell r="A78">
            <v>30106000</v>
          </cell>
        </row>
        <row r="79">
          <cell r="A79">
            <v>30107000</v>
          </cell>
        </row>
        <row r="80">
          <cell r="A80">
            <v>30108000</v>
          </cell>
        </row>
        <row r="81">
          <cell r="A81">
            <v>30109000</v>
          </cell>
        </row>
        <row r="82">
          <cell r="A82">
            <v>30110000</v>
          </cell>
        </row>
        <row r="83">
          <cell r="A83">
            <v>30111000</v>
          </cell>
        </row>
        <row r="84">
          <cell r="A84">
            <v>30112000</v>
          </cell>
        </row>
        <row r="85">
          <cell r="A85">
            <v>30113000</v>
          </cell>
        </row>
        <row r="86">
          <cell r="A86">
            <v>30114000</v>
          </cell>
        </row>
        <row r="87">
          <cell r="A87">
            <v>30115000</v>
          </cell>
        </row>
        <row r="88">
          <cell r="A88">
            <v>30116000</v>
          </cell>
        </row>
        <row r="89">
          <cell r="A89">
            <v>30117000</v>
          </cell>
        </row>
        <row r="90">
          <cell r="A90">
            <v>30118000</v>
          </cell>
        </row>
        <row r="91">
          <cell r="A91">
            <v>30119000</v>
          </cell>
        </row>
        <row r="92">
          <cell r="A92">
            <v>30121000</v>
          </cell>
        </row>
        <row r="93">
          <cell r="A93">
            <v>30122000</v>
          </cell>
        </row>
        <row r="94">
          <cell r="A94">
            <v>30123000</v>
          </cell>
        </row>
        <row r="95">
          <cell r="A95">
            <v>30124000</v>
          </cell>
        </row>
        <row r="96">
          <cell r="A96">
            <v>30125000</v>
          </cell>
        </row>
        <row r="97">
          <cell r="A97">
            <v>30126000</v>
          </cell>
        </row>
        <row r="98">
          <cell r="A98">
            <v>30127000</v>
          </cell>
        </row>
        <row r="99">
          <cell r="A99">
            <v>30128000</v>
          </cell>
        </row>
        <row r="100">
          <cell r="A100">
            <v>30129000</v>
          </cell>
        </row>
        <row r="101">
          <cell r="A101">
            <v>30130000</v>
          </cell>
        </row>
        <row r="102">
          <cell r="A102">
            <v>30131000</v>
          </cell>
        </row>
        <row r="103">
          <cell r="A103">
            <v>30132000</v>
          </cell>
        </row>
        <row r="104">
          <cell r="A104">
            <v>30133000</v>
          </cell>
        </row>
        <row r="105">
          <cell r="A105">
            <v>30134000</v>
          </cell>
        </row>
        <row r="106">
          <cell r="A106">
            <v>30135000</v>
          </cell>
        </row>
        <row r="107">
          <cell r="A107">
            <v>30136000</v>
          </cell>
        </row>
        <row r="108">
          <cell r="A108">
            <v>30137000</v>
          </cell>
        </row>
        <row r="109">
          <cell r="A109">
            <v>30138000</v>
          </cell>
        </row>
        <row r="110">
          <cell r="A110">
            <v>30139000</v>
          </cell>
        </row>
        <row r="111">
          <cell r="A111">
            <v>30140000</v>
          </cell>
        </row>
        <row r="112">
          <cell r="A112">
            <v>30141000</v>
          </cell>
        </row>
        <row r="113">
          <cell r="A113">
            <v>30142000</v>
          </cell>
        </row>
        <row r="114">
          <cell r="A114">
            <v>30143000</v>
          </cell>
        </row>
        <row r="115">
          <cell r="A115">
            <v>30144000</v>
          </cell>
        </row>
        <row r="116">
          <cell r="A116">
            <v>30145000</v>
          </cell>
        </row>
        <row r="117">
          <cell r="A117">
            <v>30180000</v>
          </cell>
        </row>
        <row r="118">
          <cell r="A118">
            <v>30181000</v>
          </cell>
        </row>
        <row r="119">
          <cell r="A119">
            <v>30182000</v>
          </cell>
        </row>
        <row r="120">
          <cell r="A120">
            <v>30183000</v>
          </cell>
        </row>
        <row r="121">
          <cell r="A121">
            <v>30184000</v>
          </cell>
        </row>
        <row r="122">
          <cell r="A122">
            <v>30185000</v>
          </cell>
        </row>
        <row r="123">
          <cell r="A123">
            <v>30186000</v>
          </cell>
        </row>
        <row r="124">
          <cell r="A124">
            <v>30187000</v>
          </cell>
        </row>
        <row r="125">
          <cell r="A125">
            <v>30200000</v>
          </cell>
        </row>
        <row r="126">
          <cell r="A126">
            <v>30300000</v>
          </cell>
        </row>
        <row r="127">
          <cell r="A127">
            <v>30301000</v>
          </cell>
        </row>
        <row r="128">
          <cell r="A128">
            <v>30302000</v>
          </cell>
        </row>
        <row r="129">
          <cell r="A129">
            <v>30303000</v>
          </cell>
        </row>
        <row r="130">
          <cell r="A130">
            <v>30304000</v>
          </cell>
        </row>
        <row r="131">
          <cell r="A131">
            <v>30305000</v>
          </cell>
        </row>
        <row r="132">
          <cell r="A132">
            <v>30306000</v>
          </cell>
        </row>
        <row r="133">
          <cell r="A133">
            <v>30307000</v>
          </cell>
        </row>
        <row r="134">
          <cell r="A134">
            <v>30308000</v>
          </cell>
        </row>
        <row r="135">
          <cell r="A135">
            <v>30309000</v>
          </cell>
        </row>
        <row r="136">
          <cell r="A136">
            <v>30310000</v>
          </cell>
        </row>
        <row r="137">
          <cell r="A137">
            <v>30311000</v>
          </cell>
        </row>
        <row r="138">
          <cell r="A138">
            <v>30312000</v>
          </cell>
        </row>
        <row r="139">
          <cell r="A139">
            <v>30313000</v>
          </cell>
        </row>
        <row r="140">
          <cell r="A140">
            <v>30314000</v>
          </cell>
        </row>
        <row r="141">
          <cell r="A141">
            <v>30315000</v>
          </cell>
        </row>
        <row r="142">
          <cell r="A142">
            <v>30316000</v>
          </cell>
        </row>
        <row r="143">
          <cell r="A143">
            <v>30317000</v>
          </cell>
        </row>
        <row r="144">
          <cell r="A144">
            <v>30318000</v>
          </cell>
        </row>
        <row r="145">
          <cell r="A145">
            <v>30319000</v>
          </cell>
        </row>
        <row r="146">
          <cell r="A146">
            <v>30320000</v>
          </cell>
        </row>
        <row r="147">
          <cell r="A147">
            <v>30321000</v>
          </cell>
        </row>
        <row r="148">
          <cell r="A148">
            <v>30322000</v>
          </cell>
        </row>
        <row r="149">
          <cell r="A149">
            <v>30323000</v>
          </cell>
        </row>
        <row r="150">
          <cell r="A150">
            <v>30324000</v>
          </cell>
        </row>
        <row r="151">
          <cell r="A151">
            <v>30325000</v>
          </cell>
        </row>
        <row r="152">
          <cell r="A152">
            <v>30326000</v>
          </cell>
        </row>
        <row r="153">
          <cell r="A153">
            <v>30327000</v>
          </cell>
        </row>
        <row r="154">
          <cell r="A154">
            <v>30328000</v>
          </cell>
        </row>
        <row r="155">
          <cell r="A155">
            <v>30329000</v>
          </cell>
        </row>
        <row r="156">
          <cell r="A156">
            <v>30330000</v>
          </cell>
        </row>
        <row r="157">
          <cell r="A157">
            <v>30331000</v>
          </cell>
        </row>
        <row r="158">
          <cell r="A158">
            <v>30332000</v>
          </cell>
        </row>
        <row r="159">
          <cell r="A159">
            <v>30333000</v>
          </cell>
        </row>
        <row r="160">
          <cell r="A160">
            <v>30334000</v>
          </cell>
        </row>
        <row r="161">
          <cell r="A161">
            <v>30400000</v>
          </cell>
        </row>
        <row r="162">
          <cell r="A162">
            <v>30401000</v>
          </cell>
        </row>
        <row r="163">
          <cell r="A163">
            <v>30402000</v>
          </cell>
        </row>
        <row r="164">
          <cell r="A164">
            <v>30403000</v>
          </cell>
        </row>
        <row r="165">
          <cell r="A165">
            <v>30404000</v>
          </cell>
        </row>
        <row r="166">
          <cell r="A166">
            <v>40000000</v>
          </cell>
        </row>
        <row r="167">
          <cell r="A167">
            <v>40100000</v>
          </cell>
        </row>
        <row r="168">
          <cell r="A168">
            <v>40101000</v>
          </cell>
        </row>
        <row r="169">
          <cell r="A169">
            <v>40102000</v>
          </cell>
        </row>
        <row r="170">
          <cell r="A170">
            <v>40103000</v>
          </cell>
        </row>
        <row r="171">
          <cell r="A171">
            <v>40104000</v>
          </cell>
        </row>
        <row r="172">
          <cell r="A172">
            <v>40105000</v>
          </cell>
        </row>
        <row r="173">
          <cell r="A173">
            <v>40106000</v>
          </cell>
        </row>
        <row r="174">
          <cell r="A174">
            <v>40107000</v>
          </cell>
        </row>
        <row r="175">
          <cell r="A175">
            <v>40108000</v>
          </cell>
        </row>
        <row r="176">
          <cell r="A176">
            <v>40109000</v>
          </cell>
        </row>
        <row r="177">
          <cell r="A177">
            <v>40110000</v>
          </cell>
        </row>
        <row r="178">
          <cell r="A178">
            <v>40111000</v>
          </cell>
        </row>
        <row r="179">
          <cell r="A179">
            <v>40112000</v>
          </cell>
        </row>
        <row r="180">
          <cell r="A180">
            <v>40113000</v>
          </cell>
        </row>
        <row r="181">
          <cell r="A181">
            <v>40114000</v>
          </cell>
        </row>
        <row r="182">
          <cell r="A182">
            <v>40115000</v>
          </cell>
        </row>
        <row r="183">
          <cell r="A183">
            <v>40116000</v>
          </cell>
        </row>
        <row r="184">
          <cell r="A184">
            <v>40117000</v>
          </cell>
        </row>
        <row r="185">
          <cell r="A185">
            <v>40118000</v>
          </cell>
        </row>
        <row r="186">
          <cell r="A186">
            <v>40119000</v>
          </cell>
        </row>
        <row r="187">
          <cell r="A187">
            <v>40120000</v>
          </cell>
        </row>
        <row r="188">
          <cell r="A188">
            <v>40121000</v>
          </cell>
        </row>
        <row r="189">
          <cell r="A189">
            <v>40122000</v>
          </cell>
        </row>
        <row r="190">
          <cell r="A190">
            <v>40123000</v>
          </cell>
        </row>
        <row r="191">
          <cell r="A191">
            <v>40124000</v>
          </cell>
        </row>
        <row r="192">
          <cell r="A192">
            <v>40125000</v>
          </cell>
        </row>
        <row r="193">
          <cell r="A193">
            <v>40126000</v>
          </cell>
        </row>
        <row r="194">
          <cell r="A194">
            <v>40127000</v>
          </cell>
        </row>
        <row r="195">
          <cell r="A195">
            <v>40128000</v>
          </cell>
        </row>
        <row r="196">
          <cell r="A196">
            <v>40130000</v>
          </cell>
        </row>
        <row r="197">
          <cell r="A197">
            <v>40131000</v>
          </cell>
        </row>
        <row r="198">
          <cell r="A198">
            <v>40132000</v>
          </cell>
        </row>
        <row r="199">
          <cell r="A199">
            <v>40133000</v>
          </cell>
        </row>
        <row r="200">
          <cell r="A200">
            <v>40134000</v>
          </cell>
        </row>
        <row r="201">
          <cell r="A201">
            <v>40135000</v>
          </cell>
        </row>
        <row r="202">
          <cell r="A202">
            <v>40136000</v>
          </cell>
        </row>
        <row r="203">
          <cell r="A203">
            <v>40137000</v>
          </cell>
        </row>
        <row r="204">
          <cell r="A204">
            <v>40138000</v>
          </cell>
        </row>
        <row r="205">
          <cell r="A205">
            <v>40139000</v>
          </cell>
        </row>
        <row r="206">
          <cell r="A206">
            <v>40140000</v>
          </cell>
        </row>
        <row r="207">
          <cell r="A207">
            <v>40141000</v>
          </cell>
        </row>
        <row r="208">
          <cell r="A208">
            <v>40142000</v>
          </cell>
        </row>
        <row r="209">
          <cell r="A209">
            <v>40143000</v>
          </cell>
        </row>
        <row r="210">
          <cell r="A210">
            <v>40144000</v>
          </cell>
        </row>
        <row r="211">
          <cell r="A211">
            <v>40145000</v>
          </cell>
        </row>
        <row r="212">
          <cell r="A212">
            <v>40146000</v>
          </cell>
        </row>
        <row r="213">
          <cell r="A213">
            <v>40147000</v>
          </cell>
        </row>
        <row r="214">
          <cell r="A214">
            <v>40148000</v>
          </cell>
        </row>
        <row r="215">
          <cell r="A215">
            <v>40149000</v>
          </cell>
        </row>
        <row r="216">
          <cell r="A216">
            <v>40150000</v>
          </cell>
        </row>
        <row r="217">
          <cell r="A217">
            <v>40151000</v>
          </cell>
        </row>
        <row r="218">
          <cell r="A218">
            <v>40152000</v>
          </cell>
        </row>
        <row r="219">
          <cell r="A219">
            <v>40153000</v>
          </cell>
        </row>
        <row r="220">
          <cell r="A220">
            <v>40180000</v>
          </cell>
        </row>
        <row r="221">
          <cell r="A221">
            <v>40181000</v>
          </cell>
        </row>
        <row r="222">
          <cell r="A222">
            <v>40182000</v>
          </cell>
        </row>
        <row r="223">
          <cell r="A223">
            <v>40183000</v>
          </cell>
        </row>
        <row r="224">
          <cell r="A224">
            <v>40184000</v>
          </cell>
        </row>
        <row r="225">
          <cell r="A225">
            <v>40185000</v>
          </cell>
        </row>
        <row r="226">
          <cell r="A226">
            <v>40186000</v>
          </cell>
        </row>
        <row r="227">
          <cell r="A227">
            <v>40187000</v>
          </cell>
        </row>
        <row r="228">
          <cell r="A228">
            <v>40200000</v>
          </cell>
        </row>
        <row r="229">
          <cell r="A229">
            <v>40300000</v>
          </cell>
        </row>
        <row r="230">
          <cell r="A230">
            <v>40301000</v>
          </cell>
        </row>
        <row r="231">
          <cell r="A231">
            <v>40302000</v>
          </cell>
        </row>
        <row r="232">
          <cell r="A232">
            <v>40303000</v>
          </cell>
        </row>
        <row r="233">
          <cell r="A233">
            <v>40304000</v>
          </cell>
        </row>
        <row r="234">
          <cell r="A234">
            <v>40305000</v>
          </cell>
        </row>
        <row r="235">
          <cell r="A235">
            <v>40306000</v>
          </cell>
        </row>
        <row r="236">
          <cell r="A236">
            <v>40307000</v>
          </cell>
        </row>
        <row r="237">
          <cell r="A237">
            <v>40308000</v>
          </cell>
        </row>
        <row r="238">
          <cell r="A238">
            <v>40309000</v>
          </cell>
        </row>
        <row r="239">
          <cell r="A239">
            <v>40310000</v>
          </cell>
        </row>
        <row r="240">
          <cell r="A240">
            <v>40311000</v>
          </cell>
        </row>
        <row r="241">
          <cell r="A241">
            <v>40312000</v>
          </cell>
        </row>
        <row r="242">
          <cell r="A242">
            <v>40313000</v>
          </cell>
        </row>
        <row r="243">
          <cell r="A243">
            <v>40314000</v>
          </cell>
        </row>
        <row r="244">
          <cell r="A244">
            <v>40315000</v>
          </cell>
        </row>
        <row r="245">
          <cell r="A245">
            <v>40316000</v>
          </cell>
        </row>
        <row r="246">
          <cell r="A246">
            <v>40317000</v>
          </cell>
        </row>
        <row r="247">
          <cell r="A247">
            <v>40318000</v>
          </cell>
        </row>
        <row r="248">
          <cell r="A248">
            <v>40319000</v>
          </cell>
        </row>
        <row r="249">
          <cell r="A249">
            <v>40320000</v>
          </cell>
        </row>
        <row r="250">
          <cell r="A250">
            <v>40321000</v>
          </cell>
        </row>
        <row r="251">
          <cell r="A251">
            <v>40322000</v>
          </cell>
        </row>
        <row r="252">
          <cell r="A252">
            <v>40323000</v>
          </cell>
        </row>
        <row r="253">
          <cell r="A253">
            <v>40324000</v>
          </cell>
        </row>
        <row r="254">
          <cell r="A254">
            <v>40325000</v>
          </cell>
        </row>
        <row r="255">
          <cell r="A255">
            <v>40326000</v>
          </cell>
        </row>
        <row r="256">
          <cell r="A256">
            <v>40327000</v>
          </cell>
        </row>
        <row r="257">
          <cell r="A257">
            <v>40328000</v>
          </cell>
        </row>
        <row r="258">
          <cell r="A258">
            <v>40329000</v>
          </cell>
        </row>
        <row r="259">
          <cell r="A259">
            <v>40330000</v>
          </cell>
        </row>
        <row r="260">
          <cell r="A260">
            <v>40331000</v>
          </cell>
        </row>
        <row r="261">
          <cell r="A261">
            <v>40332000</v>
          </cell>
        </row>
        <row r="262">
          <cell r="A262">
            <v>40333000</v>
          </cell>
        </row>
        <row r="263">
          <cell r="A263">
            <v>40334000</v>
          </cell>
        </row>
        <row r="264">
          <cell r="A264">
            <v>40335000</v>
          </cell>
        </row>
        <row r="265">
          <cell r="A265">
            <v>40336000</v>
          </cell>
        </row>
        <row r="266">
          <cell r="A266">
            <v>40337000</v>
          </cell>
        </row>
        <row r="267">
          <cell r="A267">
            <v>40400000</v>
          </cell>
        </row>
        <row r="268">
          <cell r="A268">
            <v>40401000</v>
          </cell>
        </row>
        <row r="269">
          <cell r="A269">
            <v>40402000</v>
          </cell>
        </row>
        <row r="270">
          <cell r="A270">
            <v>40403000</v>
          </cell>
        </row>
        <row r="271">
          <cell r="A271">
            <v>40404000</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9"/>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FL485"/>
  <sheetViews>
    <sheetView tabSelected="1" view="pageBreakPreview" topLeftCell="A19" zoomScale="90" zoomScaleNormal="75" zoomScaleSheetLayoutView="90" workbookViewId="0">
      <selection activeCell="N400" sqref="N400"/>
    </sheetView>
  </sheetViews>
  <sheetFormatPr defaultColWidth="21.140625" defaultRowHeight="45.75" customHeight="1"/>
  <cols>
    <col min="1" max="1" width="5.85546875" style="116" customWidth="1"/>
    <col min="2" max="2" width="47.85546875" style="118" customWidth="1"/>
    <col min="3" max="3" width="11.5703125" style="13" customWidth="1"/>
    <col min="4" max="4" width="15" style="13" customWidth="1"/>
    <col min="5" max="5" width="68.7109375" style="30" customWidth="1"/>
    <col min="6" max="6" width="12.7109375" style="13" customWidth="1"/>
    <col min="7" max="7" width="16.42578125" style="13" customWidth="1"/>
    <col min="8" max="8" width="16.140625" style="13" customWidth="1"/>
    <col min="9" max="9" width="21.42578125" style="13" customWidth="1"/>
    <col min="10" max="10" width="19.28515625" style="13" customWidth="1"/>
    <col min="11" max="11" width="18.7109375" style="13" customWidth="1"/>
    <col min="12" max="12" width="15.5703125" style="13" customWidth="1"/>
    <col min="13" max="13" width="16.85546875" style="13" customWidth="1"/>
    <col min="14" max="14" width="36.140625" style="30" customWidth="1"/>
    <col min="15" max="844" width="21.140625" style="6"/>
    <col min="845" max="16384" width="21.140625" style="7"/>
  </cols>
  <sheetData>
    <row r="1" spans="1:844" s="21" customFormat="1" ht="30" customHeight="1">
      <c r="A1" s="211" t="s">
        <v>1332</v>
      </c>
      <c r="B1" s="211"/>
      <c r="C1" s="211"/>
      <c r="D1" s="211"/>
      <c r="E1" s="211"/>
      <c r="F1" s="211"/>
      <c r="G1" s="211"/>
      <c r="H1" s="211"/>
      <c r="I1" s="211"/>
      <c r="J1" s="211"/>
      <c r="K1" s="211"/>
      <c r="L1" s="211"/>
      <c r="M1" s="211"/>
      <c r="N1" s="211"/>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c r="IJ1" s="20"/>
      <c r="IK1" s="20"/>
      <c r="IL1" s="20"/>
      <c r="IM1" s="20"/>
      <c r="IN1" s="20"/>
      <c r="IO1" s="20"/>
      <c r="IP1" s="20"/>
      <c r="IQ1" s="20"/>
      <c r="IR1" s="20"/>
      <c r="IS1" s="20"/>
      <c r="IT1" s="20"/>
      <c r="IU1" s="20"/>
      <c r="IV1" s="20"/>
      <c r="IW1" s="20"/>
      <c r="IX1" s="20"/>
      <c r="IY1" s="20"/>
      <c r="IZ1" s="20"/>
      <c r="JA1" s="20"/>
      <c r="JB1" s="20"/>
      <c r="JC1" s="20"/>
      <c r="JD1" s="20"/>
      <c r="JE1" s="20"/>
      <c r="JF1" s="20"/>
      <c r="JG1" s="20"/>
      <c r="JH1" s="20"/>
      <c r="JI1" s="20"/>
      <c r="JJ1" s="20"/>
      <c r="JK1" s="20"/>
      <c r="JL1" s="20"/>
      <c r="JM1" s="20"/>
      <c r="JN1" s="20"/>
      <c r="JO1" s="20"/>
      <c r="JP1" s="20"/>
      <c r="JQ1" s="20"/>
      <c r="JR1" s="20"/>
      <c r="JS1" s="20"/>
      <c r="JT1" s="20"/>
      <c r="JU1" s="20"/>
      <c r="JV1" s="20"/>
      <c r="JW1" s="20"/>
      <c r="JX1" s="20"/>
      <c r="JY1" s="20"/>
      <c r="JZ1" s="20"/>
      <c r="KA1" s="20"/>
      <c r="KB1" s="20"/>
      <c r="KC1" s="20"/>
      <c r="KD1" s="20"/>
      <c r="KE1" s="20"/>
      <c r="KF1" s="20"/>
      <c r="KG1" s="20"/>
      <c r="KH1" s="20"/>
      <c r="KI1" s="20"/>
      <c r="KJ1" s="20"/>
      <c r="KK1" s="20"/>
      <c r="KL1" s="20"/>
      <c r="KM1" s="20"/>
      <c r="KN1" s="20"/>
      <c r="KO1" s="20"/>
      <c r="KP1" s="20"/>
      <c r="KQ1" s="20"/>
      <c r="KR1" s="20"/>
      <c r="KS1" s="20"/>
      <c r="KT1" s="20"/>
      <c r="KU1" s="20"/>
      <c r="KV1" s="20"/>
      <c r="KW1" s="20"/>
      <c r="KX1" s="20"/>
      <c r="KY1" s="20"/>
      <c r="KZ1" s="20"/>
      <c r="LA1" s="20"/>
      <c r="LB1" s="20"/>
      <c r="LC1" s="20"/>
      <c r="LD1" s="20"/>
      <c r="LE1" s="20"/>
      <c r="LF1" s="20"/>
      <c r="LG1" s="20"/>
      <c r="LH1" s="20"/>
      <c r="LI1" s="20"/>
      <c r="LJ1" s="20"/>
      <c r="LK1" s="20"/>
      <c r="LL1" s="20"/>
      <c r="LM1" s="20"/>
      <c r="LN1" s="20"/>
      <c r="LO1" s="20"/>
      <c r="LP1" s="20"/>
      <c r="LQ1" s="20"/>
      <c r="LR1" s="20"/>
      <c r="LS1" s="20"/>
      <c r="LT1" s="20"/>
      <c r="LU1" s="20"/>
      <c r="LV1" s="20"/>
      <c r="LW1" s="20"/>
      <c r="LX1" s="20"/>
      <c r="LY1" s="20"/>
      <c r="LZ1" s="20"/>
      <c r="MA1" s="20"/>
      <c r="MB1" s="20"/>
      <c r="MC1" s="20"/>
      <c r="MD1" s="20"/>
      <c r="ME1" s="20"/>
      <c r="MF1" s="20"/>
      <c r="MG1" s="20"/>
      <c r="MH1" s="20"/>
      <c r="MI1" s="20"/>
      <c r="MJ1" s="20"/>
      <c r="MK1" s="20"/>
      <c r="ML1" s="20"/>
      <c r="MM1" s="20"/>
      <c r="MN1" s="20"/>
      <c r="MO1" s="20"/>
      <c r="MP1" s="20"/>
      <c r="MQ1" s="20"/>
      <c r="MR1" s="20"/>
      <c r="MS1" s="20"/>
      <c r="MT1" s="20"/>
      <c r="MU1" s="20"/>
      <c r="MV1" s="20"/>
      <c r="MW1" s="20"/>
      <c r="MX1" s="20"/>
      <c r="MY1" s="20"/>
      <c r="MZ1" s="20"/>
      <c r="NA1" s="20"/>
      <c r="NB1" s="20"/>
      <c r="NC1" s="20"/>
      <c r="ND1" s="20"/>
      <c r="NE1" s="20"/>
      <c r="NF1" s="20"/>
      <c r="NG1" s="20"/>
      <c r="NH1" s="20"/>
      <c r="NI1" s="20"/>
      <c r="NJ1" s="20"/>
      <c r="NK1" s="20"/>
      <c r="NL1" s="20"/>
      <c r="NM1" s="20"/>
      <c r="NN1" s="20"/>
      <c r="NO1" s="20"/>
      <c r="NP1" s="20"/>
      <c r="NQ1" s="20"/>
      <c r="NR1" s="20"/>
      <c r="NS1" s="20"/>
      <c r="NT1" s="20"/>
      <c r="NU1" s="20"/>
      <c r="NV1" s="20"/>
      <c r="NW1" s="20"/>
      <c r="NX1" s="20"/>
      <c r="NY1" s="20"/>
      <c r="NZ1" s="20"/>
      <c r="OA1" s="20"/>
      <c r="OB1" s="20"/>
      <c r="OC1" s="20"/>
      <c r="OD1" s="20"/>
      <c r="OE1" s="20"/>
      <c r="OF1" s="20"/>
      <c r="OG1" s="20"/>
      <c r="OH1" s="20"/>
      <c r="OI1" s="20"/>
      <c r="OJ1" s="20"/>
      <c r="OK1" s="20"/>
      <c r="OL1" s="20"/>
      <c r="OM1" s="20"/>
      <c r="ON1" s="20"/>
      <c r="OO1" s="20"/>
      <c r="OP1" s="20"/>
      <c r="OQ1" s="20"/>
      <c r="OR1" s="20"/>
      <c r="OS1" s="20"/>
      <c r="OT1" s="20"/>
      <c r="OU1" s="20"/>
      <c r="OV1" s="20"/>
      <c r="OW1" s="20"/>
      <c r="OX1" s="20"/>
      <c r="OY1" s="20"/>
      <c r="OZ1" s="20"/>
      <c r="PA1" s="20"/>
      <c r="PB1" s="20"/>
      <c r="PC1" s="20"/>
      <c r="PD1" s="20"/>
      <c r="PE1" s="20"/>
      <c r="PF1" s="20"/>
      <c r="PG1" s="20"/>
      <c r="PH1" s="20"/>
      <c r="PI1" s="20"/>
      <c r="PJ1" s="20"/>
      <c r="PK1" s="20"/>
      <c r="PL1" s="20"/>
      <c r="PM1" s="20"/>
      <c r="PN1" s="20"/>
      <c r="PO1" s="20"/>
      <c r="PP1" s="20"/>
      <c r="PQ1" s="20"/>
      <c r="PR1" s="20"/>
      <c r="PS1" s="20"/>
      <c r="PT1" s="20"/>
      <c r="PU1" s="20"/>
      <c r="PV1" s="20"/>
      <c r="PW1" s="20"/>
      <c r="PX1" s="20"/>
      <c r="PY1" s="20"/>
      <c r="PZ1" s="20"/>
      <c r="QA1" s="20"/>
      <c r="QB1" s="20"/>
      <c r="QC1" s="20"/>
      <c r="QD1" s="20"/>
      <c r="QE1" s="20"/>
      <c r="QF1" s="20"/>
      <c r="QG1" s="20"/>
      <c r="QH1" s="20"/>
      <c r="QI1" s="20"/>
      <c r="QJ1" s="20"/>
      <c r="QK1" s="20"/>
      <c r="QL1" s="20"/>
      <c r="QM1" s="20"/>
      <c r="QN1" s="20"/>
      <c r="QO1" s="20"/>
      <c r="QP1" s="20"/>
      <c r="QQ1" s="20"/>
      <c r="QR1" s="20"/>
      <c r="QS1" s="20"/>
      <c r="QT1" s="20"/>
      <c r="QU1" s="20"/>
      <c r="QV1" s="20"/>
      <c r="QW1" s="20"/>
      <c r="QX1" s="20"/>
      <c r="QY1" s="20"/>
      <c r="QZ1" s="20"/>
      <c r="RA1" s="20"/>
      <c r="RB1" s="20"/>
      <c r="RC1" s="20"/>
      <c r="RD1" s="20"/>
      <c r="RE1" s="20"/>
      <c r="RF1" s="20"/>
      <c r="RG1" s="20"/>
      <c r="RH1" s="20"/>
      <c r="RI1" s="20"/>
      <c r="RJ1" s="20"/>
      <c r="RK1" s="20"/>
      <c r="RL1" s="20"/>
      <c r="RM1" s="20"/>
      <c r="RN1" s="20"/>
      <c r="RO1" s="20"/>
      <c r="RP1" s="20"/>
      <c r="RQ1" s="20"/>
      <c r="RR1" s="20"/>
      <c r="RS1" s="20"/>
      <c r="RT1" s="20"/>
      <c r="RU1" s="20"/>
      <c r="RV1" s="20"/>
      <c r="RW1" s="20"/>
      <c r="RX1" s="20"/>
      <c r="RY1" s="20"/>
      <c r="RZ1" s="20"/>
      <c r="SA1" s="20"/>
      <c r="SB1" s="20"/>
      <c r="SC1" s="20"/>
      <c r="SD1" s="20"/>
      <c r="SE1" s="20"/>
      <c r="SF1" s="20"/>
      <c r="SG1" s="20"/>
      <c r="SH1" s="20"/>
      <c r="SI1" s="20"/>
      <c r="SJ1" s="20"/>
      <c r="SK1" s="20"/>
      <c r="SL1" s="20"/>
      <c r="SM1" s="20"/>
      <c r="SN1" s="20"/>
      <c r="SO1" s="20"/>
      <c r="SP1" s="20"/>
      <c r="SQ1" s="20"/>
      <c r="SR1" s="20"/>
      <c r="SS1" s="20"/>
      <c r="ST1" s="20"/>
      <c r="SU1" s="20"/>
      <c r="SV1" s="20"/>
      <c r="SW1" s="20"/>
      <c r="SX1" s="20"/>
      <c r="SY1" s="20"/>
      <c r="SZ1" s="20"/>
      <c r="TA1" s="20"/>
      <c r="TB1" s="20"/>
      <c r="TC1" s="20"/>
      <c r="TD1" s="20"/>
      <c r="TE1" s="20"/>
      <c r="TF1" s="20"/>
      <c r="TG1" s="20"/>
      <c r="TH1" s="20"/>
      <c r="TI1" s="20"/>
      <c r="TJ1" s="20"/>
      <c r="TK1" s="20"/>
      <c r="TL1" s="20"/>
      <c r="TM1" s="20"/>
      <c r="TN1" s="20"/>
      <c r="TO1" s="20"/>
      <c r="TP1" s="20"/>
      <c r="TQ1" s="20"/>
      <c r="TR1" s="20"/>
      <c r="TS1" s="20"/>
      <c r="TT1" s="20"/>
      <c r="TU1" s="20"/>
      <c r="TV1" s="20"/>
      <c r="TW1" s="20"/>
      <c r="TX1" s="20"/>
      <c r="TY1" s="20"/>
      <c r="TZ1" s="20"/>
      <c r="UA1" s="20"/>
      <c r="UB1" s="20"/>
      <c r="UC1" s="20"/>
      <c r="UD1" s="20"/>
      <c r="UE1" s="20"/>
      <c r="UF1" s="20"/>
      <c r="UG1" s="20"/>
      <c r="UH1" s="20"/>
      <c r="UI1" s="20"/>
      <c r="UJ1" s="20"/>
      <c r="UK1" s="20"/>
      <c r="UL1" s="20"/>
      <c r="UM1" s="20"/>
      <c r="UN1" s="20"/>
      <c r="UO1" s="20"/>
      <c r="UP1" s="20"/>
      <c r="UQ1" s="20"/>
      <c r="UR1" s="20"/>
      <c r="US1" s="20"/>
      <c r="UT1" s="20"/>
      <c r="UU1" s="20"/>
      <c r="UV1" s="20"/>
      <c r="UW1" s="20"/>
      <c r="UX1" s="20"/>
      <c r="UY1" s="20"/>
      <c r="UZ1" s="20"/>
      <c r="VA1" s="20"/>
      <c r="VB1" s="20"/>
      <c r="VC1" s="20"/>
      <c r="VD1" s="20"/>
      <c r="VE1" s="20"/>
      <c r="VF1" s="20"/>
      <c r="VG1" s="20"/>
      <c r="VH1" s="20"/>
      <c r="VI1" s="20"/>
      <c r="VJ1" s="20"/>
      <c r="VK1" s="20"/>
      <c r="VL1" s="20"/>
      <c r="VM1" s="20"/>
      <c r="VN1" s="20"/>
      <c r="VO1" s="20"/>
      <c r="VP1" s="20"/>
      <c r="VQ1" s="20"/>
      <c r="VR1" s="20"/>
      <c r="VS1" s="20"/>
      <c r="VT1" s="20"/>
      <c r="VU1" s="20"/>
      <c r="VV1" s="20"/>
      <c r="VW1" s="20"/>
      <c r="VX1" s="20"/>
      <c r="VY1" s="20"/>
      <c r="VZ1" s="20"/>
      <c r="WA1" s="20"/>
      <c r="WB1" s="20"/>
      <c r="WC1" s="20"/>
      <c r="WD1" s="20"/>
      <c r="WE1" s="20"/>
      <c r="WF1" s="20"/>
      <c r="WG1" s="20"/>
      <c r="WH1" s="20"/>
      <c r="WI1" s="20"/>
      <c r="WJ1" s="20"/>
      <c r="WK1" s="20"/>
      <c r="WL1" s="20"/>
      <c r="WM1" s="20"/>
      <c r="WN1" s="20"/>
      <c r="WO1" s="20"/>
      <c r="WP1" s="20"/>
      <c r="WQ1" s="20"/>
      <c r="WR1" s="20"/>
      <c r="WS1" s="20"/>
      <c r="WT1" s="20"/>
      <c r="WU1" s="20"/>
      <c r="WV1" s="20"/>
      <c r="WW1" s="20"/>
      <c r="WX1" s="20"/>
      <c r="WY1" s="20"/>
      <c r="WZ1" s="20"/>
      <c r="XA1" s="20"/>
      <c r="XB1" s="20"/>
      <c r="XC1" s="20"/>
      <c r="XD1" s="20"/>
      <c r="XE1" s="20"/>
      <c r="XF1" s="20"/>
      <c r="XG1" s="20"/>
      <c r="XH1" s="20"/>
      <c r="XI1" s="20"/>
      <c r="XJ1" s="20"/>
      <c r="XK1" s="20"/>
      <c r="XL1" s="20"/>
      <c r="XM1" s="20"/>
      <c r="XN1" s="20"/>
      <c r="XO1" s="20"/>
      <c r="XP1" s="20"/>
      <c r="XQ1" s="20"/>
      <c r="XR1" s="20"/>
      <c r="XS1" s="20"/>
      <c r="XT1" s="20"/>
      <c r="XU1" s="20"/>
      <c r="XV1" s="20"/>
      <c r="XW1" s="20"/>
      <c r="XX1" s="20"/>
      <c r="XY1" s="20"/>
      <c r="XZ1" s="20"/>
      <c r="YA1" s="20"/>
      <c r="YB1" s="20"/>
      <c r="YC1" s="20"/>
      <c r="YD1" s="20"/>
      <c r="YE1" s="20"/>
      <c r="YF1" s="20"/>
      <c r="YG1" s="20"/>
      <c r="YH1" s="20"/>
      <c r="YI1" s="20"/>
      <c r="YJ1" s="20"/>
      <c r="YK1" s="20"/>
      <c r="YL1" s="20"/>
      <c r="YM1" s="20"/>
      <c r="YN1" s="20"/>
      <c r="YO1" s="20"/>
      <c r="YP1" s="20"/>
      <c r="YQ1" s="20"/>
      <c r="YR1" s="20"/>
      <c r="YS1" s="20"/>
      <c r="YT1" s="20"/>
      <c r="YU1" s="20"/>
      <c r="YV1" s="20"/>
      <c r="YW1" s="20"/>
      <c r="YX1" s="20"/>
      <c r="YY1" s="20"/>
      <c r="YZ1" s="20"/>
      <c r="ZA1" s="20"/>
      <c r="ZB1" s="20"/>
      <c r="ZC1" s="20"/>
      <c r="ZD1" s="20"/>
      <c r="ZE1" s="20"/>
      <c r="ZF1" s="20"/>
      <c r="ZG1" s="20"/>
      <c r="ZH1" s="20"/>
      <c r="ZI1" s="20"/>
      <c r="ZJ1" s="20"/>
      <c r="ZK1" s="20"/>
      <c r="ZL1" s="20"/>
      <c r="ZM1" s="20"/>
      <c r="ZN1" s="20"/>
      <c r="ZO1" s="20"/>
      <c r="ZP1" s="20"/>
      <c r="ZQ1" s="20"/>
      <c r="ZR1" s="20"/>
      <c r="ZS1" s="20"/>
      <c r="ZT1" s="20"/>
      <c r="ZU1" s="20"/>
      <c r="ZV1" s="20"/>
      <c r="ZW1" s="20"/>
      <c r="ZX1" s="20"/>
      <c r="ZY1" s="20"/>
      <c r="ZZ1" s="20"/>
      <c r="AAA1" s="20"/>
      <c r="AAB1" s="20"/>
      <c r="AAC1" s="20"/>
      <c r="AAD1" s="20"/>
      <c r="AAE1" s="20"/>
      <c r="AAF1" s="20"/>
      <c r="AAG1" s="20"/>
      <c r="AAH1" s="20"/>
      <c r="AAI1" s="20"/>
      <c r="AAJ1" s="20"/>
      <c r="AAK1" s="20"/>
      <c r="AAL1" s="20"/>
      <c r="AAM1" s="20"/>
      <c r="AAN1" s="20"/>
      <c r="AAO1" s="20"/>
      <c r="AAP1" s="20"/>
      <c r="AAQ1" s="20"/>
      <c r="AAR1" s="20"/>
      <c r="AAS1" s="20"/>
      <c r="AAT1" s="20"/>
      <c r="AAU1" s="20"/>
      <c r="AAV1" s="20"/>
      <c r="AAW1" s="20"/>
      <c r="AAX1" s="20"/>
      <c r="AAY1" s="20"/>
      <c r="AAZ1" s="20"/>
      <c r="ABA1" s="20"/>
      <c r="ABB1" s="20"/>
      <c r="ABC1" s="20"/>
      <c r="ABD1" s="20"/>
      <c r="ABE1" s="20"/>
      <c r="ABF1" s="20"/>
      <c r="ABG1" s="20"/>
      <c r="ABH1" s="20"/>
      <c r="ABI1" s="20"/>
      <c r="ABJ1" s="20"/>
      <c r="ABK1" s="20"/>
      <c r="ABL1" s="20"/>
      <c r="ABM1" s="20"/>
      <c r="ABN1" s="20"/>
      <c r="ABO1" s="20"/>
      <c r="ABP1" s="20"/>
      <c r="ABQ1" s="20"/>
      <c r="ABR1" s="20"/>
      <c r="ABS1" s="20"/>
      <c r="ABT1" s="20"/>
      <c r="ABU1" s="20"/>
      <c r="ABV1" s="20"/>
      <c r="ABW1" s="20"/>
      <c r="ABX1" s="20"/>
      <c r="ABY1" s="20"/>
      <c r="ABZ1" s="20"/>
      <c r="ACA1" s="20"/>
      <c r="ACB1" s="20"/>
      <c r="ACC1" s="20"/>
      <c r="ACD1" s="20"/>
      <c r="ACE1" s="20"/>
      <c r="ACF1" s="20"/>
      <c r="ACG1" s="20"/>
      <c r="ACH1" s="20"/>
      <c r="ACI1" s="20"/>
      <c r="ACJ1" s="20"/>
      <c r="ACK1" s="20"/>
      <c r="ACL1" s="20"/>
      <c r="ACM1" s="20"/>
      <c r="ACN1" s="20"/>
      <c r="ACO1" s="20"/>
      <c r="ACP1" s="20"/>
      <c r="ACQ1" s="20"/>
      <c r="ACR1" s="20"/>
      <c r="ACS1" s="20"/>
      <c r="ACT1" s="20"/>
      <c r="ACU1" s="20"/>
      <c r="ACV1" s="20"/>
      <c r="ACW1" s="20"/>
      <c r="ACX1" s="20"/>
      <c r="ACY1" s="20"/>
      <c r="ACZ1" s="20"/>
      <c r="ADA1" s="20"/>
      <c r="ADB1" s="20"/>
      <c r="ADC1" s="20"/>
      <c r="ADD1" s="20"/>
      <c r="ADE1" s="20"/>
      <c r="ADF1" s="20"/>
      <c r="ADG1" s="20"/>
      <c r="ADH1" s="20"/>
      <c r="ADI1" s="20"/>
      <c r="ADJ1" s="20"/>
      <c r="ADK1" s="20"/>
      <c r="ADL1" s="20"/>
      <c r="ADM1" s="20"/>
      <c r="ADN1" s="20"/>
      <c r="ADO1" s="20"/>
      <c r="ADP1" s="20"/>
      <c r="ADQ1" s="20"/>
      <c r="ADR1" s="20"/>
      <c r="ADS1" s="20"/>
      <c r="ADT1" s="20"/>
      <c r="ADU1" s="20"/>
      <c r="ADV1" s="20"/>
      <c r="ADW1" s="20"/>
      <c r="ADX1" s="20"/>
      <c r="ADY1" s="20"/>
      <c r="ADZ1" s="20"/>
      <c r="AEA1" s="20"/>
      <c r="AEB1" s="20"/>
      <c r="AEC1" s="20"/>
      <c r="AED1" s="20"/>
      <c r="AEE1" s="20"/>
      <c r="AEF1" s="20"/>
      <c r="AEG1" s="20"/>
      <c r="AEH1" s="20"/>
      <c r="AEI1" s="20"/>
      <c r="AEJ1" s="20"/>
      <c r="AEK1" s="20"/>
      <c r="AEL1" s="20"/>
      <c r="AEM1" s="20"/>
      <c r="AEN1" s="20"/>
      <c r="AEO1" s="20"/>
      <c r="AEP1" s="20"/>
      <c r="AEQ1" s="20"/>
      <c r="AER1" s="20"/>
      <c r="AES1" s="20"/>
      <c r="AET1" s="20"/>
      <c r="AEU1" s="20"/>
      <c r="AEV1" s="20"/>
      <c r="AEW1" s="20"/>
      <c r="AEX1" s="20"/>
      <c r="AEY1" s="20"/>
      <c r="AEZ1" s="20"/>
      <c r="AFA1" s="20"/>
      <c r="AFB1" s="20"/>
      <c r="AFC1" s="20"/>
      <c r="AFD1" s="20"/>
      <c r="AFE1" s="20"/>
      <c r="AFF1" s="20"/>
      <c r="AFG1" s="20"/>
      <c r="AFH1" s="20"/>
      <c r="AFI1" s="20"/>
      <c r="AFJ1" s="20"/>
      <c r="AFK1" s="20"/>
      <c r="AFL1" s="20"/>
    </row>
    <row r="2" spans="1:844" s="21" customFormat="1" ht="15">
      <c r="A2" s="114"/>
      <c r="B2" s="117"/>
      <c r="C2" s="98"/>
      <c r="D2" s="22"/>
      <c r="E2" s="119"/>
      <c r="F2" s="22"/>
      <c r="G2" s="22"/>
      <c r="H2" s="16"/>
      <c r="I2" s="16"/>
      <c r="J2" s="16"/>
      <c r="K2" s="16"/>
      <c r="L2" s="16"/>
      <c r="M2" s="16"/>
      <c r="N2" s="31"/>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c r="IK2" s="20"/>
      <c r="IL2" s="20"/>
      <c r="IM2" s="20"/>
      <c r="IN2" s="20"/>
      <c r="IO2" s="20"/>
      <c r="IP2" s="20"/>
      <c r="IQ2" s="20"/>
      <c r="IR2" s="20"/>
      <c r="IS2" s="20"/>
      <c r="IT2" s="20"/>
      <c r="IU2" s="20"/>
      <c r="IV2" s="20"/>
      <c r="IW2" s="20"/>
      <c r="IX2" s="20"/>
      <c r="IY2" s="20"/>
      <c r="IZ2" s="20"/>
      <c r="JA2" s="20"/>
      <c r="JB2" s="20"/>
      <c r="JC2" s="20"/>
      <c r="JD2" s="20"/>
      <c r="JE2" s="20"/>
      <c r="JF2" s="20"/>
      <c r="JG2" s="20"/>
      <c r="JH2" s="20"/>
      <c r="JI2" s="20"/>
      <c r="JJ2" s="20"/>
      <c r="JK2" s="20"/>
      <c r="JL2" s="20"/>
      <c r="JM2" s="20"/>
      <c r="JN2" s="20"/>
      <c r="JO2" s="20"/>
      <c r="JP2" s="20"/>
      <c r="JQ2" s="20"/>
      <c r="JR2" s="20"/>
      <c r="JS2" s="20"/>
      <c r="JT2" s="20"/>
      <c r="JU2" s="20"/>
      <c r="JV2" s="20"/>
      <c r="JW2" s="20"/>
      <c r="JX2" s="20"/>
      <c r="JY2" s="20"/>
      <c r="JZ2" s="20"/>
      <c r="KA2" s="20"/>
      <c r="KB2" s="20"/>
      <c r="KC2" s="20"/>
      <c r="KD2" s="20"/>
      <c r="KE2" s="20"/>
      <c r="KF2" s="20"/>
      <c r="KG2" s="20"/>
      <c r="KH2" s="20"/>
      <c r="KI2" s="20"/>
      <c r="KJ2" s="20"/>
      <c r="KK2" s="20"/>
      <c r="KL2" s="20"/>
      <c r="KM2" s="20"/>
      <c r="KN2" s="20"/>
      <c r="KO2" s="20"/>
      <c r="KP2" s="20"/>
      <c r="KQ2" s="20"/>
      <c r="KR2" s="20"/>
      <c r="KS2" s="20"/>
      <c r="KT2" s="20"/>
      <c r="KU2" s="20"/>
      <c r="KV2" s="20"/>
      <c r="KW2" s="20"/>
      <c r="KX2" s="20"/>
      <c r="KY2" s="20"/>
      <c r="KZ2" s="20"/>
      <c r="LA2" s="20"/>
      <c r="LB2" s="20"/>
      <c r="LC2" s="20"/>
      <c r="LD2" s="20"/>
      <c r="LE2" s="20"/>
      <c r="LF2" s="20"/>
      <c r="LG2" s="20"/>
      <c r="LH2" s="20"/>
      <c r="LI2" s="20"/>
      <c r="LJ2" s="20"/>
      <c r="LK2" s="20"/>
      <c r="LL2" s="20"/>
      <c r="LM2" s="20"/>
      <c r="LN2" s="20"/>
      <c r="LO2" s="20"/>
      <c r="LP2" s="20"/>
      <c r="LQ2" s="20"/>
      <c r="LR2" s="20"/>
      <c r="LS2" s="20"/>
      <c r="LT2" s="20"/>
      <c r="LU2" s="20"/>
      <c r="LV2" s="20"/>
      <c r="LW2" s="20"/>
      <c r="LX2" s="20"/>
      <c r="LY2" s="20"/>
      <c r="LZ2" s="20"/>
      <c r="MA2" s="20"/>
      <c r="MB2" s="20"/>
      <c r="MC2" s="20"/>
      <c r="MD2" s="20"/>
      <c r="ME2" s="20"/>
      <c r="MF2" s="20"/>
      <c r="MG2" s="20"/>
      <c r="MH2" s="20"/>
      <c r="MI2" s="20"/>
      <c r="MJ2" s="20"/>
      <c r="MK2" s="20"/>
      <c r="ML2" s="20"/>
      <c r="MM2" s="20"/>
      <c r="MN2" s="20"/>
      <c r="MO2" s="20"/>
      <c r="MP2" s="20"/>
      <c r="MQ2" s="20"/>
      <c r="MR2" s="20"/>
      <c r="MS2" s="20"/>
      <c r="MT2" s="20"/>
      <c r="MU2" s="20"/>
      <c r="MV2" s="20"/>
      <c r="MW2" s="20"/>
      <c r="MX2" s="20"/>
      <c r="MY2" s="20"/>
      <c r="MZ2" s="20"/>
      <c r="NA2" s="20"/>
      <c r="NB2" s="20"/>
      <c r="NC2" s="20"/>
      <c r="ND2" s="20"/>
      <c r="NE2" s="20"/>
      <c r="NF2" s="20"/>
      <c r="NG2" s="20"/>
      <c r="NH2" s="20"/>
      <c r="NI2" s="20"/>
      <c r="NJ2" s="20"/>
      <c r="NK2" s="20"/>
      <c r="NL2" s="20"/>
      <c r="NM2" s="20"/>
      <c r="NN2" s="20"/>
      <c r="NO2" s="20"/>
      <c r="NP2" s="20"/>
      <c r="NQ2" s="20"/>
      <c r="NR2" s="20"/>
      <c r="NS2" s="20"/>
      <c r="NT2" s="20"/>
      <c r="NU2" s="20"/>
      <c r="NV2" s="20"/>
      <c r="NW2" s="20"/>
      <c r="NX2" s="20"/>
      <c r="NY2" s="20"/>
      <c r="NZ2" s="20"/>
      <c r="OA2" s="20"/>
      <c r="OB2" s="20"/>
      <c r="OC2" s="20"/>
      <c r="OD2" s="20"/>
      <c r="OE2" s="20"/>
      <c r="OF2" s="20"/>
      <c r="OG2" s="20"/>
      <c r="OH2" s="20"/>
      <c r="OI2" s="20"/>
      <c r="OJ2" s="20"/>
      <c r="OK2" s="20"/>
      <c r="OL2" s="20"/>
      <c r="OM2" s="20"/>
      <c r="ON2" s="20"/>
      <c r="OO2" s="20"/>
      <c r="OP2" s="20"/>
      <c r="OQ2" s="20"/>
      <c r="OR2" s="20"/>
      <c r="OS2" s="20"/>
      <c r="OT2" s="20"/>
      <c r="OU2" s="20"/>
      <c r="OV2" s="20"/>
      <c r="OW2" s="20"/>
      <c r="OX2" s="20"/>
      <c r="OY2" s="20"/>
      <c r="OZ2" s="20"/>
      <c r="PA2" s="20"/>
      <c r="PB2" s="20"/>
      <c r="PC2" s="20"/>
      <c r="PD2" s="20"/>
      <c r="PE2" s="20"/>
      <c r="PF2" s="20"/>
      <c r="PG2" s="20"/>
      <c r="PH2" s="20"/>
      <c r="PI2" s="20"/>
      <c r="PJ2" s="20"/>
      <c r="PK2" s="20"/>
      <c r="PL2" s="20"/>
      <c r="PM2" s="20"/>
      <c r="PN2" s="20"/>
      <c r="PO2" s="20"/>
      <c r="PP2" s="20"/>
      <c r="PQ2" s="20"/>
      <c r="PR2" s="20"/>
      <c r="PS2" s="20"/>
      <c r="PT2" s="20"/>
      <c r="PU2" s="20"/>
      <c r="PV2" s="20"/>
      <c r="PW2" s="20"/>
      <c r="PX2" s="20"/>
      <c r="PY2" s="20"/>
      <c r="PZ2" s="20"/>
      <c r="QA2" s="20"/>
      <c r="QB2" s="20"/>
      <c r="QC2" s="20"/>
      <c r="QD2" s="20"/>
      <c r="QE2" s="20"/>
      <c r="QF2" s="20"/>
      <c r="QG2" s="20"/>
      <c r="QH2" s="20"/>
      <c r="QI2" s="20"/>
      <c r="QJ2" s="20"/>
      <c r="QK2" s="20"/>
      <c r="QL2" s="20"/>
      <c r="QM2" s="20"/>
      <c r="QN2" s="20"/>
      <c r="QO2" s="20"/>
      <c r="QP2" s="20"/>
      <c r="QQ2" s="20"/>
      <c r="QR2" s="20"/>
      <c r="QS2" s="20"/>
      <c r="QT2" s="20"/>
      <c r="QU2" s="20"/>
      <c r="QV2" s="20"/>
      <c r="QW2" s="20"/>
      <c r="QX2" s="20"/>
      <c r="QY2" s="20"/>
      <c r="QZ2" s="20"/>
      <c r="RA2" s="20"/>
      <c r="RB2" s="20"/>
      <c r="RC2" s="20"/>
      <c r="RD2" s="20"/>
      <c r="RE2" s="20"/>
      <c r="RF2" s="20"/>
      <c r="RG2" s="20"/>
      <c r="RH2" s="20"/>
      <c r="RI2" s="20"/>
      <c r="RJ2" s="20"/>
      <c r="RK2" s="20"/>
      <c r="RL2" s="20"/>
      <c r="RM2" s="20"/>
      <c r="RN2" s="20"/>
      <c r="RO2" s="20"/>
      <c r="RP2" s="20"/>
      <c r="RQ2" s="20"/>
      <c r="RR2" s="20"/>
      <c r="RS2" s="20"/>
      <c r="RT2" s="20"/>
      <c r="RU2" s="20"/>
      <c r="RV2" s="20"/>
      <c r="RW2" s="20"/>
      <c r="RX2" s="20"/>
      <c r="RY2" s="20"/>
      <c r="RZ2" s="20"/>
      <c r="SA2" s="20"/>
      <c r="SB2" s="20"/>
      <c r="SC2" s="20"/>
      <c r="SD2" s="20"/>
      <c r="SE2" s="20"/>
      <c r="SF2" s="20"/>
      <c r="SG2" s="20"/>
      <c r="SH2" s="20"/>
      <c r="SI2" s="20"/>
      <c r="SJ2" s="20"/>
      <c r="SK2" s="20"/>
      <c r="SL2" s="20"/>
      <c r="SM2" s="20"/>
      <c r="SN2" s="20"/>
      <c r="SO2" s="20"/>
      <c r="SP2" s="20"/>
      <c r="SQ2" s="20"/>
      <c r="SR2" s="20"/>
      <c r="SS2" s="20"/>
      <c r="ST2" s="20"/>
      <c r="SU2" s="20"/>
      <c r="SV2" s="20"/>
      <c r="SW2" s="20"/>
      <c r="SX2" s="20"/>
      <c r="SY2" s="20"/>
      <c r="SZ2" s="20"/>
      <c r="TA2" s="20"/>
      <c r="TB2" s="20"/>
      <c r="TC2" s="20"/>
      <c r="TD2" s="20"/>
      <c r="TE2" s="20"/>
      <c r="TF2" s="20"/>
      <c r="TG2" s="20"/>
      <c r="TH2" s="20"/>
      <c r="TI2" s="20"/>
      <c r="TJ2" s="20"/>
      <c r="TK2" s="20"/>
      <c r="TL2" s="20"/>
      <c r="TM2" s="20"/>
      <c r="TN2" s="20"/>
      <c r="TO2" s="20"/>
      <c r="TP2" s="20"/>
      <c r="TQ2" s="20"/>
      <c r="TR2" s="20"/>
      <c r="TS2" s="20"/>
      <c r="TT2" s="20"/>
      <c r="TU2" s="20"/>
      <c r="TV2" s="20"/>
      <c r="TW2" s="20"/>
      <c r="TX2" s="20"/>
      <c r="TY2" s="20"/>
      <c r="TZ2" s="20"/>
      <c r="UA2" s="20"/>
      <c r="UB2" s="20"/>
      <c r="UC2" s="20"/>
      <c r="UD2" s="20"/>
      <c r="UE2" s="20"/>
      <c r="UF2" s="20"/>
      <c r="UG2" s="20"/>
      <c r="UH2" s="20"/>
      <c r="UI2" s="20"/>
      <c r="UJ2" s="20"/>
      <c r="UK2" s="20"/>
      <c r="UL2" s="20"/>
      <c r="UM2" s="20"/>
      <c r="UN2" s="20"/>
      <c r="UO2" s="20"/>
      <c r="UP2" s="20"/>
      <c r="UQ2" s="20"/>
      <c r="UR2" s="20"/>
      <c r="US2" s="20"/>
      <c r="UT2" s="20"/>
      <c r="UU2" s="20"/>
      <c r="UV2" s="20"/>
      <c r="UW2" s="20"/>
      <c r="UX2" s="20"/>
      <c r="UY2" s="20"/>
      <c r="UZ2" s="20"/>
      <c r="VA2" s="20"/>
      <c r="VB2" s="20"/>
      <c r="VC2" s="20"/>
      <c r="VD2" s="20"/>
      <c r="VE2" s="20"/>
      <c r="VF2" s="20"/>
      <c r="VG2" s="20"/>
      <c r="VH2" s="20"/>
      <c r="VI2" s="20"/>
      <c r="VJ2" s="20"/>
      <c r="VK2" s="20"/>
      <c r="VL2" s="20"/>
      <c r="VM2" s="20"/>
      <c r="VN2" s="20"/>
      <c r="VO2" s="20"/>
      <c r="VP2" s="20"/>
      <c r="VQ2" s="20"/>
      <c r="VR2" s="20"/>
      <c r="VS2" s="20"/>
      <c r="VT2" s="20"/>
      <c r="VU2" s="20"/>
      <c r="VV2" s="20"/>
      <c r="VW2" s="20"/>
      <c r="VX2" s="20"/>
      <c r="VY2" s="20"/>
      <c r="VZ2" s="20"/>
      <c r="WA2" s="20"/>
      <c r="WB2" s="20"/>
      <c r="WC2" s="20"/>
      <c r="WD2" s="20"/>
      <c r="WE2" s="20"/>
      <c r="WF2" s="20"/>
      <c r="WG2" s="20"/>
      <c r="WH2" s="20"/>
      <c r="WI2" s="20"/>
      <c r="WJ2" s="20"/>
      <c r="WK2" s="20"/>
      <c r="WL2" s="20"/>
      <c r="WM2" s="20"/>
      <c r="WN2" s="20"/>
      <c r="WO2" s="20"/>
      <c r="WP2" s="20"/>
      <c r="WQ2" s="20"/>
      <c r="WR2" s="20"/>
      <c r="WS2" s="20"/>
      <c r="WT2" s="20"/>
      <c r="WU2" s="20"/>
      <c r="WV2" s="20"/>
      <c r="WW2" s="20"/>
      <c r="WX2" s="20"/>
      <c r="WY2" s="20"/>
      <c r="WZ2" s="20"/>
      <c r="XA2" s="20"/>
      <c r="XB2" s="20"/>
      <c r="XC2" s="20"/>
      <c r="XD2" s="20"/>
      <c r="XE2" s="20"/>
      <c r="XF2" s="20"/>
      <c r="XG2" s="20"/>
      <c r="XH2" s="20"/>
      <c r="XI2" s="20"/>
      <c r="XJ2" s="20"/>
      <c r="XK2" s="20"/>
      <c r="XL2" s="20"/>
      <c r="XM2" s="20"/>
      <c r="XN2" s="20"/>
      <c r="XO2" s="20"/>
      <c r="XP2" s="20"/>
      <c r="XQ2" s="20"/>
      <c r="XR2" s="20"/>
      <c r="XS2" s="20"/>
      <c r="XT2" s="20"/>
      <c r="XU2" s="20"/>
      <c r="XV2" s="20"/>
      <c r="XW2" s="20"/>
      <c r="XX2" s="20"/>
      <c r="XY2" s="20"/>
      <c r="XZ2" s="20"/>
      <c r="YA2" s="20"/>
      <c r="YB2" s="20"/>
      <c r="YC2" s="20"/>
      <c r="YD2" s="20"/>
      <c r="YE2" s="20"/>
      <c r="YF2" s="20"/>
      <c r="YG2" s="20"/>
      <c r="YH2" s="20"/>
      <c r="YI2" s="20"/>
      <c r="YJ2" s="20"/>
      <c r="YK2" s="20"/>
      <c r="YL2" s="20"/>
      <c r="YM2" s="20"/>
      <c r="YN2" s="20"/>
      <c r="YO2" s="20"/>
      <c r="YP2" s="20"/>
      <c r="YQ2" s="20"/>
      <c r="YR2" s="20"/>
      <c r="YS2" s="20"/>
      <c r="YT2" s="20"/>
      <c r="YU2" s="20"/>
      <c r="YV2" s="20"/>
      <c r="YW2" s="20"/>
      <c r="YX2" s="20"/>
      <c r="YY2" s="20"/>
      <c r="YZ2" s="20"/>
      <c r="ZA2" s="20"/>
      <c r="ZB2" s="20"/>
      <c r="ZC2" s="20"/>
      <c r="ZD2" s="20"/>
      <c r="ZE2" s="20"/>
      <c r="ZF2" s="20"/>
      <c r="ZG2" s="20"/>
      <c r="ZH2" s="20"/>
      <c r="ZI2" s="20"/>
      <c r="ZJ2" s="20"/>
      <c r="ZK2" s="20"/>
      <c r="ZL2" s="20"/>
      <c r="ZM2" s="20"/>
      <c r="ZN2" s="20"/>
      <c r="ZO2" s="20"/>
      <c r="ZP2" s="20"/>
      <c r="ZQ2" s="20"/>
      <c r="ZR2" s="20"/>
      <c r="ZS2" s="20"/>
      <c r="ZT2" s="20"/>
      <c r="ZU2" s="20"/>
      <c r="ZV2" s="20"/>
      <c r="ZW2" s="20"/>
      <c r="ZX2" s="20"/>
      <c r="ZY2" s="20"/>
      <c r="ZZ2" s="20"/>
      <c r="AAA2" s="20"/>
      <c r="AAB2" s="20"/>
      <c r="AAC2" s="20"/>
      <c r="AAD2" s="20"/>
      <c r="AAE2" s="20"/>
      <c r="AAF2" s="20"/>
      <c r="AAG2" s="20"/>
      <c r="AAH2" s="20"/>
      <c r="AAI2" s="20"/>
      <c r="AAJ2" s="20"/>
      <c r="AAK2" s="20"/>
      <c r="AAL2" s="20"/>
      <c r="AAM2" s="20"/>
      <c r="AAN2" s="20"/>
      <c r="AAO2" s="20"/>
      <c r="AAP2" s="20"/>
      <c r="AAQ2" s="20"/>
      <c r="AAR2" s="20"/>
      <c r="AAS2" s="20"/>
      <c r="AAT2" s="20"/>
      <c r="AAU2" s="20"/>
      <c r="AAV2" s="20"/>
      <c r="AAW2" s="20"/>
      <c r="AAX2" s="20"/>
      <c r="AAY2" s="20"/>
      <c r="AAZ2" s="20"/>
      <c r="ABA2" s="20"/>
      <c r="ABB2" s="20"/>
      <c r="ABC2" s="20"/>
      <c r="ABD2" s="20"/>
      <c r="ABE2" s="20"/>
      <c r="ABF2" s="20"/>
      <c r="ABG2" s="20"/>
      <c r="ABH2" s="20"/>
      <c r="ABI2" s="20"/>
      <c r="ABJ2" s="20"/>
      <c r="ABK2" s="20"/>
      <c r="ABL2" s="20"/>
      <c r="ABM2" s="20"/>
      <c r="ABN2" s="20"/>
      <c r="ABO2" s="20"/>
      <c r="ABP2" s="20"/>
      <c r="ABQ2" s="20"/>
      <c r="ABR2" s="20"/>
      <c r="ABS2" s="20"/>
      <c r="ABT2" s="20"/>
      <c r="ABU2" s="20"/>
      <c r="ABV2" s="20"/>
      <c r="ABW2" s="20"/>
      <c r="ABX2" s="20"/>
      <c r="ABY2" s="20"/>
      <c r="ABZ2" s="20"/>
      <c r="ACA2" s="20"/>
      <c r="ACB2" s="20"/>
      <c r="ACC2" s="20"/>
      <c r="ACD2" s="20"/>
      <c r="ACE2" s="20"/>
      <c r="ACF2" s="20"/>
      <c r="ACG2" s="20"/>
      <c r="ACH2" s="20"/>
      <c r="ACI2" s="20"/>
      <c r="ACJ2" s="20"/>
      <c r="ACK2" s="20"/>
      <c r="ACL2" s="20"/>
      <c r="ACM2" s="20"/>
      <c r="ACN2" s="20"/>
      <c r="ACO2" s="20"/>
      <c r="ACP2" s="20"/>
      <c r="ACQ2" s="20"/>
      <c r="ACR2" s="20"/>
      <c r="ACS2" s="20"/>
      <c r="ACT2" s="20"/>
      <c r="ACU2" s="20"/>
      <c r="ACV2" s="20"/>
      <c r="ACW2" s="20"/>
      <c r="ACX2" s="20"/>
      <c r="ACY2" s="20"/>
      <c r="ACZ2" s="20"/>
      <c r="ADA2" s="20"/>
      <c r="ADB2" s="20"/>
      <c r="ADC2" s="20"/>
      <c r="ADD2" s="20"/>
      <c r="ADE2" s="20"/>
      <c r="ADF2" s="20"/>
      <c r="ADG2" s="20"/>
      <c r="ADH2" s="20"/>
      <c r="ADI2" s="20"/>
      <c r="ADJ2" s="20"/>
      <c r="ADK2" s="20"/>
      <c r="ADL2" s="20"/>
      <c r="ADM2" s="20"/>
      <c r="ADN2" s="20"/>
      <c r="ADO2" s="20"/>
      <c r="ADP2" s="20"/>
      <c r="ADQ2" s="20"/>
      <c r="ADR2" s="20"/>
      <c r="ADS2" s="20"/>
      <c r="ADT2" s="20"/>
      <c r="ADU2" s="20"/>
      <c r="ADV2" s="20"/>
      <c r="ADW2" s="20"/>
      <c r="ADX2" s="20"/>
      <c r="ADY2" s="20"/>
      <c r="ADZ2" s="20"/>
      <c r="AEA2" s="20"/>
      <c r="AEB2" s="20"/>
      <c r="AEC2" s="20"/>
      <c r="AED2" s="20"/>
      <c r="AEE2" s="20"/>
      <c r="AEF2" s="20"/>
      <c r="AEG2" s="20"/>
      <c r="AEH2" s="20"/>
      <c r="AEI2" s="20"/>
      <c r="AEJ2" s="20"/>
      <c r="AEK2" s="20"/>
      <c r="AEL2" s="20"/>
      <c r="AEM2" s="20"/>
      <c r="AEN2" s="20"/>
      <c r="AEO2" s="20"/>
      <c r="AEP2" s="20"/>
      <c r="AEQ2" s="20"/>
      <c r="AER2" s="20"/>
      <c r="AES2" s="20"/>
      <c r="AET2" s="20"/>
      <c r="AEU2" s="20"/>
      <c r="AEV2" s="20"/>
      <c r="AEW2" s="20"/>
      <c r="AEX2" s="20"/>
      <c r="AEY2" s="20"/>
      <c r="AEZ2" s="20"/>
      <c r="AFA2" s="20"/>
      <c r="AFB2" s="20"/>
      <c r="AFC2" s="20"/>
      <c r="AFD2" s="20"/>
      <c r="AFE2" s="20"/>
      <c r="AFF2" s="20"/>
      <c r="AFG2" s="20"/>
      <c r="AFH2" s="20"/>
      <c r="AFI2" s="20"/>
      <c r="AFJ2" s="20"/>
      <c r="AFK2" s="20"/>
      <c r="AFL2" s="20"/>
    </row>
    <row r="3" spans="1:844" s="24" customFormat="1" ht="15">
      <c r="A3" s="212" t="s">
        <v>1285</v>
      </c>
      <c r="B3" s="213"/>
      <c r="C3" s="213"/>
      <c r="D3" s="213"/>
      <c r="E3" s="213"/>
      <c r="F3" s="213"/>
      <c r="G3" s="213"/>
      <c r="H3" s="213"/>
      <c r="I3" s="213"/>
      <c r="J3" s="213"/>
      <c r="K3" s="213"/>
      <c r="L3" s="213"/>
      <c r="M3" s="213"/>
      <c r="N3" s="21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c r="IW3" s="23"/>
      <c r="IX3" s="23"/>
      <c r="IY3" s="23"/>
      <c r="IZ3" s="23"/>
      <c r="JA3" s="23"/>
      <c r="JB3" s="23"/>
      <c r="JC3" s="23"/>
      <c r="JD3" s="23"/>
      <c r="JE3" s="23"/>
      <c r="JF3" s="23"/>
      <c r="JG3" s="23"/>
      <c r="JH3" s="23"/>
      <c r="JI3" s="23"/>
      <c r="JJ3" s="23"/>
      <c r="JK3" s="23"/>
      <c r="JL3" s="23"/>
      <c r="JM3" s="23"/>
      <c r="JN3" s="23"/>
      <c r="JO3" s="23"/>
      <c r="JP3" s="23"/>
      <c r="JQ3" s="23"/>
      <c r="JR3" s="23"/>
      <c r="JS3" s="23"/>
      <c r="JT3" s="23"/>
      <c r="JU3" s="23"/>
      <c r="JV3" s="23"/>
      <c r="JW3" s="23"/>
      <c r="JX3" s="23"/>
      <c r="JY3" s="23"/>
      <c r="JZ3" s="23"/>
      <c r="KA3" s="23"/>
      <c r="KB3" s="23"/>
      <c r="KC3" s="23"/>
      <c r="KD3" s="23"/>
      <c r="KE3" s="23"/>
      <c r="KF3" s="23"/>
      <c r="KG3" s="23"/>
      <c r="KH3" s="23"/>
      <c r="KI3" s="23"/>
      <c r="KJ3" s="23"/>
      <c r="KK3" s="23"/>
      <c r="KL3" s="23"/>
      <c r="KM3" s="23"/>
      <c r="KN3" s="23"/>
      <c r="KO3" s="23"/>
      <c r="KP3" s="23"/>
      <c r="KQ3" s="23"/>
      <c r="KR3" s="23"/>
      <c r="KS3" s="23"/>
      <c r="KT3" s="23"/>
      <c r="KU3" s="23"/>
      <c r="KV3" s="23"/>
      <c r="KW3" s="23"/>
      <c r="KX3" s="23"/>
      <c r="KY3" s="23"/>
      <c r="KZ3" s="23"/>
      <c r="LA3" s="23"/>
      <c r="LB3" s="23"/>
      <c r="LC3" s="23"/>
      <c r="LD3" s="23"/>
      <c r="LE3" s="23"/>
      <c r="LF3" s="23"/>
      <c r="LG3" s="23"/>
      <c r="LH3" s="23"/>
      <c r="LI3" s="23"/>
      <c r="LJ3" s="23"/>
      <c r="LK3" s="23"/>
      <c r="LL3" s="23"/>
      <c r="LM3" s="23"/>
      <c r="LN3" s="23"/>
      <c r="LO3" s="23"/>
      <c r="LP3" s="23"/>
      <c r="LQ3" s="23"/>
      <c r="LR3" s="23"/>
      <c r="LS3" s="23"/>
      <c r="LT3" s="23"/>
      <c r="LU3" s="23"/>
      <c r="LV3" s="23"/>
      <c r="LW3" s="23"/>
      <c r="LX3" s="23"/>
      <c r="LY3" s="23"/>
      <c r="LZ3" s="23"/>
      <c r="MA3" s="23"/>
      <c r="MB3" s="23"/>
      <c r="MC3" s="23"/>
      <c r="MD3" s="23"/>
      <c r="ME3" s="23"/>
      <c r="MF3" s="23"/>
      <c r="MG3" s="23"/>
      <c r="MH3" s="23"/>
      <c r="MI3" s="23"/>
      <c r="MJ3" s="23"/>
      <c r="MK3" s="23"/>
      <c r="ML3" s="23"/>
      <c r="MM3" s="23"/>
      <c r="MN3" s="23"/>
      <c r="MO3" s="23"/>
      <c r="MP3" s="23"/>
      <c r="MQ3" s="23"/>
      <c r="MR3" s="23"/>
      <c r="MS3" s="23"/>
      <c r="MT3" s="23"/>
      <c r="MU3" s="23"/>
      <c r="MV3" s="23"/>
      <c r="MW3" s="23"/>
      <c r="MX3" s="23"/>
      <c r="MY3" s="23"/>
      <c r="MZ3" s="23"/>
      <c r="NA3" s="23"/>
      <c r="NB3" s="23"/>
      <c r="NC3" s="23"/>
      <c r="ND3" s="23"/>
      <c r="NE3" s="23"/>
      <c r="NF3" s="23"/>
      <c r="NG3" s="23"/>
      <c r="NH3" s="23"/>
      <c r="NI3" s="23"/>
      <c r="NJ3" s="23"/>
      <c r="NK3" s="23"/>
      <c r="NL3" s="23"/>
      <c r="NM3" s="23"/>
      <c r="NN3" s="23"/>
      <c r="NO3" s="23"/>
      <c r="NP3" s="23"/>
      <c r="NQ3" s="23"/>
      <c r="NR3" s="23"/>
      <c r="NS3" s="23"/>
      <c r="NT3" s="23"/>
      <c r="NU3" s="23"/>
      <c r="NV3" s="23"/>
      <c r="NW3" s="23"/>
      <c r="NX3" s="23"/>
      <c r="NY3" s="23"/>
      <c r="NZ3" s="23"/>
      <c r="OA3" s="23"/>
      <c r="OB3" s="23"/>
      <c r="OC3" s="23"/>
      <c r="OD3" s="23"/>
      <c r="OE3" s="23"/>
      <c r="OF3" s="23"/>
      <c r="OG3" s="23"/>
      <c r="OH3" s="23"/>
      <c r="OI3" s="23"/>
      <c r="OJ3" s="23"/>
      <c r="OK3" s="23"/>
      <c r="OL3" s="23"/>
      <c r="OM3" s="23"/>
      <c r="ON3" s="23"/>
      <c r="OO3" s="23"/>
      <c r="OP3" s="23"/>
      <c r="OQ3" s="23"/>
      <c r="OR3" s="23"/>
      <c r="OS3" s="23"/>
      <c r="OT3" s="23"/>
      <c r="OU3" s="23"/>
      <c r="OV3" s="23"/>
      <c r="OW3" s="23"/>
      <c r="OX3" s="23"/>
      <c r="OY3" s="23"/>
      <c r="OZ3" s="23"/>
      <c r="PA3" s="23"/>
      <c r="PB3" s="23"/>
      <c r="PC3" s="23"/>
      <c r="PD3" s="23"/>
      <c r="PE3" s="23"/>
      <c r="PF3" s="23"/>
      <c r="PG3" s="23"/>
      <c r="PH3" s="23"/>
      <c r="PI3" s="23"/>
      <c r="PJ3" s="23"/>
      <c r="PK3" s="23"/>
      <c r="PL3" s="23"/>
      <c r="PM3" s="23"/>
      <c r="PN3" s="23"/>
      <c r="PO3" s="23"/>
      <c r="PP3" s="23"/>
      <c r="PQ3" s="23"/>
      <c r="PR3" s="23"/>
      <c r="PS3" s="23"/>
      <c r="PT3" s="23"/>
      <c r="PU3" s="23"/>
      <c r="PV3" s="23"/>
      <c r="PW3" s="23"/>
      <c r="PX3" s="23"/>
      <c r="PY3" s="23"/>
      <c r="PZ3" s="23"/>
      <c r="QA3" s="23"/>
      <c r="QB3" s="23"/>
      <c r="QC3" s="23"/>
      <c r="QD3" s="23"/>
      <c r="QE3" s="23"/>
      <c r="QF3" s="23"/>
      <c r="QG3" s="23"/>
      <c r="QH3" s="23"/>
      <c r="QI3" s="23"/>
      <c r="QJ3" s="23"/>
      <c r="QK3" s="23"/>
      <c r="QL3" s="23"/>
      <c r="QM3" s="23"/>
      <c r="QN3" s="23"/>
      <c r="QO3" s="23"/>
      <c r="QP3" s="23"/>
      <c r="QQ3" s="23"/>
      <c r="QR3" s="23"/>
      <c r="QS3" s="23"/>
      <c r="QT3" s="23"/>
      <c r="QU3" s="23"/>
      <c r="QV3" s="23"/>
      <c r="QW3" s="23"/>
      <c r="QX3" s="23"/>
      <c r="QY3" s="23"/>
      <c r="QZ3" s="23"/>
      <c r="RA3" s="23"/>
      <c r="RB3" s="23"/>
      <c r="RC3" s="23"/>
      <c r="RD3" s="23"/>
      <c r="RE3" s="23"/>
      <c r="RF3" s="23"/>
      <c r="RG3" s="23"/>
      <c r="RH3" s="23"/>
      <c r="RI3" s="23"/>
      <c r="RJ3" s="23"/>
      <c r="RK3" s="23"/>
      <c r="RL3" s="23"/>
      <c r="RM3" s="23"/>
      <c r="RN3" s="23"/>
      <c r="RO3" s="23"/>
      <c r="RP3" s="23"/>
      <c r="RQ3" s="23"/>
      <c r="RR3" s="23"/>
      <c r="RS3" s="23"/>
      <c r="RT3" s="23"/>
      <c r="RU3" s="23"/>
      <c r="RV3" s="23"/>
      <c r="RW3" s="23"/>
      <c r="RX3" s="23"/>
      <c r="RY3" s="23"/>
      <c r="RZ3" s="23"/>
      <c r="SA3" s="23"/>
      <c r="SB3" s="23"/>
      <c r="SC3" s="23"/>
      <c r="SD3" s="23"/>
      <c r="SE3" s="23"/>
      <c r="SF3" s="23"/>
      <c r="SG3" s="23"/>
      <c r="SH3" s="23"/>
      <c r="SI3" s="23"/>
      <c r="SJ3" s="23"/>
      <c r="SK3" s="23"/>
      <c r="SL3" s="23"/>
      <c r="SM3" s="23"/>
      <c r="SN3" s="23"/>
      <c r="SO3" s="23"/>
      <c r="SP3" s="23"/>
      <c r="SQ3" s="23"/>
      <c r="SR3" s="23"/>
      <c r="SS3" s="23"/>
      <c r="ST3" s="23"/>
      <c r="SU3" s="23"/>
      <c r="SV3" s="23"/>
      <c r="SW3" s="23"/>
      <c r="SX3" s="23"/>
      <c r="SY3" s="23"/>
      <c r="SZ3" s="23"/>
      <c r="TA3" s="23"/>
      <c r="TB3" s="23"/>
      <c r="TC3" s="23"/>
      <c r="TD3" s="23"/>
      <c r="TE3" s="23"/>
      <c r="TF3" s="23"/>
      <c r="TG3" s="23"/>
      <c r="TH3" s="23"/>
      <c r="TI3" s="23"/>
      <c r="TJ3" s="23"/>
      <c r="TK3" s="23"/>
      <c r="TL3" s="23"/>
      <c r="TM3" s="23"/>
      <c r="TN3" s="23"/>
      <c r="TO3" s="23"/>
      <c r="TP3" s="23"/>
      <c r="TQ3" s="23"/>
      <c r="TR3" s="23"/>
      <c r="TS3" s="23"/>
      <c r="TT3" s="23"/>
      <c r="TU3" s="23"/>
      <c r="TV3" s="23"/>
      <c r="TW3" s="23"/>
      <c r="TX3" s="23"/>
      <c r="TY3" s="23"/>
      <c r="TZ3" s="23"/>
      <c r="UA3" s="23"/>
      <c r="UB3" s="23"/>
      <c r="UC3" s="23"/>
      <c r="UD3" s="23"/>
      <c r="UE3" s="23"/>
      <c r="UF3" s="23"/>
      <c r="UG3" s="23"/>
      <c r="UH3" s="23"/>
      <c r="UI3" s="23"/>
      <c r="UJ3" s="23"/>
      <c r="UK3" s="23"/>
      <c r="UL3" s="23"/>
      <c r="UM3" s="23"/>
      <c r="UN3" s="23"/>
      <c r="UO3" s="23"/>
      <c r="UP3" s="23"/>
      <c r="UQ3" s="23"/>
      <c r="UR3" s="23"/>
      <c r="US3" s="23"/>
      <c r="UT3" s="23"/>
      <c r="UU3" s="23"/>
      <c r="UV3" s="23"/>
      <c r="UW3" s="23"/>
      <c r="UX3" s="23"/>
      <c r="UY3" s="23"/>
      <c r="UZ3" s="23"/>
      <c r="VA3" s="23"/>
      <c r="VB3" s="23"/>
      <c r="VC3" s="23"/>
      <c r="VD3" s="23"/>
      <c r="VE3" s="23"/>
      <c r="VF3" s="23"/>
      <c r="VG3" s="23"/>
      <c r="VH3" s="23"/>
      <c r="VI3" s="23"/>
      <c r="VJ3" s="23"/>
      <c r="VK3" s="23"/>
      <c r="VL3" s="23"/>
      <c r="VM3" s="23"/>
      <c r="VN3" s="23"/>
      <c r="VO3" s="23"/>
      <c r="VP3" s="23"/>
      <c r="VQ3" s="23"/>
      <c r="VR3" s="23"/>
      <c r="VS3" s="23"/>
      <c r="VT3" s="23"/>
      <c r="VU3" s="23"/>
      <c r="VV3" s="23"/>
      <c r="VW3" s="23"/>
      <c r="VX3" s="23"/>
      <c r="VY3" s="23"/>
      <c r="VZ3" s="23"/>
      <c r="WA3" s="23"/>
      <c r="WB3" s="23"/>
      <c r="WC3" s="23"/>
      <c r="WD3" s="23"/>
      <c r="WE3" s="23"/>
      <c r="WF3" s="23"/>
      <c r="WG3" s="23"/>
      <c r="WH3" s="23"/>
      <c r="WI3" s="23"/>
      <c r="WJ3" s="23"/>
      <c r="WK3" s="23"/>
      <c r="WL3" s="23"/>
      <c r="WM3" s="23"/>
      <c r="WN3" s="23"/>
      <c r="WO3" s="23"/>
      <c r="WP3" s="23"/>
      <c r="WQ3" s="23"/>
      <c r="WR3" s="23"/>
      <c r="WS3" s="23"/>
      <c r="WT3" s="23"/>
      <c r="WU3" s="23"/>
      <c r="WV3" s="23"/>
      <c r="WW3" s="23"/>
      <c r="WX3" s="23"/>
      <c r="WY3" s="23"/>
      <c r="WZ3" s="23"/>
      <c r="XA3" s="23"/>
      <c r="XB3" s="23"/>
      <c r="XC3" s="23"/>
      <c r="XD3" s="23"/>
      <c r="XE3" s="23"/>
      <c r="XF3" s="23"/>
      <c r="XG3" s="23"/>
      <c r="XH3" s="23"/>
      <c r="XI3" s="23"/>
      <c r="XJ3" s="23"/>
      <c r="XK3" s="23"/>
      <c r="XL3" s="23"/>
      <c r="XM3" s="23"/>
      <c r="XN3" s="23"/>
      <c r="XO3" s="23"/>
      <c r="XP3" s="23"/>
      <c r="XQ3" s="23"/>
      <c r="XR3" s="23"/>
      <c r="XS3" s="23"/>
      <c r="XT3" s="23"/>
      <c r="XU3" s="23"/>
      <c r="XV3" s="23"/>
      <c r="XW3" s="23"/>
      <c r="XX3" s="23"/>
      <c r="XY3" s="23"/>
      <c r="XZ3" s="23"/>
      <c r="YA3" s="23"/>
      <c r="YB3" s="23"/>
      <c r="YC3" s="23"/>
      <c r="YD3" s="23"/>
      <c r="YE3" s="23"/>
      <c r="YF3" s="23"/>
      <c r="YG3" s="23"/>
      <c r="YH3" s="23"/>
      <c r="YI3" s="23"/>
      <c r="YJ3" s="23"/>
      <c r="YK3" s="23"/>
      <c r="YL3" s="23"/>
      <c r="YM3" s="23"/>
      <c r="YN3" s="23"/>
      <c r="YO3" s="23"/>
      <c r="YP3" s="23"/>
      <c r="YQ3" s="23"/>
      <c r="YR3" s="23"/>
      <c r="YS3" s="23"/>
      <c r="YT3" s="23"/>
      <c r="YU3" s="23"/>
      <c r="YV3" s="23"/>
      <c r="YW3" s="23"/>
      <c r="YX3" s="23"/>
      <c r="YY3" s="23"/>
      <c r="YZ3" s="23"/>
      <c r="ZA3" s="23"/>
      <c r="ZB3" s="23"/>
      <c r="ZC3" s="23"/>
      <c r="ZD3" s="23"/>
      <c r="ZE3" s="23"/>
      <c r="ZF3" s="23"/>
      <c r="ZG3" s="23"/>
      <c r="ZH3" s="23"/>
      <c r="ZI3" s="23"/>
      <c r="ZJ3" s="23"/>
      <c r="ZK3" s="23"/>
      <c r="ZL3" s="23"/>
      <c r="ZM3" s="23"/>
      <c r="ZN3" s="23"/>
      <c r="ZO3" s="23"/>
      <c r="ZP3" s="23"/>
      <c r="ZQ3" s="23"/>
      <c r="ZR3" s="23"/>
      <c r="ZS3" s="23"/>
      <c r="ZT3" s="23"/>
      <c r="ZU3" s="23"/>
      <c r="ZV3" s="23"/>
      <c r="ZW3" s="23"/>
      <c r="ZX3" s="23"/>
      <c r="ZY3" s="23"/>
      <c r="ZZ3" s="23"/>
      <c r="AAA3" s="23"/>
      <c r="AAB3" s="23"/>
      <c r="AAC3" s="23"/>
      <c r="AAD3" s="23"/>
      <c r="AAE3" s="23"/>
      <c r="AAF3" s="23"/>
      <c r="AAG3" s="23"/>
      <c r="AAH3" s="23"/>
      <c r="AAI3" s="23"/>
      <c r="AAJ3" s="23"/>
      <c r="AAK3" s="23"/>
      <c r="AAL3" s="23"/>
      <c r="AAM3" s="23"/>
      <c r="AAN3" s="23"/>
      <c r="AAO3" s="23"/>
      <c r="AAP3" s="23"/>
      <c r="AAQ3" s="23"/>
      <c r="AAR3" s="23"/>
      <c r="AAS3" s="23"/>
      <c r="AAT3" s="23"/>
      <c r="AAU3" s="23"/>
      <c r="AAV3" s="23"/>
      <c r="AAW3" s="23"/>
      <c r="AAX3" s="23"/>
      <c r="AAY3" s="23"/>
      <c r="AAZ3" s="23"/>
      <c r="ABA3" s="23"/>
      <c r="ABB3" s="23"/>
      <c r="ABC3" s="23"/>
      <c r="ABD3" s="23"/>
      <c r="ABE3" s="23"/>
      <c r="ABF3" s="23"/>
      <c r="ABG3" s="23"/>
      <c r="ABH3" s="23"/>
      <c r="ABI3" s="23"/>
      <c r="ABJ3" s="23"/>
      <c r="ABK3" s="23"/>
      <c r="ABL3" s="23"/>
      <c r="ABM3" s="23"/>
      <c r="ABN3" s="23"/>
      <c r="ABO3" s="23"/>
      <c r="ABP3" s="23"/>
      <c r="ABQ3" s="23"/>
      <c r="ABR3" s="23"/>
      <c r="ABS3" s="23"/>
      <c r="ABT3" s="23"/>
      <c r="ABU3" s="23"/>
      <c r="ABV3" s="23"/>
      <c r="ABW3" s="23"/>
      <c r="ABX3" s="23"/>
      <c r="ABY3" s="23"/>
      <c r="ABZ3" s="23"/>
      <c r="ACA3" s="23"/>
      <c r="ACB3" s="23"/>
      <c r="ACC3" s="23"/>
      <c r="ACD3" s="23"/>
      <c r="ACE3" s="23"/>
      <c r="ACF3" s="23"/>
      <c r="ACG3" s="23"/>
      <c r="ACH3" s="23"/>
      <c r="ACI3" s="23"/>
      <c r="ACJ3" s="23"/>
      <c r="ACK3" s="23"/>
      <c r="ACL3" s="23"/>
      <c r="ACM3" s="23"/>
      <c r="ACN3" s="23"/>
      <c r="ACO3" s="23"/>
      <c r="ACP3" s="23"/>
      <c r="ACQ3" s="23"/>
      <c r="ACR3" s="23"/>
      <c r="ACS3" s="23"/>
      <c r="ACT3" s="23"/>
      <c r="ACU3" s="23"/>
      <c r="ACV3" s="23"/>
      <c r="ACW3" s="23"/>
      <c r="ACX3" s="23"/>
      <c r="ACY3" s="23"/>
      <c r="ACZ3" s="23"/>
      <c r="ADA3" s="23"/>
      <c r="ADB3" s="23"/>
      <c r="ADC3" s="23"/>
      <c r="ADD3" s="23"/>
      <c r="ADE3" s="23"/>
      <c r="ADF3" s="23"/>
      <c r="ADG3" s="23"/>
      <c r="ADH3" s="23"/>
      <c r="ADI3" s="23"/>
      <c r="ADJ3" s="23"/>
      <c r="ADK3" s="23"/>
      <c r="ADL3" s="23"/>
      <c r="ADM3" s="23"/>
      <c r="ADN3" s="23"/>
      <c r="ADO3" s="23"/>
      <c r="ADP3" s="23"/>
      <c r="ADQ3" s="23"/>
      <c r="ADR3" s="23"/>
      <c r="ADS3" s="23"/>
      <c r="ADT3" s="23"/>
      <c r="ADU3" s="23"/>
      <c r="ADV3" s="23"/>
      <c r="ADW3" s="23"/>
      <c r="ADX3" s="23"/>
      <c r="ADY3" s="23"/>
      <c r="ADZ3" s="23"/>
      <c r="AEA3" s="23"/>
      <c r="AEB3" s="23"/>
      <c r="AEC3" s="23"/>
      <c r="AED3" s="23"/>
      <c r="AEE3" s="23"/>
      <c r="AEF3" s="23"/>
      <c r="AEG3" s="23"/>
      <c r="AEH3" s="23"/>
      <c r="AEI3" s="23"/>
      <c r="AEJ3" s="23"/>
      <c r="AEK3" s="23"/>
      <c r="AEL3" s="23"/>
      <c r="AEM3" s="23"/>
      <c r="AEN3" s="23"/>
      <c r="AEO3" s="23"/>
      <c r="AEP3" s="23"/>
      <c r="AEQ3" s="23"/>
      <c r="AER3" s="23"/>
      <c r="AES3" s="23"/>
      <c r="AET3" s="23"/>
      <c r="AEU3" s="23"/>
      <c r="AEV3" s="23"/>
      <c r="AEW3" s="23"/>
      <c r="AEX3" s="23"/>
      <c r="AEY3" s="23"/>
      <c r="AEZ3" s="23"/>
      <c r="AFA3" s="23"/>
      <c r="AFB3" s="23"/>
      <c r="AFC3" s="23"/>
      <c r="AFD3" s="23"/>
      <c r="AFE3" s="23"/>
      <c r="AFF3" s="23"/>
      <c r="AFG3" s="23"/>
      <c r="AFH3" s="23"/>
      <c r="AFI3" s="23"/>
      <c r="AFJ3" s="23"/>
      <c r="AFK3" s="23"/>
      <c r="AFL3" s="23"/>
    </row>
    <row r="4" spans="1:844" s="24" customFormat="1" ht="18">
      <c r="A4" s="214" t="s">
        <v>293</v>
      </c>
      <c r="B4" s="214"/>
      <c r="C4" s="214"/>
      <c r="D4" s="214"/>
      <c r="E4" s="214"/>
      <c r="F4" s="214"/>
      <c r="G4" s="214"/>
      <c r="H4" s="214"/>
      <c r="I4" s="214"/>
      <c r="J4" s="214"/>
      <c r="K4" s="214"/>
      <c r="L4" s="214"/>
      <c r="M4" s="214"/>
      <c r="N4" s="214"/>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c r="IU4" s="23"/>
      <c r="IV4" s="23"/>
      <c r="IW4" s="23"/>
      <c r="IX4" s="23"/>
      <c r="IY4" s="23"/>
      <c r="IZ4" s="23"/>
      <c r="JA4" s="23"/>
      <c r="JB4" s="23"/>
      <c r="JC4" s="23"/>
      <c r="JD4" s="23"/>
      <c r="JE4" s="23"/>
      <c r="JF4" s="23"/>
      <c r="JG4" s="23"/>
      <c r="JH4" s="23"/>
      <c r="JI4" s="23"/>
      <c r="JJ4" s="23"/>
      <c r="JK4" s="23"/>
      <c r="JL4" s="23"/>
      <c r="JM4" s="23"/>
      <c r="JN4" s="23"/>
      <c r="JO4" s="23"/>
      <c r="JP4" s="23"/>
      <c r="JQ4" s="23"/>
      <c r="JR4" s="23"/>
      <c r="JS4" s="23"/>
      <c r="JT4" s="23"/>
      <c r="JU4" s="23"/>
      <c r="JV4" s="23"/>
      <c r="JW4" s="23"/>
      <c r="JX4" s="23"/>
      <c r="JY4" s="23"/>
      <c r="JZ4" s="23"/>
      <c r="KA4" s="23"/>
      <c r="KB4" s="23"/>
      <c r="KC4" s="23"/>
      <c r="KD4" s="23"/>
      <c r="KE4" s="23"/>
      <c r="KF4" s="23"/>
      <c r="KG4" s="23"/>
      <c r="KH4" s="23"/>
      <c r="KI4" s="23"/>
      <c r="KJ4" s="23"/>
      <c r="KK4" s="23"/>
      <c r="KL4" s="23"/>
      <c r="KM4" s="23"/>
      <c r="KN4" s="23"/>
      <c r="KO4" s="23"/>
      <c r="KP4" s="23"/>
      <c r="KQ4" s="23"/>
      <c r="KR4" s="23"/>
      <c r="KS4" s="23"/>
      <c r="KT4" s="23"/>
      <c r="KU4" s="23"/>
      <c r="KV4" s="23"/>
      <c r="KW4" s="23"/>
      <c r="KX4" s="23"/>
      <c r="KY4" s="23"/>
      <c r="KZ4" s="23"/>
      <c r="LA4" s="23"/>
      <c r="LB4" s="23"/>
      <c r="LC4" s="23"/>
      <c r="LD4" s="23"/>
      <c r="LE4" s="23"/>
      <c r="LF4" s="23"/>
      <c r="LG4" s="23"/>
      <c r="LH4" s="23"/>
      <c r="LI4" s="23"/>
      <c r="LJ4" s="23"/>
      <c r="LK4" s="23"/>
      <c r="LL4" s="23"/>
      <c r="LM4" s="23"/>
      <c r="LN4" s="23"/>
      <c r="LO4" s="23"/>
      <c r="LP4" s="23"/>
      <c r="LQ4" s="23"/>
      <c r="LR4" s="23"/>
      <c r="LS4" s="23"/>
      <c r="LT4" s="23"/>
      <c r="LU4" s="23"/>
      <c r="LV4" s="23"/>
      <c r="LW4" s="23"/>
      <c r="LX4" s="23"/>
      <c r="LY4" s="23"/>
      <c r="LZ4" s="23"/>
      <c r="MA4" s="23"/>
      <c r="MB4" s="23"/>
      <c r="MC4" s="23"/>
      <c r="MD4" s="23"/>
      <c r="ME4" s="23"/>
      <c r="MF4" s="23"/>
      <c r="MG4" s="23"/>
      <c r="MH4" s="23"/>
      <c r="MI4" s="23"/>
      <c r="MJ4" s="23"/>
      <c r="MK4" s="23"/>
      <c r="ML4" s="23"/>
      <c r="MM4" s="23"/>
      <c r="MN4" s="23"/>
      <c r="MO4" s="23"/>
      <c r="MP4" s="23"/>
      <c r="MQ4" s="23"/>
      <c r="MR4" s="23"/>
      <c r="MS4" s="23"/>
      <c r="MT4" s="23"/>
      <c r="MU4" s="23"/>
      <c r="MV4" s="23"/>
      <c r="MW4" s="23"/>
      <c r="MX4" s="23"/>
      <c r="MY4" s="23"/>
      <c r="MZ4" s="23"/>
      <c r="NA4" s="23"/>
      <c r="NB4" s="23"/>
      <c r="NC4" s="23"/>
      <c r="ND4" s="23"/>
      <c r="NE4" s="23"/>
      <c r="NF4" s="23"/>
      <c r="NG4" s="23"/>
      <c r="NH4" s="23"/>
      <c r="NI4" s="23"/>
      <c r="NJ4" s="23"/>
      <c r="NK4" s="23"/>
      <c r="NL4" s="23"/>
      <c r="NM4" s="23"/>
      <c r="NN4" s="23"/>
      <c r="NO4" s="23"/>
      <c r="NP4" s="23"/>
      <c r="NQ4" s="23"/>
      <c r="NR4" s="23"/>
      <c r="NS4" s="23"/>
      <c r="NT4" s="23"/>
      <c r="NU4" s="23"/>
      <c r="NV4" s="23"/>
      <c r="NW4" s="23"/>
      <c r="NX4" s="23"/>
      <c r="NY4" s="23"/>
      <c r="NZ4" s="23"/>
      <c r="OA4" s="23"/>
      <c r="OB4" s="23"/>
      <c r="OC4" s="23"/>
      <c r="OD4" s="23"/>
      <c r="OE4" s="23"/>
      <c r="OF4" s="23"/>
      <c r="OG4" s="23"/>
      <c r="OH4" s="23"/>
      <c r="OI4" s="23"/>
      <c r="OJ4" s="23"/>
      <c r="OK4" s="23"/>
      <c r="OL4" s="23"/>
      <c r="OM4" s="23"/>
      <c r="ON4" s="23"/>
      <c r="OO4" s="23"/>
      <c r="OP4" s="23"/>
      <c r="OQ4" s="23"/>
      <c r="OR4" s="23"/>
      <c r="OS4" s="23"/>
      <c r="OT4" s="23"/>
      <c r="OU4" s="23"/>
      <c r="OV4" s="23"/>
      <c r="OW4" s="23"/>
      <c r="OX4" s="23"/>
      <c r="OY4" s="23"/>
      <c r="OZ4" s="23"/>
      <c r="PA4" s="23"/>
      <c r="PB4" s="23"/>
      <c r="PC4" s="23"/>
      <c r="PD4" s="23"/>
      <c r="PE4" s="23"/>
      <c r="PF4" s="23"/>
      <c r="PG4" s="23"/>
      <c r="PH4" s="23"/>
      <c r="PI4" s="23"/>
      <c r="PJ4" s="23"/>
      <c r="PK4" s="23"/>
      <c r="PL4" s="23"/>
      <c r="PM4" s="23"/>
      <c r="PN4" s="23"/>
      <c r="PO4" s="23"/>
      <c r="PP4" s="23"/>
      <c r="PQ4" s="23"/>
      <c r="PR4" s="23"/>
      <c r="PS4" s="23"/>
      <c r="PT4" s="23"/>
      <c r="PU4" s="23"/>
      <c r="PV4" s="23"/>
      <c r="PW4" s="23"/>
      <c r="PX4" s="23"/>
      <c r="PY4" s="23"/>
      <c r="PZ4" s="23"/>
      <c r="QA4" s="23"/>
      <c r="QB4" s="23"/>
      <c r="QC4" s="23"/>
      <c r="QD4" s="23"/>
      <c r="QE4" s="23"/>
      <c r="QF4" s="23"/>
      <c r="QG4" s="23"/>
      <c r="QH4" s="23"/>
      <c r="QI4" s="23"/>
      <c r="QJ4" s="23"/>
      <c r="QK4" s="23"/>
      <c r="QL4" s="23"/>
      <c r="QM4" s="23"/>
      <c r="QN4" s="23"/>
      <c r="QO4" s="23"/>
      <c r="QP4" s="23"/>
      <c r="QQ4" s="23"/>
      <c r="QR4" s="23"/>
      <c r="QS4" s="23"/>
      <c r="QT4" s="23"/>
      <c r="QU4" s="23"/>
      <c r="QV4" s="23"/>
      <c r="QW4" s="23"/>
      <c r="QX4" s="23"/>
      <c r="QY4" s="23"/>
      <c r="QZ4" s="23"/>
      <c r="RA4" s="23"/>
      <c r="RB4" s="23"/>
      <c r="RC4" s="23"/>
      <c r="RD4" s="23"/>
      <c r="RE4" s="23"/>
      <c r="RF4" s="23"/>
      <c r="RG4" s="23"/>
      <c r="RH4" s="23"/>
      <c r="RI4" s="23"/>
      <c r="RJ4" s="23"/>
      <c r="RK4" s="23"/>
      <c r="RL4" s="23"/>
      <c r="RM4" s="23"/>
      <c r="RN4" s="23"/>
      <c r="RO4" s="23"/>
      <c r="RP4" s="23"/>
      <c r="RQ4" s="23"/>
      <c r="RR4" s="23"/>
      <c r="RS4" s="23"/>
      <c r="RT4" s="23"/>
      <c r="RU4" s="23"/>
      <c r="RV4" s="23"/>
      <c r="RW4" s="23"/>
      <c r="RX4" s="23"/>
      <c r="RY4" s="23"/>
      <c r="RZ4" s="23"/>
      <c r="SA4" s="23"/>
      <c r="SB4" s="23"/>
      <c r="SC4" s="23"/>
      <c r="SD4" s="23"/>
      <c r="SE4" s="23"/>
      <c r="SF4" s="23"/>
      <c r="SG4" s="23"/>
      <c r="SH4" s="23"/>
      <c r="SI4" s="23"/>
      <c r="SJ4" s="23"/>
      <c r="SK4" s="23"/>
      <c r="SL4" s="23"/>
      <c r="SM4" s="23"/>
      <c r="SN4" s="23"/>
      <c r="SO4" s="23"/>
      <c r="SP4" s="23"/>
      <c r="SQ4" s="23"/>
      <c r="SR4" s="23"/>
      <c r="SS4" s="23"/>
      <c r="ST4" s="23"/>
      <c r="SU4" s="23"/>
      <c r="SV4" s="23"/>
      <c r="SW4" s="23"/>
      <c r="SX4" s="23"/>
      <c r="SY4" s="23"/>
      <c r="SZ4" s="23"/>
      <c r="TA4" s="23"/>
      <c r="TB4" s="23"/>
      <c r="TC4" s="23"/>
      <c r="TD4" s="23"/>
      <c r="TE4" s="23"/>
      <c r="TF4" s="23"/>
      <c r="TG4" s="23"/>
      <c r="TH4" s="23"/>
      <c r="TI4" s="23"/>
      <c r="TJ4" s="23"/>
      <c r="TK4" s="23"/>
      <c r="TL4" s="23"/>
      <c r="TM4" s="23"/>
      <c r="TN4" s="23"/>
      <c r="TO4" s="23"/>
      <c r="TP4" s="23"/>
      <c r="TQ4" s="23"/>
      <c r="TR4" s="23"/>
      <c r="TS4" s="23"/>
      <c r="TT4" s="23"/>
      <c r="TU4" s="23"/>
      <c r="TV4" s="23"/>
      <c r="TW4" s="23"/>
      <c r="TX4" s="23"/>
      <c r="TY4" s="23"/>
      <c r="TZ4" s="23"/>
      <c r="UA4" s="23"/>
      <c r="UB4" s="23"/>
      <c r="UC4" s="23"/>
      <c r="UD4" s="23"/>
      <c r="UE4" s="23"/>
      <c r="UF4" s="23"/>
      <c r="UG4" s="23"/>
      <c r="UH4" s="23"/>
      <c r="UI4" s="23"/>
      <c r="UJ4" s="23"/>
      <c r="UK4" s="23"/>
      <c r="UL4" s="23"/>
      <c r="UM4" s="23"/>
      <c r="UN4" s="23"/>
      <c r="UO4" s="23"/>
      <c r="UP4" s="23"/>
      <c r="UQ4" s="23"/>
      <c r="UR4" s="23"/>
      <c r="US4" s="23"/>
      <c r="UT4" s="23"/>
      <c r="UU4" s="23"/>
      <c r="UV4" s="23"/>
      <c r="UW4" s="23"/>
      <c r="UX4" s="23"/>
      <c r="UY4" s="23"/>
      <c r="UZ4" s="23"/>
      <c r="VA4" s="23"/>
      <c r="VB4" s="23"/>
      <c r="VC4" s="23"/>
      <c r="VD4" s="23"/>
      <c r="VE4" s="23"/>
      <c r="VF4" s="23"/>
      <c r="VG4" s="23"/>
      <c r="VH4" s="23"/>
      <c r="VI4" s="23"/>
      <c r="VJ4" s="23"/>
      <c r="VK4" s="23"/>
      <c r="VL4" s="23"/>
      <c r="VM4" s="23"/>
      <c r="VN4" s="23"/>
      <c r="VO4" s="23"/>
      <c r="VP4" s="23"/>
      <c r="VQ4" s="23"/>
      <c r="VR4" s="23"/>
      <c r="VS4" s="23"/>
      <c r="VT4" s="23"/>
      <c r="VU4" s="23"/>
      <c r="VV4" s="23"/>
      <c r="VW4" s="23"/>
      <c r="VX4" s="23"/>
      <c r="VY4" s="23"/>
      <c r="VZ4" s="23"/>
      <c r="WA4" s="23"/>
      <c r="WB4" s="23"/>
      <c r="WC4" s="23"/>
      <c r="WD4" s="23"/>
      <c r="WE4" s="23"/>
      <c r="WF4" s="23"/>
      <c r="WG4" s="23"/>
      <c r="WH4" s="23"/>
      <c r="WI4" s="23"/>
      <c r="WJ4" s="23"/>
      <c r="WK4" s="23"/>
      <c r="WL4" s="23"/>
      <c r="WM4" s="23"/>
      <c r="WN4" s="23"/>
      <c r="WO4" s="23"/>
      <c r="WP4" s="23"/>
      <c r="WQ4" s="23"/>
      <c r="WR4" s="23"/>
      <c r="WS4" s="23"/>
      <c r="WT4" s="23"/>
      <c r="WU4" s="23"/>
      <c r="WV4" s="23"/>
      <c r="WW4" s="23"/>
      <c r="WX4" s="23"/>
      <c r="WY4" s="23"/>
      <c r="WZ4" s="23"/>
      <c r="XA4" s="23"/>
      <c r="XB4" s="23"/>
      <c r="XC4" s="23"/>
      <c r="XD4" s="23"/>
      <c r="XE4" s="23"/>
      <c r="XF4" s="23"/>
      <c r="XG4" s="23"/>
      <c r="XH4" s="23"/>
      <c r="XI4" s="23"/>
      <c r="XJ4" s="23"/>
      <c r="XK4" s="23"/>
      <c r="XL4" s="23"/>
      <c r="XM4" s="23"/>
      <c r="XN4" s="23"/>
      <c r="XO4" s="23"/>
      <c r="XP4" s="23"/>
      <c r="XQ4" s="23"/>
      <c r="XR4" s="23"/>
      <c r="XS4" s="23"/>
      <c r="XT4" s="23"/>
      <c r="XU4" s="23"/>
      <c r="XV4" s="23"/>
      <c r="XW4" s="23"/>
      <c r="XX4" s="23"/>
      <c r="XY4" s="23"/>
      <c r="XZ4" s="23"/>
      <c r="YA4" s="23"/>
      <c r="YB4" s="23"/>
      <c r="YC4" s="23"/>
      <c r="YD4" s="23"/>
      <c r="YE4" s="23"/>
      <c r="YF4" s="23"/>
      <c r="YG4" s="23"/>
      <c r="YH4" s="23"/>
      <c r="YI4" s="23"/>
      <c r="YJ4" s="23"/>
      <c r="YK4" s="23"/>
      <c r="YL4" s="23"/>
      <c r="YM4" s="23"/>
      <c r="YN4" s="23"/>
      <c r="YO4" s="23"/>
      <c r="YP4" s="23"/>
      <c r="YQ4" s="23"/>
      <c r="YR4" s="23"/>
      <c r="YS4" s="23"/>
      <c r="YT4" s="23"/>
      <c r="YU4" s="23"/>
      <c r="YV4" s="23"/>
      <c r="YW4" s="23"/>
      <c r="YX4" s="23"/>
      <c r="YY4" s="23"/>
      <c r="YZ4" s="23"/>
      <c r="ZA4" s="23"/>
      <c r="ZB4" s="23"/>
      <c r="ZC4" s="23"/>
      <c r="ZD4" s="23"/>
      <c r="ZE4" s="23"/>
      <c r="ZF4" s="23"/>
      <c r="ZG4" s="23"/>
      <c r="ZH4" s="23"/>
      <c r="ZI4" s="23"/>
      <c r="ZJ4" s="23"/>
      <c r="ZK4" s="23"/>
      <c r="ZL4" s="23"/>
      <c r="ZM4" s="23"/>
      <c r="ZN4" s="23"/>
      <c r="ZO4" s="23"/>
      <c r="ZP4" s="23"/>
      <c r="ZQ4" s="23"/>
      <c r="ZR4" s="23"/>
      <c r="ZS4" s="23"/>
      <c r="ZT4" s="23"/>
      <c r="ZU4" s="23"/>
      <c r="ZV4" s="23"/>
      <c r="ZW4" s="23"/>
      <c r="ZX4" s="23"/>
      <c r="ZY4" s="23"/>
      <c r="ZZ4" s="23"/>
      <c r="AAA4" s="23"/>
      <c r="AAB4" s="23"/>
      <c r="AAC4" s="23"/>
      <c r="AAD4" s="23"/>
      <c r="AAE4" s="23"/>
      <c r="AAF4" s="23"/>
      <c r="AAG4" s="23"/>
      <c r="AAH4" s="23"/>
      <c r="AAI4" s="23"/>
      <c r="AAJ4" s="23"/>
      <c r="AAK4" s="23"/>
      <c r="AAL4" s="23"/>
      <c r="AAM4" s="23"/>
      <c r="AAN4" s="23"/>
      <c r="AAO4" s="23"/>
      <c r="AAP4" s="23"/>
      <c r="AAQ4" s="23"/>
      <c r="AAR4" s="23"/>
      <c r="AAS4" s="23"/>
      <c r="AAT4" s="23"/>
      <c r="AAU4" s="23"/>
      <c r="AAV4" s="23"/>
      <c r="AAW4" s="23"/>
      <c r="AAX4" s="23"/>
      <c r="AAY4" s="23"/>
      <c r="AAZ4" s="23"/>
      <c r="ABA4" s="23"/>
      <c r="ABB4" s="23"/>
      <c r="ABC4" s="23"/>
      <c r="ABD4" s="23"/>
      <c r="ABE4" s="23"/>
      <c r="ABF4" s="23"/>
      <c r="ABG4" s="23"/>
      <c r="ABH4" s="23"/>
      <c r="ABI4" s="23"/>
      <c r="ABJ4" s="23"/>
      <c r="ABK4" s="23"/>
      <c r="ABL4" s="23"/>
      <c r="ABM4" s="23"/>
      <c r="ABN4" s="23"/>
      <c r="ABO4" s="23"/>
      <c r="ABP4" s="23"/>
      <c r="ABQ4" s="23"/>
      <c r="ABR4" s="23"/>
      <c r="ABS4" s="23"/>
      <c r="ABT4" s="23"/>
      <c r="ABU4" s="23"/>
      <c r="ABV4" s="23"/>
      <c r="ABW4" s="23"/>
      <c r="ABX4" s="23"/>
      <c r="ABY4" s="23"/>
      <c r="ABZ4" s="23"/>
      <c r="ACA4" s="23"/>
      <c r="ACB4" s="23"/>
      <c r="ACC4" s="23"/>
      <c r="ACD4" s="23"/>
      <c r="ACE4" s="23"/>
      <c r="ACF4" s="23"/>
      <c r="ACG4" s="23"/>
      <c r="ACH4" s="23"/>
      <c r="ACI4" s="23"/>
      <c r="ACJ4" s="23"/>
      <c r="ACK4" s="23"/>
      <c r="ACL4" s="23"/>
      <c r="ACM4" s="23"/>
      <c r="ACN4" s="23"/>
      <c r="ACO4" s="23"/>
      <c r="ACP4" s="23"/>
      <c r="ACQ4" s="23"/>
      <c r="ACR4" s="23"/>
      <c r="ACS4" s="23"/>
      <c r="ACT4" s="23"/>
      <c r="ACU4" s="23"/>
      <c r="ACV4" s="23"/>
      <c r="ACW4" s="23"/>
      <c r="ACX4" s="23"/>
      <c r="ACY4" s="23"/>
      <c r="ACZ4" s="23"/>
      <c r="ADA4" s="23"/>
      <c r="ADB4" s="23"/>
      <c r="ADC4" s="23"/>
      <c r="ADD4" s="23"/>
      <c r="ADE4" s="23"/>
      <c r="ADF4" s="23"/>
      <c r="ADG4" s="23"/>
      <c r="ADH4" s="23"/>
      <c r="ADI4" s="23"/>
      <c r="ADJ4" s="23"/>
      <c r="ADK4" s="23"/>
      <c r="ADL4" s="23"/>
      <c r="ADM4" s="23"/>
      <c r="ADN4" s="23"/>
      <c r="ADO4" s="23"/>
      <c r="ADP4" s="23"/>
      <c r="ADQ4" s="23"/>
      <c r="ADR4" s="23"/>
      <c r="ADS4" s="23"/>
      <c r="ADT4" s="23"/>
      <c r="ADU4" s="23"/>
      <c r="ADV4" s="23"/>
      <c r="ADW4" s="23"/>
      <c r="ADX4" s="23"/>
      <c r="ADY4" s="23"/>
      <c r="ADZ4" s="23"/>
      <c r="AEA4" s="23"/>
      <c r="AEB4" s="23"/>
      <c r="AEC4" s="23"/>
      <c r="AED4" s="23"/>
      <c r="AEE4" s="23"/>
      <c r="AEF4" s="23"/>
      <c r="AEG4" s="23"/>
      <c r="AEH4" s="23"/>
      <c r="AEI4" s="23"/>
      <c r="AEJ4" s="23"/>
      <c r="AEK4" s="23"/>
      <c r="AEL4" s="23"/>
      <c r="AEM4" s="23"/>
      <c r="AEN4" s="23"/>
      <c r="AEO4" s="23"/>
      <c r="AEP4" s="23"/>
      <c r="AEQ4" s="23"/>
      <c r="AER4" s="23"/>
      <c r="AES4" s="23"/>
      <c r="AET4" s="23"/>
      <c r="AEU4" s="23"/>
      <c r="AEV4" s="23"/>
      <c r="AEW4" s="23"/>
      <c r="AEX4" s="23"/>
      <c r="AEY4" s="23"/>
      <c r="AEZ4" s="23"/>
      <c r="AFA4" s="23"/>
      <c r="AFB4" s="23"/>
      <c r="AFC4" s="23"/>
      <c r="AFD4" s="23"/>
      <c r="AFE4" s="23"/>
      <c r="AFF4" s="23"/>
      <c r="AFG4" s="23"/>
      <c r="AFH4" s="23"/>
      <c r="AFI4" s="23"/>
      <c r="AFJ4" s="23"/>
      <c r="AFK4" s="23"/>
      <c r="AFL4" s="23"/>
    </row>
    <row r="5" spans="1:844" s="25" customFormat="1" ht="15">
      <c r="A5" s="185" t="s">
        <v>543</v>
      </c>
      <c r="B5" s="185"/>
      <c r="C5" s="185"/>
      <c r="D5" s="185" t="s">
        <v>123</v>
      </c>
      <c r="E5" s="185" t="s">
        <v>663</v>
      </c>
      <c r="F5" s="185"/>
      <c r="G5" s="185"/>
      <c r="H5" s="161" t="s">
        <v>895</v>
      </c>
      <c r="I5" s="161"/>
      <c r="J5" s="161"/>
      <c r="K5" s="161"/>
      <c r="L5" s="161"/>
      <c r="M5" s="161"/>
      <c r="N5" s="185" t="s">
        <v>544</v>
      </c>
    </row>
    <row r="6" spans="1:844" s="25" customFormat="1" ht="36.75" customHeight="1">
      <c r="A6" s="185"/>
      <c r="B6" s="185"/>
      <c r="C6" s="185"/>
      <c r="D6" s="185"/>
      <c r="E6" s="185"/>
      <c r="F6" s="185"/>
      <c r="G6" s="185"/>
      <c r="H6" s="161" t="s">
        <v>1286</v>
      </c>
      <c r="I6" s="161"/>
      <c r="J6" s="161" t="s">
        <v>1287</v>
      </c>
      <c r="K6" s="161" t="s">
        <v>1317</v>
      </c>
      <c r="L6" s="161" t="s">
        <v>118</v>
      </c>
      <c r="M6" s="161"/>
      <c r="N6" s="185"/>
    </row>
    <row r="7" spans="1:844" s="25" customFormat="1" ht="93.75" customHeight="1">
      <c r="A7" s="185"/>
      <c r="B7" s="185"/>
      <c r="C7" s="185"/>
      <c r="D7" s="185"/>
      <c r="E7" s="99" t="s">
        <v>545</v>
      </c>
      <c r="F7" s="99" t="s">
        <v>546</v>
      </c>
      <c r="G7" s="99" t="s">
        <v>580</v>
      </c>
      <c r="H7" s="82" t="s">
        <v>1210</v>
      </c>
      <c r="I7" s="82" t="s">
        <v>479</v>
      </c>
      <c r="J7" s="161"/>
      <c r="K7" s="161"/>
      <c r="L7" s="1" t="s">
        <v>761</v>
      </c>
      <c r="M7" s="1" t="s">
        <v>1316</v>
      </c>
      <c r="N7" s="185"/>
    </row>
    <row r="8" spans="1:844" s="13" customFormat="1" ht="15">
      <c r="A8" s="90" t="s">
        <v>117</v>
      </c>
      <c r="B8" s="93" t="s">
        <v>116</v>
      </c>
      <c r="C8" s="93" t="s">
        <v>115</v>
      </c>
      <c r="D8" s="93" t="s">
        <v>114</v>
      </c>
      <c r="E8" s="93" t="s">
        <v>113</v>
      </c>
      <c r="F8" s="93" t="s">
        <v>112</v>
      </c>
      <c r="G8" s="93" t="s">
        <v>111</v>
      </c>
      <c r="H8" s="93" t="s">
        <v>110</v>
      </c>
      <c r="I8" s="93" t="s">
        <v>109</v>
      </c>
      <c r="J8" s="93" t="s">
        <v>108</v>
      </c>
      <c r="K8" s="93" t="s">
        <v>107</v>
      </c>
      <c r="L8" s="93" t="s">
        <v>103</v>
      </c>
      <c r="M8" s="93" t="s">
        <v>292</v>
      </c>
      <c r="N8" s="93" t="s">
        <v>510</v>
      </c>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c r="IW8" s="29"/>
      <c r="IX8" s="29"/>
      <c r="IY8" s="29"/>
      <c r="IZ8" s="29"/>
      <c r="JA8" s="29"/>
      <c r="JB8" s="29"/>
      <c r="JC8" s="29"/>
      <c r="JD8" s="29"/>
      <c r="JE8" s="29"/>
      <c r="JF8" s="29"/>
      <c r="JG8" s="29"/>
      <c r="JH8" s="29"/>
      <c r="JI8" s="29"/>
      <c r="JJ8" s="29"/>
      <c r="JK8" s="29"/>
      <c r="JL8" s="29"/>
      <c r="JM8" s="29"/>
      <c r="JN8" s="29"/>
      <c r="JO8" s="29"/>
      <c r="JP8" s="29"/>
      <c r="JQ8" s="29"/>
      <c r="JR8" s="29"/>
      <c r="JS8" s="29"/>
      <c r="JT8" s="29"/>
      <c r="JU8" s="29"/>
      <c r="JV8" s="29"/>
      <c r="JW8" s="29"/>
      <c r="JX8" s="29"/>
      <c r="JY8" s="29"/>
      <c r="JZ8" s="29"/>
      <c r="KA8" s="29"/>
      <c r="KB8" s="29"/>
      <c r="KC8" s="29"/>
      <c r="KD8" s="29"/>
      <c r="KE8" s="29"/>
      <c r="KF8" s="29"/>
      <c r="KG8" s="29"/>
      <c r="KH8" s="29"/>
      <c r="KI8" s="29"/>
      <c r="KJ8" s="29"/>
      <c r="KK8" s="29"/>
      <c r="KL8" s="29"/>
      <c r="KM8" s="29"/>
      <c r="KN8" s="29"/>
      <c r="KO8" s="29"/>
      <c r="KP8" s="29"/>
      <c r="KQ8" s="29"/>
      <c r="KR8" s="29"/>
      <c r="KS8" s="29"/>
      <c r="KT8" s="29"/>
      <c r="KU8" s="29"/>
      <c r="KV8" s="29"/>
      <c r="KW8" s="29"/>
      <c r="KX8" s="29"/>
      <c r="KY8" s="29"/>
      <c r="KZ8" s="29"/>
      <c r="LA8" s="29"/>
      <c r="LB8" s="29"/>
      <c r="LC8" s="29"/>
      <c r="LD8" s="29"/>
      <c r="LE8" s="29"/>
      <c r="LF8" s="29"/>
      <c r="LG8" s="29"/>
      <c r="LH8" s="29"/>
      <c r="LI8" s="29"/>
      <c r="LJ8" s="29"/>
      <c r="LK8" s="29"/>
      <c r="LL8" s="29"/>
      <c r="LM8" s="29"/>
      <c r="LN8" s="29"/>
      <c r="LO8" s="29"/>
      <c r="LP8" s="29"/>
      <c r="LQ8" s="29"/>
      <c r="LR8" s="29"/>
      <c r="LS8" s="29"/>
      <c r="LT8" s="29"/>
      <c r="LU8" s="29"/>
      <c r="LV8" s="29"/>
      <c r="LW8" s="29"/>
      <c r="LX8" s="29"/>
      <c r="LY8" s="29"/>
      <c r="LZ8" s="29"/>
      <c r="MA8" s="29"/>
      <c r="MB8" s="29"/>
      <c r="MC8" s="29"/>
      <c r="MD8" s="29"/>
      <c r="ME8" s="29"/>
      <c r="MF8" s="29"/>
      <c r="MG8" s="29"/>
      <c r="MH8" s="29"/>
      <c r="MI8" s="29"/>
      <c r="MJ8" s="29"/>
      <c r="MK8" s="29"/>
      <c r="ML8" s="29"/>
      <c r="MM8" s="29"/>
      <c r="MN8" s="29"/>
      <c r="MO8" s="29"/>
      <c r="MP8" s="29"/>
      <c r="MQ8" s="29"/>
      <c r="MR8" s="29"/>
      <c r="MS8" s="29"/>
      <c r="MT8" s="29"/>
      <c r="MU8" s="29"/>
      <c r="MV8" s="29"/>
      <c r="MW8" s="29"/>
      <c r="MX8" s="29"/>
      <c r="MY8" s="29"/>
      <c r="MZ8" s="29"/>
      <c r="NA8" s="29"/>
      <c r="NB8" s="29"/>
      <c r="NC8" s="29"/>
      <c r="ND8" s="29"/>
      <c r="NE8" s="29"/>
      <c r="NF8" s="29"/>
      <c r="NG8" s="29"/>
      <c r="NH8" s="29"/>
      <c r="NI8" s="29"/>
      <c r="NJ8" s="29"/>
      <c r="NK8" s="29"/>
      <c r="NL8" s="29"/>
      <c r="NM8" s="29"/>
      <c r="NN8" s="29"/>
      <c r="NO8" s="29"/>
      <c r="NP8" s="29"/>
      <c r="NQ8" s="29"/>
      <c r="NR8" s="29"/>
      <c r="NS8" s="29"/>
      <c r="NT8" s="29"/>
      <c r="NU8" s="29"/>
      <c r="NV8" s="29"/>
      <c r="NW8" s="29"/>
      <c r="NX8" s="29"/>
      <c r="NY8" s="29"/>
      <c r="NZ8" s="29"/>
      <c r="OA8" s="29"/>
      <c r="OB8" s="29"/>
      <c r="OC8" s="29"/>
      <c r="OD8" s="29"/>
      <c r="OE8" s="29"/>
      <c r="OF8" s="29"/>
      <c r="OG8" s="29"/>
      <c r="OH8" s="29"/>
      <c r="OI8" s="29"/>
      <c r="OJ8" s="29"/>
      <c r="OK8" s="29"/>
      <c r="OL8" s="29"/>
      <c r="OM8" s="29"/>
      <c r="ON8" s="29"/>
      <c r="OO8" s="29"/>
      <c r="OP8" s="29"/>
      <c r="OQ8" s="29"/>
      <c r="OR8" s="29"/>
      <c r="OS8" s="29"/>
      <c r="OT8" s="29"/>
      <c r="OU8" s="29"/>
      <c r="OV8" s="29"/>
      <c r="OW8" s="29"/>
      <c r="OX8" s="29"/>
      <c r="OY8" s="29"/>
      <c r="OZ8" s="29"/>
      <c r="PA8" s="29"/>
      <c r="PB8" s="29"/>
      <c r="PC8" s="29"/>
      <c r="PD8" s="29"/>
      <c r="PE8" s="29"/>
      <c r="PF8" s="29"/>
      <c r="PG8" s="29"/>
      <c r="PH8" s="29"/>
      <c r="PI8" s="29"/>
      <c r="PJ8" s="29"/>
      <c r="PK8" s="29"/>
      <c r="PL8" s="29"/>
      <c r="PM8" s="29"/>
      <c r="PN8" s="29"/>
      <c r="PO8" s="29"/>
      <c r="PP8" s="29"/>
      <c r="PQ8" s="29"/>
      <c r="PR8" s="29"/>
      <c r="PS8" s="29"/>
      <c r="PT8" s="29"/>
      <c r="PU8" s="29"/>
      <c r="PV8" s="29"/>
      <c r="PW8" s="29"/>
      <c r="PX8" s="29"/>
      <c r="PY8" s="29"/>
      <c r="PZ8" s="29"/>
      <c r="QA8" s="29"/>
      <c r="QB8" s="29"/>
      <c r="QC8" s="29"/>
      <c r="QD8" s="29"/>
      <c r="QE8" s="29"/>
      <c r="QF8" s="29"/>
      <c r="QG8" s="29"/>
      <c r="QH8" s="29"/>
      <c r="QI8" s="29"/>
      <c r="QJ8" s="29"/>
      <c r="QK8" s="29"/>
      <c r="QL8" s="29"/>
      <c r="QM8" s="29"/>
      <c r="QN8" s="29"/>
      <c r="QO8" s="29"/>
      <c r="QP8" s="29"/>
      <c r="QQ8" s="29"/>
      <c r="QR8" s="29"/>
      <c r="QS8" s="29"/>
      <c r="QT8" s="29"/>
      <c r="QU8" s="29"/>
      <c r="QV8" s="29"/>
      <c r="QW8" s="29"/>
      <c r="QX8" s="29"/>
      <c r="QY8" s="29"/>
      <c r="QZ8" s="29"/>
      <c r="RA8" s="29"/>
      <c r="RB8" s="29"/>
      <c r="RC8" s="29"/>
      <c r="RD8" s="29"/>
      <c r="RE8" s="29"/>
      <c r="RF8" s="29"/>
      <c r="RG8" s="29"/>
      <c r="RH8" s="29"/>
      <c r="RI8" s="29"/>
      <c r="RJ8" s="29"/>
      <c r="RK8" s="29"/>
      <c r="RL8" s="29"/>
      <c r="RM8" s="29"/>
      <c r="RN8" s="29"/>
      <c r="RO8" s="29"/>
      <c r="RP8" s="29"/>
      <c r="RQ8" s="29"/>
      <c r="RR8" s="29"/>
      <c r="RS8" s="29"/>
      <c r="RT8" s="29"/>
      <c r="RU8" s="29"/>
      <c r="RV8" s="29"/>
      <c r="RW8" s="29"/>
      <c r="RX8" s="29"/>
      <c r="RY8" s="29"/>
      <c r="RZ8" s="29"/>
      <c r="SA8" s="29"/>
      <c r="SB8" s="29"/>
      <c r="SC8" s="29"/>
      <c r="SD8" s="29"/>
      <c r="SE8" s="29"/>
      <c r="SF8" s="29"/>
      <c r="SG8" s="29"/>
      <c r="SH8" s="29"/>
      <c r="SI8" s="29"/>
      <c r="SJ8" s="29"/>
      <c r="SK8" s="29"/>
      <c r="SL8" s="29"/>
      <c r="SM8" s="29"/>
      <c r="SN8" s="29"/>
      <c r="SO8" s="29"/>
      <c r="SP8" s="29"/>
      <c r="SQ8" s="29"/>
      <c r="SR8" s="29"/>
      <c r="SS8" s="29"/>
      <c r="ST8" s="29"/>
      <c r="SU8" s="29"/>
      <c r="SV8" s="29"/>
      <c r="SW8" s="29"/>
      <c r="SX8" s="29"/>
      <c r="SY8" s="29"/>
      <c r="SZ8" s="29"/>
      <c r="TA8" s="29"/>
      <c r="TB8" s="29"/>
      <c r="TC8" s="29"/>
      <c r="TD8" s="29"/>
      <c r="TE8" s="29"/>
      <c r="TF8" s="29"/>
      <c r="TG8" s="29"/>
      <c r="TH8" s="29"/>
      <c r="TI8" s="29"/>
      <c r="TJ8" s="29"/>
      <c r="TK8" s="29"/>
      <c r="TL8" s="29"/>
      <c r="TM8" s="29"/>
      <c r="TN8" s="29"/>
      <c r="TO8" s="29"/>
      <c r="TP8" s="29"/>
      <c r="TQ8" s="29"/>
      <c r="TR8" s="29"/>
      <c r="TS8" s="29"/>
      <c r="TT8" s="29"/>
      <c r="TU8" s="29"/>
      <c r="TV8" s="29"/>
      <c r="TW8" s="29"/>
      <c r="TX8" s="29"/>
      <c r="TY8" s="29"/>
      <c r="TZ8" s="29"/>
      <c r="UA8" s="29"/>
      <c r="UB8" s="29"/>
      <c r="UC8" s="29"/>
      <c r="UD8" s="29"/>
      <c r="UE8" s="29"/>
      <c r="UF8" s="29"/>
      <c r="UG8" s="29"/>
      <c r="UH8" s="29"/>
      <c r="UI8" s="29"/>
      <c r="UJ8" s="29"/>
      <c r="UK8" s="29"/>
      <c r="UL8" s="29"/>
      <c r="UM8" s="29"/>
      <c r="UN8" s="29"/>
      <c r="UO8" s="29"/>
      <c r="UP8" s="29"/>
      <c r="UQ8" s="29"/>
      <c r="UR8" s="29"/>
      <c r="US8" s="29"/>
      <c r="UT8" s="29"/>
      <c r="UU8" s="29"/>
      <c r="UV8" s="29"/>
      <c r="UW8" s="29"/>
      <c r="UX8" s="29"/>
      <c r="UY8" s="29"/>
      <c r="UZ8" s="29"/>
      <c r="VA8" s="29"/>
      <c r="VB8" s="29"/>
      <c r="VC8" s="29"/>
      <c r="VD8" s="29"/>
      <c r="VE8" s="29"/>
      <c r="VF8" s="29"/>
      <c r="VG8" s="29"/>
      <c r="VH8" s="29"/>
      <c r="VI8" s="29"/>
      <c r="VJ8" s="29"/>
      <c r="VK8" s="29"/>
      <c r="VL8" s="29"/>
      <c r="VM8" s="29"/>
      <c r="VN8" s="29"/>
      <c r="VO8" s="29"/>
      <c r="VP8" s="29"/>
      <c r="VQ8" s="29"/>
      <c r="VR8" s="29"/>
      <c r="VS8" s="29"/>
      <c r="VT8" s="29"/>
      <c r="VU8" s="29"/>
      <c r="VV8" s="29"/>
      <c r="VW8" s="29"/>
      <c r="VX8" s="29"/>
      <c r="VY8" s="29"/>
      <c r="VZ8" s="29"/>
      <c r="WA8" s="29"/>
      <c r="WB8" s="29"/>
      <c r="WC8" s="29"/>
      <c r="WD8" s="29"/>
      <c r="WE8" s="29"/>
      <c r="WF8" s="29"/>
      <c r="WG8" s="29"/>
      <c r="WH8" s="29"/>
      <c r="WI8" s="29"/>
      <c r="WJ8" s="29"/>
      <c r="WK8" s="29"/>
      <c r="WL8" s="29"/>
      <c r="WM8" s="29"/>
      <c r="WN8" s="29"/>
      <c r="WO8" s="29"/>
      <c r="WP8" s="29"/>
      <c r="WQ8" s="29"/>
      <c r="WR8" s="29"/>
      <c r="WS8" s="29"/>
      <c r="WT8" s="29"/>
      <c r="WU8" s="29"/>
      <c r="WV8" s="29"/>
      <c r="WW8" s="29"/>
      <c r="WX8" s="29"/>
      <c r="WY8" s="29"/>
      <c r="WZ8" s="29"/>
      <c r="XA8" s="29"/>
      <c r="XB8" s="29"/>
      <c r="XC8" s="29"/>
      <c r="XD8" s="29"/>
      <c r="XE8" s="29"/>
      <c r="XF8" s="29"/>
      <c r="XG8" s="29"/>
      <c r="XH8" s="29"/>
      <c r="XI8" s="29"/>
      <c r="XJ8" s="29"/>
      <c r="XK8" s="29"/>
      <c r="XL8" s="29"/>
      <c r="XM8" s="29"/>
      <c r="XN8" s="29"/>
      <c r="XO8" s="29"/>
      <c r="XP8" s="29"/>
      <c r="XQ8" s="29"/>
      <c r="XR8" s="29"/>
      <c r="XS8" s="29"/>
      <c r="XT8" s="29"/>
      <c r="XU8" s="29"/>
      <c r="XV8" s="29"/>
      <c r="XW8" s="29"/>
      <c r="XX8" s="29"/>
      <c r="XY8" s="29"/>
      <c r="XZ8" s="29"/>
      <c r="YA8" s="29"/>
      <c r="YB8" s="29"/>
      <c r="YC8" s="29"/>
      <c r="YD8" s="29"/>
      <c r="YE8" s="29"/>
      <c r="YF8" s="29"/>
      <c r="YG8" s="29"/>
      <c r="YH8" s="29"/>
      <c r="YI8" s="29"/>
      <c r="YJ8" s="29"/>
      <c r="YK8" s="29"/>
      <c r="YL8" s="29"/>
      <c r="YM8" s="29"/>
      <c r="YN8" s="29"/>
      <c r="YO8" s="29"/>
      <c r="YP8" s="29"/>
      <c r="YQ8" s="29"/>
      <c r="YR8" s="29"/>
      <c r="YS8" s="29"/>
      <c r="YT8" s="29"/>
      <c r="YU8" s="29"/>
      <c r="YV8" s="29"/>
      <c r="YW8" s="29"/>
      <c r="YX8" s="29"/>
      <c r="YY8" s="29"/>
      <c r="YZ8" s="29"/>
      <c r="ZA8" s="29"/>
      <c r="ZB8" s="29"/>
      <c r="ZC8" s="29"/>
      <c r="ZD8" s="29"/>
      <c r="ZE8" s="29"/>
      <c r="ZF8" s="29"/>
      <c r="ZG8" s="29"/>
      <c r="ZH8" s="29"/>
      <c r="ZI8" s="29"/>
      <c r="ZJ8" s="29"/>
      <c r="ZK8" s="29"/>
      <c r="ZL8" s="29"/>
      <c r="ZM8" s="29"/>
      <c r="ZN8" s="29"/>
      <c r="ZO8" s="29"/>
      <c r="ZP8" s="29"/>
      <c r="ZQ8" s="29"/>
      <c r="ZR8" s="29"/>
      <c r="ZS8" s="29"/>
      <c r="ZT8" s="29"/>
      <c r="ZU8" s="29"/>
      <c r="ZV8" s="29"/>
      <c r="ZW8" s="29"/>
      <c r="ZX8" s="29"/>
      <c r="ZY8" s="29"/>
      <c r="ZZ8" s="29"/>
      <c r="AAA8" s="29"/>
      <c r="AAB8" s="29"/>
      <c r="AAC8" s="29"/>
      <c r="AAD8" s="29"/>
      <c r="AAE8" s="29"/>
      <c r="AAF8" s="29"/>
      <c r="AAG8" s="29"/>
      <c r="AAH8" s="29"/>
      <c r="AAI8" s="29"/>
      <c r="AAJ8" s="29"/>
      <c r="AAK8" s="29"/>
      <c r="AAL8" s="29"/>
      <c r="AAM8" s="29"/>
      <c r="AAN8" s="29"/>
      <c r="AAO8" s="29"/>
      <c r="AAP8" s="29"/>
      <c r="AAQ8" s="29"/>
      <c r="AAR8" s="29"/>
      <c r="AAS8" s="29"/>
      <c r="AAT8" s="29"/>
      <c r="AAU8" s="29"/>
      <c r="AAV8" s="29"/>
      <c r="AAW8" s="29"/>
      <c r="AAX8" s="29"/>
      <c r="AAY8" s="29"/>
      <c r="AAZ8" s="29"/>
      <c r="ABA8" s="29"/>
      <c r="ABB8" s="29"/>
      <c r="ABC8" s="29"/>
      <c r="ABD8" s="29"/>
      <c r="ABE8" s="29"/>
      <c r="ABF8" s="29"/>
      <c r="ABG8" s="29"/>
      <c r="ABH8" s="29"/>
      <c r="ABI8" s="29"/>
      <c r="ABJ8" s="29"/>
      <c r="ABK8" s="29"/>
      <c r="ABL8" s="29"/>
      <c r="ABM8" s="29"/>
      <c r="ABN8" s="29"/>
      <c r="ABO8" s="29"/>
      <c r="ABP8" s="29"/>
      <c r="ABQ8" s="29"/>
      <c r="ABR8" s="29"/>
      <c r="ABS8" s="29"/>
      <c r="ABT8" s="29"/>
      <c r="ABU8" s="29"/>
      <c r="ABV8" s="29"/>
      <c r="ABW8" s="29"/>
      <c r="ABX8" s="29"/>
      <c r="ABY8" s="29"/>
      <c r="ABZ8" s="29"/>
      <c r="ACA8" s="29"/>
      <c r="ACB8" s="29"/>
      <c r="ACC8" s="29"/>
      <c r="ACD8" s="29"/>
      <c r="ACE8" s="29"/>
      <c r="ACF8" s="29"/>
      <c r="ACG8" s="29"/>
      <c r="ACH8" s="29"/>
      <c r="ACI8" s="29"/>
      <c r="ACJ8" s="29"/>
      <c r="ACK8" s="29"/>
      <c r="ACL8" s="29"/>
      <c r="ACM8" s="29"/>
      <c r="ACN8" s="29"/>
      <c r="ACO8" s="29"/>
      <c r="ACP8" s="29"/>
      <c r="ACQ8" s="29"/>
      <c r="ACR8" s="29"/>
      <c r="ACS8" s="29"/>
      <c r="ACT8" s="29"/>
      <c r="ACU8" s="29"/>
      <c r="ACV8" s="29"/>
      <c r="ACW8" s="29"/>
      <c r="ACX8" s="29"/>
      <c r="ACY8" s="29"/>
      <c r="ACZ8" s="29"/>
      <c r="ADA8" s="29"/>
      <c r="ADB8" s="29"/>
      <c r="ADC8" s="29"/>
      <c r="ADD8" s="29"/>
      <c r="ADE8" s="29"/>
      <c r="ADF8" s="29"/>
      <c r="ADG8" s="29"/>
      <c r="ADH8" s="29"/>
      <c r="ADI8" s="29"/>
      <c r="ADJ8" s="29"/>
      <c r="ADK8" s="29"/>
      <c r="ADL8" s="29"/>
      <c r="ADM8" s="29"/>
      <c r="ADN8" s="29"/>
      <c r="ADO8" s="29"/>
      <c r="ADP8" s="29"/>
      <c r="ADQ8" s="29"/>
      <c r="ADR8" s="29"/>
      <c r="ADS8" s="29"/>
      <c r="ADT8" s="29"/>
      <c r="ADU8" s="29"/>
      <c r="ADV8" s="29"/>
      <c r="ADW8" s="29"/>
      <c r="ADX8" s="29"/>
      <c r="ADY8" s="29"/>
      <c r="ADZ8" s="29"/>
      <c r="AEA8" s="29"/>
      <c r="AEB8" s="29"/>
      <c r="AEC8" s="29"/>
      <c r="AED8" s="29"/>
      <c r="AEE8" s="29"/>
      <c r="AEF8" s="29"/>
      <c r="AEG8" s="29"/>
      <c r="AEH8" s="29"/>
      <c r="AEI8" s="29"/>
      <c r="AEJ8" s="29"/>
      <c r="AEK8" s="29"/>
      <c r="AEL8" s="29"/>
      <c r="AEM8" s="29"/>
      <c r="AEN8" s="29"/>
      <c r="AEO8" s="29"/>
      <c r="AEP8" s="29"/>
      <c r="AEQ8" s="29"/>
      <c r="AER8" s="29"/>
      <c r="AES8" s="29"/>
      <c r="AET8" s="29"/>
      <c r="AEU8" s="29"/>
      <c r="AEV8" s="29"/>
      <c r="AEW8" s="29"/>
      <c r="AEX8" s="29"/>
      <c r="AEY8" s="29"/>
      <c r="AEZ8" s="29"/>
      <c r="AFA8" s="29"/>
      <c r="AFB8" s="29"/>
      <c r="AFC8" s="29"/>
      <c r="AFD8" s="29"/>
      <c r="AFE8" s="29"/>
      <c r="AFF8" s="29"/>
      <c r="AFG8" s="29"/>
      <c r="AFH8" s="29"/>
      <c r="AFI8" s="29"/>
      <c r="AFJ8" s="29"/>
      <c r="AFK8" s="29"/>
      <c r="AFL8" s="29"/>
    </row>
    <row r="9" spans="1:844" ht="15">
      <c r="A9" s="94"/>
      <c r="B9" s="95" t="s">
        <v>104</v>
      </c>
      <c r="C9" s="104" t="s">
        <v>124</v>
      </c>
      <c r="D9" s="93"/>
      <c r="E9" s="2"/>
      <c r="F9" s="93"/>
      <c r="G9" s="93"/>
      <c r="H9" s="17">
        <f t="shared" ref="H9:M9" si="0">H10+H353+H412+H352</f>
        <v>7278345.1000000015</v>
      </c>
      <c r="I9" s="17">
        <f t="shared" si="0"/>
        <v>7087356.1999999993</v>
      </c>
      <c r="J9" s="17">
        <f t="shared" si="0"/>
        <v>6360560.7000000002</v>
      </c>
      <c r="K9" s="17">
        <f t="shared" si="0"/>
        <v>5226790.8199999994</v>
      </c>
      <c r="L9" s="17">
        <f t="shared" si="0"/>
        <v>5186181.2700000014</v>
      </c>
      <c r="M9" s="17">
        <f t="shared" si="0"/>
        <v>5146343.7699999996</v>
      </c>
      <c r="N9" s="80"/>
    </row>
    <row r="10" spans="1:844" ht="85.5">
      <c r="A10" s="94" t="s">
        <v>106</v>
      </c>
      <c r="B10" s="105" t="s">
        <v>829</v>
      </c>
      <c r="C10" s="99" t="s">
        <v>828</v>
      </c>
      <c r="D10" s="104" t="s">
        <v>407</v>
      </c>
      <c r="E10" s="95" t="s">
        <v>151</v>
      </c>
      <c r="F10" s="104" t="s">
        <v>149</v>
      </c>
      <c r="G10" s="104" t="s">
        <v>152</v>
      </c>
      <c r="H10" s="17">
        <f t="shared" ref="H10:M10" si="1">H11+H39+H67+H68+H72+H73+H85+H93+H94+H110+H112+H122+H133+H136+H138+H147+H148+H157+H160+H190+H203+H208+H222+H232+H233+H243+H255+H262+H267+H273+H279+H289+H297+H302+H303+H305+H306+H307+H308+H309+H318+H328+H329+H331+H332+H333+H334+H335+H338+H339+H340+H341+H343+H347+H348+H349+H350+H351</f>
        <v>4483451.8000000017</v>
      </c>
      <c r="I10" s="17">
        <f t="shared" si="1"/>
        <v>4364846.9999999991</v>
      </c>
      <c r="J10" s="17">
        <f t="shared" si="1"/>
        <v>3912235.2</v>
      </c>
      <c r="K10" s="17">
        <f t="shared" si="1"/>
        <v>3242900.32</v>
      </c>
      <c r="L10" s="17">
        <f t="shared" si="1"/>
        <v>3193931.1700000009</v>
      </c>
      <c r="M10" s="17">
        <f t="shared" si="1"/>
        <v>3154061.07</v>
      </c>
      <c r="N10" s="43"/>
    </row>
    <row r="11" spans="1:844" ht="34.5" customHeight="1">
      <c r="A11" s="133" t="s">
        <v>1239</v>
      </c>
      <c r="B11" s="146" t="s">
        <v>74</v>
      </c>
      <c r="C11" s="147" t="s">
        <v>125</v>
      </c>
      <c r="D11" s="142" t="s">
        <v>1328</v>
      </c>
      <c r="E11" s="2" t="s">
        <v>809</v>
      </c>
      <c r="F11" s="93" t="s">
        <v>7</v>
      </c>
      <c r="G11" s="93" t="s">
        <v>8</v>
      </c>
      <c r="H11" s="216">
        <f>SUM(H17:H38)</f>
        <v>274385.5</v>
      </c>
      <c r="I11" s="216">
        <f t="shared" ref="I11:M11" si="2">SUM(I17:I38)</f>
        <v>259638.59999999998</v>
      </c>
      <c r="J11" s="170">
        <f t="shared" ref="J11:L11" si="3">SUM(J17:J38)</f>
        <v>276927.09999999998</v>
      </c>
      <c r="K11" s="170">
        <f t="shared" si="3"/>
        <v>311297.81999999995</v>
      </c>
      <c r="L11" s="216">
        <f t="shared" si="3"/>
        <v>311502.87</v>
      </c>
      <c r="M11" s="216">
        <f t="shared" si="2"/>
        <v>312057.67</v>
      </c>
      <c r="N11" s="169"/>
    </row>
    <row r="12" spans="1:844" ht="33" customHeight="1">
      <c r="A12" s="133"/>
      <c r="B12" s="146"/>
      <c r="C12" s="147"/>
      <c r="D12" s="191"/>
      <c r="E12" s="2" t="s">
        <v>1485</v>
      </c>
      <c r="F12" s="93" t="s">
        <v>3</v>
      </c>
      <c r="G12" s="93" t="s">
        <v>4</v>
      </c>
      <c r="H12" s="216"/>
      <c r="I12" s="216"/>
      <c r="J12" s="217"/>
      <c r="K12" s="217"/>
      <c r="L12" s="216"/>
      <c r="M12" s="216"/>
      <c r="N12" s="169"/>
    </row>
    <row r="13" spans="1:844" ht="45">
      <c r="A13" s="133"/>
      <c r="B13" s="146"/>
      <c r="C13" s="147"/>
      <c r="D13" s="191"/>
      <c r="E13" s="2" t="s">
        <v>726</v>
      </c>
      <c r="F13" s="93" t="s">
        <v>648</v>
      </c>
      <c r="G13" s="93" t="s">
        <v>169</v>
      </c>
      <c r="H13" s="216"/>
      <c r="I13" s="216"/>
      <c r="J13" s="217"/>
      <c r="K13" s="217"/>
      <c r="L13" s="216"/>
      <c r="M13" s="216"/>
      <c r="N13" s="169"/>
    </row>
    <row r="14" spans="1:844" ht="48" customHeight="1">
      <c r="A14" s="133"/>
      <c r="B14" s="146"/>
      <c r="C14" s="147"/>
      <c r="D14" s="191"/>
      <c r="E14" s="2" t="s">
        <v>1486</v>
      </c>
      <c r="F14" s="93" t="s">
        <v>5</v>
      </c>
      <c r="G14" s="93" t="s">
        <v>6</v>
      </c>
      <c r="H14" s="216"/>
      <c r="I14" s="216"/>
      <c r="J14" s="217"/>
      <c r="K14" s="217"/>
      <c r="L14" s="216"/>
      <c r="M14" s="216"/>
      <c r="N14" s="169"/>
    </row>
    <row r="15" spans="1:844" ht="60">
      <c r="A15" s="133"/>
      <c r="B15" s="146"/>
      <c r="C15" s="147"/>
      <c r="D15" s="191"/>
      <c r="E15" s="2" t="s">
        <v>1329</v>
      </c>
      <c r="F15" s="93" t="s">
        <v>9</v>
      </c>
      <c r="G15" s="93" t="s">
        <v>10</v>
      </c>
      <c r="H15" s="216"/>
      <c r="I15" s="216"/>
      <c r="J15" s="171"/>
      <c r="K15" s="171"/>
      <c r="L15" s="216"/>
      <c r="M15" s="216"/>
      <c r="N15" s="169"/>
    </row>
    <row r="16" spans="1:844" ht="15">
      <c r="A16" s="133"/>
      <c r="B16" s="146"/>
      <c r="C16" s="147"/>
      <c r="D16" s="143"/>
      <c r="E16" s="2" t="s">
        <v>605</v>
      </c>
      <c r="F16" s="93"/>
      <c r="G16" s="93"/>
      <c r="H16" s="87"/>
      <c r="I16" s="87"/>
      <c r="J16" s="87"/>
      <c r="K16" s="87"/>
      <c r="L16" s="87"/>
      <c r="M16" s="87"/>
      <c r="N16" s="80"/>
    </row>
    <row r="17" spans="1:844" ht="36" customHeight="1">
      <c r="A17" s="133"/>
      <c r="B17" s="146"/>
      <c r="C17" s="147" t="s">
        <v>548</v>
      </c>
      <c r="D17" s="157" t="s">
        <v>560</v>
      </c>
      <c r="E17" s="88" t="s">
        <v>153</v>
      </c>
      <c r="F17" s="99" t="s">
        <v>1331</v>
      </c>
      <c r="G17" s="99" t="s">
        <v>645</v>
      </c>
      <c r="H17" s="215">
        <v>2355.3000000000002</v>
      </c>
      <c r="I17" s="215">
        <v>1932.5</v>
      </c>
      <c r="J17" s="172">
        <v>2355.3000000000002</v>
      </c>
      <c r="K17" s="172">
        <v>2355.3000000000002</v>
      </c>
      <c r="L17" s="215">
        <v>2355.3000000000002</v>
      </c>
      <c r="M17" s="215">
        <v>2355.3000000000002</v>
      </c>
      <c r="N17" s="169" t="s">
        <v>366</v>
      </c>
    </row>
    <row r="18" spans="1:844" ht="50.25" customHeight="1">
      <c r="A18" s="133"/>
      <c r="B18" s="146"/>
      <c r="C18" s="147"/>
      <c r="D18" s="157"/>
      <c r="E18" s="88" t="s">
        <v>646</v>
      </c>
      <c r="F18" s="99" t="s">
        <v>648</v>
      </c>
      <c r="G18" s="99" t="s">
        <v>647</v>
      </c>
      <c r="H18" s="215"/>
      <c r="I18" s="215"/>
      <c r="J18" s="173"/>
      <c r="K18" s="173"/>
      <c r="L18" s="215"/>
      <c r="M18" s="215"/>
      <c r="N18" s="169"/>
    </row>
    <row r="19" spans="1:844" ht="34.5" customHeight="1">
      <c r="A19" s="133"/>
      <c r="B19" s="146"/>
      <c r="C19" s="147" t="s">
        <v>549</v>
      </c>
      <c r="D19" s="157" t="s">
        <v>561</v>
      </c>
      <c r="E19" s="88" t="s">
        <v>603</v>
      </c>
      <c r="F19" s="99" t="s">
        <v>182</v>
      </c>
      <c r="G19" s="99" t="s">
        <v>183</v>
      </c>
      <c r="H19" s="216">
        <v>19943.900000000001</v>
      </c>
      <c r="I19" s="216">
        <v>19454.7</v>
      </c>
      <c r="J19" s="170">
        <v>21384.7</v>
      </c>
      <c r="K19" s="170">
        <f>20510-85.1</f>
        <v>20424.900000000001</v>
      </c>
      <c r="L19" s="216">
        <f>20513.8-88.9</f>
        <v>20424.899999999998</v>
      </c>
      <c r="M19" s="216">
        <f>20610.1-185.2</f>
        <v>20424.899999999998</v>
      </c>
      <c r="N19" s="169" t="s">
        <v>367</v>
      </c>
    </row>
    <row r="20" spans="1:844" ht="54" customHeight="1">
      <c r="A20" s="133"/>
      <c r="B20" s="146"/>
      <c r="C20" s="147"/>
      <c r="D20" s="157"/>
      <c r="E20" s="88" t="s">
        <v>1333</v>
      </c>
      <c r="F20" s="99" t="s">
        <v>648</v>
      </c>
      <c r="G20" s="99" t="s">
        <v>896</v>
      </c>
      <c r="H20" s="216"/>
      <c r="I20" s="216"/>
      <c r="J20" s="217"/>
      <c r="K20" s="217"/>
      <c r="L20" s="216"/>
      <c r="M20" s="216"/>
      <c r="N20" s="169"/>
    </row>
    <row r="21" spans="1:844" ht="49.5" customHeight="1">
      <c r="A21" s="133"/>
      <c r="B21" s="146"/>
      <c r="C21" s="147"/>
      <c r="D21" s="157"/>
      <c r="E21" s="88" t="s">
        <v>646</v>
      </c>
      <c r="F21" s="99" t="s">
        <v>648</v>
      </c>
      <c r="G21" s="99" t="s">
        <v>647</v>
      </c>
      <c r="H21" s="216"/>
      <c r="I21" s="216"/>
      <c r="J21" s="171"/>
      <c r="K21" s="171"/>
      <c r="L21" s="216"/>
      <c r="M21" s="216"/>
      <c r="N21" s="169"/>
    </row>
    <row r="22" spans="1:844" ht="42.75" customHeight="1">
      <c r="A22" s="133"/>
      <c r="B22" s="146"/>
      <c r="C22" s="93" t="s">
        <v>550</v>
      </c>
      <c r="D22" s="90" t="s">
        <v>1044</v>
      </c>
      <c r="E22" s="88" t="s">
        <v>604</v>
      </c>
      <c r="F22" s="99" t="s">
        <v>1330</v>
      </c>
      <c r="G22" s="99" t="s">
        <v>645</v>
      </c>
      <c r="H22" s="87">
        <f>108702.9</f>
        <v>108702.9</v>
      </c>
      <c r="I22" s="87">
        <v>103077</v>
      </c>
      <c r="J22" s="87">
        <v>102857.3</v>
      </c>
      <c r="K22" s="87">
        <v>103964.9</v>
      </c>
      <c r="L22" s="87">
        <v>103964.9</v>
      </c>
      <c r="M22" s="87">
        <v>103964.9</v>
      </c>
      <c r="N22" s="80" t="s">
        <v>368</v>
      </c>
    </row>
    <row r="23" spans="1:844" ht="48.75" customHeight="1">
      <c r="A23" s="133"/>
      <c r="B23" s="146"/>
      <c r="C23" s="142" t="s">
        <v>551</v>
      </c>
      <c r="D23" s="144" t="s">
        <v>562</v>
      </c>
      <c r="E23" s="2" t="s">
        <v>1309</v>
      </c>
      <c r="F23" s="75" t="s">
        <v>648</v>
      </c>
      <c r="G23" s="93" t="s">
        <v>653</v>
      </c>
      <c r="H23" s="170">
        <v>309.60000000000002</v>
      </c>
      <c r="I23" s="170">
        <v>309.60000000000002</v>
      </c>
      <c r="J23" s="170"/>
      <c r="K23" s="170"/>
      <c r="L23" s="170"/>
      <c r="M23" s="170"/>
      <c r="N23" s="149" t="s">
        <v>651</v>
      </c>
    </row>
    <row r="24" spans="1:844" ht="33.75" customHeight="1">
      <c r="A24" s="133"/>
      <c r="B24" s="146"/>
      <c r="C24" s="143"/>
      <c r="D24" s="145"/>
      <c r="E24" s="88" t="s">
        <v>1193</v>
      </c>
      <c r="F24" s="1" t="s">
        <v>648</v>
      </c>
      <c r="G24" s="99" t="s">
        <v>1192</v>
      </c>
      <c r="H24" s="171"/>
      <c r="I24" s="171"/>
      <c r="J24" s="171"/>
      <c r="K24" s="171"/>
      <c r="L24" s="171"/>
      <c r="M24" s="171"/>
      <c r="N24" s="151"/>
    </row>
    <row r="25" spans="1:844" ht="93.75" customHeight="1">
      <c r="A25" s="133"/>
      <c r="B25" s="146"/>
      <c r="C25" s="142" t="s">
        <v>552</v>
      </c>
      <c r="D25" s="144" t="s">
        <v>1226</v>
      </c>
      <c r="E25" s="2" t="s">
        <v>1196</v>
      </c>
      <c r="F25" s="1" t="s">
        <v>648</v>
      </c>
      <c r="G25" s="99" t="s">
        <v>1197</v>
      </c>
      <c r="H25" s="170">
        <v>120</v>
      </c>
      <c r="I25" s="170">
        <f>80+20+20</f>
        <v>120</v>
      </c>
      <c r="J25" s="170"/>
      <c r="K25" s="170"/>
      <c r="L25" s="170"/>
      <c r="M25" s="170"/>
      <c r="N25" s="169" t="s">
        <v>1195</v>
      </c>
    </row>
    <row r="26" spans="1:844" ht="33" customHeight="1">
      <c r="A26" s="133"/>
      <c r="B26" s="146"/>
      <c r="C26" s="143"/>
      <c r="D26" s="145"/>
      <c r="E26" s="88" t="s">
        <v>1191</v>
      </c>
      <c r="F26" s="1" t="s">
        <v>648</v>
      </c>
      <c r="G26" s="99" t="s">
        <v>1194</v>
      </c>
      <c r="H26" s="171"/>
      <c r="I26" s="171"/>
      <c r="J26" s="171"/>
      <c r="K26" s="171"/>
      <c r="L26" s="171"/>
      <c r="M26" s="171"/>
      <c r="N26" s="169"/>
    </row>
    <row r="27" spans="1:844" s="12" customFormat="1" ht="48" customHeight="1">
      <c r="A27" s="133"/>
      <c r="B27" s="146"/>
      <c r="C27" s="93" t="s">
        <v>553</v>
      </c>
      <c r="D27" s="90" t="s">
        <v>563</v>
      </c>
      <c r="E27" s="88" t="s">
        <v>943</v>
      </c>
      <c r="F27" s="99" t="s">
        <v>648</v>
      </c>
      <c r="G27" s="38" t="s">
        <v>181</v>
      </c>
      <c r="H27" s="87">
        <v>5010.7</v>
      </c>
      <c r="I27" s="87">
        <v>0</v>
      </c>
      <c r="J27" s="87">
        <v>13084.4</v>
      </c>
      <c r="K27" s="87">
        <v>50000</v>
      </c>
      <c r="L27" s="87">
        <v>50000</v>
      </c>
      <c r="M27" s="87">
        <v>50000</v>
      </c>
      <c r="N27" s="80" t="s">
        <v>1171</v>
      </c>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row>
    <row r="28" spans="1:844" ht="51" customHeight="1">
      <c r="A28" s="133"/>
      <c r="B28" s="146"/>
      <c r="C28" s="93" t="s">
        <v>554</v>
      </c>
      <c r="D28" s="90" t="s">
        <v>564</v>
      </c>
      <c r="E28" s="88" t="s">
        <v>162</v>
      </c>
      <c r="F28" s="99" t="s">
        <v>648</v>
      </c>
      <c r="G28" s="99" t="s">
        <v>161</v>
      </c>
      <c r="H28" s="87">
        <v>26436.5</v>
      </c>
      <c r="I28" s="87">
        <v>26087.8</v>
      </c>
      <c r="J28" s="87">
        <v>26487.200000000001</v>
      </c>
      <c r="K28" s="87">
        <f>26264.4-173.2</f>
        <v>26091.200000000001</v>
      </c>
      <c r="L28" s="87">
        <f>26271.2-180</f>
        <v>26091.200000000001</v>
      </c>
      <c r="M28" s="87">
        <f>26271.2-180</f>
        <v>26091.200000000001</v>
      </c>
      <c r="N28" s="80" t="s">
        <v>34</v>
      </c>
    </row>
    <row r="29" spans="1:844" s="12" customFormat="1" ht="51" customHeight="1">
      <c r="A29" s="133"/>
      <c r="B29" s="146"/>
      <c r="C29" s="93" t="s">
        <v>555</v>
      </c>
      <c r="D29" s="90" t="s">
        <v>564</v>
      </c>
      <c r="E29" s="88" t="s">
        <v>1319</v>
      </c>
      <c r="F29" s="99" t="s">
        <v>648</v>
      </c>
      <c r="G29" s="99" t="s">
        <v>1320</v>
      </c>
      <c r="H29" s="87">
        <f>28731.4</f>
        <v>28731.4</v>
      </c>
      <c r="I29" s="87">
        <v>28223.200000000001</v>
      </c>
      <c r="J29" s="87">
        <v>30800.5</v>
      </c>
      <c r="K29" s="87">
        <v>29400.5</v>
      </c>
      <c r="L29" s="87">
        <v>29400.5</v>
      </c>
      <c r="M29" s="87">
        <v>29400.5</v>
      </c>
      <c r="N29" s="80" t="s">
        <v>371</v>
      </c>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row>
    <row r="30" spans="1:844" ht="60">
      <c r="A30" s="133"/>
      <c r="B30" s="146"/>
      <c r="C30" s="93" t="s">
        <v>556</v>
      </c>
      <c r="D30" s="90" t="s">
        <v>565</v>
      </c>
      <c r="E30" s="88" t="s">
        <v>1358</v>
      </c>
      <c r="F30" s="99" t="s">
        <v>286</v>
      </c>
      <c r="G30" s="99" t="s">
        <v>1324</v>
      </c>
      <c r="H30" s="87">
        <f>19181</f>
        <v>19181</v>
      </c>
      <c r="I30" s="87">
        <v>18659.599999999999</v>
      </c>
      <c r="J30" s="87">
        <v>20254.900000000001</v>
      </c>
      <c r="K30" s="87">
        <f>20367.3-112.4</f>
        <v>20254.899999999998</v>
      </c>
      <c r="L30" s="87">
        <f>20372.2-117.3</f>
        <v>20254.900000000001</v>
      </c>
      <c r="M30" s="87">
        <f>20372.2-117.3</f>
        <v>20254.900000000001</v>
      </c>
      <c r="N30" s="80" t="s">
        <v>1523</v>
      </c>
    </row>
    <row r="31" spans="1:844" ht="63.75" customHeight="1">
      <c r="A31" s="133"/>
      <c r="B31" s="146"/>
      <c r="C31" s="93" t="s">
        <v>557</v>
      </c>
      <c r="D31" s="90" t="s">
        <v>566</v>
      </c>
      <c r="E31" s="88" t="s">
        <v>197</v>
      </c>
      <c r="F31" s="99" t="s">
        <v>648</v>
      </c>
      <c r="G31" s="99" t="s">
        <v>198</v>
      </c>
      <c r="H31" s="82">
        <v>9426.8000000000011</v>
      </c>
      <c r="I31" s="82">
        <v>9355.2999999999993</v>
      </c>
      <c r="J31" s="82">
        <v>9603.6</v>
      </c>
      <c r="K31" s="82">
        <f>9681.92-78.3</f>
        <v>9603.6200000000008</v>
      </c>
      <c r="L31" s="82">
        <f>9685.37-81.8</f>
        <v>9603.5700000000015</v>
      </c>
      <c r="M31" s="82">
        <f>9685.37-81.8</f>
        <v>9603.5700000000015</v>
      </c>
      <c r="N31" s="80" t="s">
        <v>33</v>
      </c>
    </row>
    <row r="32" spans="1:844" ht="33.75" customHeight="1">
      <c r="A32" s="133"/>
      <c r="B32" s="146"/>
      <c r="C32" s="93" t="s">
        <v>558</v>
      </c>
      <c r="D32" s="90" t="s">
        <v>571</v>
      </c>
      <c r="E32" s="2" t="s">
        <v>358</v>
      </c>
      <c r="F32" s="93" t="s">
        <v>648</v>
      </c>
      <c r="G32" s="93" t="s">
        <v>359</v>
      </c>
      <c r="H32" s="87">
        <f>17098.7</f>
        <v>17098.7</v>
      </c>
      <c r="I32" s="87">
        <v>16962.3</v>
      </c>
      <c r="J32" s="87">
        <v>17959.099999999999</v>
      </c>
      <c r="K32" s="87">
        <v>16759.099999999999</v>
      </c>
      <c r="L32" s="87">
        <v>16759.099999999999</v>
      </c>
      <c r="M32" s="87">
        <v>16759.099999999999</v>
      </c>
      <c r="N32" s="80" t="s">
        <v>35</v>
      </c>
    </row>
    <row r="33" spans="1:844" ht="45">
      <c r="A33" s="133"/>
      <c r="B33" s="146"/>
      <c r="C33" s="93" t="s">
        <v>559</v>
      </c>
      <c r="D33" s="90" t="s">
        <v>572</v>
      </c>
      <c r="E33" s="88" t="s">
        <v>666</v>
      </c>
      <c r="F33" s="99" t="s">
        <v>648</v>
      </c>
      <c r="G33" s="99" t="s">
        <v>2</v>
      </c>
      <c r="H33" s="87">
        <v>7143.5</v>
      </c>
      <c r="I33" s="87">
        <v>6379.8</v>
      </c>
      <c r="J33" s="87">
        <v>7125.4</v>
      </c>
      <c r="K33" s="87">
        <f>7156.1-30.7</f>
        <v>7125.4000000000005</v>
      </c>
      <c r="L33" s="87">
        <f>7157.4-32</f>
        <v>7125.4</v>
      </c>
      <c r="M33" s="87">
        <f>7157.4-32</f>
        <v>7125.4</v>
      </c>
      <c r="N33" s="80" t="s">
        <v>1010</v>
      </c>
    </row>
    <row r="34" spans="1:844" ht="194.25" customHeight="1">
      <c r="A34" s="133"/>
      <c r="B34" s="146"/>
      <c r="C34" s="93" t="s">
        <v>567</v>
      </c>
      <c r="D34" s="90" t="s">
        <v>574</v>
      </c>
      <c r="E34" s="88" t="s">
        <v>245</v>
      </c>
      <c r="F34" s="99" t="s">
        <v>243</v>
      </c>
      <c r="G34" s="99" t="s">
        <v>244</v>
      </c>
      <c r="H34" s="87">
        <v>369.3</v>
      </c>
      <c r="I34" s="87">
        <v>369.3</v>
      </c>
      <c r="J34" s="87">
        <v>26.3</v>
      </c>
      <c r="K34" s="87"/>
      <c r="L34" s="87"/>
      <c r="M34" s="87"/>
      <c r="N34" s="80" t="s">
        <v>1460</v>
      </c>
    </row>
    <row r="35" spans="1:844" ht="48" customHeight="1">
      <c r="A35" s="133"/>
      <c r="B35" s="146"/>
      <c r="C35" s="93" t="s">
        <v>568</v>
      </c>
      <c r="D35" s="90" t="s">
        <v>1470</v>
      </c>
      <c r="E35" s="88" t="s">
        <v>73</v>
      </c>
      <c r="F35" s="99" t="s">
        <v>196</v>
      </c>
      <c r="G35" s="99" t="s">
        <v>72</v>
      </c>
      <c r="H35" s="87">
        <f>5052.8-100</f>
        <v>4952.8</v>
      </c>
      <c r="I35" s="87">
        <v>4917.7</v>
      </c>
      <c r="J35" s="87">
        <v>4955.8</v>
      </c>
      <c r="K35" s="87">
        <v>4955.8</v>
      </c>
      <c r="L35" s="87">
        <v>4955.8</v>
      </c>
      <c r="M35" s="87">
        <v>4955.8</v>
      </c>
      <c r="N35" s="80" t="s">
        <v>36</v>
      </c>
    </row>
    <row r="36" spans="1:844" ht="82.5" customHeight="1">
      <c r="A36" s="133"/>
      <c r="B36" s="146"/>
      <c r="C36" s="93" t="s">
        <v>569</v>
      </c>
      <c r="D36" s="90" t="s">
        <v>576</v>
      </c>
      <c r="E36" s="2" t="s">
        <v>649</v>
      </c>
      <c r="F36" s="93" t="s">
        <v>650</v>
      </c>
      <c r="G36" s="93" t="s">
        <v>647</v>
      </c>
      <c r="H36" s="82">
        <v>11215.6</v>
      </c>
      <c r="I36" s="82">
        <v>10694.5</v>
      </c>
      <c r="J36" s="82">
        <v>14115.6</v>
      </c>
      <c r="K36" s="82">
        <v>14115.6</v>
      </c>
      <c r="L36" s="82">
        <v>14115.6</v>
      </c>
      <c r="M36" s="82">
        <v>14115.6</v>
      </c>
      <c r="N36" s="80" t="s">
        <v>1462</v>
      </c>
    </row>
    <row r="37" spans="1:844" ht="48" customHeight="1">
      <c r="A37" s="133"/>
      <c r="B37" s="146"/>
      <c r="C37" s="93" t="s">
        <v>570</v>
      </c>
      <c r="D37" s="90" t="s">
        <v>577</v>
      </c>
      <c r="E37" s="2" t="s">
        <v>1318</v>
      </c>
      <c r="F37" s="93" t="s">
        <v>648</v>
      </c>
      <c r="G37" s="93" t="s">
        <v>1321</v>
      </c>
      <c r="H37" s="87">
        <v>13387.5</v>
      </c>
      <c r="I37" s="87">
        <v>13095.3</v>
      </c>
      <c r="J37" s="87">
        <f>5817+100</f>
        <v>5917</v>
      </c>
      <c r="K37" s="87">
        <f>5034.8-633.8</f>
        <v>4401</v>
      </c>
      <c r="L37" s="87">
        <f>5187.4-786.4</f>
        <v>4401</v>
      </c>
      <c r="M37" s="87">
        <f>5187.4-786.4</f>
        <v>4401</v>
      </c>
      <c r="N37" s="80" t="s">
        <v>372</v>
      </c>
    </row>
    <row r="38" spans="1:844" s="10" customFormat="1" ht="111.75" customHeight="1">
      <c r="A38" s="133"/>
      <c r="B38" s="146"/>
      <c r="C38" s="93" t="s">
        <v>1198</v>
      </c>
      <c r="D38" s="90" t="s">
        <v>1202</v>
      </c>
      <c r="E38" s="88" t="s">
        <v>1334</v>
      </c>
      <c r="F38" s="1" t="s">
        <v>648</v>
      </c>
      <c r="G38" s="99" t="s">
        <v>12</v>
      </c>
      <c r="H38" s="87"/>
      <c r="I38" s="87"/>
      <c r="J38" s="87"/>
      <c r="K38" s="87">
        <f>534.6+85.1+112.4+173.2+30.7+20.4+177.1+78.3+633.8</f>
        <v>1845.6</v>
      </c>
      <c r="L38" s="87">
        <f>558.1+88.9+117.3+180+32+21.3+184.9+81.8+786.4</f>
        <v>2050.6999999999998</v>
      </c>
      <c r="M38" s="87">
        <f>558.1+185.2+140.8+353.4+66.7+44.5+300.2+170.2+786.4</f>
        <v>2605.5</v>
      </c>
      <c r="N38" s="80" t="s">
        <v>1335</v>
      </c>
      <c r="O38" s="9"/>
      <c r="P38" s="9"/>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row>
    <row r="39" spans="1:844" s="11" customFormat="1" ht="33" customHeight="1">
      <c r="A39" s="133" t="s">
        <v>1240</v>
      </c>
      <c r="B39" s="146" t="s">
        <v>830</v>
      </c>
      <c r="C39" s="147" t="s">
        <v>126</v>
      </c>
      <c r="D39" s="147" t="s">
        <v>1463</v>
      </c>
      <c r="E39" s="2" t="s">
        <v>342</v>
      </c>
      <c r="F39" s="93" t="s">
        <v>159</v>
      </c>
      <c r="G39" s="93" t="s">
        <v>160</v>
      </c>
      <c r="H39" s="131">
        <f>SUM(H45:H66)</f>
        <v>275178.59999999998</v>
      </c>
      <c r="I39" s="161">
        <f t="shared" ref="I39:M39" si="4">SUM(I45:I66)</f>
        <v>268043.60000000003</v>
      </c>
      <c r="J39" s="131">
        <f t="shared" ref="J39:L39" si="5">SUM(J45:J66)</f>
        <v>290888.40000000002</v>
      </c>
      <c r="K39" s="131">
        <f t="shared" si="5"/>
        <v>252720.4</v>
      </c>
      <c r="L39" s="161">
        <f t="shared" si="5"/>
        <v>253840.30000000002</v>
      </c>
      <c r="M39" s="161">
        <f t="shared" si="4"/>
        <v>253858.80000000002</v>
      </c>
      <c r="N39" s="169"/>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row>
    <row r="40" spans="1:844" s="6" customFormat="1" ht="30">
      <c r="A40" s="133"/>
      <c r="B40" s="146"/>
      <c r="C40" s="147"/>
      <c r="D40" s="147"/>
      <c r="E40" s="2" t="s">
        <v>716</v>
      </c>
      <c r="F40" s="93" t="s">
        <v>648</v>
      </c>
      <c r="G40" s="93" t="s">
        <v>717</v>
      </c>
      <c r="H40" s="167"/>
      <c r="I40" s="161"/>
      <c r="J40" s="167"/>
      <c r="K40" s="167"/>
      <c r="L40" s="161"/>
      <c r="M40" s="161"/>
      <c r="N40" s="169"/>
    </row>
    <row r="41" spans="1:844" ht="30">
      <c r="A41" s="133"/>
      <c r="B41" s="146"/>
      <c r="C41" s="147"/>
      <c r="D41" s="147"/>
      <c r="E41" s="2" t="s">
        <v>725</v>
      </c>
      <c r="F41" s="93" t="s">
        <v>648</v>
      </c>
      <c r="G41" s="93" t="s">
        <v>639</v>
      </c>
      <c r="H41" s="167"/>
      <c r="I41" s="161"/>
      <c r="J41" s="167"/>
      <c r="K41" s="167"/>
      <c r="L41" s="161"/>
      <c r="M41" s="161"/>
      <c r="N41" s="169"/>
    </row>
    <row r="42" spans="1:844" ht="60">
      <c r="A42" s="133"/>
      <c r="B42" s="146"/>
      <c r="C42" s="147"/>
      <c r="D42" s="147"/>
      <c r="E42" s="2" t="s">
        <v>783</v>
      </c>
      <c r="F42" s="93" t="s">
        <v>648</v>
      </c>
      <c r="G42" s="93" t="s">
        <v>784</v>
      </c>
      <c r="H42" s="167"/>
      <c r="I42" s="161"/>
      <c r="J42" s="167"/>
      <c r="K42" s="167"/>
      <c r="L42" s="161"/>
      <c r="M42" s="161"/>
      <c r="N42" s="169"/>
    </row>
    <row r="43" spans="1:844" ht="60">
      <c r="A43" s="133"/>
      <c r="B43" s="146"/>
      <c r="C43" s="147"/>
      <c r="D43" s="147"/>
      <c r="E43" s="2" t="s">
        <v>141</v>
      </c>
      <c r="F43" s="93" t="s">
        <v>648</v>
      </c>
      <c r="G43" s="93" t="s">
        <v>142</v>
      </c>
      <c r="H43" s="132"/>
      <c r="I43" s="161"/>
      <c r="J43" s="132"/>
      <c r="K43" s="132"/>
      <c r="L43" s="161"/>
      <c r="M43" s="161"/>
      <c r="N43" s="169"/>
    </row>
    <row r="44" spans="1:844" ht="15">
      <c r="A44" s="133"/>
      <c r="B44" s="146"/>
      <c r="C44" s="147"/>
      <c r="D44" s="147"/>
      <c r="E44" s="2" t="s">
        <v>605</v>
      </c>
      <c r="F44" s="93"/>
      <c r="G44" s="93"/>
      <c r="H44" s="87"/>
      <c r="I44" s="87"/>
      <c r="J44" s="87"/>
      <c r="K44" s="87"/>
      <c r="L44" s="87"/>
      <c r="M44" s="87"/>
      <c r="N44" s="80"/>
    </row>
    <row r="45" spans="1:844" ht="30">
      <c r="A45" s="133"/>
      <c r="B45" s="146"/>
      <c r="C45" s="147" t="s">
        <v>199</v>
      </c>
      <c r="D45" s="157" t="s">
        <v>444</v>
      </c>
      <c r="E45" s="88" t="s">
        <v>287</v>
      </c>
      <c r="F45" s="99" t="s">
        <v>648</v>
      </c>
      <c r="G45" s="99" t="s">
        <v>361</v>
      </c>
      <c r="H45" s="161">
        <v>82922.8</v>
      </c>
      <c r="I45" s="161">
        <v>79960.5</v>
      </c>
      <c r="J45" s="131">
        <v>73778.100000000006</v>
      </c>
      <c r="K45" s="131">
        <v>72945.899999999994</v>
      </c>
      <c r="L45" s="161">
        <v>73493.7</v>
      </c>
      <c r="M45" s="161">
        <v>73493.7</v>
      </c>
      <c r="N45" s="169" t="s">
        <v>908</v>
      </c>
    </row>
    <row r="46" spans="1:844" ht="45">
      <c r="A46" s="133"/>
      <c r="B46" s="146"/>
      <c r="C46" s="147"/>
      <c r="D46" s="157"/>
      <c r="E46" s="88" t="s">
        <v>785</v>
      </c>
      <c r="F46" s="99" t="s">
        <v>650</v>
      </c>
      <c r="G46" s="99" t="s">
        <v>786</v>
      </c>
      <c r="H46" s="161"/>
      <c r="I46" s="161"/>
      <c r="J46" s="132"/>
      <c r="K46" s="132"/>
      <c r="L46" s="161"/>
      <c r="M46" s="161"/>
      <c r="N46" s="169"/>
    </row>
    <row r="47" spans="1:844" ht="30">
      <c r="A47" s="133"/>
      <c r="B47" s="146"/>
      <c r="C47" s="93" t="s">
        <v>200</v>
      </c>
      <c r="D47" s="90" t="s">
        <v>177</v>
      </c>
      <c r="E47" s="88" t="s">
        <v>957</v>
      </c>
      <c r="F47" s="99" t="s">
        <v>648</v>
      </c>
      <c r="G47" s="99" t="s">
        <v>958</v>
      </c>
      <c r="H47" s="82"/>
      <c r="I47" s="82"/>
      <c r="J47" s="82">
        <v>5000</v>
      </c>
      <c r="K47" s="82">
        <v>5000</v>
      </c>
      <c r="L47" s="82">
        <v>5000</v>
      </c>
      <c r="M47" s="82">
        <v>5000</v>
      </c>
      <c r="N47" s="80" t="s">
        <v>959</v>
      </c>
    </row>
    <row r="48" spans="1:844" ht="45">
      <c r="A48" s="133"/>
      <c r="B48" s="146"/>
      <c r="C48" s="147" t="s">
        <v>201</v>
      </c>
      <c r="D48" s="157" t="s">
        <v>206</v>
      </c>
      <c r="E48" s="88" t="s">
        <v>264</v>
      </c>
      <c r="F48" s="99" t="s">
        <v>648</v>
      </c>
      <c r="G48" s="99" t="s">
        <v>362</v>
      </c>
      <c r="H48" s="161">
        <v>53857</v>
      </c>
      <c r="I48" s="161">
        <v>53053.1</v>
      </c>
      <c r="J48" s="131">
        <v>64839.1</v>
      </c>
      <c r="K48" s="131">
        <v>41021.699999999997</v>
      </c>
      <c r="L48" s="161">
        <v>41112.400000000001</v>
      </c>
      <c r="M48" s="161">
        <v>41112.400000000001</v>
      </c>
      <c r="N48" s="169" t="s">
        <v>1510</v>
      </c>
    </row>
    <row r="49" spans="1:844" ht="60" customHeight="1">
      <c r="A49" s="133"/>
      <c r="B49" s="146"/>
      <c r="C49" s="147"/>
      <c r="D49" s="157"/>
      <c r="E49" s="88" t="s">
        <v>787</v>
      </c>
      <c r="F49" s="99" t="s">
        <v>788</v>
      </c>
      <c r="G49" s="99" t="s">
        <v>789</v>
      </c>
      <c r="H49" s="161"/>
      <c r="I49" s="161"/>
      <c r="J49" s="132"/>
      <c r="K49" s="132"/>
      <c r="L49" s="161"/>
      <c r="M49" s="161"/>
      <c r="N49" s="169"/>
    </row>
    <row r="50" spans="1:844" ht="45">
      <c r="A50" s="133"/>
      <c r="B50" s="146"/>
      <c r="C50" s="147" t="s">
        <v>202</v>
      </c>
      <c r="D50" s="157" t="s">
        <v>571</v>
      </c>
      <c r="E50" s="2" t="s">
        <v>621</v>
      </c>
      <c r="F50" s="93" t="s">
        <v>648</v>
      </c>
      <c r="G50" s="93" t="s">
        <v>360</v>
      </c>
      <c r="H50" s="161">
        <v>49743.199999999997</v>
      </c>
      <c r="I50" s="161">
        <v>49743.199999999997</v>
      </c>
      <c r="J50" s="131">
        <v>49798.7</v>
      </c>
      <c r="K50" s="131">
        <v>49928.4</v>
      </c>
      <c r="L50" s="161">
        <v>50150.6</v>
      </c>
      <c r="M50" s="161">
        <v>50150.6</v>
      </c>
      <c r="N50" s="169" t="s">
        <v>1511</v>
      </c>
    </row>
    <row r="51" spans="1:844" s="12" customFormat="1" ht="60">
      <c r="A51" s="133"/>
      <c r="B51" s="146"/>
      <c r="C51" s="147"/>
      <c r="D51" s="157"/>
      <c r="E51" s="2" t="s">
        <v>790</v>
      </c>
      <c r="F51" s="93" t="s">
        <v>196</v>
      </c>
      <c r="G51" s="93" t="s">
        <v>791</v>
      </c>
      <c r="H51" s="161"/>
      <c r="I51" s="161"/>
      <c r="J51" s="132"/>
      <c r="K51" s="132"/>
      <c r="L51" s="161"/>
      <c r="M51" s="161"/>
      <c r="N51" s="169"/>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c r="PF51" s="6"/>
      <c r="PG51" s="6"/>
      <c r="PH51" s="6"/>
      <c r="PI51" s="6"/>
      <c r="PJ51" s="6"/>
      <c r="PK51" s="6"/>
      <c r="PL51" s="6"/>
      <c r="PM51" s="6"/>
      <c r="PN51" s="6"/>
      <c r="PO51" s="6"/>
      <c r="PP51" s="6"/>
      <c r="PQ51" s="6"/>
      <c r="PR51" s="6"/>
      <c r="PS51" s="6"/>
      <c r="PT51" s="6"/>
      <c r="PU51" s="6"/>
      <c r="PV51" s="6"/>
      <c r="PW51" s="6"/>
      <c r="PX51" s="6"/>
      <c r="PY51" s="6"/>
      <c r="PZ51" s="6"/>
      <c r="QA51" s="6"/>
      <c r="QB51" s="6"/>
      <c r="QC51" s="6"/>
      <c r="QD51" s="6"/>
      <c r="QE51" s="6"/>
      <c r="QF51" s="6"/>
      <c r="QG51" s="6"/>
      <c r="QH51" s="6"/>
      <c r="QI51" s="6"/>
      <c r="QJ51" s="6"/>
      <c r="QK51" s="6"/>
      <c r="QL51" s="6"/>
      <c r="QM51" s="6"/>
      <c r="QN51" s="6"/>
      <c r="QO51" s="6"/>
      <c r="QP51" s="6"/>
      <c r="QQ51" s="6"/>
      <c r="QR51" s="6"/>
      <c r="QS51" s="6"/>
      <c r="QT51" s="6"/>
      <c r="QU51" s="6"/>
      <c r="QV51" s="6"/>
      <c r="QW51" s="6"/>
      <c r="QX51" s="6"/>
      <c r="QY51" s="6"/>
      <c r="QZ51" s="6"/>
      <c r="RA51" s="6"/>
      <c r="RB51" s="6"/>
      <c r="RC51" s="6"/>
      <c r="RD51" s="6"/>
      <c r="RE51" s="6"/>
      <c r="RF51" s="6"/>
      <c r="RG51" s="6"/>
      <c r="RH51" s="6"/>
      <c r="RI51" s="6"/>
      <c r="RJ51" s="6"/>
      <c r="RK51" s="6"/>
      <c r="RL51" s="6"/>
      <c r="RM51" s="6"/>
      <c r="RN51" s="6"/>
      <c r="RO51" s="6"/>
      <c r="RP51" s="6"/>
      <c r="RQ51" s="6"/>
      <c r="RR51" s="6"/>
      <c r="RS51" s="6"/>
      <c r="RT51" s="6"/>
      <c r="RU51" s="6"/>
      <c r="RV51" s="6"/>
      <c r="RW51" s="6"/>
      <c r="RX51" s="6"/>
      <c r="RY51" s="6"/>
      <c r="RZ51" s="6"/>
      <c r="SA51" s="6"/>
      <c r="SB51" s="6"/>
      <c r="SC51" s="6"/>
      <c r="SD51" s="6"/>
      <c r="SE51" s="6"/>
      <c r="SF51" s="6"/>
      <c r="SG51" s="6"/>
      <c r="SH51" s="6"/>
      <c r="SI51" s="6"/>
      <c r="SJ51" s="6"/>
      <c r="SK51" s="6"/>
      <c r="SL51" s="6"/>
      <c r="SM51" s="6"/>
      <c r="SN51" s="6"/>
      <c r="SO51" s="6"/>
      <c r="SP51" s="6"/>
      <c r="SQ51" s="6"/>
      <c r="SR51" s="6"/>
      <c r="SS51" s="6"/>
      <c r="ST51" s="6"/>
      <c r="SU51" s="6"/>
      <c r="SV51" s="6"/>
      <c r="SW51" s="6"/>
      <c r="SX51" s="6"/>
      <c r="SY51" s="6"/>
      <c r="SZ51" s="6"/>
      <c r="TA51" s="6"/>
      <c r="TB51" s="6"/>
      <c r="TC51" s="6"/>
      <c r="TD51" s="6"/>
      <c r="TE51" s="6"/>
      <c r="TF51" s="6"/>
      <c r="TG51" s="6"/>
      <c r="TH51" s="6"/>
      <c r="TI51" s="6"/>
      <c r="TJ51" s="6"/>
      <c r="TK51" s="6"/>
      <c r="TL51" s="6"/>
      <c r="TM51" s="6"/>
      <c r="TN51" s="6"/>
      <c r="TO51" s="6"/>
      <c r="TP51" s="6"/>
      <c r="TQ51" s="6"/>
      <c r="TR51" s="6"/>
      <c r="TS51" s="6"/>
      <c r="TT51" s="6"/>
      <c r="TU51" s="6"/>
      <c r="TV51" s="6"/>
      <c r="TW51" s="6"/>
      <c r="TX51" s="6"/>
      <c r="TY51" s="6"/>
      <c r="TZ51" s="6"/>
      <c r="UA51" s="6"/>
      <c r="UB51" s="6"/>
      <c r="UC51" s="6"/>
      <c r="UD51" s="6"/>
      <c r="UE51" s="6"/>
      <c r="UF51" s="6"/>
      <c r="UG51" s="6"/>
      <c r="UH51" s="6"/>
      <c r="UI51" s="6"/>
      <c r="UJ51" s="6"/>
      <c r="UK51" s="6"/>
      <c r="UL51" s="6"/>
      <c r="UM51" s="6"/>
      <c r="UN51" s="6"/>
      <c r="UO51" s="6"/>
      <c r="UP51" s="6"/>
      <c r="UQ51" s="6"/>
      <c r="UR51" s="6"/>
      <c r="US51" s="6"/>
      <c r="UT51" s="6"/>
      <c r="UU51" s="6"/>
      <c r="UV51" s="6"/>
      <c r="UW51" s="6"/>
      <c r="UX51" s="6"/>
      <c r="UY51" s="6"/>
      <c r="UZ51" s="6"/>
      <c r="VA51" s="6"/>
      <c r="VB51" s="6"/>
      <c r="VC51" s="6"/>
      <c r="VD51" s="6"/>
      <c r="VE51" s="6"/>
      <c r="VF51" s="6"/>
      <c r="VG51" s="6"/>
      <c r="VH51" s="6"/>
      <c r="VI51" s="6"/>
      <c r="VJ51" s="6"/>
      <c r="VK51" s="6"/>
      <c r="VL51" s="6"/>
      <c r="VM51" s="6"/>
      <c r="VN51" s="6"/>
      <c r="VO51" s="6"/>
      <c r="VP51" s="6"/>
      <c r="VQ51" s="6"/>
      <c r="VR51" s="6"/>
      <c r="VS51" s="6"/>
      <c r="VT51" s="6"/>
      <c r="VU51" s="6"/>
      <c r="VV51" s="6"/>
      <c r="VW51" s="6"/>
      <c r="VX51" s="6"/>
      <c r="VY51" s="6"/>
      <c r="VZ51" s="6"/>
      <c r="WA51" s="6"/>
      <c r="WB51" s="6"/>
      <c r="WC51" s="6"/>
      <c r="WD51" s="6"/>
      <c r="WE51" s="6"/>
      <c r="WF51" s="6"/>
      <c r="WG51" s="6"/>
      <c r="WH51" s="6"/>
      <c r="WI51" s="6"/>
      <c r="WJ51" s="6"/>
      <c r="WK51" s="6"/>
      <c r="WL51" s="6"/>
      <c r="WM51" s="6"/>
      <c r="WN51" s="6"/>
      <c r="WO51" s="6"/>
      <c r="WP51" s="6"/>
      <c r="WQ51" s="6"/>
      <c r="WR51" s="6"/>
      <c r="WS51" s="6"/>
      <c r="WT51" s="6"/>
      <c r="WU51" s="6"/>
      <c r="WV51" s="6"/>
      <c r="WW51" s="6"/>
      <c r="WX51" s="6"/>
      <c r="WY51" s="6"/>
      <c r="WZ51" s="6"/>
      <c r="XA51" s="6"/>
      <c r="XB51" s="6"/>
      <c r="XC51" s="6"/>
      <c r="XD51" s="6"/>
      <c r="XE51" s="6"/>
      <c r="XF51" s="6"/>
      <c r="XG51" s="6"/>
      <c r="XH51" s="6"/>
      <c r="XI51" s="6"/>
      <c r="XJ51" s="6"/>
      <c r="XK51" s="6"/>
      <c r="XL51" s="6"/>
      <c r="XM51" s="6"/>
      <c r="XN51" s="6"/>
      <c r="XO51" s="6"/>
      <c r="XP51" s="6"/>
      <c r="XQ51" s="6"/>
      <c r="XR51" s="6"/>
      <c r="XS51" s="6"/>
      <c r="XT51" s="6"/>
      <c r="XU51" s="6"/>
      <c r="XV51" s="6"/>
      <c r="XW51" s="6"/>
      <c r="XX51" s="6"/>
      <c r="XY51" s="6"/>
      <c r="XZ51" s="6"/>
      <c r="YA51" s="6"/>
      <c r="YB51" s="6"/>
      <c r="YC51" s="6"/>
      <c r="YD51" s="6"/>
      <c r="YE51" s="6"/>
      <c r="YF51" s="6"/>
      <c r="YG51" s="6"/>
      <c r="YH51" s="6"/>
      <c r="YI51" s="6"/>
      <c r="YJ51" s="6"/>
      <c r="YK51" s="6"/>
      <c r="YL51" s="6"/>
      <c r="YM51" s="6"/>
      <c r="YN51" s="6"/>
      <c r="YO51" s="6"/>
      <c r="YP51" s="6"/>
      <c r="YQ51" s="6"/>
      <c r="YR51" s="6"/>
      <c r="YS51" s="6"/>
      <c r="YT51" s="6"/>
      <c r="YU51" s="6"/>
      <c r="YV51" s="6"/>
      <c r="YW51" s="6"/>
      <c r="YX51" s="6"/>
      <c r="YY51" s="6"/>
      <c r="YZ51" s="6"/>
      <c r="ZA51" s="6"/>
      <c r="ZB51" s="6"/>
      <c r="ZC51" s="6"/>
      <c r="ZD51" s="6"/>
      <c r="ZE51" s="6"/>
      <c r="ZF51" s="6"/>
      <c r="ZG51" s="6"/>
      <c r="ZH51" s="6"/>
      <c r="ZI51" s="6"/>
      <c r="ZJ51" s="6"/>
      <c r="ZK51" s="6"/>
      <c r="ZL51" s="6"/>
      <c r="ZM51" s="6"/>
      <c r="ZN51" s="6"/>
      <c r="ZO51" s="6"/>
      <c r="ZP51" s="6"/>
      <c r="ZQ51" s="6"/>
      <c r="ZR51" s="6"/>
      <c r="ZS51" s="6"/>
      <c r="ZT51" s="6"/>
      <c r="ZU51" s="6"/>
      <c r="ZV51" s="6"/>
      <c r="ZW51" s="6"/>
      <c r="ZX51" s="6"/>
      <c r="ZY51" s="6"/>
      <c r="ZZ51" s="6"/>
      <c r="AAA51" s="6"/>
      <c r="AAB51" s="6"/>
      <c r="AAC51" s="6"/>
      <c r="AAD51" s="6"/>
      <c r="AAE51" s="6"/>
      <c r="AAF51" s="6"/>
      <c r="AAG51" s="6"/>
      <c r="AAH51" s="6"/>
      <c r="AAI51" s="6"/>
      <c r="AAJ51" s="6"/>
      <c r="AAK51" s="6"/>
      <c r="AAL51" s="6"/>
      <c r="AAM51" s="6"/>
      <c r="AAN51" s="6"/>
      <c r="AAO51" s="6"/>
      <c r="AAP51" s="6"/>
      <c r="AAQ51" s="6"/>
      <c r="AAR51" s="6"/>
      <c r="AAS51" s="6"/>
      <c r="AAT51" s="6"/>
      <c r="AAU51" s="6"/>
      <c r="AAV51" s="6"/>
      <c r="AAW51" s="6"/>
      <c r="AAX51" s="6"/>
      <c r="AAY51" s="6"/>
      <c r="AAZ51" s="6"/>
      <c r="ABA51" s="6"/>
      <c r="ABB51" s="6"/>
      <c r="ABC51" s="6"/>
      <c r="ABD51" s="6"/>
      <c r="ABE51" s="6"/>
      <c r="ABF51" s="6"/>
      <c r="ABG51" s="6"/>
      <c r="ABH51" s="6"/>
      <c r="ABI51" s="6"/>
      <c r="ABJ51" s="6"/>
      <c r="ABK51" s="6"/>
      <c r="ABL51" s="6"/>
      <c r="ABM51" s="6"/>
      <c r="ABN51" s="6"/>
      <c r="ABO51" s="6"/>
      <c r="ABP51" s="6"/>
      <c r="ABQ51" s="6"/>
      <c r="ABR51" s="6"/>
      <c r="ABS51" s="6"/>
      <c r="ABT51" s="6"/>
      <c r="ABU51" s="6"/>
      <c r="ABV51" s="6"/>
      <c r="ABW51" s="6"/>
      <c r="ABX51" s="6"/>
      <c r="ABY51" s="6"/>
      <c r="ABZ51" s="6"/>
      <c r="ACA51" s="6"/>
      <c r="ACB51" s="6"/>
      <c r="ACC51" s="6"/>
      <c r="ACD51" s="6"/>
      <c r="ACE51" s="6"/>
      <c r="ACF51" s="6"/>
      <c r="ACG51" s="6"/>
      <c r="ACH51" s="6"/>
      <c r="ACI51" s="6"/>
      <c r="ACJ51" s="6"/>
      <c r="ACK51" s="6"/>
      <c r="ACL51" s="6"/>
      <c r="ACM51" s="6"/>
      <c r="ACN51" s="6"/>
      <c r="ACO51" s="6"/>
      <c r="ACP51" s="6"/>
      <c r="ACQ51" s="6"/>
      <c r="ACR51" s="6"/>
      <c r="ACS51" s="6"/>
      <c r="ACT51" s="6"/>
      <c r="ACU51" s="6"/>
      <c r="ACV51" s="6"/>
      <c r="ACW51" s="6"/>
      <c r="ACX51" s="6"/>
      <c r="ACY51" s="6"/>
      <c r="ACZ51" s="6"/>
      <c r="ADA51" s="6"/>
      <c r="ADB51" s="6"/>
      <c r="ADC51" s="6"/>
      <c r="ADD51" s="6"/>
      <c r="ADE51" s="6"/>
      <c r="ADF51" s="6"/>
      <c r="ADG51" s="6"/>
      <c r="ADH51" s="6"/>
      <c r="ADI51" s="6"/>
      <c r="ADJ51" s="6"/>
      <c r="ADK51" s="6"/>
      <c r="ADL51" s="6"/>
      <c r="ADM51" s="6"/>
      <c r="ADN51" s="6"/>
      <c r="ADO51" s="6"/>
      <c r="ADP51" s="6"/>
      <c r="ADQ51" s="6"/>
      <c r="ADR51" s="6"/>
      <c r="ADS51" s="6"/>
      <c r="ADT51" s="6"/>
      <c r="ADU51" s="6"/>
      <c r="ADV51" s="6"/>
      <c r="ADW51" s="6"/>
      <c r="ADX51" s="6"/>
      <c r="ADY51" s="6"/>
      <c r="ADZ51" s="6"/>
      <c r="AEA51" s="6"/>
      <c r="AEB51" s="6"/>
      <c r="AEC51" s="6"/>
      <c r="AED51" s="6"/>
      <c r="AEE51" s="6"/>
      <c r="AEF51" s="6"/>
      <c r="AEG51" s="6"/>
      <c r="AEH51" s="6"/>
      <c r="AEI51" s="6"/>
      <c r="AEJ51" s="6"/>
      <c r="AEK51" s="6"/>
      <c r="AEL51" s="6"/>
      <c r="AEM51" s="6"/>
      <c r="AEN51" s="6"/>
      <c r="AEO51" s="6"/>
      <c r="AEP51" s="6"/>
      <c r="AEQ51" s="6"/>
      <c r="AER51" s="6"/>
      <c r="AES51" s="6"/>
      <c r="AET51" s="6"/>
      <c r="AEU51" s="6"/>
      <c r="AEV51" s="6"/>
      <c r="AEW51" s="6"/>
      <c r="AEX51" s="6"/>
      <c r="AEY51" s="6"/>
      <c r="AEZ51" s="6"/>
      <c r="AFA51" s="6"/>
      <c r="AFB51" s="6"/>
      <c r="AFC51" s="6"/>
      <c r="AFD51" s="6"/>
      <c r="AFE51" s="6"/>
      <c r="AFF51" s="6"/>
      <c r="AFG51" s="6"/>
      <c r="AFH51" s="6"/>
      <c r="AFI51" s="6"/>
      <c r="AFJ51" s="6"/>
      <c r="AFK51" s="6"/>
      <c r="AFL51" s="6"/>
    </row>
    <row r="52" spans="1:844" s="6" customFormat="1" ht="74.25" customHeight="1">
      <c r="A52" s="133"/>
      <c r="B52" s="146"/>
      <c r="C52" s="93" t="s">
        <v>203</v>
      </c>
      <c r="D52" s="90" t="s">
        <v>571</v>
      </c>
      <c r="E52" s="44" t="s">
        <v>1003</v>
      </c>
      <c r="F52" s="45" t="s">
        <v>196</v>
      </c>
      <c r="G52" s="45" t="s">
        <v>1004</v>
      </c>
      <c r="H52" s="82">
        <v>3753.8</v>
      </c>
      <c r="I52" s="82">
        <v>3473.5</v>
      </c>
      <c r="J52" s="82">
        <v>13566</v>
      </c>
      <c r="K52" s="82">
        <v>2245.1</v>
      </c>
      <c r="L52" s="82">
        <v>2278.6999999999998</v>
      </c>
      <c r="M52" s="82">
        <v>2278.6999999999998</v>
      </c>
      <c r="N52" s="44" t="s">
        <v>1514</v>
      </c>
    </row>
    <row r="53" spans="1:844" s="6" customFormat="1" ht="66.75" customHeight="1">
      <c r="A53" s="133"/>
      <c r="B53" s="146"/>
      <c r="C53" s="93" t="s">
        <v>204</v>
      </c>
      <c r="D53" s="90" t="s">
        <v>571</v>
      </c>
      <c r="E53" s="44" t="s">
        <v>1129</v>
      </c>
      <c r="F53" s="45" t="s">
        <v>196</v>
      </c>
      <c r="G53" s="46">
        <v>41235</v>
      </c>
      <c r="H53" s="82">
        <v>90</v>
      </c>
      <c r="I53" s="82">
        <v>90</v>
      </c>
      <c r="J53" s="82"/>
      <c r="K53" s="82"/>
      <c r="L53" s="82"/>
      <c r="M53" s="82"/>
      <c r="N53" s="44" t="s">
        <v>1512</v>
      </c>
    </row>
    <row r="54" spans="1:844" s="8" customFormat="1" ht="45">
      <c r="A54" s="133"/>
      <c r="B54" s="146"/>
      <c r="C54" s="147" t="s">
        <v>205</v>
      </c>
      <c r="D54" s="157" t="s">
        <v>572</v>
      </c>
      <c r="E54" s="69" t="s">
        <v>667</v>
      </c>
      <c r="F54" s="47" t="s">
        <v>648</v>
      </c>
      <c r="G54" s="48" t="s">
        <v>668</v>
      </c>
      <c r="H54" s="161">
        <v>6928.5</v>
      </c>
      <c r="I54" s="161">
        <v>6856.5</v>
      </c>
      <c r="J54" s="131">
        <v>6899.7</v>
      </c>
      <c r="K54" s="131">
        <v>6901.8</v>
      </c>
      <c r="L54" s="161">
        <v>6920.3</v>
      </c>
      <c r="M54" s="161">
        <v>6920.3</v>
      </c>
      <c r="N54" s="169" t="s">
        <v>1513</v>
      </c>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row>
    <row r="55" spans="1:844" ht="60">
      <c r="A55" s="133"/>
      <c r="B55" s="146"/>
      <c r="C55" s="147"/>
      <c r="D55" s="157"/>
      <c r="E55" s="69" t="s">
        <v>792</v>
      </c>
      <c r="F55" s="47" t="s">
        <v>648</v>
      </c>
      <c r="G55" s="48" t="s">
        <v>793</v>
      </c>
      <c r="H55" s="161"/>
      <c r="I55" s="161"/>
      <c r="J55" s="132"/>
      <c r="K55" s="132"/>
      <c r="L55" s="161"/>
      <c r="M55" s="161"/>
      <c r="N55" s="169"/>
    </row>
    <row r="56" spans="1:844" ht="45">
      <c r="A56" s="133"/>
      <c r="B56" s="146"/>
      <c r="C56" s="147" t="s">
        <v>16</v>
      </c>
      <c r="D56" s="157" t="s">
        <v>577</v>
      </c>
      <c r="E56" s="88" t="s">
        <v>796</v>
      </c>
      <c r="F56" s="99" t="s">
        <v>648</v>
      </c>
      <c r="G56" s="38" t="s">
        <v>797</v>
      </c>
      <c r="H56" s="161">
        <v>101.6</v>
      </c>
      <c r="I56" s="161">
        <v>101.6</v>
      </c>
      <c r="J56" s="131"/>
      <c r="K56" s="131"/>
      <c r="L56" s="161"/>
      <c r="M56" s="161"/>
      <c r="N56" s="169" t="s">
        <v>680</v>
      </c>
    </row>
    <row r="57" spans="1:844" ht="45">
      <c r="A57" s="133"/>
      <c r="B57" s="146"/>
      <c r="C57" s="147"/>
      <c r="D57" s="157"/>
      <c r="E57" s="2" t="s">
        <v>794</v>
      </c>
      <c r="F57" s="93" t="s">
        <v>650</v>
      </c>
      <c r="G57" s="93" t="s">
        <v>795</v>
      </c>
      <c r="H57" s="161"/>
      <c r="I57" s="161"/>
      <c r="J57" s="132"/>
      <c r="K57" s="132"/>
      <c r="L57" s="161"/>
      <c r="M57" s="161"/>
      <c r="N57" s="169"/>
    </row>
    <row r="58" spans="1:844" ht="84" customHeight="1">
      <c r="A58" s="133"/>
      <c r="B58" s="146"/>
      <c r="C58" s="93" t="s">
        <v>822</v>
      </c>
      <c r="D58" s="90" t="s">
        <v>575</v>
      </c>
      <c r="E58" s="120" t="s">
        <v>1336</v>
      </c>
      <c r="F58" s="99" t="s">
        <v>196</v>
      </c>
      <c r="G58" s="99" t="s">
        <v>798</v>
      </c>
      <c r="H58" s="82">
        <v>3609</v>
      </c>
      <c r="I58" s="82">
        <v>3594.7</v>
      </c>
      <c r="J58" s="82">
        <v>3519.4</v>
      </c>
      <c r="K58" s="82">
        <v>3523.7</v>
      </c>
      <c r="L58" s="82">
        <v>3531</v>
      </c>
      <c r="M58" s="82">
        <f>3549.5-18.5</f>
        <v>3531</v>
      </c>
      <c r="N58" s="80" t="s">
        <v>1515</v>
      </c>
    </row>
    <row r="59" spans="1:844" ht="45">
      <c r="A59" s="133"/>
      <c r="B59" s="146"/>
      <c r="C59" s="147" t="s">
        <v>824</v>
      </c>
      <c r="D59" s="157" t="s">
        <v>564</v>
      </c>
      <c r="E59" s="120" t="s">
        <v>1359</v>
      </c>
      <c r="F59" s="99" t="s">
        <v>648</v>
      </c>
      <c r="G59" s="99" t="s">
        <v>23</v>
      </c>
      <c r="H59" s="161">
        <v>47112</v>
      </c>
      <c r="I59" s="161">
        <v>45403.6</v>
      </c>
      <c r="J59" s="131">
        <v>45768</v>
      </c>
      <c r="K59" s="131">
        <v>45481.2</v>
      </c>
      <c r="L59" s="161">
        <v>45528.9</v>
      </c>
      <c r="M59" s="161">
        <v>45528.9</v>
      </c>
      <c r="N59" s="169" t="s">
        <v>819</v>
      </c>
    </row>
    <row r="60" spans="1:844" ht="45">
      <c r="A60" s="133"/>
      <c r="B60" s="146"/>
      <c r="C60" s="147"/>
      <c r="D60" s="157"/>
      <c r="E60" s="120" t="s">
        <v>17</v>
      </c>
      <c r="F60" s="99" t="s">
        <v>648</v>
      </c>
      <c r="G60" s="99" t="s">
        <v>18</v>
      </c>
      <c r="H60" s="161"/>
      <c r="I60" s="161"/>
      <c r="J60" s="167"/>
      <c r="K60" s="167"/>
      <c r="L60" s="161"/>
      <c r="M60" s="161"/>
      <c r="N60" s="169"/>
    </row>
    <row r="61" spans="1:844" ht="60">
      <c r="A61" s="133"/>
      <c r="B61" s="146"/>
      <c r="C61" s="147"/>
      <c r="D61" s="157"/>
      <c r="E61" s="120" t="s">
        <v>19</v>
      </c>
      <c r="F61" s="99" t="s">
        <v>648</v>
      </c>
      <c r="G61" s="99" t="s">
        <v>20</v>
      </c>
      <c r="H61" s="161"/>
      <c r="I61" s="161"/>
      <c r="J61" s="167"/>
      <c r="K61" s="167"/>
      <c r="L61" s="161"/>
      <c r="M61" s="161"/>
      <c r="N61" s="169"/>
    </row>
    <row r="62" spans="1:844" ht="75">
      <c r="A62" s="133"/>
      <c r="B62" s="146"/>
      <c r="C62" s="147"/>
      <c r="D62" s="157"/>
      <c r="E62" s="120" t="s">
        <v>21</v>
      </c>
      <c r="F62" s="99" t="s">
        <v>648</v>
      </c>
      <c r="G62" s="99" t="s">
        <v>22</v>
      </c>
      <c r="H62" s="161"/>
      <c r="I62" s="161"/>
      <c r="J62" s="132"/>
      <c r="K62" s="132"/>
      <c r="L62" s="161"/>
      <c r="M62" s="161"/>
      <c r="N62" s="169"/>
    </row>
    <row r="63" spans="1:844" ht="50.25" customHeight="1">
      <c r="A63" s="133"/>
      <c r="B63" s="146"/>
      <c r="C63" s="147" t="s">
        <v>1002</v>
      </c>
      <c r="D63" s="157" t="s">
        <v>573</v>
      </c>
      <c r="E63" s="88" t="s">
        <v>272</v>
      </c>
      <c r="F63" s="99" t="s">
        <v>801</v>
      </c>
      <c r="G63" s="38" t="s">
        <v>228</v>
      </c>
      <c r="H63" s="154">
        <v>27060.7</v>
      </c>
      <c r="I63" s="161">
        <v>25766.9</v>
      </c>
      <c r="J63" s="129">
        <v>27719.4</v>
      </c>
      <c r="K63" s="129">
        <v>25528.5</v>
      </c>
      <c r="L63" s="154">
        <v>25777.7</v>
      </c>
      <c r="M63" s="154">
        <v>25777.7</v>
      </c>
      <c r="N63" s="169" t="s">
        <v>40</v>
      </c>
    </row>
    <row r="64" spans="1:844" ht="47.25" customHeight="1">
      <c r="A64" s="133"/>
      <c r="B64" s="146"/>
      <c r="C64" s="147"/>
      <c r="D64" s="157"/>
      <c r="E64" s="88" t="s">
        <v>799</v>
      </c>
      <c r="F64" s="99" t="s">
        <v>650</v>
      </c>
      <c r="G64" s="38" t="s">
        <v>800</v>
      </c>
      <c r="H64" s="154"/>
      <c r="I64" s="161"/>
      <c r="J64" s="162"/>
      <c r="K64" s="162"/>
      <c r="L64" s="154"/>
      <c r="M64" s="154"/>
      <c r="N64" s="169"/>
    </row>
    <row r="65" spans="1:844" ht="54" customHeight="1">
      <c r="A65" s="133"/>
      <c r="B65" s="146"/>
      <c r="C65" s="147"/>
      <c r="D65" s="157"/>
      <c r="E65" s="88" t="s">
        <v>678</v>
      </c>
      <c r="F65" s="99" t="s">
        <v>648</v>
      </c>
      <c r="G65" s="38" t="s">
        <v>228</v>
      </c>
      <c r="H65" s="154"/>
      <c r="I65" s="161"/>
      <c r="J65" s="130"/>
      <c r="K65" s="130"/>
      <c r="L65" s="154"/>
      <c r="M65" s="154"/>
      <c r="N65" s="169"/>
    </row>
    <row r="66" spans="1:844" ht="124.5" customHeight="1">
      <c r="A66" s="133"/>
      <c r="B66" s="146"/>
      <c r="C66" s="93" t="s">
        <v>1181</v>
      </c>
      <c r="D66" s="90" t="s">
        <v>387</v>
      </c>
      <c r="E66" s="88" t="s">
        <v>1334</v>
      </c>
      <c r="F66" s="1" t="s">
        <v>648</v>
      </c>
      <c r="G66" s="99" t="s">
        <v>12</v>
      </c>
      <c r="H66" s="87"/>
      <c r="I66" s="87"/>
      <c r="J66" s="87"/>
      <c r="K66" s="87">
        <f>76+68.1</f>
        <v>144.1</v>
      </c>
      <c r="L66" s="87">
        <v>47</v>
      </c>
      <c r="M66" s="87">
        <f>47+18.5</f>
        <v>65.5</v>
      </c>
      <c r="N66" s="80" t="s">
        <v>1335</v>
      </c>
    </row>
    <row r="67" spans="1:844" s="15" customFormat="1" ht="115.5" customHeight="1">
      <c r="A67" s="94" t="s">
        <v>1241</v>
      </c>
      <c r="B67" s="95" t="s">
        <v>75</v>
      </c>
      <c r="C67" s="93" t="s">
        <v>207</v>
      </c>
      <c r="D67" s="93"/>
      <c r="E67" s="2" t="s">
        <v>102</v>
      </c>
      <c r="F67" s="93" t="s">
        <v>101</v>
      </c>
      <c r="G67" s="93" t="s">
        <v>152</v>
      </c>
      <c r="H67" s="86"/>
      <c r="I67" s="91"/>
      <c r="J67" s="86"/>
      <c r="K67" s="86"/>
      <c r="L67" s="86"/>
      <c r="M67" s="86"/>
      <c r="N67" s="80"/>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row>
    <row r="68" spans="1:844" s="11" customFormat="1" ht="35.25" customHeight="1">
      <c r="A68" s="133" t="s">
        <v>1242</v>
      </c>
      <c r="B68" s="204" t="s">
        <v>1175</v>
      </c>
      <c r="C68" s="200" t="s">
        <v>208</v>
      </c>
      <c r="D68" s="157" t="s">
        <v>105</v>
      </c>
      <c r="E68" s="2" t="s">
        <v>265</v>
      </c>
      <c r="F68" s="93" t="s">
        <v>266</v>
      </c>
      <c r="G68" s="93" t="s">
        <v>152</v>
      </c>
      <c r="H68" s="160">
        <f>360+88.3+57.8+587.5+8602.3+51.2</f>
        <v>9747.1</v>
      </c>
      <c r="I68" s="168">
        <f>355.1+88.3+57.8+393.3+8337.4</f>
        <v>9231.9</v>
      </c>
      <c r="J68" s="165">
        <f>155.9+137.5+2354.1</f>
        <v>2647.5</v>
      </c>
      <c r="K68" s="165"/>
      <c r="L68" s="160"/>
      <c r="M68" s="160"/>
      <c r="N68" s="169" t="s">
        <v>820</v>
      </c>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c r="PF68" s="6"/>
      <c r="PG68" s="6"/>
      <c r="PH68" s="6"/>
      <c r="PI68" s="6"/>
      <c r="PJ68" s="6"/>
      <c r="PK68" s="6"/>
      <c r="PL68" s="6"/>
      <c r="PM68" s="6"/>
      <c r="PN68" s="6"/>
      <c r="PO68" s="6"/>
      <c r="PP68" s="6"/>
      <c r="PQ68" s="6"/>
      <c r="PR68" s="6"/>
      <c r="PS68" s="6"/>
      <c r="PT68" s="6"/>
      <c r="PU68" s="6"/>
      <c r="PV68" s="6"/>
      <c r="PW68" s="6"/>
      <c r="PX68" s="6"/>
      <c r="PY68" s="6"/>
      <c r="PZ68" s="6"/>
      <c r="QA68" s="6"/>
      <c r="QB68" s="6"/>
      <c r="QC68" s="6"/>
      <c r="QD68" s="6"/>
      <c r="QE68" s="6"/>
      <c r="QF68" s="6"/>
      <c r="QG68" s="6"/>
      <c r="QH68" s="6"/>
      <c r="QI68" s="6"/>
      <c r="QJ68" s="6"/>
      <c r="QK68" s="6"/>
      <c r="QL68" s="6"/>
      <c r="QM68" s="6"/>
      <c r="QN68" s="6"/>
      <c r="QO68" s="6"/>
      <c r="QP68" s="6"/>
      <c r="QQ68" s="6"/>
      <c r="QR68" s="6"/>
      <c r="QS68" s="6"/>
      <c r="QT68" s="6"/>
      <c r="QU68" s="6"/>
      <c r="QV68" s="6"/>
      <c r="QW68" s="6"/>
      <c r="QX68" s="6"/>
      <c r="QY68" s="6"/>
      <c r="QZ68" s="6"/>
      <c r="RA68" s="6"/>
      <c r="RB68" s="6"/>
      <c r="RC68" s="6"/>
      <c r="RD68" s="6"/>
      <c r="RE68" s="6"/>
      <c r="RF68" s="6"/>
      <c r="RG68" s="6"/>
      <c r="RH68" s="6"/>
      <c r="RI68" s="6"/>
      <c r="RJ68" s="6"/>
      <c r="RK68" s="6"/>
      <c r="RL68" s="6"/>
      <c r="RM68" s="6"/>
      <c r="RN68" s="6"/>
      <c r="RO68" s="6"/>
      <c r="RP68" s="6"/>
      <c r="RQ68" s="6"/>
      <c r="RR68" s="6"/>
      <c r="RS68" s="6"/>
      <c r="RT68" s="6"/>
      <c r="RU68" s="6"/>
      <c r="RV68" s="6"/>
      <c r="RW68" s="6"/>
      <c r="RX68" s="6"/>
      <c r="RY68" s="6"/>
      <c r="RZ68" s="6"/>
      <c r="SA68" s="6"/>
      <c r="SB68" s="6"/>
      <c r="SC68" s="6"/>
      <c r="SD68" s="6"/>
      <c r="SE68" s="6"/>
      <c r="SF68" s="6"/>
      <c r="SG68" s="6"/>
      <c r="SH68" s="6"/>
      <c r="SI68" s="6"/>
      <c r="SJ68" s="6"/>
      <c r="SK68" s="6"/>
      <c r="SL68" s="6"/>
      <c r="SM68" s="6"/>
      <c r="SN68" s="6"/>
      <c r="SO68" s="6"/>
      <c r="SP68" s="6"/>
      <c r="SQ68" s="6"/>
      <c r="SR68" s="6"/>
      <c r="SS68" s="6"/>
      <c r="ST68" s="6"/>
      <c r="SU68" s="6"/>
      <c r="SV68" s="6"/>
      <c r="SW68" s="6"/>
      <c r="SX68" s="6"/>
      <c r="SY68" s="6"/>
      <c r="SZ68" s="6"/>
      <c r="TA68" s="6"/>
      <c r="TB68" s="6"/>
      <c r="TC68" s="6"/>
      <c r="TD68" s="6"/>
      <c r="TE68" s="6"/>
      <c r="TF68" s="6"/>
      <c r="TG68" s="6"/>
      <c r="TH68" s="6"/>
      <c r="TI68" s="6"/>
      <c r="TJ68" s="6"/>
      <c r="TK68" s="6"/>
      <c r="TL68" s="6"/>
      <c r="TM68" s="6"/>
      <c r="TN68" s="6"/>
      <c r="TO68" s="6"/>
      <c r="TP68" s="6"/>
      <c r="TQ68" s="6"/>
      <c r="TR68" s="6"/>
      <c r="TS68" s="6"/>
      <c r="TT68" s="6"/>
      <c r="TU68" s="6"/>
      <c r="TV68" s="6"/>
      <c r="TW68" s="6"/>
      <c r="TX68" s="6"/>
      <c r="TY68" s="6"/>
      <c r="TZ68" s="6"/>
      <c r="UA68" s="6"/>
      <c r="UB68" s="6"/>
      <c r="UC68" s="6"/>
      <c r="UD68" s="6"/>
      <c r="UE68" s="6"/>
      <c r="UF68" s="6"/>
      <c r="UG68" s="6"/>
      <c r="UH68" s="6"/>
      <c r="UI68" s="6"/>
      <c r="UJ68" s="6"/>
      <c r="UK68" s="6"/>
      <c r="UL68" s="6"/>
      <c r="UM68" s="6"/>
      <c r="UN68" s="6"/>
      <c r="UO68" s="6"/>
      <c r="UP68" s="6"/>
      <c r="UQ68" s="6"/>
      <c r="UR68" s="6"/>
      <c r="US68" s="6"/>
      <c r="UT68" s="6"/>
      <c r="UU68" s="6"/>
      <c r="UV68" s="6"/>
      <c r="UW68" s="6"/>
      <c r="UX68" s="6"/>
      <c r="UY68" s="6"/>
      <c r="UZ68" s="6"/>
      <c r="VA68" s="6"/>
      <c r="VB68" s="6"/>
      <c r="VC68" s="6"/>
      <c r="VD68" s="6"/>
      <c r="VE68" s="6"/>
      <c r="VF68" s="6"/>
      <c r="VG68" s="6"/>
      <c r="VH68" s="6"/>
      <c r="VI68" s="6"/>
      <c r="VJ68" s="6"/>
      <c r="VK68" s="6"/>
      <c r="VL68" s="6"/>
      <c r="VM68" s="6"/>
      <c r="VN68" s="6"/>
      <c r="VO68" s="6"/>
      <c r="VP68" s="6"/>
      <c r="VQ68" s="6"/>
      <c r="VR68" s="6"/>
      <c r="VS68" s="6"/>
      <c r="VT68" s="6"/>
      <c r="VU68" s="6"/>
      <c r="VV68" s="6"/>
      <c r="VW68" s="6"/>
      <c r="VX68" s="6"/>
      <c r="VY68" s="6"/>
      <c r="VZ68" s="6"/>
      <c r="WA68" s="6"/>
      <c r="WB68" s="6"/>
      <c r="WC68" s="6"/>
      <c r="WD68" s="6"/>
      <c r="WE68" s="6"/>
      <c r="WF68" s="6"/>
      <c r="WG68" s="6"/>
      <c r="WH68" s="6"/>
      <c r="WI68" s="6"/>
      <c r="WJ68" s="6"/>
      <c r="WK68" s="6"/>
      <c r="WL68" s="6"/>
      <c r="WM68" s="6"/>
      <c r="WN68" s="6"/>
      <c r="WO68" s="6"/>
      <c r="WP68" s="6"/>
      <c r="WQ68" s="6"/>
      <c r="WR68" s="6"/>
      <c r="WS68" s="6"/>
      <c r="WT68" s="6"/>
      <c r="WU68" s="6"/>
      <c r="WV68" s="6"/>
      <c r="WW68" s="6"/>
      <c r="WX68" s="6"/>
      <c r="WY68" s="6"/>
      <c r="WZ68" s="6"/>
      <c r="XA68" s="6"/>
      <c r="XB68" s="6"/>
      <c r="XC68" s="6"/>
      <c r="XD68" s="6"/>
      <c r="XE68" s="6"/>
      <c r="XF68" s="6"/>
      <c r="XG68" s="6"/>
      <c r="XH68" s="6"/>
      <c r="XI68" s="6"/>
      <c r="XJ68" s="6"/>
      <c r="XK68" s="6"/>
      <c r="XL68" s="6"/>
      <c r="XM68" s="6"/>
      <c r="XN68" s="6"/>
      <c r="XO68" s="6"/>
      <c r="XP68" s="6"/>
      <c r="XQ68" s="6"/>
      <c r="XR68" s="6"/>
      <c r="XS68" s="6"/>
      <c r="XT68" s="6"/>
      <c r="XU68" s="6"/>
      <c r="XV68" s="6"/>
      <c r="XW68" s="6"/>
      <c r="XX68" s="6"/>
      <c r="XY68" s="6"/>
      <c r="XZ68" s="6"/>
      <c r="YA68" s="6"/>
      <c r="YB68" s="6"/>
      <c r="YC68" s="6"/>
      <c r="YD68" s="6"/>
      <c r="YE68" s="6"/>
      <c r="YF68" s="6"/>
      <c r="YG68" s="6"/>
      <c r="YH68" s="6"/>
      <c r="YI68" s="6"/>
      <c r="YJ68" s="6"/>
      <c r="YK68" s="6"/>
      <c r="YL68" s="6"/>
      <c r="YM68" s="6"/>
      <c r="YN68" s="6"/>
      <c r="YO68" s="6"/>
      <c r="YP68" s="6"/>
      <c r="YQ68" s="6"/>
      <c r="YR68" s="6"/>
      <c r="YS68" s="6"/>
      <c r="YT68" s="6"/>
      <c r="YU68" s="6"/>
      <c r="YV68" s="6"/>
      <c r="YW68" s="6"/>
      <c r="YX68" s="6"/>
      <c r="YY68" s="6"/>
      <c r="YZ68" s="6"/>
      <c r="ZA68" s="6"/>
      <c r="ZB68" s="6"/>
      <c r="ZC68" s="6"/>
      <c r="ZD68" s="6"/>
      <c r="ZE68" s="6"/>
      <c r="ZF68" s="6"/>
      <c r="ZG68" s="6"/>
      <c r="ZH68" s="6"/>
      <c r="ZI68" s="6"/>
      <c r="ZJ68" s="6"/>
      <c r="ZK68" s="6"/>
      <c r="ZL68" s="6"/>
      <c r="ZM68" s="6"/>
      <c r="ZN68" s="6"/>
      <c r="ZO68" s="6"/>
      <c r="ZP68" s="6"/>
      <c r="ZQ68" s="6"/>
      <c r="ZR68" s="6"/>
      <c r="ZS68" s="6"/>
      <c r="ZT68" s="6"/>
      <c r="ZU68" s="6"/>
      <c r="ZV68" s="6"/>
      <c r="ZW68" s="6"/>
      <c r="ZX68" s="6"/>
      <c r="ZY68" s="6"/>
      <c r="ZZ68" s="6"/>
      <c r="AAA68" s="6"/>
      <c r="AAB68" s="6"/>
      <c r="AAC68" s="6"/>
      <c r="AAD68" s="6"/>
      <c r="AAE68" s="6"/>
      <c r="AAF68" s="6"/>
      <c r="AAG68" s="6"/>
      <c r="AAH68" s="6"/>
      <c r="AAI68" s="6"/>
      <c r="AAJ68" s="6"/>
      <c r="AAK68" s="6"/>
      <c r="AAL68" s="6"/>
      <c r="AAM68" s="6"/>
      <c r="AAN68" s="6"/>
      <c r="AAO68" s="6"/>
      <c r="AAP68" s="6"/>
      <c r="AAQ68" s="6"/>
      <c r="AAR68" s="6"/>
      <c r="AAS68" s="6"/>
      <c r="AAT68" s="6"/>
      <c r="AAU68" s="6"/>
      <c r="AAV68" s="6"/>
      <c r="AAW68" s="6"/>
      <c r="AAX68" s="6"/>
      <c r="AAY68" s="6"/>
      <c r="AAZ68" s="6"/>
      <c r="ABA68" s="6"/>
      <c r="ABB68" s="6"/>
      <c r="ABC68" s="6"/>
      <c r="ABD68" s="6"/>
      <c r="ABE68" s="6"/>
      <c r="ABF68" s="6"/>
      <c r="ABG68" s="6"/>
      <c r="ABH68" s="6"/>
      <c r="ABI68" s="6"/>
      <c r="ABJ68" s="6"/>
      <c r="ABK68" s="6"/>
      <c r="ABL68" s="6"/>
      <c r="ABM68" s="6"/>
      <c r="ABN68" s="6"/>
      <c r="ABO68" s="6"/>
      <c r="ABP68" s="6"/>
      <c r="ABQ68" s="6"/>
      <c r="ABR68" s="6"/>
      <c r="ABS68" s="6"/>
      <c r="ABT68" s="6"/>
      <c r="ABU68" s="6"/>
      <c r="ABV68" s="6"/>
      <c r="ABW68" s="6"/>
      <c r="ABX68" s="6"/>
      <c r="ABY68" s="6"/>
      <c r="ABZ68" s="6"/>
      <c r="ACA68" s="6"/>
      <c r="ACB68" s="6"/>
      <c r="ACC68" s="6"/>
      <c r="ACD68" s="6"/>
      <c r="ACE68" s="6"/>
      <c r="ACF68" s="6"/>
      <c r="ACG68" s="6"/>
      <c r="ACH68" s="6"/>
      <c r="ACI68" s="6"/>
      <c r="ACJ68" s="6"/>
      <c r="ACK68" s="6"/>
      <c r="ACL68" s="6"/>
      <c r="ACM68" s="6"/>
      <c r="ACN68" s="6"/>
      <c r="ACO68" s="6"/>
      <c r="ACP68" s="6"/>
      <c r="ACQ68" s="6"/>
      <c r="ACR68" s="6"/>
      <c r="ACS68" s="6"/>
      <c r="ACT68" s="6"/>
      <c r="ACU68" s="6"/>
      <c r="ACV68" s="6"/>
      <c r="ACW68" s="6"/>
      <c r="ACX68" s="6"/>
      <c r="ACY68" s="6"/>
      <c r="ACZ68" s="6"/>
      <c r="ADA68" s="6"/>
      <c r="ADB68" s="6"/>
      <c r="ADC68" s="6"/>
      <c r="ADD68" s="6"/>
      <c r="ADE68" s="6"/>
      <c r="ADF68" s="6"/>
      <c r="ADG68" s="6"/>
      <c r="ADH68" s="6"/>
      <c r="ADI68" s="6"/>
      <c r="ADJ68" s="6"/>
      <c r="ADK68" s="6"/>
      <c r="ADL68" s="6"/>
      <c r="ADM68" s="6"/>
      <c r="ADN68" s="6"/>
      <c r="ADO68" s="6"/>
      <c r="ADP68" s="6"/>
      <c r="ADQ68" s="6"/>
      <c r="ADR68" s="6"/>
      <c r="ADS68" s="6"/>
      <c r="ADT68" s="6"/>
      <c r="ADU68" s="6"/>
      <c r="ADV68" s="6"/>
      <c r="ADW68" s="6"/>
      <c r="ADX68" s="6"/>
      <c r="ADY68" s="6"/>
      <c r="ADZ68" s="6"/>
      <c r="AEA68" s="6"/>
      <c r="AEB68" s="6"/>
      <c r="AEC68" s="6"/>
      <c r="AED68" s="6"/>
      <c r="AEE68" s="6"/>
      <c r="AEF68" s="6"/>
      <c r="AEG68" s="6"/>
      <c r="AEH68" s="6"/>
      <c r="AEI68" s="6"/>
      <c r="AEJ68" s="6"/>
      <c r="AEK68" s="6"/>
      <c r="AEL68" s="6"/>
      <c r="AEM68" s="6"/>
      <c r="AEN68" s="6"/>
      <c r="AEO68" s="6"/>
      <c r="AEP68" s="6"/>
      <c r="AEQ68" s="6"/>
      <c r="AER68" s="6"/>
      <c r="AES68" s="6"/>
      <c r="AET68" s="6"/>
      <c r="AEU68" s="6"/>
      <c r="AEV68" s="6"/>
      <c r="AEW68" s="6"/>
      <c r="AEX68" s="6"/>
      <c r="AEY68" s="6"/>
      <c r="AEZ68" s="6"/>
      <c r="AFA68" s="6"/>
      <c r="AFB68" s="6"/>
      <c r="AFC68" s="6"/>
      <c r="AFD68" s="6"/>
      <c r="AFE68" s="6"/>
      <c r="AFF68" s="6"/>
      <c r="AFG68" s="6"/>
      <c r="AFH68" s="6"/>
      <c r="AFI68" s="6"/>
      <c r="AFJ68" s="6"/>
      <c r="AFK68" s="6"/>
      <c r="AFL68" s="6"/>
    </row>
    <row r="69" spans="1:844" ht="48" customHeight="1">
      <c r="A69" s="133"/>
      <c r="B69" s="204"/>
      <c r="C69" s="200"/>
      <c r="D69" s="157"/>
      <c r="E69" s="2" t="s">
        <v>1337</v>
      </c>
      <c r="F69" s="93" t="s">
        <v>648</v>
      </c>
      <c r="G69" s="93" t="s">
        <v>601</v>
      </c>
      <c r="H69" s="160"/>
      <c r="I69" s="168"/>
      <c r="J69" s="183"/>
      <c r="K69" s="183"/>
      <c r="L69" s="160"/>
      <c r="M69" s="160"/>
      <c r="N69" s="169"/>
    </row>
    <row r="70" spans="1:844" ht="77.25" customHeight="1">
      <c r="A70" s="133"/>
      <c r="B70" s="204"/>
      <c r="C70" s="200"/>
      <c r="D70" s="157"/>
      <c r="E70" s="2" t="s">
        <v>718</v>
      </c>
      <c r="F70" s="93" t="s">
        <v>648</v>
      </c>
      <c r="G70" s="49" t="s">
        <v>719</v>
      </c>
      <c r="H70" s="160"/>
      <c r="I70" s="168"/>
      <c r="J70" s="183"/>
      <c r="K70" s="183"/>
      <c r="L70" s="160"/>
      <c r="M70" s="160"/>
      <c r="N70" s="169"/>
    </row>
    <row r="71" spans="1:844" ht="62.25" customHeight="1">
      <c r="A71" s="133"/>
      <c r="B71" s="204"/>
      <c r="C71" s="200"/>
      <c r="D71" s="157"/>
      <c r="E71" s="2" t="s">
        <v>38</v>
      </c>
      <c r="F71" s="93" t="s">
        <v>648</v>
      </c>
      <c r="G71" s="93" t="s">
        <v>39</v>
      </c>
      <c r="H71" s="160"/>
      <c r="I71" s="168"/>
      <c r="J71" s="166"/>
      <c r="K71" s="166"/>
      <c r="L71" s="160"/>
      <c r="M71" s="160"/>
      <c r="N71" s="169"/>
    </row>
    <row r="72" spans="1:844" ht="85.5">
      <c r="A72" s="94" t="s">
        <v>1243</v>
      </c>
      <c r="B72" s="103" t="s">
        <v>581</v>
      </c>
      <c r="C72" s="100" t="s">
        <v>305</v>
      </c>
      <c r="D72" s="93"/>
      <c r="E72" s="2" t="s">
        <v>151</v>
      </c>
      <c r="F72" s="93" t="s">
        <v>547</v>
      </c>
      <c r="G72" s="93" t="s">
        <v>152</v>
      </c>
      <c r="H72" s="86"/>
      <c r="I72" s="91"/>
      <c r="J72" s="86"/>
      <c r="K72" s="86"/>
      <c r="L72" s="86"/>
      <c r="M72" s="86"/>
      <c r="N72" s="80"/>
    </row>
    <row r="73" spans="1:844" ht="45">
      <c r="A73" s="139" t="s">
        <v>1244</v>
      </c>
      <c r="B73" s="136" t="s">
        <v>402</v>
      </c>
      <c r="C73" s="147" t="s">
        <v>582</v>
      </c>
      <c r="D73" s="147" t="s">
        <v>1227</v>
      </c>
      <c r="E73" s="2" t="s">
        <v>1199</v>
      </c>
      <c r="F73" s="93" t="s">
        <v>1201</v>
      </c>
      <c r="G73" s="93" t="s">
        <v>152</v>
      </c>
      <c r="H73" s="79">
        <f>SUM(H75:H84)</f>
        <v>26585.800000000003</v>
      </c>
      <c r="I73" s="79">
        <f t="shared" ref="I73:M73" si="6">SUM(I75:I84)</f>
        <v>26246.3</v>
      </c>
      <c r="J73" s="79">
        <f t="shared" ref="J73:L73" si="7">SUM(J75:J84)</f>
        <v>23810.5</v>
      </c>
      <c r="K73" s="79">
        <f t="shared" si="7"/>
        <v>15189.1</v>
      </c>
      <c r="L73" s="79">
        <f t="shared" si="7"/>
        <v>15169.800000000001</v>
      </c>
      <c r="M73" s="79">
        <f t="shared" si="6"/>
        <v>13254.800000000001</v>
      </c>
      <c r="N73" s="80"/>
    </row>
    <row r="74" spans="1:844" ht="15">
      <c r="A74" s="140"/>
      <c r="B74" s="137"/>
      <c r="C74" s="147"/>
      <c r="D74" s="147"/>
      <c r="E74" s="2" t="s">
        <v>605</v>
      </c>
      <c r="F74" s="93"/>
      <c r="G74" s="93"/>
      <c r="H74" s="87"/>
      <c r="I74" s="87"/>
      <c r="J74" s="87"/>
      <c r="K74" s="87"/>
      <c r="L74" s="87"/>
      <c r="M74" s="87"/>
      <c r="N74" s="80"/>
    </row>
    <row r="75" spans="1:844" ht="66.75" hidden="1" customHeight="1">
      <c r="A75" s="140"/>
      <c r="B75" s="137"/>
      <c r="C75" s="93" t="s">
        <v>267</v>
      </c>
      <c r="D75" s="90" t="s">
        <v>105</v>
      </c>
      <c r="E75" s="2" t="s">
        <v>1337</v>
      </c>
      <c r="F75" s="93" t="s">
        <v>648</v>
      </c>
      <c r="G75" s="93" t="s">
        <v>601</v>
      </c>
      <c r="H75" s="79"/>
      <c r="I75" s="82"/>
      <c r="J75" s="79"/>
      <c r="K75" s="79"/>
      <c r="L75" s="79"/>
      <c r="M75" s="79"/>
      <c r="N75" s="80" t="s">
        <v>1200</v>
      </c>
    </row>
    <row r="76" spans="1:844" ht="46.5" customHeight="1">
      <c r="A76" s="140"/>
      <c r="B76" s="137"/>
      <c r="C76" s="147" t="s">
        <v>267</v>
      </c>
      <c r="D76" s="157" t="s">
        <v>1205</v>
      </c>
      <c r="E76" s="88" t="s">
        <v>764</v>
      </c>
      <c r="F76" s="99" t="s">
        <v>648</v>
      </c>
      <c r="G76" s="99" t="s">
        <v>765</v>
      </c>
      <c r="H76" s="154">
        <f>480+2294.2+172+132.7+100+100+100+100</f>
        <v>3478.8999999999996</v>
      </c>
      <c r="I76" s="161">
        <f>275+2294.2+42+131+100+100+100+100</f>
        <v>3142.2</v>
      </c>
      <c r="J76" s="129">
        <f>233+500+242.7</f>
        <v>975.7</v>
      </c>
      <c r="K76" s="129"/>
      <c r="L76" s="154"/>
      <c r="M76" s="154"/>
      <c r="N76" s="169" t="s">
        <v>1516</v>
      </c>
    </row>
    <row r="77" spans="1:844" ht="28.5" customHeight="1">
      <c r="A77" s="140"/>
      <c r="B77" s="137"/>
      <c r="C77" s="147"/>
      <c r="D77" s="157"/>
      <c r="E77" s="88" t="s">
        <v>1458</v>
      </c>
      <c r="F77" s="99" t="s">
        <v>648</v>
      </c>
      <c r="G77" s="99" t="s">
        <v>1459</v>
      </c>
      <c r="H77" s="154"/>
      <c r="I77" s="161"/>
      <c r="J77" s="162"/>
      <c r="K77" s="162"/>
      <c r="L77" s="154"/>
      <c r="M77" s="154"/>
      <c r="N77" s="169"/>
    </row>
    <row r="78" spans="1:844" ht="75" customHeight="1">
      <c r="A78" s="140"/>
      <c r="B78" s="137"/>
      <c r="C78" s="147"/>
      <c r="D78" s="157"/>
      <c r="E78" s="88" t="s">
        <v>1005</v>
      </c>
      <c r="F78" s="1" t="s">
        <v>648</v>
      </c>
      <c r="G78" s="99" t="s">
        <v>721</v>
      </c>
      <c r="H78" s="154"/>
      <c r="I78" s="161"/>
      <c r="J78" s="162"/>
      <c r="K78" s="162"/>
      <c r="L78" s="154"/>
      <c r="M78" s="154"/>
      <c r="N78" s="169"/>
    </row>
    <row r="79" spans="1:844" ht="51" customHeight="1">
      <c r="A79" s="140"/>
      <c r="B79" s="137"/>
      <c r="C79" s="147"/>
      <c r="D79" s="157"/>
      <c r="E79" s="88" t="s">
        <v>910</v>
      </c>
      <c r="F79" s="99" t="s">
        <v>648</v>
      </c>
      <c r="G79" s="99" t="s">
        <v>911</v>
      </c>
      <c r="H79" s="154"/>
      <c r="I79" s="161"/>
      <c r="J79" s="130"/>
      <c r="K79" s="130"/>
      <c r="L79" s="154"/>
      <c r="M79" s="154"/>
      <c r="N79" s="169"/>
    </row>
    <row r="80" spans="1:844" ht="51" customHeight="1">
      <c r="A80" s="140"/>
      <c r="B80" s="137"/>
      <c r="C80" s="93" t="s">
        <v>268</v>
      </c>
      <c r="D80" s="90" t="s">
        <v>480</v>
      </c>
      <c r="E80" s="88" t="s">
        <v>947</v>
      </c>
      <c r="F80" s="99" t="s">
        <v>578</v>
      </c>
      <c r="G80" s="38" t="s">
        <v>739</v>
      </c>
      <c r="H80" s="79">
        <f>1283+150</f>
        <v>1433</v>
      </c>
      <c r="I80" s="82">
        <f>1282.3+150</f>
        <v>1432.3</v>
      </c>
      <c r="J80" s="79">
        <f>1460+470</f>
        <v>1930</v>
      </c>
      <c r="K80" s="79">
        <f>1645+290</f>
        <v>1935</v>
      </c>
      <c r="L80" s="79">
        <f>1645+270</f>
        <v>1915</v>
      </c>
      <c r="M80" s="79"/>
      <c r="N80" s="80" t="s">
        <v>752</v>
      </c>
    </row>
    <row r="81" spans="1:844" ht="60.75" customHeight="1">
      <c r="A81" s="140"/>
      <c r="B81" s="137"/>
      <c r="C81" s="147" t="s">
        <v>269</v>
      </c>
      <c r="D81" s="157" t="s">
        <v>573</v>
      </c>
      <c r="E81" s="88" t="s">
        <v>272</v>
      </c>
      <c r="F81" s="99" t="s">
        <v>801</v>
      </c>
      <c r="G81" s="38" t="s">
        <v>228</v>
      </c>
      <c r="H81" s="154">
        <v>21673.9</v>
      </c>
      <c r="I81" s="161">
        <v>21671.8</v>
      </c>
      <c r="J81" s="129">
        <v>20904.8</v>
      </c>
      <c r="K81" s="129">
        <v>13249.2</v>
      </c>
      <c r="L81" s="154">
        <v>13249.2</v>
      </c>
      <c r="M81" s="154">
        <v>13249.2</v>
      </c>
      <c r="N81" s="169" t="s">
        <v>825</v>
      </c>
    </row>
    <row r="82" spans="1:844" ht="63.75" customHeight="1">
      <c r="A82" s="140"/>
      <c r="B82" s="137"/>
      <c r="C82" s="147"/>
      <c r="D82" s="157"/>
      <c r="E82" s="88" t="s">
        <v>799</v>
      </c>
      <c r="F82" s="99" t="s">
        <v>650</v>
      </c>
      <c r="G82" s="38" t="s">
        <v>800</v>
      </c>
      <c r="H82" s="154"/>
      <c r="I82" s="161"/>
      <c r="J82" s="130"/>
      <c r="K82" s="130"/>
      <c r="L82" s="154"/>
      <c r="M82" s="154"/>
      <c r="N82" s="169"/>
    </row>
    <row r="83" spans="1:844" ht="45" hidden="1">
      <c r="A83" s="140"/>
      <c r="B83" s="137"/>
      <c r="C83" s="93" t="s">
        <v>271</v>
      </c>
      <c r="D83" s="90" t="s">
        <v>573</v>
      </c>
      <c r="E83" s="88" t="s">
        <v>472</v>
      </c>
      <c r="F83" s="99" t="s">
        <v>648</v>
      </c>
      <c r="G83" s="99" t="s">
        <v>334</v>
      </c>
      <c r="H83" s="79"/>
      <c r="I83" s="82"/>
      <c r="J83" s="79"/>
      <c r="K83" s="79"/>
      <c r="L83" s="79"/>
      <c r="M83" s="79"/>
      <c r="N83" s="80" t="s">
        <v>273</v>
      </c>
    </row>
    <row r="84" spans="1:844" ht="116.25" customHeight="1">
      <c r="A84" s="141"/>
      <c r="B84" s="138"/>
      <c r="C84" s="77" t="s">
        <v>270</v>
      </c>
      <c r="D84" s="50" t="s">
        <v>573</v>
      </c>
      <c r="E84" s="113" t="s">
        <v>1334</v>
      </c>
      <c r="F84" s="51" t="s">
        <v>648</v>
      </c>
      <c r="G84" s="52" t="s">
        <v>12</v>
      </c>
      <c r="H84" s="53"/>
      <c r="I84" s="53"/>
      <c r="J84" s="53"/>
      <c r="K84" s="53">
        <v>4.9000000000000004</v>
      </c>
      <c r="L84" s="53">
        <v>5.6</v>
      </c>
      <c r="M84" s="53">
        <v>5.6</v>
      </c>
      <c r="N84" s="54" t="s">
        <v>1335</v>
      </c>
      <c r="O84" s="7"/>
    </row>
    <row r="85" spans="1:844" s="11" customFormat="1" ht="30">
      <c r="A85" s="139" t="s">
        <v>1245</v>
      </c>
      <c r="B85" s="136" t="s">
        <v>585</v>
      </c>
      <c r="C85" s="147" t="s">
        <v>583</v>
      </c>
      <c r="D85" s="157" t="s">
        <v>664</v>
      </c>
      <c r="E85" s="2" t="s">
        <v>151</v>
      </c>
      <c r="F85" s="93" t="s">
        <v>679</v>
      </c>
      <c r="G85" s="93" t="s">
        <v>152</v>
      </c>
      <c r="H85" s="79">
        <f>SUM(H87:H91)</f>
        <v>30822.400000000001</v>
      </c>
      <c r="I85" s="79">
        <f t="shared" ref="I85" si="8">SUM(I87:I91)</f>
        <v>29155.100000000002</v>
      </c>
      <c r="J85" s="79">
        <f t="shared" ref="J85:L85" si="9">SUM(J87:J91)</f>
        <v>30469.200000000001</v>
      </c>
      <c r="K85" s="79">
        <f t="shared" si="9"/>
        <v>30647.1</v>
      </c>
      <c r="L85" s="79">
        <f t="shared" si="9"/>
        <v>30654.9</v>
      </c>
      <c r="M85" s="79">
        <f t="shared" ref="M85" si="10">SUM(M87:M91)</f>
        <v>30855.4</v>
      </c>
      <c r="N85" s="80"/>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row>
    <row r="86" spans="1:844" ht="15">
      <c r="A86" s="140"/>
      <c r="B86" s="137"/>
      <c r="C86" s="147"/>
      <c r="D86" s="157"/>
      <c r="E86" s="2" t="s">
        <v>605</v>
      </c>
      <c r="F86" s="93"/>
      <c r="G86" s="93"/>
      <c r="H86" s="79"/>
      <c r="I86" s="82"/>
      <c r="J86" s="79"/>
      <c r="K86" s="79"/>
      <c r="L86" s="79"/>
      <c r="M86" s="79"/>
      <c r="N86" s="80"/>
    </row>
    <row r="87" spans="1:844" ht="45">
      <c r="A87" s="140"/>
      <c r="B87" s="137"/>
      <c r="C87" s="93" t="s">
        <v>184</v>
      </c>
      <c r="D87" s="90" t="s">
        <v>664</v>
      </c>
      <c r="E87" s="55" t="s">
        <v>944</v>
      </c>
      <c r="F87" s="1" t="s">
        <v>187</v>
      </c>
      <c r="G87" s="56" t="s">
        <v>188</v>
      </c>
      <c r="H87" s="79">
        <f>30535.7</f>
        <v>30535.7</v>
      </c>
      <c r="I87" s="82">
        <v>28868.400000000001</v>
      </c>
      <c r="J87" s="79">
        <v>30469.200000000001</v>
      </c>
      <c r="K87" s="79">
        <v>30470</v>
      </c>
      <c r="L87" s="79">
        <v>30470</v>
      </c>
      <c r="M87" s="79">
        <v>30470</v>
      </c>
      <c r="N87" s="80" t="s">
        <v>37</v>
      </c>
    </row>
    <row r="88" spans="1:844" ht="51" customHeight="1">
      <c r="A88" s="140"/>
      <c r="B88" s="137"/>
      <c r="C88" s="142" t="s">
        <v>185</v>
      </c>
      <c r="D88" s="144" t="s">
        <v>664</v>
      </c>
      <c r="E88" s="2" t="s">
        <v>652</v>
      </c>
      <c r="F88" s="93" t="s">
        <v>648</v>
      </c>
      <c r="G88" s="93" t="s">
        <v>653</v>
      </c>
      <c r="H88" s="170">
        <v>16.7</v>
      </c>
      <c r="I88" s="170">
        <v>16.7</v>
      </c>
      <c r="J88" s="170"/>
      <c r="K88" s="170"/>
      <c r="L88" s="170"/>
      <c r="M88" s="170"/>
      <c r="N88" s="149" t="s">
        <v>651</v>
      </c>
    </row>
    <row r="89" spans="1:844" ht="36.75" customHeight="1">
      <c r="A89" s="140"/>
      <c r="B89" s="137"/>
      <c r="C89" s="143"/>
      <c r="D89" s="145"/>
      <c r="E89" s="88" t="s">
        <v>1193</v>
      </c>
      <c r="F89" s="1" t="s">
        <v>648</v>
      </c>
      <c r="G89" s="99" t="s">
        <v>1192</v>
      </c>
      <c r="H89" s="171"/>
      <c r="I89" s="171"/>
      <c r="J89" s="171"/>
      <c r="K89" s="171"/>
      <c r="L89" s="171"/>
      <c r="M89" s="171"/>
      <c r="N89" s="151"/>
    </row>
    <row r="90" spans="1:844" ht="111.75" customHeight="1">
      <c r="A90" s="140"/>
      <c r="B90" s="137"/>
      <c r="C90" s="93" t="s">
        <v>186</v>
      </c>
      <c r="D90" s="90" t="s">
        <v>664</v>
      </c>
      <c r="E90" s="88" t="s">
        <v>1334</v>
      </c>
      <c r="F90" s="1" t="s">
        <v>648</v>
      </c>
      <c r="G90" s="99" t="s">
        <v>12</v>
      </c>
      <c r="H90" s="87"/>
      <c r="I90" s="87"/>
      <c r="J90" s="87"/>
      <c r="K90" s="87">
        <v>177.1</v>
      </c>
      <c r="L90" s="87">
        <v>184.9</v>
      </c>
      <c r="M90" s="87">
        <v>385.4</v>
      </c>
      <c r="N90" s="80" t="s">
        <v>1335</v>
      </c>
    </row>
    <row r="91" spans="1:844" ht="98.25" customHeight="1">
      <c r="A91" s="140"/>
      <c r="B91" s="137"/>
      <c r="C91" s="142" t="s">
        <v>1216</v>
      </c>
      <c r="D91" s="144" t="s">
        <v>664</v>
      </c>
      <c r="E91" s="2" t="s">
        <v>1196</v>
      </c>
      <c r="F91" s="1" t="s">
        <v>648</v>
      </c>
      <c r="G91" s="99" t="s">
        <v>1197</v>
      </c>
      <c r="H91" s="170">
        <v>270</v>
      </c>
      <c r="I91" s="170">
        <v>270</v>
      </c>
      <c r="J91" s="170"/>
      <c r="K91" s="170"/>
      <c r="L91" s="170"/>
      <c r="M91" s="170"/>
      <c r="N91" s="169" t="s">
        <v>1195</v>
      </c>
    </row>
    <row r="92" spans="1:844" ht="30">
      <c r="A92" s="141"/>
      <c r="B92" s="138"/>
      <c r="C92" s="143"/>
      <c r="D92" s="145"/>
      <c r="E92" s="88" t="s">
        <v>1191</v>
      </c>
      <c r="F92" s="1" t="s">
        <v>648</v>
      </c>
      <c r="G92" s="99" t="s">
        <v>1194</v>
      </c>
      <c r="H92" s="171"/>
      <c r="I92" s="171"/>
      <c r="J92" s="171"/>
      <c r="K92" s="171"/>
      <c r="L92" s="171"/>
      <c r="M92" s="171"/>
      <c r="N92" s="169"/>
    </row>
    <row r="93" spans="1:844" ht="34.5" customHeight="1">
      <c r="A93" s="94" t="s">
        <v>1238</v>
      </c>
      <c r="B93" s="95" t="s">
        <v>586</v>
      </c>
      <c r="C93" s="93" t="s">
        <v>584</v>
      </c>
      <c r="D93" s="93"/>
      <c r="E93" s="2" t="s">
        <v>151</v>
      </c>
      <c r="F93" s="93" t="s">
        <v>135</v>
      </c>
      <c r="G93" s="93" t="s">
        <v>152</v>
      </c>
      <c r="H93" s="86"/>
      <c r="I93" s="91"/>
      <c r="J93" s="86"/>
      <c r="K93" s="86"/>
      <c r="L93" s="86"/>
      <c r="M93" s="86"/>
      <c r="N93" s="80"/>
    </row>
    <row r="94" spans="1:844" ht="31.5" customHeight="1">
      <c r="A94" s="133" t="s">
        <v>1246</v>
      </c>
      <c r="B94" s="146" t="s">
        <v>121</v>
      </c>
      <c r="C94" s="147" t="s">
        <v>587</v>
      </c>
      <c r="D94" s="147" t="s">
        <v>1464</v>
      </c>
      <c r="E94" s="2" t="s">
        <v>41</v>
      </c>
      <c r="F94" s="93" t="s">
        <v>48</v>
      </c>
      <c r="G94" s="93" t="s">
        <v>46</v>
      </c>
      <c r="H94" s="154">
        <f>SUM(H98:H109)</f>
        <v>42739.200000000004</v>
      </c>
      <c r="I94" s="161">
        <f t="shared" ref="I94:M94" si="11">SUM(I98:I109)</f>
        <v>30240.6</v>
      </c>
      <c r="J94" s="129">
        <f t="shared" ref="J94:L94" si="12">SUM(J98:J109)</f>
        <v>74351.200000000012</v>
      </c>
      <c r="K94" s="129">
        <f t="shared" si="12"/>
        <v>60591.4</v>
      </c>
      <c r="L94" s="154">
        <f t="shared" si="12"/>
        <v>70645.100000000006</v>
      </c>
      <c r="M94" s="154">
        <f t="shared" si="11"/>
        <v>60041.9</v>
      </c>
      <c r="N94" s="169"/>
    </row>
    <row r="95" spans="1:844" ht="30">
      <c r="A95" s="133"/>
      <c r="B95" s="146"/>
      <c r="C95" s="147"/>
      <c r="D95" s="147"/>
      <c r="E95" s="2" t="s">
        <v>471</v>
      </c>
      <c r="F95" s="93" t="s">
        <v>43</v>
      </c>
      <c r="G95" s="93" t="s">
        <v>45</v>
      </c>
      <c r="H95" s="154"/>
      <c r="I95" s="161"/>
      <c r="J95" s="162"/>
      <c r="K95" s="162"/>
      <c r="L95" s="154"/>
      <c r="M95" s="154"/>
      <c r="N95" s="169"/>
    </row>
    <row r="96" spans="1:844" ht="48" customHeight="1">
      <c r="A96" s="133"/>
      <c r="B96" s="146"/>
      <c r="C96" s="147"/>
      <c r="D96" s="147"/>
      <c r="E96" s="2" t="s">
        <v>42</v>
      </c>
      <c r="F96" s="93" t="s">
        <v>44</v>
      </c>
      <c r="G96" s="93" t="s">
        <v>47</v>
      </c>
      <c r="H96" s="154"/>
      <c r="I96" s="161"/>
      <c r="J96" s="130"/>
      <c r="K96" s="130"/>
      <c r="L96" s="154"/>
      <c r="M96" s="154"/>
      <c r="N96" s="169"/>
    </row>
    <row r="97" spans="1:844" ht="15">
      <c r="A97" s="133"/>
      <c r="B97" s="146"/>
      <c r="C97" s="147"/>
      <c r="D97" s="147"/>
      <c r="E97" s="2" t="s">
        <v>605</v>
      </c>
      <c r="F97" s="93"/>
      <c r="G97" s="93"/>
      <c r="H97" s="79"/>
      <c r="I97" s="82"/>
      <c r="J97" s="79"/>
      <c r="K97" s="79"/>
      <c r="L97" s="79"/>
      <c r="M97" s="79"/>
      <c r="N97" s="80"/>
    </row>
    <row r="98" spans="1:844" ht="55.5" customHeight="1">
      <c r="A98" s="133"/>
      <c r="B98" s="146"/>
      <c r="C98" s="93" t="s">
        <v>481</v>
      </c>
      <c r="D98" s="90" t="s">
        <v>444</v>
      </c>
      <c r="E98" s="88" t="s">
        <v>1325</v>
      </c>
      <c r="F98" s="99" t="s">
        <v>196</v>
      </c>
      <c r="G98" s="38" t="s">
        <v>1326</v>
      </c>
      <c r="H98" s="79">
        <v>1250.2</v>
      </c>
      <c r="I98" s="82">
        <v>1250.2</v>
      </c>
      <c r="J98" s="79">
        <v>1250</v>
      </c>
      <c r="K98" s="79"/>
      <c r="L98" s="79"/>
      <c r="M98" s="79"/>
      <c r="N98" s="80" t="s">
        <v>1517</v>
      </c>
    </row>
    <row r="99" spans="1:844" ht="55.5" customHeight="1">
      <c r="A99" s="133"/>
      <c r="B99" s="146"/>
      <c r="C99" s="93" t="s">
        <v>482</v>
      </c>
      <c r="D99" s="90" t="s">
        <v>444</v>
      </c>
      <c r="E99" s="2" t="s">
        <v>920</v>
      </c>
      <c r="F99" s="93" t="s">
        <v>648</v>
      </c>
      <c r="G99" s="93" t="s">
        <v>921</v>
      </c>
      <c r="H99" s="79">
        <v>1557.2</v>
      </c>
      <c r="I99" s="82">
        <v>1340.4</v>
      </c>
      <c r="J99" s="79">
        <v>1557.2</v>
      </c>
      <c r="K99" s="79">
        <v>1557.2</v>
      </c>
      <c r="L99" s="79">
        <v>1557.2</v>
      </c>
      <c r="M99" s="79"/>
      <c r="N99" s="80" t="s">
        <v>1524</v>
      </c>
    </row>
    <row r="100" spans="1:844" ht="30">
      <c r="A100" s="133"/>
      <c r="B100" s="146"/>
      <c r="C100" s="147" t="s">
        <v>483</v>
      </c>
      <c r="D100" s="157" t="s">
        <v>444</v>
      </c>
      <c r="E100" s="2" t="s">
        <v>127</v>
      </c>
      <c r="F100" s="93" t="s">
        <v>648</v>
      </c>
      <c r="G100" s="93" t="s">
        <v>128</v>
      </c>
      <c r="H100" s="154">
        <f>16624.9+593.8+206</f>
        <v>17424.7</v>
      </c>
      <c r="I100" s="161">
        <f>14022.3+198.6+98.9</f>
        <v>14319.8</v>
      </c>
      <c r="J100" s="129">
        <f>8596.2+412+144</f>
        <v>9152.2000000000007</v>
      </c>
      <c r="K100" s="129">
        <f>7018.7+412+144</f>
        <v>7574.7</v>
      </c>
      <c r="L100" s="154">
        <f>5380.6+412+144</f>
        <v>5936.6</v>
      </c>
      <c r="M100" s="154"/>
      <c r="N100" s="169" t="s">
        <v>923</v>
      </c>
    </row>
    <row r="101" spans="1:844" ht="45">
      <c r="A101" s="133"/>
      <c r="B101" s="146"/>
      <c r="C101" s="147"/>
      <c r="D101" s="157"/>
      <c r="E101" s="2" t="s">
        <v>727</v>
      </c>
      <c r="F101" s="93" t="s">
        <v>648</v>
      </c>
      <c r="G101" s="93" t="s">
        <v>728</v>
      </c>
      <c r="H101" s="154"/>
      <c r="I101" s="161"/>
      <c r="J101" s="130"/>
      <c r="K101" s="130"/>
      <c r="L101" s="154"/>
      <c r="M101" s="154"/>
      <c r="N101" s="169"/>
    </row>
    <row r="102" spans="1:844" ht="91.5" customHeight="1">
      <c r="A102" s="133"/>
      <c r="B102" s="146"/>
      <c r="C102" s="93" t="s">
        <v>484</v>
      </c>
      <c r="D102" s="90" t="s">
        <v>444</v>
      </c>
      <c r="E102" s="2" t="s">
        <v>130</v>
      </c>
      <c r="F102" s="93" t="s">
        <v>648</v>
      </c>
      <c r="G102" s="93" t="s">
        <v>129</v>
      </c>
      <c r="H102" s="79">
        <f>2925.4+16.2</f>
        <v>2941.6</v>
      </c>
      <c r="I102" s="82">
        <f>2209.9+16.2</f>
        <v>2226.1</v>
      </c>
      <c r="J102" s="79">
        <v>3508.3</v>
      </c>
      <c r="K102" s="79">
        <v>2688.3</v>
      </c>
      <c r="L102" s="79">
        <v>2688.3</v>
      </c>
      <c r="M102" s="79"/>
      <c r="N102" s="80" t="s">
        <v>924</v>
      </c>
    </row>
    <row r="103" spans="1:844" ht="50.25" customHeight="1">
      <c r="A103" s="133"/>
      <c r="B103" s="146"/>
      <c r="C103" s="93" t="s">
        <v>485</v>
      </c>
      <c r="D103" s="90" t="s">
        <v>444</v>
      </c>
      <c r="E103" s="2" t="s">
        <v>922</v>
      </c>
      <c r="F103" s="93" t="s">
        <v>648</v>
      </c>
      <c r="G103" s="93" t="s">
        <v>921</v>
      </c>
      <c r="H103" s="79">
        <v>21.1</v>
      </c>
      <c r="I103" s="82">
        <v>4.7</v>
      </c>
      <c r="J103" s="79">
        <v>21.1</v>
      </c>
      <c r="K103" s="79">
        <v>21.1</v>
      </c>
      <c r="L103" s="79">
        <v>21.1</v>
      </c>
      <c r="M103" s="79"/>
      <c r="N103" s="80" t="s">
        <v>445</v>
      </c>
    </row>
    <row r="104" spans="1:844" ht="51" customHeight="1">
      <c r="A104" s="133"/>
      <c r="B104" s="146"/>
      <c r="C104" s="93" t="s">
        <v>486</v>
      </c>
      <c r="D104" s="90" t="s">
        <v>444</v>
      </c>
      <c r="E104" s="2" t="s">
        <v>131</v>
      </c>
      <c r="F104" s="93" t="s">
        <v>648</v>
      </c>
      <c r="G104" s="93" t="s">
        <v>132</v>
      </c>
      <c r="H104" s="79">
        <v>400</v>
      </c>
      <c r="I104" s="82">
        <v>301.8</v>
      </c>
      <c r="J104" s="79">
        <v>400</v>
      </c>
      <c r="K104" s="79">
        <v>400</v>
      </c>
      <c r="L104" s="79">
        <v>400</v>
      </c>
      <c r="M104" s="79"/>
      <c r="N104" s="80" t="s">
        <v>1444</v>
      </c>
    </row>
    <row r="105" spans="1:844" ht="48" customHeight="1">
      <c r="A105" s="133"/>
      <c r="B105" s="146"/>
      <c r="C105" s="93" t="s">
        <v>167</v>
      </c>
      <c r="D105" s="90" t="s">
        <v>444</v>
      </c>
      <c r="E105" s="88" t="s">
        <v>656</v>
      </c>
      <c r="F105" s="1" t="s">
        <v>648</v>
      </c>
      <c r="G105" s="56" t="s">
        <v>655</v>
      </c>
      <c r="H105" s="87">
        <v>389.2</v>
      </c>
      <c r="I105" s="87">
        <v>389.1</v>
      </c>
      <c r="J105" s="87">
        <v>609.29999999999995</v>
      </c>
      <c r="K105" s="87">
        <v>300</v>
      </c>
      <c r="L105" s="87">
        <v>300</v>
      </c>
      <c r="M105" s="87">
        <v>300</v>
      </c>
      <c r="N105" s="80" t="s">
        <v>369</v>
      </c>
    </row>
    <row r="106" spans="1:844" ht="50.25" customHeight="1">
      <c r="A106" s="133"/>
      <c r="B106" s="146"/>
      <c r="C106" s="93" t="s">
        <v>168</v>
      </c>
      <c r="D106" s="90" t="s">
        <v>444</v>
      </c>
      <c r="E106" s="2" t="s">
        <v>133</v>
      </c>
      <c r="F106" s="93" t="s">
        <v>648</v>
      </c>
      <c r="G106" s="93" t="s">
        <v>134</v>
      </c>
      <c r="H106" s="79"/>
      <c r="I106" s="82"/>
      <c r="J106" s="79">
        <v>20</v>
      </c>
      <c r="K106" s="79"/>
      <c r="L106" s="79"/>
      <c r="M106" s="79"/>
      <c r="N106" s="80" t="s">
        <v>755</v>
      </c>
    </row>
    <row r="107" spans="1:844" ht="33.75" customHeight="1">
      <c r="A107" s="133"/>
      <c r="B107" s="146"/>
      <c r="C107" s="93" t="s">
        <v>170</v>
      </c>
      <c r="D107" s="90" t="s">
        <v>443</v>
      </c>
      <c r="E107" s="88" t="s">
        <v>180</v>
      </c>
      <c r="F107" s="1" t="s">
        <v>648</v>
      </c>
      <c r="G107" s="99" t="s">
        <v>179</v>
      </c>
      <c r="H107" s="87">
        <v>9474</v>
      </c>
      <c r="I107" s="87">
        <v>1590</v>
      </c>
      <c r="J107" s="87">
        <f>15992.3+15622.4</f>
        <v>31614.699999999997</v>
      </c>
      <c r="K107" s="87">
        <f>4048.4+43921.7</f>
        <v>47970.1</v>
      </c>
      <c r="L107" s="87">
        <f>59661.9</f>
        <v>59661.9</v>
      </c>
      <c r="M107" s="87">
        <f>59661.9</f>
        <v>59661.9</v>
      </c>
      <c r="N107" s="80" t="s">
        <v>373</v>
      </c>
    </row>
    <row r="108" spans="1:844" ht="69" customHeight="1">
      <c r="A108" s="133"/>
      <c r="B108" s="146"/>
      <c r="C108" s="93" t="s">
        <v>171</v>
      </c>
      <c r="D108" s="90" t="s">
        <v>564</v>
      </c>
      <c r="E108" s="88" t="s">
        <v>1212</v>
      </c>
      <c r="F108" s="99" t="s">
        <v>648</v>
      </c>
      <c r="G108" s="99" t="s">
        <v>1445</v>
      </c>
      <c r="H108" s="87">
        <v>179.3</v>
      </c>
      <c r="I108" s="87">
        <v>179.3</v>
      </c>
      <c r="J108" s="87">
        <v>218.4</v>
      </c>
      <c r="K108" s="87">
        <v>80</v>
      </c>
      <c r="L108" s="87">
        <v>80</v>
      </c>
      <c r="M108" s="87">
        <v>80</v>
      </c>
      <c r="N108" s="88" t="s">
        <v>1527</v>
      </c>
    </row>
    <row r="109" spans="1:844" s="10" customFormat="1" ht="81" customHeight="1">
      <c r="A109" s="133"/>
      <c r="B109" s="146"/>
      <c r="C109" s="93" t="s">
        <v>960</v>
      </c>
      <c r="D109" s="90" t="s">
        <v>928</v>
      </c>
      <c r="E109" s="55" t="s">
        <v>720</v>
      </c>
      <c r="F109" s="1" t="s">
        <v>648</v>
      </c>
      <c r="G109" s="99" t="s">
        <v>721</v>
      </c>
      <c r="H109" s="79">
        <f>98.6+8300.3+703</f>
        <v>9101.9</v>
      </c>
      <c r="I109" s="82">
        <f>98.6+7837.6+703</f>
        <v>8639.2000000000007</v>
      </c>
      <c r="J109" s="79">
        <f>1000+25000</f>
        <v>26000</v>
      </c>
      <c r="K109" s="79"/>
      <c r="L109" s="79"/>
      <c r="M109" s="79"/>
      <c r="N109" s="80" t="s">
        <v>446</v>
      </c>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c r="PF109" s="6"/>
      <c r="PG109" s="6"/>
      <c r="PH109" s="6"/>
      <c r="PI109" s="6"/>
      <c r="PJ109" s="6"/>
      <c r="PK109" s="6"/>
      <c r="PL109" s="6"/>
      <c r="PM109" s="6"/>
      <c r="PN109" s="6"/>
      <c r="PO109" s="6"/>
      <c r="PP109" s="6"/>
      <c r="PQ109" s="6"/>
      <c r="PR109" s="6"/>
      <c r="PS109" s="6"/>
      <c r="PT109" s="6"/>
      <c r="PU109" s="6"/>
      <c r="PV109" s="6"/>
      <c r="PW109" s="6"/>
      <c r="PX109" s="6"/>
      <c r="PY109" s="6"/>
      <c r="PZ109" s="6"/>
      <c r="QA109" s="6"/>
      <c r="QB109" s="6"/>
      <c r="QC109" s="6"/>
      <c r="QD109" s="6"/>
      <c r="QE109" s="6"/>
      <c r="QF109" s="6"/>
      <c r="QG109" s="6"/>
      <c r="QH109" s="6"/>
      <c r="QI109" s="6"/>
      <c r="QJ109" s="6"/>
      <c r="QK109" s="6"/>
      <c r="QL109" s="6"/>
      <c r="QM109" s="6"/>
      <c r="QN109" s="6"/>
      <c r="QO109" s="6"/>
      <c r="QP109" s="6"/>
      <c r="QQ109" s="6"/>
      <c r="QR109" s="6"/>
      <c r="QS109" s="6"/>
      <c r="QT109" s="6"/>
      <c r="QU109" s="6"/>
      <c r="QV109" s="6"/>
      <c r="QW109" s="6"/>
      <c r="QX109" s="6"/>
      <c r="QY109" s="6"/>
      <c r="QZ109" s="6"/>
      <c r="RA109" s="6"/>
      <c r="RB109" s="6"/>
      <c r="RC109" s="6"/>
      <c r="RD109" s="6"/>
      <c r="RE109" s="6"/>
      <c r="RF109" s="6"/>
      <c r="RG109" s="6"/>
      <c r="RH109" s="6"/>
      <c r="RI109" s="6"/>
      <c r="RJ109" s="6"/>
      <c r="RK109" s="6"/>
      <c r="RL109" s="6"/>
      <c r="RM109" s="6"/>
      <c r="RN109" s="6"/>
      <c r="RO109" s="6"/>
      <c r="RP109" s="6"/>
      <c r="RQ109" s="6"/>
      <c r="RR109" s="6"/>
      <c r="RS109" s="6"/>
      <c r="RT109" s="6"/>
      <c r="RU109" s="6"/>
      <c r="RV109" s="6"/>
      <c r="RW109" s="6"/>
      <c r="RX109" s="6"/>
      <c r="RY109" s="6"/>
      <c r="RZ109" s="6"/>
      <c r="SA109" s="6"/>
      <c r="SB109" s="6"/>
      <c r="SC109" s="6"/>
      <c r="SD109" s="6"/>
      <c r="SE109" s="6"/>
      <c r="SF109" s="6"/>
      <c r="SG109" s="6"/>
      <c r="SH109" s="6"/>
      <c r="SI109" s="6"/>
      <c r="SJ109" s="6"/>
      <c r="SK109" s="6"/>
      <c r="SL109" s="6"/>
      <c r="SM109" s="6"/>
      <c r="SN109" s="6"/>
      <c r="SO109" s="6"/>
      <c r="SP109" s="6"/>
      <c r="SQ109" s="6"/>
      <c r="SR109" s="6"/>
      <c r="SS109" s="6"/>
      <c r="ST109" s="6"/>
      <c r="SU109" s="6"/>
      <c r="SV109" s="6"/>
      <c r="SW109" s="6"/>
      <c r="SX109" s="6"/>
      <c r="SY109" s="6"/>
      <c r="SZ109" s="6"/>
      <c r="TA109" s="6"/>
      <c r="TB109" s="6"/>
      <c r="TC109" s="6"/>
      <c r="TD109" s="6"/>
      <c r="TE109" s="6"/>
      <c r="TF109" s="6"/>
      <c r="TG109" s="6"/>
      <c r="TH109" s="6"/>
      <c r="TI109" s="6"/>
      <c r="TJ109" s="6"/>
      <c r="TK109" s="6"/>
      <c r="TL109" s="6"/>
      <c r="TM109" s="6"/>
      <c r="TN109" s="6"/>
      <c r="TO109" s="6"/>
      <c r="TP109" s="6"/>
      <c r="TQ109" s="6"/>
      <c r="TR109" s="6"/>
      <c r="TS109" s="6"/>
      <c r="TT109" s="6"/>
      <c r="TU109" s="6"/>
      <c r="TV109" s="6"/>
      <c r="TW109" s="6"/>
      <c r="TX109" s="6"/>
      <c r="TY109" s="6"/>
      <c r="TZ109" s="6"/>
      <c r="UA109" s="6"/>
      <c r="UB109" s="6"/>
      <c r="UC109" s="6"/>
      <c r="UD109" s="6"/>
      <c r="UE109" s="6"/>
      <c r="UF109" s="6"/>
      <c r="UG109" s="6"/>
      <c r="UH109" s="6"/>
      <c r="UI109" s="6"/>
      <c r="UJ109" s="6"/>
      <c r="UK109" s="6"/>
      <c r="UL109" s="6"/>
      <c r="UM109" s="6"/>
      <c r="UN109" s="6"/>
      <c r="UO109" s="6"/>
      <c r="UP109" s="6"/>
      <c r="UQ109" s="6"/>
      <c r="UR109" s="6"/>
      <c r="US109" s="6"/>
      <c r="UT109" s="6"/>
      <c r="UU109" s="6"/>
      <c r="UV109" s="6"/>
      <c r="UW109" s="6"/>
      <c r="UX109" s="6"/>
      <c r="UY109" s="6"/>
      <c r="UZ109" s="6"/>
      <c r="VA109" s="6"/>
      <c r="VB109" s="6"/>
      <c r="VC109" s="6"/>
      <c r="VD109" s="6"/>
      <c r="VE109" s="6"/>
      <c r="VF109" s="6"/>
      <c r="VG109" s="6"/>
      <c r="VH109" s="6"/>
      <c r="VI109" s="6"/>
      <c r="VJ109" s="6"/>
      <c r="VK109" s="6"/>
      <c r="VL109" s="6"/>
      <c r="VM109" s="6"/>
      <c r="VN109" s="6"/>
      <c r="VO109" s="6"/>
      <c r="VP109" s="6"/>
      <c r="VQ109" s="6"/>
      <c r="VR109" s="6"/>
      <c r="VS109" s="6"/>
      <c r="VT109" s="6"/>
      <c r="VU109" s="6"/>
      <c r="VV109" s="6"/>
      <c r="VW109" s="6"/>
      <c r="VX109" s="6"/>
      <c r="VY109" s="6"/>
      <c r="VZ109" s="6"/>
      <c r="WA109" s="6"/>
      <c r="WB109" s="6"/>
      <c r="WC109" s="6"/>
      <c r="WD109" s="6"/>
      <c r="WE109" s="6"/>
      <c r="WF109" s="6"/>
      <c r="WG109" s="6"/>
      <c r="WH109" s="6"/>
      <c r="WI109" s="6"/>
      <c r="WJ109" s="6"/>
      <c r="WK109" s="6"/>
      <c r="WL109" s="6"/>
      <c r="WM109" s="6"/>
      <c r="WN109" s="6"/>
      <c r="WO109" s="6"/>
      <c r="WP109" s="6"/>
      <c r="WQ109" s="6"/>
      <c r="WR109" s="6"/>
      <c r="WS109" s="6"/>
      <c r="WT109" s="6"/>
      <c r="WU109" s="6"/>
      <c r="WV109" s="6"/>
      <c r="WW109" s="6"/>
      <c r="WX109" s="6"/>
      <c r="WY109" s="6"/>
      <c r="WZ109" s="6"/>
      <c r="XA109" s="6"/>
      <c r="XB109" s="6"/>
      <c r="XC109" s="6"/>
      <c r="XD109" s="6"/>
      <c r="XE109" s="6"/>
      <c r="XF109" s="6"/>
      <c r="XG109" s="6"/>
      <c r="XH109" s="6"/>
      <c r="XI109" s="6"/>
      <c r="XJ109" s="6"/>
      <c r="XK109" s="6"/>
      <c r="XL109" s="6"/>
      <c r="XM109" s="6"/>
      <c r="XN109" s="6"/>
      <c r="XO109" s="6"/>
      <c r="XP109" s="6"/>
      <c r="XQ109" s="6"/>
      <c r="XR109" s="6"/>
      <c r="XS109" s="6"/>
      <c r="XT109" s="6"/>
      <c r="XU109" s="6"/>
      <c r="XV109" s="6"/>
      <c r="XW109" s="6"/>
      <c r="XX109" s="6"/>
      <c r="XY109" s="6"/>
      <c r="XZ109" s="6"/>
      <c r="YA109" s="6"/>
      <c r="YB109" s="6"/>
      <c r="YC109" s="6"/>
      <c r="YD109" s="6"/>
      <c r="YE109" s="6"/>
      <c r="YF109" s="6"/>
      <c r="YG109" s="6"/>
      <c r="YH109" s="6"/>
      <c r="YI109" s="6"/>
      <c r="YJ109" s="6"/>
      <c r="YK109" s="6"/>
      <c r="YL109" s="6"/>
      <c r="YM109" s="6"/>
      <c r="YN109" s="6"/>
      <c r="YO109" s="6"/>
      <c r="YP109" s="6"/>
      <c r="YQ109" s="6"/>
      <c r="YR109" s="6"/>
      <c r="YS109" s="6"/>
      <c r="YT109" s="6"/>
      <c r="YU109" s="6"/>
      <c r="YV109" s="6"/>
      <c r="YW109" s="6"/>
      <c r="YX109" s="6"/>
      <c r="YY109" s="6"/>
      <c r="YZ109" s="6"/>
      <c r="ZA109" s="6"/>
      <c r="ZB109" s="6"/>
      <c r="ZC109" s="6"/>
      <c r="ZD109" s="6"/>
      <c r="ZE109" s="6"/>
      <c r="ZF109" s="6"/>
      <c r="ZG109" s="6"/>
      <c r="ZH109" s="6"/>
      <c r="ZI109" s="6"/>
      <c r="ZJ109" s="6"/>
      <c r="ZK109" s="6"/>
      <c r="ZL109" s="6"/>
      <c r="ZM109" s="6"/>
      <c r="ZN109" s="6"/>
      <c r="ZO109" s="6"/>
      <c r="ZP109" s="6"/>
      <c r="ZQ109" s="6"/>
      <c r="ZR109" s="6"/>
      <c r="ZS109" s="6"/>
      <c r="ZT109" s="6"/>
      <c r="ZU109" s="6"/>
      <c r="ZV109" s="6"/>
      <c r="ZW109" s="6"/>
      <c r="ZX109" s="6"/>
      <c r="ZY109" s="6"/>
      <c r="ZZ109" s="6"/>
      <c r="AAA109" s="6"/>
      <c r="AAB109" s="6"/>
      <c r="AAC109" s="6"/>
      <c r="AAD109" s="6"/>
      <c r="AAE109" s="6"/>
      <c r="AAF109" s="6"/>
      <c r="AAG109" s="6"/>
      <c r="AAH109" s="6"/>
      <c r="AAI109" s="6"/>
      <c r="AAJ109" s="6"/>
      <c r="AAK109" s="6"/>
      <c r="AAL109" s="6"/>
      <c r="AAM109" s="6"/>
      <c r="AAN109" s="6"/>
      <c r="AAO109" s="6"/>
      <c r="AAP109" s="6"/>
      <c r="AAQ109" s="6"/>
      <c r="AAR109" s="6"/>
      <c r="AAS109" s="6"/>
      <c r="AAT109" s="6"/>
      <c r="AAU109" s="6"/>
      <c r="AAV109" s="6"/>
      <c r="AAW109" s="6"/>
      <c r="AAX109" s="6"/>
      <c r="AAY109" s="6"/>
      <c r="AAZ109" s="6"/>
      <c r="ABA109" s="6"/>
      <c r="ABB109" s="6"/>
      <c r="ABC109" s="6"/>
      <c r="ABD109" s="6"/>
      <c r="ABE109" s="6"/>
      <c r="ABF109" s="6"/>
      <c r="ABG109" s="6"/>
      <c r="ABH109" s="6"/>
      <c r="ABI109" s="6"/>
      <c r="ABJ109" s="6"/>
      <c r="ABK109" s="6"/>
      <c r="ABL109" s="6"/>
      <c r="ABM109" s="6"/>
      <c r="ABN109" s="6"/>
      <c r="ABO109" s="6"/>
      <c r="ABP109" s="6"/>
      <c r="ABQ109" s="6"/>
      <c r="ABR109" s="6"/>
      <c r="ABS109" s="6"/>
      <c r="ABT109" s="6"/>
      <c r="ABU109" s="6"/>
      <c r="ABV109" s="6"/>
      <c r="ABW109" s="6"/>
      <c r="ABX109" s="6"/>
      <c r="ABY109" s="6"/>
      <c r="ABZ109" s="6"/>
      <c r="ACA109" s="6"/>
      <c r="ACB109" s="6"/>
      <c r="ACC109" s="6"/>
      <c r="ACD109" s="6"/>
      <c r="ACE109" s="6"/>
      <c r="ACF109" s="6"/>
      <c r="ACG109" s="6"/>
      <c r="ACH109" s="6"/>
      <c r="ACI109" s="6"/>
      <c r="ACJ109" s="6"/>
      <c r="ACK109" s="6"/>
      <c r="ACL109" s="6"/>
      <c r="ACM109" s="6"/>
      <c r="ACN109" s="6"/>
      <c r="ACO109" s="6"/>
      <c r="ACP109" s="6"/>
      <c r="ACQ109" s="6"/>
      <c r="ACR109" s="6"/>
      <c r="ACS109" s="6"/>
      <c r="ACT109" s="6"/>
      <c r="ACU109" s="6"/>
      <c r="ACV109" s="6"/>
      <c r="ACW109" s="6"/>
      <c r="ACX109" s="6"/>
      <c r="ACY109" s="6"/>
      <c r="ACZ109" s="6"/>
      <c r="ADA109" s="6"/>
      <c r="ADB109" s="6"/>
      <c r="ADC109" s="6"/>
      <c r="ADD109" s="6"/>
      <c r="ADE109" s="6"/>
      <c r="ADF109" s="6"/>
      <c r="ADG109" s="6"/>
      <c r="ADH109" s="6"/>
      <c r="ADI109" s="6"/>
      <c r="ADJ109" s="6"/>
      <c r="ADK109" s="6"/>
      <c r="ADL109" s="6"/>
      <c r="ADM109" s="6"/>
      <c r="ADN109" s="6"/>
      <c r="ADO109" s="6"/>
      <c r="ADP109" s="6"/>
      <c r="ADQ109" s="6"/>
      <c r="ADR109" s="6"/>
      <c r="ADS109" s="6"/>
      <c r="ADT109" s="6"/>
      <c r="ADU109" s="6"/>
      <c r="ADV109" s="6"/>
      <c r="ADW109" s="6"/>
      <c r="ADX109" s="6"/>
      <c r="ADY109" s="6"/>
      <c r="ADZ109" s="6"/>
      <c r="AEA109" s="6"/>
      <c r="AEB109" s="6"/>
      <c r="AEC109" s="6"/>
      <c r="AED109" s="6"/>
      <c r="AEE109" s="6"/>
      <c r="AEF109" s="6"/>
      <c r="AEG109" s="6"/>
      <c r="AEH109" s="6"/>
      <c r="AEI109" s="6"/>
      <c r="AEJ109" s="6"/>
      <c r="AEK109" s="6"/>
      <c r="AEL109" s="6"/>
      <c r="AEM109" s="6"/>
      <c r="AEN109" s="6"/>
      <c r="AEO109" s="6"/>
      <c r="AEP109" s="6"/>
      <c r="AEQ109" s="6"/>
      <c r="AER109" s="6"/>
      <c r="AES109" s="6"/>
      <c r="AET109" s="6"/>
      <c r="AEU109" s="6"/>
      <c r="AEV109" s="6"/>
      <c r="AEW109" s="6"/>
      <c r="AEX109" s="6"/>
      <c r="AEY109" s="6"/>
      <c r="AEZ109" s="6"/>
      <c r="AFA109" s="6"/>
      <c r="AFB109" s="6"/>
      <c r="AFC109" s="6"/>
      <c r="AFD109" s="6"/>
      <c r="AFE109" s="6"/>
      <c r="AFF109" s="6"/>
      <c r="AFG109" s="6"/>
      <c r="AFH109" s="6"/>
      <c r="AFI109" s="6"/>
      <c r="AFJ109" s="6"/>
      <c r="AFK109" s="6"/>
      <c r="AFL109" s="6"/>
    </row>
    <row r="110" spans="1:844" s="11" customFormat="1" ht="38.25" customHeight="1">
      <c r="A110" s="205" t="s">
        <v>63</v>
      </c>
      <c r="B110" s="146" t="s">
        <v>119</v>
      </c>
      <c r="C110" s="147" t="s">
        <v>588</v>
      </c>
      <c r="D110" s="157" t="s">
        <v>929</v>
      </c>
      <c r="E110" s="2" t="s">
        <v>724</v>
      </c>
      <c r="F110" s="93" t="s">
        <v>722</v>
      </c>
      <c r="G110" s="93" t="s">
        <v>723</v>
      </c>
      <c r="H110" s="154">
        <v>19334</v>
      </c>
      <c r="I110" s="161">
        <v>19310.5</v>
      </c>
      <c r="J110" s="129">
        <v>43737</v>
      </c>
      <c r="K110" s="129"/>
      <c r="L110" s="154"/>
      <c r="M110" s="154"/>
      <c r="N110" s="169" t="s">
        <v>909</v>
      </c>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6"/>
      <c r="NW110" s="6"/>
      <c r="NX110" s="6"/>
      <c r="NY110" s="6"/>
      <c r="NZ110" s="6"/>
      <c r="OA110" s="6"/>
      <c r="OB110" s="6"/>
      <c r="OC110" s="6"/>
      <c r="OD110" s="6"/>
      <c r="OE110" s="6"/>
      <c r="OF110" s="6"/>
      <c r="OG110" s="6"/>
      <c r="OH110" s="6"/>
      <c r="OI110" s="6"/>
      <c r="OJ110" s="6"/>
      <c r="OK110" s="6"/>
      <c r="OL110" s="6"/>
      <c r="OM110" s="6"/>
      <c r="ON110" s="6"/>
      <c r="OO110" s="6"/>
      <c r="OP110" s="6"/>
      <c r="OQ110" s="6"/>
      <c r="OR110" s="6"/>
      <c r="OS110" s="6"/>
      <c r="OT110" s="6"/>
      <c r="OU110" s="6"/>
      <c r="OV110" s="6"/>
      <c r="OW110" s="6"/>
      <c r="OX110" s="6"/>
      <c r="OY110" s="6"/>
      <c r="OZ110" s="6"/>
      <c r="PA110" s="6"/>
      <c r="PB110" s="6"/>
      <c r="PC110" s="6"/>
      <c r="PD110" s="6"/>
      <c r="PE110" s="6"/>
      <c r="PF110" s="6"/>
      <c r="PG110" s="6"/>
      <c r="PH110" s="6"/>
      <c r="PI110" s="6"/>
      <c r="PJ110" s="6"/>
      <c r="PK110" s="6"/>
      <c r="PL110" s="6"/>
      <c r="PM110" s="6"/>
      <c r="PN110" s="6"/>
      <c r="PO110" s="6"/>
      <c r="PP110" s="6"/>
      <c r="PQ110" s="6"/>
      <c r="PR110" s="6"/>
      <c r="PS110" s="6"/>
      <c r="PT110" s="6"/>
      <c r="PU110" s="6"/>
      <c r="PV110" s="6"/>
      <c r="PW110" s="6"/>
      <c r="PX110" s="6"/>
      <c r="PY110" s="6"/>
      <c r="PZ110" s="6"/>
      <c r="QA110" s="6"/>
      <c r="QB110" s="6"/>
      <c r="QC110" s="6"/>
      <c r="QD110" s="6"/>
      <c r="QE110" s="6"/>
      <c r="QF110" s="6"/>
      <c r="QG110" s="6"/>
      <c r="QH110" s="6"/>
      <c r="QI110" s="6"/>
      <c r="QJ110" s="6"/>
      <c r="QK110" s="6"/>
      <c r="QL110" s="6"/>
      <c r="QM110" s="6"/>
      <c r="QN110" s="6"/>
      <c r="QO110" s="6"/>
      <c r="QP110" s="6"/>
      <c r="QQ110" s="6"/>
      <c r="QR110" s="6"/>
      <c r="QS110" s="6"/>
      <c r="QT110" s="6"/>
      <c r="QU110" s="6"/>
      <c r="QV110" s="6"/>
      <c r="QW110" s="6"/>
      <c r="QX110" s="6"/>
      <c r="QY110" s="6"/>
      <c r="QZ110" s="6"/>
      <c r="RA110" s="6"/>
      <c r="RB110" s="6"/>
      <c r="RC110" s="6"/>
      <c r="RD110" s="6"/>
      <c r="RE110" s="6"/>
      <c r="RF110" s="6"/>
      <c r="RG110" s="6"/>
      <c r="RH110" s="6"/>
      <c r="RI110" s="6"/>
      <c r="RJ110" s="6"/>
      <c r="RK110" s="6"/>
      <c r="RL110" s="6"/>
      <c r="RM110" s="6"/>
      <c r="RN110" s="6"/>
      <c r="RO110" s="6"/>
      <c r="RP110" s="6"/>
      <c r="RQ110" s="6"/>
      <c r="RR110" s="6"/>
      <c r="RS110" s="6"/>
      <c r="RT110" s="6"/>
      <c r="RU110" s="6"/>
      <c r="RV110" s="6"/>
      <c r="RW110" s="6"/>
      <c r="RX110" s="6"/>
      <c r="RY110" s="6"/>
      <c r="RZ110" s="6"/>
      <c r="SA110" s="6"/>
      <c r="SB110" s="6"/>
      <c r="SC110" s="6"/>
      <c r="SD110" s="6"/>
      <c r="SE110" s="6"/>
      <c r="SF110" s="6"/>
      <c r="SG110" s="6"/>
      <c r="SH110" s="6"/>
      <c r="SI110" s="6"/>
      <c r="SJ110" s="6"/>
      <c r="SK110" s="6"/>
      <c r="SL110" s="6"/>
      <c r="SM110" s="6"/>
      <c r="SN110" s="6"/>
      <c r="SO110" s="6"/>
      <c r="SP110" s="6"/>
      <c r="SQ110" s="6"/>
      <c r="SR110" s="6"/>
      <c r="SS110" s="6"/>
      <c r="ST110" s="6"/>
      <c r="SU110" s="6"/>
      <c r="SV110" s="6"/>
      <c r="SW110" s="6"/>
      <c r="SX110" s="6"/>
      <c r="SY110" s="6"/>
      <c r="SZ110" s="6"/>
      <c r="TA110" s="6"/>
      <c r="TB110" s="6"/>
      <c r="TC110" s="6"/>
      <c r="TD110" s="6"/>
      <c r="TE110" s="6"/>
      <c r="TF110" s="6"/>
      <c r="TG110" s="6"/>
      <c r="TH110" s="6"/>
      <c r="TI110" s="6"/>
      <c r="TJ110" s="6"/>
      <c r="TK110" s="6"/>
      <c r="TL110" s="6"/>
      <c r="TM110" s="6"/>
      <c r="TN110" s="6"/>
      <c r="TO110" s="6"/>
      <c r="TP110" s="6"/>
      <c r="TQ110" s="6"/>
      <c r="TR110" s="6"/>
      <c r="TS110" s="6"/>
      <c r="TT110" s="6"/>
      <c r="TU110" s="6"/>
      <c r="TV110" s="6"/>
      <c r="TW110" s="6"/>
      <c r="TX110" s="6"/>
      <c r="TY110" s="6"/>
      <c r="TZ110" s="6"/>
      <c r="UA110" s="6"/>
      <c r="UB110" s="6"/>
      <c r="UC110" s="6"/>
      <c r="UD110" s="6"/>
      <c r="UE110" s="6"/>
      <c r="UF110" s="6"/>
      <c r="UG110" s="6"/>
      <c r="UH110" s="6"/>
      <c r="UI110" s="6"/>
      <c r="UJ110" s="6"/>
      <c r="UK110" s="6"/>
      <c r="UL110" s="6"/>
      <c r="UM110" s="6"/>
      <c r="UN110" s="6"/>
      <c r="UO110" s="6"/>
      <c r="UP110" s="6"/>
      <c r="UQ110" s="6"/>
      <c r="UR110" s="6"/>
      <c r="US110" s="6"/>
      <c r="UT110" s="6"/>
      <c r="UU110" s="6"/>
      <c r="UV110" s="6"/>
      <c r="UW110" s="6"/>
      <c r="UX110" s="6"/>
      <c r="UY110" s="6"/>
      <c r="UZ110" s="6"/>
      <c r="VA110" s="6"/>
      <c r="VB110" s="6"/>
      <c r="VC110" s="6"/>
      <c r="VD110" s="6"/>
      <c r="VE110" s="6"/>
      <c r="VF110" s="6"/>
      <c r="VG110" s="6"/>
      <c r="VH110" s="6"/>
      <c r="VI110" s="6"/>
      <c r="VJ110" s="6"/>
      <c r="VK110" s="6"/>
      <c r="VL110" s="6"/>
      <c r="VM110" s="6"/>
      <c r="VN110" s="6"/>
      <c r="VO110" s="6"/>
      <c r="VP110" s="6"/>
      <c r="VQ110" s="6"/>
      <c r="VR110" s="6"/>
      <c r="VS110" s="6"/>
      <c r="VT110" s="6"/>
      <c r="VU110" s="6"/>
      <c r="VV110" s="6"/>
      <c r="VW110" s="6"/>
      <c r="VX110" s="6"/>
      <c r="VY110" s="6"/>
      <c r="VZ110" s="6"/>
      <c r="WA110" s="6"/>
      <c r="WB110" s="6"/>
      <c r="WC110" s="6"/>
      <c r="WD110" s="6"/>
      <c r="WE110" s="6"/>
      <c r="WF110" s="6"/>
      <c r="WG110" s="6"/>
      <c r="WH110" s="6"/>
      <c r="WI110" s="6"/>
      <c r="WJ110" s="6"/>
      <c r="WK110" s="6"/>
      <c r="WL110" s="6"/>
      <c r="WM110" s="6"/>
      <c r="WN110" s="6"/>
      <c r="WO110" s="6"/>
      <c r="WP110" s="6"/>
      <c r="WQ110" s="6"/>
      <c r="WR110" s="6"/>
      <c r="WS110" s="6"/>
      <c r="WT110" s="6"/>
      <c r="WU110" s="6"/>
      <c r="WV110" s="6"/>
      <c r="WW110" s="6"/>
      <c r="WX110" s="6"/>
      <c r="WY110" s="6"/>
      <c r="WZ110" s="6"/>
      <c r="XA110" s="6"/>
      <c r="XB110" s="6"/>
      <c r="XC110" s="6"/>
      <c r="XD110" s="6"/>
      <c r="XE110" s="6"/>
      <c r="XF110" s="6"/>
      <c r="XG110" s="6"/>
      <c r="XH110" s="6"/>
      <c r="XI110" s="6"/>
      <c r="XJ110" s="6"/>
      <c r="XK110" s="6"/>
      <c r="XL110" s="6"/>
      <c r="XM110" s="6"/>
      <c r="XN110" s="6"/>
      <c r="XO110" s="6"/>
      <c r="XP110" s="6"/>
      <c r="XQ110" s="6"/>
      <c r="XR110" s="6"/>
      <c r="XS110" s="6"/>
      <c r="XT110" s="6"/>
      <c r="XU110" s="6"/>
      <c r="XV110" s="6"/>
      <c r="XW110" s="6"/>
      <c r="XX110" s="6"/>
      <c r="XY110" s="6"/>
      <c r="XZ110" s="6"/>
      <c r="YA110" s="6"/>
      <c r="YB110" s="6"/>
      <c r="YC110" s="6"/>
      <c r="YD110" s="6"/>
      <c r="YE110" s="6"/>
      <c r="YF110" s="6"/>
      <c r="YG110" s="6"/>
      <c r="YH110" s="6"/>
      <c r="YI110" s="6"/>
      <c r="YJ110" s="6"/>
      <c r="YK110" s="6"/>
      <c r="YL110" s="6"/>
      <c r="YM110" s="6"/>
      <c r="YN110" s="6"/>
      <c r="YO110" s="6"/>
      <c r="YP110" s="6"/>
      <c r="YQ110" s="6"/>
      <c r="YR110" s="6"/>
      <c r="YS110" s="6"/>
      <c r="YT110" s="6"/>
      <c r="YU110" s="6"/>
      <c r="YV110" s="6"/>
      <c r="YW110" s="6"/>
      <c r="YX110" s="6"/>
      <c r="YY110" s="6"/>
      <c r="YZ110" s="6"/>
      <c r="ZA110" s="6"/>
      <c r="ZB110" s="6"/>
      <c r="ZC110" s="6"/>
      <c r="ZD110" s="6"/>
      <c r="ZE110" s="6"/>
      <c r="ZF110" s="6"/>
      <c r="ZG110" s="6"/>
      <c r="ZH110" s="6"/>
      <c r="ZI110" s="6"/>
      <c r="ZJ110" s="6"/>
      <c r="ZK110" s="6"/>
      <c r="ZL110" s="6"/>
      <c r="ZM110" s="6"/>
      <c r="ZN110" s="6"/>
      <c r="ZO110" s="6"/>
      <c r="ZP110" s="6"/>
      <c r="ZQ110" s="6"/>
      <c r="ZR110" s="6"/>
      <c r="ZS110" s="6"/>
      <c r="ZT110" s="6"/>
      <c r="ZU110" s="6"/>
      <c r="ZV110" s="6"/>
      <c r="ZW110" s="6"/>
      <c r="ZX110" s="6"/>
      <c r="ZY110" s="6"/>
      <c r="ZZ110" s="6"/>
      <c r="AAA110" s="6"/>
      <c r="AAB110" s="6"/>
      <c r="AAC110" s="6"/>
      <c r="AAD110" s="6"/>
      <c r="AAE110" s="6"/>
      <c r="AAF110" s="6"/>
      <c r="AAG110" s="6"/>
      <c r="AAH110" s="6"/>
      <c r="AAI110" s="6"/>
      <c r="AAJ110" s="6"/>
      <c r="AAK110" s="6"/>
      <c r="AAL110" s="6"/>
      <c r="AAM110" s="6"/>
      <c r="AAN110" s="6"/>
      <c r="AAO110" s="6"/>
      <c r="AAP110" s="6"/>
      <c r="AAQ110" s="6"/>
      <c r="AAR110" s="6"/>
      <c r="AAS110" s="6"/>
      <c r="AAT110" s="6"/>
      <c r="AAU110" s="6"/>
      <c r="AAV110" s="6"/>
      <c r="AAW110" s="6"/>
      <c r="AAX110" s="6"/>
      <c r="AAY110" s="6"/>
      <c r="AAZ110" s="6"/>
      <c r="ABA110" s="6"/>
      <c r="ABB110" s="6"/>
      <c r="ABC110" s="6"/>
      <c r="ABD110" s="6"/>
      <c r="ABE110" s="6"/>
      <c r="ABF110" s="6"/>
      <c r="ABG110" s="6"/>
      <c r="ABH110" s="6"/>
      <c r="ABI110" s="6"/>
      <c r="ABJ110" s="6"/>
      <c r="ABK110" s="6"/>
      <c r="ABL110" s="6"/>
      <c r="ABM110" s="6"/>
      <c r="ABN110" s="6"/>
      <c r="ABO110" s="6"/>
      <c r="ABP110" s="6"/>
      <c r="ABQ110" s="6"/>
      <c r="ABR110" s="6"/>
      <c r="ABS110" s="6"/>
      <c r="ABT110" s="6"/>
      <c r="ABU110" s="6"/>
      <c r="ABV110" s="6"/>
      <c r="ABW110" s="6"/>
      <c r="ABX110" s="6"/>
      <c r="ABY110" s="6"/>
      <c r="ABZ110" s="6"/>
      <c r="ACA110" s="6"/>
      <c r="ACB110" s="6"/>
      <c r="ACC110" s="6"/>
      <c r="ACD110" s="6"/>
      <c r="ACE110" s="6"/>
      <c r="ACF110" s="6"/>
      <c r="ACG110" s="6"/>
      <c r="ACH110" s="6"/>
      <c r="ACI110" s="6"/>
      <c r="ACJ110" s="6"/>
      <c r="ACK110" s="6"/>
      <c r="ACL110" s="6"/>
      <c r="ACM110" s="6"/>
      <c r="ACN110" s="6"/>
      <c r="ACO110" s="6"/>
      <c r="ACP110" s="6"/>
      <c r="ACQ110" s="6"/>
      <c r="ACR110" s="6"/>
      <c r="ACS110" s="6"/>
      <c r="ACT110" s="6"/>
      <c r="ACU110" s="6"/>
      <c r="ACV110" s="6"/>
      <c r="ACW110" s="6"/>
      <c r="ACX110" s="6"/>
      <c r="ACY110" s="6"/>
      <c r="ACZ110" s="6"/>
      <c r="ADA110" s="6"/>
      <c r="ADB110" s="6"/>
      <c r="ADC110" s="6"/>
      <c r="ADD110" s="6"/>
      <c r="ADE110" s="6"/>
      <c r="ADF110" s="6"/>
      <c r="ADG110" s="6"/>
      <c r="ADH110" s="6"/>
      <c r="ADI110" s="6"/>
      <c r="ADJ110" s="6"/>
      <c r="ADK110" s="6"/>
      <c r="ADL110" s="6"/>
      <c r="ADM110" s="6"/>
      <c r="ADN110" s="6"/>
      <c r="ADO110" s="6"/>
      <c r="ADP110" s="6"/>
      <c r="ADQ110" s="6"/>
      <c r="ADR110" s="6"/>
      <c r="ADS110" s="6"/>
      <c r="ADT110" s="6"/>
      <c r="ADU110" s="6"/>
      <c r="ADV110" s="6"/>
      <c r="ADW110" s="6"/>
      <c r="ADX110" s="6"/>
      <c r="ADY110" s="6"/>
      <c r="ADZ110" s="6"/>
      <c r="AEA110" s="6"/>
      <c r="AEB110" s="6"/>
      <c r="AEC110" s="6"/>
      <c r="AED110" s="6"/>
      <c r="AEE110" s="6"/>
      <c r="AEF110" s="6"/>
      <c r="AEG110" s="6"/>
      <c r="AEH110" s="6"/>
      <c r="AEI110" s="6"/>
      <c r="AEJ110" s="6"/>
      <c r="AEK110" s="6"/>
      <c r="AEL110" s="6"/>
      <c r="AEM110" s="6"/>
      <c r="AEN110" s="6"/>
      <c r="AEO110" s="6"/>
      <c r="AEP110" s="6"/>
      <c r="AEQ110" s="6"/>
      <c r="AER110" s="6"/>
      <c r="AES110" s="6"/>
      <c r="AET110" s="6"/>
      <c r="AEU110" s="6"/>
      <c r="AEV110" s="6"/>
      <c r="AEW110" s="6"/>
      <c r="AEX110" s="6"/>
      <c r="AEY110" s="6"/>
      <c r="AEZ110" s="6"/>
      <c r="AFA110" s="6"/>
      <c r="AFB110" s="6"/>
      <c r="AFC110" s="6"/>
      <c r="AFD110" s="6"/>
      <c r="AFE110" s="6"/>
      <c r="AFF110" s="6"/>
      <c r="AFG110" s="6"/>
      <c r="AFH110" s="6"/>
      <c r="AFI110" s="6"/>
      <c r="AFJ110" s="6"/>
      <c r="AFK110" s="6"/>
      <c r="AFL110" s="6"/>
    </row>
    <row r="111" spans="1:844" ht="81" customHeight="1">
      <c r="A111" s="205"/>
      <c r="B111" s="146"/>
      <c r="C111" s="147"/>
      <c r="D111" s="157"/>
      <c r="E111" s="57" t="s">
        <v>720</v>
      </c>
      <c r="F111" s="1" t="s">
        <v>648</v>
      </c>
      <c r="G111" s="99" t="s">
        <v>721</v>
      </c>
      <c r="H111" s="154"/>
      <c r="I111" s="161"/>
      <c r="J111" s="162"/>
      <c r="K111" s="162"/>
      <c r="L111" s="154"/>
      <c r="M111" s="154"/>
      <c r="N111" s="169"/>
    </row>
    <row r="112" spans="1:844" ht="45">
      <c r="A112" s="205" t="s">
        <v>64</v>
      </c>
      <c r="B112" s="196" t="s">
        <v>76</v>
      </c>
      <c r="C112" s="200" t="s">
        <v>589</v>
      </c>
      <c r="D112" s="147" t="s">
        <v>1228</v>
      </c>
      <c r="E112" s="2" t="s">
        <v>729</v>
      </c>
      <c r="F112" s="93" t="s">
        <v>730</v>
      </c>
      <c r="G112" s="49" t="s">
        <v>732</v>
      </c>
      <c r="H112" s="154">
        <f>SUM(H115:H121)</f>
        <v>1256144.6000000001</v>
      </c>
      <c r="I112" s="154">
        <f t="shared" ref="I112" si="13">SUM(I115:I121)</f>
        <v>1241004.3</v>
      </c>
      <c r="J112" s="129">
        <f t="shared" ref="J112:L112" si="14">SUM(J115:J121)</f>
        <v>517554</v>
      </c>
      <c r="K112" s="129">
        <f t="shared" si="14"/>
        <v>310160</v>
      </c>
      <c r="L112" s="154">
        <f t="shared" si="14"/>
        <v>310160</v>
      </c>
      <c r="M112" s="154">
        <v>310160</v>
      </c>
      <c r="N112" s="169"/>
    </row>
    <row r="113" spans="1:844" ht="50.25" customHeight="1">
      <c r="A113" s="205"/>
      <c r="B113" s="196"/>
      <c r="C113" s="200"/>
      <c r="D113" s="147"/>
      <c r="E113" s="2" t="s">
        <v>734</v>
      </c>
      <c r="F113" s="93" t="s">
        <v>731</v>
      </c>
      <c r="G113" s="49" t="s">
        <v>733</v>
      </c>
      <c r="H113" s="154"/>
      <c r="I113" s="154"/>
      <c r="J113" s="130"/>
      <c r="K113" s="130"/>
      <c r="L113" s="154"/>
      <c r="M113" s="154"/>
      <c r="N113" s="169"/>
    </row>
    <row r="114" spans="1:844" ht="15">
      <c r="A114" s="205"/>
      <c r="B114" s="196"/>
      <c r="C114" s="200"/>
      <c r="D114" s="147"/>
      <c r="E114" s="2" t="s">
        <v>605</v>
      </c>
      <c r="F114" s="93"/>
      <c r="G114" s="93"/>
      <c r="H114" s="79"/>
      <c r="I114" s="82"/>
      <c r="J114" s="79"/>
      <c r="K114" s="79"/>
      <c r="L114" s="79"/>
      <c r="M114" s="79"/>
      <c r="N114" s="80"/>
    </row>
    <row r="115" spans="1:844" ht="115.5" customHeight="1">
      <c r="A115" s="205"/>
      <c r="B115" s="196"/>
      <c r="C115" s="100" t="s">
        <v>503</v>
      </c>
      <c r="D115" s="58">
        <v>113</v>
      </c>
      <c r="E115" s="88" t="s">
        <v>968</v>
      </c>
      <c r="F115" s="99" t="s">
        <v>648</v>
      </c>
      <c r="G115" s="99" t="s">
        <v>936</v>
      </c>
      <c r="H115" s="79">
        <f>109.8+220.7</f>
        <v>330.5</v>
      </c>
      <c r="I115" s="82">
        <f>109.8+12.8</f>
        <v>122.6</v>
      </c>
      <c r="J115" s="79">
        <f>160+3.3</f>
        <v>163.30000000000001</v>
      </c>
      <c r="K115" s="79">
        <v>160</v>
      </c>
      <c r="L115" s="79">
        <v>160</v>
      </c>
      <c r="M115" s="79">
        <v>160</v>
      </c>
      <c r="N115" s="88" t="s">
        <v>1525</v>
      </c>
    </row>
    <row r="116" spans="1:844" ht="81" customHeight="1">
      <c r="A116" s="205"/>
      <c r="B116" s="196"/>
      <c r="C116" s="220" t="s">
        <v>504</v>
      </c>
      <c r="D116" s="144" t="s">
        <v>930</v>
      </c>
      <c r="E116" s="55" t="s">
        <v>720</v>
      </c>
      <c r="F116" s="1" t="s">
        <v>648</v>
      </c>
      <c r="G116" s="99" t="s">
        <v>721</v>
      </c>
      <c r="H116" s="154">
        <f>403743.5-220.7+852291.3</f>
        <v>1255814.1000000001</v>
      </c>
      <c r="I116" s="161">
        <f>391780.4-12.8+849114.1</f>
        <v>1240881.7</v>
      </c>
      <c r="J116" s="129">
        <f>471737.1-160-3.3+45816.9</f>
        <v>517390.7</v>
      </c>
      <c r="K116" s="223">
        <f>218614.2+91385.8</f>
        <v>310000</v>
      </c>
      <c r="L116" s="203">
        <f>218614.2+91385.8</f>
        <v>310000</v>
      </c>
      <c r="M116" s="203">
        <f>218614.2+91385.8</f>
        <v>310000</v>
      </c>
      <c r="N116" s="149" t="s">
        <v>1526</v>
      </c>
    </row>
    <row r="117" spans="1:844" ht="33.75" customHeight="1">
      <c r="A117" s="205"/>
      <c r="B117" s="196"/>
      <c r="C117" s="221"/>
      <c r="D117" s="207"/>
      <c r="E117" s="88" t="s">
        <v>965</v>
      </c>
      <c r="F117" s="99" t="s">
        <v>961</v>
      </c>
      <c r="G117" s="99" t="s">
        <v>962</v>
      </c>
      <c r="H117" s="154"/>
      <c r="I117" s="161"/>
      <c r="J117" s="162"/>
      <c r="K117" s="224"/>
      <c r="L117" s="203"/>
      <c r="M117" s="203"/>
      <c r="N117" s="150"/>
    </row>
    <row r="118" spans="1:844" ht="65.25" customHeight="1">
      <c r="A118" s="205"/>
      <c r="B118" s="196"/>
      <c r="C118" s="221"/>
      <c r="D118" s="207"/>
      <c r="E118" s="88" t="s">
        <v>964</v>
      </c>
      <c r="F118" s="99" t="s">
        <v>648</v>
      </c>
      <c r="G118" s="59" t="s">
        <v>963</v>
      </c>
      <c r="H118" s="154"/>
      <c r="I118" s="161"/>
      <c r="J118" s="162"/>
      <c r="K118" s="224"/>
      <c r="L118" s="203"/>
      <c r="M118" s="203"/>
      <c r="N118" s="150"/>
    </row>
    <row r="119" spans="1:844" ht="93.75" customHeight="1">
      <c r="A119" s="205"/>
      <c r="B119" s="196"/>
      <c r="C119" s="221"/>
      <c r="D119" s="207"/>
      <c r="E119" s="2" t="s">
        <v>1196</v>
      </c>
      <c r="F119" s="1" t="s">
        <v>648</v>
      </c>
      <c r="G119" s="99" t="s">
        <v>1197</v>
      </c>
      <c r="H119" s="154"/>
      <c r="I119" s="161"/>
      <c r="J119" s="162"/>
      <c r="K119" s="224"/>
      <c r="L119" s="203"/>
      <c r="M119" s="203"/>
      <c r="N119" s="150"/>
    </row>
    <row r="120" spans="1:844" ht="32.25" customHeight="1">
      <c r="A120" s="205"/>
      <c r="B120" s="196"/>
      <c r="C120" s="221"/>
      <c r="D120" s="207"/>
      <c r="E120" s="88" t="s">
        <v>1191</v>
      </c>
      <c r="F120" s="1" t="s">
        <v>648</v>
      </c>
      <c r="G120" s="99" t="s">
        <v>1194</v>
      </c>
      <c r="H120" s="154"/>
      <c r="I120" s="161"/>
      <c r="J120" s="162"/>
      <c r="K120" s="224"/>
      <c r="L120" s="203"/>
      <c r="M120" s="203"/>
      <c r="N120" s="150"/>
    </row>
    <row r="121" spans="1:844" ht="51" customHeight="1">
      <c r="A121" s="205"/>
      <c r="B121" s="196"/>
      <c r="C121" s="222"/>
      <c r="D121" s="145"/>
      <c r="E121" s="76" t="s">
        <v>967</v>
      </c>
      <c r="F121" s="99" t="s">
        <v>648</v>
      </c>
      <c r="G121" s="59" t="s">
        <v>966</v>
      </c>
      <c r="H121" s="154"/>
      <c r="I121" s="161"/>
      <c r="J121" s="130"/>
      <c r="K121" s="225"/>
      <c r="L121" s="203"/>
      <c r="M121" s="203"/>
      <c r="N121" s="151"/>
    </row>
    <row r="122" spans="1:844" ht="33.75" customHeight="1">
      <c r="A122" s="133" t="s">
        <v>65</v>
      </c>
      <c r="B122" s="228" t="s">
        <v>893</v>
      </c>
      <c r="C122" s="200" t="s">
        <v>590</v>
      </c>
      <c r="D122" s="142" t="s">
        <v>1229</v>
      </c>
      <c r="E122" s="2" t="s">
        <v>382</v>
      </c>
      <c r="F122" s="93" t="s">
        <v>384</v>
      </c>
      <c r="G122" s="93" t="s">
        <v>160</v>
      </c>
      <c r="H122" s="154">
        <f>SUM(H125:H132)</f>
        <v>11589.1</v>
      </c>
      <c r="I122" s="161">
        <f t="shared" ref="I122:M122" si="15">SUM(I125:I132)</f>
        <v>6692.2000000000007</v>
      </c>
      <c r="J122" s="129">
        <f t="shared" ref="J122:L122" si="16">SUM(J125:J132)</f>
        <v>16817.699999999997</v>
      </c>
      <c r="K122" s="129">
        <f t="shared" si="16"/>
        <v>14858.4</v>
      </c>
      <c r="L122" s="154">
        <f t="shared" si="16"/>
        <v>14858.4</v>
      </c>
      <c r="M122" s="154">
        <f t="shared" si="15"/>
        <v>8880.7999999999993</v>
      </c>
      <c r="N122" s="169"/>
    </row>
    <row r="123" spans="1:844" ht="63" customHeight="1">
      <c r="A123" s="133"/>
      <c r="B123" s="228"/>
      <c r="C123" s="200"/>
      <c r="D123" s="191"/>
      <c r="E123" s="2" t="s">
        <v>383</v>
      </c>
      <c r="F123" s="93" t="s">
        <v>385</v>
      </c>
      <c r="G123" s="93" t="s">
        <v>386</v>
      </c>
      <c r="H123" s="154"/>
      <c r="I123" s="161"/>
      <c r="J123" s="130"/>
      <c r="K123" s="130"/>
      <c r="L123" s="154"/>
      <c r="M123" s="154"/>
      <c r="N123" s="169"/>
    </row>
    <row r="124" spans="1:844" ht="15">
      <c r="A124" s="133"/>
      <c r="B124" s="228"/>
      <c r="C124" s="200"/>
      <c r="D124" s="143"/>
      <c r="E124" s="2" t="s">
        <v>605</v>
      </c>
      <c r="F124" s="93"/>
      <c r="G124" s="93"/>
      <c r="H124" s="79"/>
      <c r="I124" s="79"/>
      <c r="J124" s="79"/>
      <c r="K124" s="79"/>
      <c r="L124" s="79"/>
      <c r="M124" s="79"/>
      <c r="N124" s="80"/>
    </row>
    <row r="125" spans="1:844" ht="45" hidden="1">
      <c r="A125" s="133"/>
      <c r="B125" s="228"/>
      <c r="C125" s="200" t="s">
        <v>189</v>
      </c>
      <c r="D125" s="157" t="s">
        <v>193</v>
      </c>
      <c r="E125" s="2" t="s">
        <v>508</v>
      </c>
      <c r="F125" s="93" t="s">
        <v>648</v>
      </c>
      <c r="G125" s="93" t="s">
        <v>509</v>
      </c>
      <c r="H125" s="154"/>
      <c r="I125" s="161"/>
      <c r="J125" s="129"/>
      <c r="K125" s="129"/>
      <c r="L125" s="154"/>
      <c r="M125" s="154"/>
      <c r="N125" s="169" t="s">
        <v>999</v>
      </c>
    </row>
    <row r="126" spans="1:844" s="12" customFormat="1" ht="60" hidden="1">
      <c r="A126" s="133"/>
      <c r="B126" s="228"/>
      <c r="C126" s="200"/>
      <c r="D126" s="157"/>
      <c r="E126" s="2" t="s">
        <v>411</v>
      </c>
      <c r="F126" s="93" t="s">
        <v>648</v>
      </c>
      <c r="G126" s="93" t="s">
        <v>502</v>
      </c>
      <c r="H126" s="154"/>
      <c r="I126" s="161"/>
      <c r="J126" s="130"/>
      <c r="K126" s="130"/>
      <c r="L126" s="154"/>
      <c r="M126" s="154"/>
      <c r="N126" s="169"/>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c r="AFG126" s="6"/>
      <c r="AFH126" s="6"/>
      <c r="AFI126" s="6"/>
      <c r="AFJ126" s="6"/>
      <c r="AFK126" s="6"/>
      <c r="AFL126" s="6"/>
    </row>
    <row r="127" spans="1:844" ht="62.25" customHeight="1">
      <c r="A127" s="133"/>
      <c r="B127" s="228"/>
      <c r="C127" s="100" t="s">
        <v>189</v>
      </c>
      <c r="D127" s="90" t="s">
        <v>193</v>
      </c>
      <c r="E127" s="88" t="s">
        <v>408</v>
      </c>
      <c r="F127" s="99" t="s">
        <v>648</v>
      </c>
      <c r="G127" s="99" t="s">
        <v>409</v>
      </c>
      <c r="H127" s="79">
        <v>4313.3</v>
      </c>
      <c r="I127" s="82">
        <v>1690.6</v>
      </c>
      <c r="J127" s="79">
        <v>5538.8</v>
      </c>
      <c r="K127" s="79">
        <v>5538.8</v>
      </c>
      <c r="L127" s="79">
        <v>5538.8</v>
      </c>
      <c r="M127" s="79">
        <v>5538.8</v>
      </c>
      <c r="N127" s="80" t="s">
        <v>447</v>
      </c>
    </row>
    <row r="128" spans="1:844" ht="60.75" customHeight="1">
      <c r="A128" s="133"/>
      <c r="B128" s="228"/>
      <c r="C128" s="100" t="s">
        <v>190</v>
      </c>
      <c r="D128" s="90" t="s">
        <v>193</v>
      </c>
      <c r="E128" s="88" t="s">
        <v>506</v>
      </c>
      <c r="F128" s="99" t="s">
        <v>648</v>
      </c>
      <c r="G128" s="99" t="s">
        <v>507</v>
      </c>
      <c r="H128" s="79">
        <v>3246.5</v>
      </c>
      <c r="I128" s="82">
        <v>3165.5</v>
      </c>
      <c r="J128" s="79">
        <v>3342</v>
      </c>
      <c r="K128" s="79">
        <v>3342</v>
      </c>
      <c r="L128" s="79">
        <v>3342</v>
      </c>
      <c r="M128" s="79">
        <v>3342</v>
      </c>
      <c r="N128" s="80" t="s">
        <v>505</v>
      </c>
    </row>
    <row r="129" spans="1:844" ht="51" customHeight="1">
      <c r="A129" s="133"/>
      <c r="B129" s="228"/>
      <c r="C129" s="200" t="s">
        <v>191</v>
      </c>
      <c r="D129" s="157" t="s">
        <v>194</v>
      </c>
      <c r="E129" s="88" t="s">
        <v>1427</v>
      </c>
      <c r="F129" s="99" t="s">
        <v>196</v>
      </c>
      <c r="G129" s="38" t="s">
        <v>1428</v>
      </c>
      <c r="H129" s="154">
        <f>1562.5+1132.3+1334.5</f>
        <v>4029.3</v>
      </c>
      <c r="I129" s="161">
        <v>1836.1</v>
      </c>
      <c r="J129" s="129">
        <v>7936.9</v>
      </c>
      <c r="K129" s="129">
        <f>3134.7+2842.9</f>
        <v>5977.6</v>
      </c>
      <c r="L129" s="154">
        <f>3134.7+2842.9</f>
        <v>5977.6</v>
      </c>
      <c r="M129" s="154"/>
      <c r="N129" s="169" t="s">
        <v>1426</v>
      </c>
    </row>
    <row r="130" spans="1:844" ht="48" customHeight="1">
      <c r="A130" s="133"/>
      <c r="B130" s="228"/>
      <c r="C130" s="200"/>
      <c r="D130" s="157"/>
      <c r="E130" s="88" t="s">
        <v>681</v>
      </c>
      <c r="F130" s="99" t="s">
        <v>196</v>
      </c>
      <c r="G130" s="99" t="s">
        <v>682</v>
      </c>
      <c r="H130" s="154"/>
      <c r="I130" s="161"/>
      <c r="J130" s="162"/>
      <c r="K130" s="162"/>
      <c r="L130" s="154"/>
      <c r="M130" s="154"/>
      <c r="N130" s="169"/>
    </row>
    <row r="131" spans="1:844" ht="30">
      <c r="A131" s="133"/>
      <c r="B131" s="228"/>
      <c r="C131" s="200"/>
      <c r="D131" s="157"/>
      <c r="E131" s="2" t="s">
        <v>488</v>
      </c>
      <c r="F131" s="93" t="s">
        <v>648</v>
      </c>
      <c r="G131" s="93" t="s">
        <v>24</v>
      </c>
      <c r="H131" s="154"/>
      <c r="I131" s="161"/>
      <c r="J131" s="130"/>
      <c r="K131" s="130"/>
      <c r="L131" s="154"/>
      <c r="M131" s="154"/>
      <c r="N131" s="169"/>
    </row>
    <row r="132" spans="1:844" s="8" customFormat="1" ht="75" hidden="1">
      <c r="A132" s="133"/>
      <c r="B132" s="228"/>
      <c r="C132" s="100" t="s">
        <v>192</v>
      </c>
      <c r="D132" s="90" t="s">
        <v>193</v>
      </c>
      <c r="E132" s="55" t="s">
        <v>720</v>
      </c>
      <c r="F132" s="1" t="s">
        <v>648</v>
      </c>
      <c r="G132" s="99" t="s">
        <v>721</v>
      </c>
      <c r="H132" s="79"/>
      <c r="I132" s="82"/>
      <c r="J132" s="79"/>
      <c r="K132" s="79"/>
      <c r="L132" s="79"/>
      <c r="M132" s="79"/>
      <c r="N132" s="80" t="s">
        <v>448</v>
      </c>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c r="IG132" s="6"/>
      <c r="IH132" s="6"/>
      <c r="II132" s="6"/>
      <c r="IJ132" s="6"/>
      <c r="IK132" s="6"/>
      <c r="IL132" s="6"/>
      <c r="IM132" s="6"/>
      <c r="IN132" s="6"/>
      <c r="IO132" s="6"/>
      <c r="IP132" s="6"/>
      <c r="IQ132" s="6"/>
      <c r="IR132" s="6"/>
      <c r="IS132" s="6"/>
      <c r="IT132" s="6"/>
      <c r="IU132" s="6"/>
      <c r="IV132" s="6"/>
      <c r="IW132" s="6"/>
      <c r="IX132" s="6"/>
      <c r="IY132" s="6"/>
      <c r="IZ132" s="6"/>
      <c r="JA132" s="6"/>
      <c r="JB132" s="6"/>
      <c r="JC132" s="6"/>
      <c r="JD132" s="6"/>
      <c r="JE132" s="6"/>
      <c r="JF132" s="6"/>
      <c r="JG132" s="6"/>
      <c r="JH132" s="6"/>
      <c r="JI132" s="6"/>
      <c r="JJ132" s="6"/>
      <c r="JK132" s="6"/>
      <c r="JL132" s="6"/>
      <c r="JM132" s="6"/>
      <c r="JN132" s="6"/>
      <c r="JO132" s="6"/>
      <c r="JP132" s="6"/>
      <c r="JQ132" s="6"/>
      <c r="JR132" s="6"/>
      <c r="JS132" s="6"/>
      <c r="JT132" s="6"/>
      <c r="JU132" s="6"/>
      <c r="JV132" s="6"/>
      <c r="JW132" s="6"/>
      <c r="JX132" s="6"/>
      <c r="JY132" s="6"/>
      <c r="JZ132" s="6"/>
      <c r="KA132" s="6"/>
      <c r="KB132" s="6"/>
      <c r="KC132" s="6"/>
      <c r="KD132" s="6"/>
      <c r="KE132" s="6"/>
      <c r="KF132" s="6"/>
      <c r="KG132" s="6"/>
      <c r="KH132" s="6"/>
      <c r="KI132" s="6"/>
      <c r="KJ132" s="6"/>
      <c r="KK132" s="6"/>
      <c r="KL132" s="6"/>
      <c r="KM132" s="6"/>
      <c r="KN132" s="6"/>
      <c r="KO132" s="6"/>
      <c r="KP132" s="6"/>
      <c r="KQ132" s="6"/>
      <c r="KR132" s="6"/>
      <c r="KS132" s="6"/>
      <c r="KT132" s="6"/>
      <c r="KU132" s="6"/>
      <c r="KV132" s="6"/>
      <c r="KW132" s="6"/>
      <c r="KX132" s="6"/>
      <c r="KY132" s="6"/>
      <c r="KZ132" s="6"/>
      <c r="LA132" s="6"/>
      <c r="LB132" s="6"/>
      <c r="LC132" s="6"/>
      <c r="LD132" s="6"/>
      <c r="LE132" s="6"/>
      <c r="LF132" s="6"/>
      <c r="LG132" s="6"/>
      <c r="LH132" s="6"/>
      <c r="LI132" s="6"/>
      <c r="LJ132" s="6"/>
      <c r="LK132" s="6"/>
      <c r="LL132" s="6"/>
      <c r="LM132" s="6"/>
      <c r="LN132" s="6"/>
      <c r="LO132" s="6"/>
      <c r="LP132" s="6"/>
      <c r="LQ132" s="6"/>
      <c r="LR132" s="6"/>
      <c r="LS132" s="6"/>
      <c r="LT132" s="6"/>
      <c r="LU132" s="6"/>
      <c r="LV132" s="6"/>
      <c r="LW132" s="6"/>
      <c r="LX132" s="6"/>
      <c r="LY132" s="6"/>
      <c r="LZ132" s="6"/>
      <c r="MA132" s="6"/>
      <c r="MB132" s="6"/>
      <c r="MC132" s="6"/>
      <c r="MD132" s="6"/>
      <c r="ME132" s="6"/>
      <c r="MF132" s="6"/>
      <c r="MG132" s="6"/>
      <c r="MH132" s="6"/>
      <c r="MI132" s="6"/>
      <c r="MJ132" s="6"/>
      <c r="MK132" s="6"/>
      <c r="ML132" s="6"/>
      <c r="MM132" s="6"/>
      <c r="MN132" s="6"/>
      <c r="MO132" s="6"/>
      <c r="MP132" s="6"/>
      <c r="MQ132" s="6"/>
      <c r="MR132" s="6"/>
      <c r="MS132" s="6"/>
      <c r="MT132" s="6"/>
      <c r="MU132" s="6"/>
      <c r="MV132" s="6"/>
      <c r="MW132" s="6"/>
      <c r="MX132" s="6"/>
      <c r="MY132" s="6"/>
      <c r="MZ132" s="6"/>
      <c r="NA132" s="6"/>
      <c r="NB132" s="6"/>
      <c r="NC132" s="6"/>
      <c r="ND132" s="6"/>
      <c r="NE132" s="6"/>
      <c r="NF132" s="6"/>
      <c r="NG132" s="6"/>
      <c r="NH132" s="6"/>
      <c r="NI132" s="6"/>
      <c r="NJ132" s="6"/>
      <c r="NK132" s="6"/>
      <c r="NL132" s="6"/>
      <c r="NM132" s="6"/>
      <c r="NN132" s="6"/>
      <c r="NO132" s="6"/>
      <c r="NP132" s="6"/>
      <c r="NQ132" s="6"/>
      <c r="NR132" s="6"/>
      <c r="NS132" s="6"/>
      <c r="NT132" s="6"/>
      <c r="NU132" s="6"/>
      <c r="NV132" s="6"/>
      <c r="NW132" s="6"/>
      <c r="NX132" s="6"/>
      <c r="NY132" s="6"/>
      <c r="NZ132" s="6"/>
      <c r="OA132" s="6"/>
      <c r="OB132" s="6"/>
      <c r="OC132" s="6"/>
      <c r="OD132" s="6"/>
      <c r="OE132" s="6"/>
      <c r="OF132" s="6"/>
      <c r="OG132" s="6"/>
      <c r="OH132" s="6"/>
      <c r="OI132" s="6"/>
      <c r="OJ132" s="6"/>
      <c r="OK132" s="6"/>
      <c r="OL132" s="6"/>
      <c r="OM132" s="6"/>
      <c r="ON132" s="6"/>
      <c r="OO132" s="6"/>
      <c r="OP132" s="6"/>
      <c r="OQ132" s="6"/>
      <c r="OR132" s="6"/>
      <c r="OS132" s="6"/>
      <c r="OT132" s="6"/>
      <c r="OU132" s="6"/>
      <c r="OV132" s="6"/>
      <c r="OW132" s="6"/>
      <c r="OX132" s="6"/>
      <c r="OY132" s="6"/>
      <c r="OZ132" s="6"/>
      <c r="PA132" s="6"/>
      <c r="PB132" s="6"/>
      <c r="PC132" s="6"/>
      <c r="PD132" s="6"/>
      <c r="PE132" s="6"/>
      <c r="PF132" s="6"/>
      <c r="PG132" s="6"/>
      <c r="PH132" s="6"/>
      <c r="PI132" s="6"/>
      <c r="PJ132" s="6"/>
      <c r="PK132" s="6"/>
      <c r="PL132" s="6"/>
      <c r="PM132" s="6"/>
      <c r="PN132" s="6"/>
      <c r="PO132" s="6"/>
      <c r="PP132" s="6"/>
      <c r="PQ132" s="6"/>
      <c r="PR132" s="6"/>
      <c r="PS132" s="6"/>
      <c r="PT132" s="6"/>
      <c r="PU132" s="6"/>
      <c r="PV132" s="6"/>
      <c r="PW132" s="6"/>
      <c r="PX132" s="6"/>
      <c r="PY132" s="6"/>
      <c r="PZ132" s="6"/>
      <c r="QA132" s="6"/>
      <c r="QB132" s="6"/>
      <c r="QC132" s="6"/>
      <c r="QD132" s="6"/>
      <c r="QE132" s="6"/>
      <c r="QF132" s="6"/>
      <c r="QG132" s="6"/>
      <c r="QH132" s="6"/>
      <c r="QI132" s="6"/>
      <c r="QJ132" s="6"/>
      <c r="QK132" s="6"/>
      <c r="QL132" s="6"/>
      <c r="QM132" s="6"/>
      <c r="QN132" s="6"/>
      <c r="QO132" s="6"/>
      <c r="QP132" s="6"/>
      <c r="QQ132" s="6"/>
      <c r="QR132" s="6"/>
      <c r="QS132" s="6"/>
      <c r="QT132" s="6"/>
      <c r="QU132" s="6"/>
      <c r="QV132" s="6"/>
      <c r="QW132" s="6"/>
      <c r="QX132" s="6"/>
      <c r="QY132" s="6"/>
      <c r="QZ132" s="6"/>
      <c r="RA132" s="6"/>
      <c r="RB132" s="6"/>
      <c r="RC132" s="6"/>
      <c r="RD132" s="6"/>
      <c r="RE132" s="6"/>
      <c r="RF132" s="6"/>
      <c r="RG132" s="6"/>
      <c r="RH132" s="6"/>
      <c r="RI132" s="6"/>
      <c r="RJ132" s="6"/>
      <c r="RK132" s="6"/>
      <c r="RL132" s="6"/>
      <c r="RM132" s="6"/>
      <c r="RN132" s="6"/>
      <c r="RO132" s="6"/>
      <c r="RP132" s="6"/>
      <c r="RQ132" s="6"/>
      <c r="RR132" s="6"/>
      <c r="RS132" s="6"/>
      <c r="RT132" s="6"/>
      <c r="RU132" s="6"/>
      <c r="RV132" s="6"/>
      <c r="RW132" s="6"/>
      <c r="RX132" s="6"/>
      <c r="RY132" s="6"/>
      <c r="RZ132" s="6"/>
      <c r="SA132" s="6"/>
      <c r="SB132" s="6"/>
      <c r="SC132" s="6"/>
      <c r="SD132" s="6"/>
      <c r="SE132" s="6"/>
      <c r="SF132" s="6"/>
      <c r="SG132" s="6"/>
      <c r="SH132" s="6"/>
      <c r="SI132" s="6"/>
      <c r="SJ132" s="6"/>
      <c r="SK132" s="6"/>
      <c r="SL132" s="6"/>
      <c r="SM132" s="6"/>
      <c r="SN132" s="6"/>
      <c r="SO132" s="6"/>
      <c r="SP132" s="6"/>
      <c r="SQ132" s="6"/>
      <c r="SR132" s="6"/>
      <c r="SS132" s="6"/>
      <c r="ST132" s="6"/>
      <c r="SU132" s="6"/>
      <c r="SV132" s="6"/>
      <c r="SW132" s="6"/>
      <c r="SX132" s="6"/>
      <c r="SY132" s="6"/>
      <c r="SZ132" s="6"/>
      <c r="TA132" s="6"/>
      <c r="TB132" s="6"/>
      <c r="TC132" s="6"/>
      <c r="TD132" s="6"/>
      <c r="TE132" s="6"/>
      <c r="TF132" s="6"/>
      <c r="TG132" s="6"/>
      <c r="TH132" s="6"/>
      <c r="TI132" s="6"/>
      <c r="TJ132" s="6"/>
      <c r="TK132" s="6"/>
      <c r="TL132" s="6"/>
      <c r="TM132" s="6"/>
      <c r="TN132" s="6"/>
      <c r="TO132" s="6"/>
      <c r="TP132" s="6"/>
      <c r="TQ132" s="6"/>
      <c r="TR132" s="6"/>
      <c r="TS132" s="6"/>
      <c r="TT132" s="6"/>
      <c r="TU132" s="6"/>
      <c r="TV132" s="6"/>
      <c r="TW132" s="6"/>
      <c r="TX132" s="6"/>
      <c r="TY132" s="6"/>
      <c r="TZ132" s="6"/>
      <c r="UA132" s="6"/>
      <c r="UB132" s="6"/>
      <c r="UC132" s="6"/>
      <c r="UD132" s="6"/>
      <c r="UE132" s="6"/>
      <c r="UF132" s="6"/>
      <c r="UG132" s="6"/>
      <c r="UH132" s="6"/>
      <c r="UI132" s="6"/>
      <c r="UJ132" s="6"/>
      <c r="UK132" s="6"/>
      <c r="UL132" s="6"/>
      <c r="UM132" s="6"/>
      <c r="UN132" s="6"/>
      <c r="UO132" s="6"/>
      <c r="UP132" s="6"/>
      <c r="UQ132" s="6"/>
      <c r="UR132" s="6"/>
      <c r="US132" s="6"/>
      <c r="UT132" s="6"/>
      <c r="UU132" s="6"/>
      <c r="UV132" s="6"/>
      <c r="UW132" s="6"/>
      <c r="UX132" s="6"/>
      <c r="UY132" s="6"/>
      <c r="UZ132" s="6"/>
      <c r="VA132" s="6"/>
      <c r="VB132" s="6"/>
      <c r="VC132" s="6"/>
      <c r="VD132" s="6"/>
      <c r="VE132" s="6"/>
      <c r="VF132" s="6"/>
      <c r="VG132" s="6"/>
      <c r="VH132" s="6"/>
      <c r="VI132" s="6"/>
      <c r="VJ132" s="6"/>
      <c r="VK132" s="6"/>
      <c r="VL132" s="6"/>
      <c r="VM132" s="6"/>
      <c r="VN132" s="6"/>
      <c r="VO132" s="6"/>
      <c r="VP132" s="6"/>
      <c r="VQ132" s="6"/>
      <c r="VR132" s="6"/>
      <c r="VS132" s="6"/>
      <c r="VT132" s="6"/>
      <c r="VU132" s="6"/>
      <c r="VV132" s="6"/>
      <c r="VW132" s="6"/>
      <c r="VX132" s="6"/>
      <c r="VY132" s="6"/>
      <c r="VZ132" s="6"/>
      <c r="WA132" s="6"/>
      <c r="WB132" s="6"/>
      <c r="WC132" s="6"/>
      <c r="WD132" s="6"/>
      <c r="WE132" s="6"/>
      <c r="WF132" s="6"/>
      <c r="WG132" s="6"/>
      <c r="WH132" s="6"/>
      <c r="WI132" s="6"/>
      <c r="WJ132" s="6"/>
      <c r="WK132" s="6"/>
      <c r="WL132" s="6"/>
      <c r="WM132" s="6"/>
      <c r="WN132" s="6"/>
      <c r="WO132" s="6"/>
      <c r="WP132" s="6"/>
      <c r="WQ132" s="6"/>
      <c r="WR132" s="6"/>
      <c r="WS132" s="6"/>
      <c r="WT132" s="6"/>
      <c r="WU132" s="6"/>
      <c r="WV132" s="6"/>
      <c r="WW132" s="6"/>
      <c r="WX132" s="6"/>
      <c r="WY132" s="6"/>
      <c r="WZ132" s="6"/>
      <c r="XA132" s="6"/>
      <c r="XB132" s="6"/>
      <c r="XC132" s="6"/>
      <c r="XD132" s="6"/>
      <c r="XE132" s="6"/>
      <c r="XF132" s="6"/>
      <c r="XG132" s="6"/>
      <c r="XH132" s="6"/>
      <c r="XI132" s="6"/>
      <c r="XJ132" s="6"/>
      <c r="XK132" s="6"/>
      <c r="XL132" s="6"/>
      <c r="XM132" s="6"/>
      <c r="XN132" s="6"/>
      <c r="XO132" s="6"/>
      <c r="XP132" s="6"/>
      <c r="XQ132" s="6"/>
      <c r="XR132" s="6"/>
      <c r="XS132" s="6"/>
      <c r="XT132" s="6"/>
      <c r="XU132" s="6"/>
      <c r="XV132" s="6"/>
      <c r="XW132" s="6"/>
      <c r="XX132" s="6"/>
      <c r="XY132" s="6"/>
      <c r="XZ132" s="6"/>
      <c r="YA132" s="6"/>
      <c r="YB132" s="6"/>
      <c r="YC132" s="6"/>
      <c r="YD132" s="6"/>
      <c r="YE132" s="6"/>
      <c r="YF132" s="6"/>
      <c r="YG132" s="6"/>
      <c r="YH132" s="6"/>
      <c r="YI132" s="6"/>
      <c r="YJ132" s="6"/>
      <c r="YK132" s="6"/>
      <c r="YL132" s="6"/>
      <c r="YM132" s="6"/>
      <c r="YN132" s="6"/>
      <c r="YO132" s="6"/>
      <c r="YP132" s="6"/>
      <c r="YQ132" s="6"/>
      <c r="YR132" s="6"/>
      <c r="YS132" s="6"/>
      <c r="YT132" s="6"/>
      <c r="YU132" s="6"/>
      <c r="YV132" s="6"/>
      <c r="YW132" s="6"/>
      <c r="YX132" s="6"/>
      <c r="YY132" s="6"/>
      <c r="YZ132" s="6"/>
      <c r="ZA132" s="6"/>
      <c r="ZB132" s="6"/>
      <c r="ZC132" s="6"/>
      <c r="ZD132" s="6"/>
      <c r="ZE132" s="6"/>
      <c r="ZF132" s="6"/>
      <c r="ZG132" s="6"/>
      <c r="ZH132" s="6"/>
      <c r="ZI132" s="6"/>
      <c r="ZJ132" s="6"/>
      <c r="ZK132" s="6"/>
      <c r="ZL132" s="6"/>
      <c r="ZM132" s="6"/>
      <c r="ZN132" s="6"/>
      <c r="ZO132" s="6"/>
      <c r="ZP132" s="6"/>
      <c r="ZQ132" s="6"/>
      <c r="ZR132" s="6"/>
      <c r="ZS132" s="6"/>
      <c r="ZT132" s="6"/>
      <c r="ZU132" s="6"/>
      <c r="ZV132" s="6"/>
      <c r="ZW132" s="6"/>
      <c r="ZX132" s="6"/>
      <c r="ZY132" s="6"/>
      <c r="ZZ132" s="6"/>
      <c r="AAA132" s="6"/>
      <c r="AAB132" s="6"/>
      <c r="AAC132" s="6"/>
      <c r="AAD132" s="6"/>
      <c r="AAE132" s="6"/>
      <c r="AAF132" s="6"/>
      <c r="AAG132" s="6"/>
      <c r="AAH132" s="6"/>
      <c r="AAI132" s="6"/>
      <c r="AAJ132" s="6"/>
      <c r="AAK132" s="6"/>
      <c r="AAL132" s="6"/>
      <c r="AAM132" s="6"/>
      <c r="AAN132" s="6"/>
      <c r="AAO132" s="6"/>
      <c r="AAP132" s="6"/>
      <c r="AAQ132" s="6"/>
      <c r="AAR132" s="6"/>
      <c r="AAS132" s="6"/>
      <c r="AAT132" s="6"/>
      <c r="AAU132" s="6"/>
      <c r="AAV132" s="6"/>
      <c r="AAW132" s="6"/>
      <c r="AAX132" s="6"/>
      <c r="AAY132" s="6"/>
      <c r="AAZ132" s="6"/>
      <c r="ABA132" s="6"/>
      <c r="ABB132" s="6"/>
      <c r="ABC132" s="6"/>
      <c r="ABD132" s="6"/>
      <c r="ABE132" s="6"/>
      <c r="ABF132" s="6"/>
      <c r="ABG132" s="6"/>
      <c r="ABH132" s="6"/>
      <c r="ABI132" s="6"/>
      <c r="ABJ132" s="6"/>
      <c r="ABK132" s="6"/>
      <c r="ABL132" s="6"/>
      <c r="ABM132" s="6"/>
      <c r="ABN132" s="6"/>
      <c r="ABO132" s="6"/>
      <c r="ABP132" s="6"/>
      <c r="ABQ132" s="6"/>
      <c r="ABR132" s="6"/>
      <c r="ABS132" s="6"/>
      <c r="ABT132" s="6"/>
      <c r="ABU132" s="6"/>
      <c r="ABV132" s="6"/>
      <c r="ABW132" s="6"/>
      <c r="ABX132" s="6"/>
      <c r="ABY132" s="6"/>
      <c r="ABZ132" s="6"/>
      <c r="ACA132" s="6"/>
      <c r="ACB132" s="6"/>
      <c r="ACC132" s="6"/>
      <c r="ACD132" s="6"/>
      <c r="ACE132" s="6"/>
      <c r="ACF132" s="6"/>
      <c r="ACG132" s="6"/>
      <c r="ACH132" s="6"/>
      <c r="ACI132" s="6"/>
      <c r="ACJ132" s="6"/>
      <c r="ACK132" s="6"/>
      <c r="ACL132" s="6"/>
      <c r="ACM132" s="6"/>
      <c r="ACN132" s="6"/>
      <c r="ACO132" s="6"/>
      <c r="ACP132" s="6"/>
      <c r="ACQ132" s="6"/>
      <c r="ACR132" s="6"/>
      <c r="ACS132" s="6"/>
      <c r="ACT132" s="6"/>
      <c r="ACU132" s="6"/>
      <c r="ACV132" s="6"/>
      <c r="ACW132" s="6"/>
      <c r="ACX132" s="6"/>
      <c r="ACY132" s="6"/>
      <c r="ACZ132" s="6"/>
      <c r="ADA132" s="6"/>
      <c r="ADB132" s="6"/>
      <c r="ADC132" s="6"/>
      <c r="ADD132" s="6"/>
      <c r="ADE132" s="6"/>
      <c r="ADF132" s="6"/>
      <c r="ADG132" s="6"/>
      <c r="ADH132" s="6"/>
      <c r="ADI132" s="6"/>
      <c r="ADJ132" s="6"/>
      <c r="ADK132" s="6"/>
      <c r="ADL132" s="6"/>
      <c r="ADM132" s="6"/>
      <c r="ADN132" s="6"/>
      <c r="ADO132" s="6"/>
      <c r="ADP132" s="6"/>
      <c r="ADQ132" s="6"/>
      <c r="ADR132" s="6"/>
      <c r="ADS132" s="6"/>
      <c r="ADT132" s="6"/>
      <c r="ADU132" s="6"/>
      <c r="ADV132" s="6"/>
      <c r="ADW132" s="6"/>
      <c r="ADX132" s="6"/>
      <c r="ADY132" s="6"/>
      <c r="ADZ132" s="6"/>
      <c r="AEA132" s="6"/>
      <c r="AEB132" s="6"/>
      <c r="AEC132" s="6"/>
      <c r="AED132" s="6"/>
      <c r="AEE132" s="6"/>
      <c r="AEF132" s="6"/>
      <c r="AEG132" s="6"/>
      <c r="AEH132" s="6"/>
      <c r="AEI132" s="6"/>
      <c r="AEJ132" s="6"/>
      <c r="AEK132" s="6"/>
      <c r="AEL132" s="6"/>
      <c r="AEM132" s="6"/>
      <c r="AEN132" s="6"/>
      <c r="AEO132" s="6"/>
      <c r="AEP132" s="6"/>
      <c r="AEQ132" s="6"/>
      <c r="AER132" s="6"/>
      <c r="AES132" s="6"/>
      <c r="AET132" s="6"/>
      <c r="AEU132" s="6"/>
      <c r="AEV132" s="6"/>
      <c r="AEW132" s="6"/>
      <c r="AEX132" s="6"/>
      <c r="AEY132" s="6"/>
      <c r="AEZ132" s="6"/>
      <c r="AFA132" s="6"/>
      <c r="AFB132" s="6"/>
      <c r="AFC132" s="6"/>
      <c r="AFD132" s="6"/>
      <c r="AFE132" s="6"/>
      <c r="AFF132" s="6"/>
      <c r="AFG132" s="6"/>
      <c r="AFH132" s="6"/>
      <c r="AFI132" s="6"/>
      <c r="AFJ132" s="6"/>
      <c r="AFK132" s="6"/>
      <c r="AFL132" s="6"/>
    </row>
    <row r="133" spans="1:844" ht="33.75" customHeight="1">
      <c r="A133" s="133" t="s">
        <v>66</v>
      </c>
      <c r="B133" s="146" t="s">
        <v>120</v>
      </c>
      <c r="C133" s="142" t="s">
        <v>591</v>
      </c>
      <c r="D133" s="144" t="s">
        <v>1124</v>
      </c>
      <c r="E133" s="2" t="s">
        <v>493</v>
      </c>
      <c r="F133" s="93" t="s">
        <v>494</v>
      </c>
      <c r="G133" s="93" t="s">
        <v>152</v>
      </c>
      <c r="H133" s="188">
        <v>1500</v>
      </c>
      <c r="I133" s="188">
        <v>1500</v>
      </c>
      <c r="J133" s="188"/>
      <c r="K133" s="188"/>
      <c r="L133" s="188"/>
      <c r="M133" s="188"/>
      <c r="N133" s="149" t="s">
        <v>1289</v>
      </c>
    </row>
    <row r="134" spans="1:844" ht="110.25" customHeight="1">
      <c r="A134" s="133"/>
      <c r="B134" s="146"/>
      <c r="C134" s="191"/>
      <c r="D134" s="207"/>
      <c r="E134" s="88" t="s">
        <v>748</v>
      </c>
      <c r="F134" s="99" t="s">
        <v>648</v>
      </c>
      <c r="G134" s="99" t="s">
        <v>749</v>
      </c>
      <c r="H134" s="189"/>
      <c r="I134" s="189"/>
      <c r="J134" s="189"/>
      <c r="K134" s="189"/>
      <c r="L134" s="189"/>
      <c r="M134" s="189"/>
      <c r="N134" s="150"/>
    </row>
    <row r="135" spans="1:844" ht="50.25" customHeight="1">
      <c r="A135" s="133"/>
      <c r="B135" s="146"/>
      <c r="C135" s="143"/>
      <c r="D135" s="145"/>
      <c r="E135" s="88" t="s">
        <v>1288</v>
      </c>
      <c r="F135" s="99" t="s">
        <v>196</v>
      </c>
      <c r="G135" s="99" t="s">
        <v>195</v>
      </c>
      <c r="H135" s="190"/>
      <c r="I135" s="190"/>
      <c r="J135" s="190"/>
      <c r="K135" s="190"/>
      <c r="L135" s="190"/>
      <c r="M135" s="190"/>
      <c r="N135" s="151"/>
    </row>
    <row r="136" spans="1:844" ht="36" customHeight="1">
      <c r="A136" s="133" t="s">
        <v>67</v>
      </c>
      <c r="B136" s="146" t="s">
        <v>398</v>
      </c>
      <c r="C136" s="142" t="s">
        <v>592</v>
      </c>
      <c r="D136" s="144" t="s">
        <v>206</v>
      </c>
      <c r="E136" s="2" t="s">
        <v>172</v>
      </c>
      <c r="F136" s="93" t="s">
        <v>173</v>
      </c>
      <c r="G136" s="101" t="s">
        <v>152</v>
      </c>
      <c r="H136" s="188"/>
      <c r="I136" s="188"/>
      <c r="J136" s="165">
        <v>4069.7</v>
      </c>
      <c r="K136" s="165">
        <v>1491.7</v>
      </c>
      <c r="L136" s="165">
        <v>2171.8000000000002</v>
      </c>
      <c r="M136" s="165">
        <v>2171.8000000000002</v>
      </c>
      <c r="N136" s="149" t="s">
        <v>1125</v>
      </c>
    </row>
    <row r="137" spans="1:844" ht="66" customHeight="1">
      <c r="A137" s="133"/>
      <c r="B137" s="146"/>
      <c r="C137" s="143"/>
      <c r="D137" s="145"/>
      <c r="E137" s="121" t="s">
        <v>1474</v>
      </c>
      <c r="F137" s="36" t="s">
        <v>648</v>
      </c>
      <c r="G137" s="36" t="s">
        <v>1126</v>
      </c>
      <c r="H137" s="190"/>
      <c r="I137" s="190"/>
      <c r="J137" s="166"/>
      <c r="K137" s="166"/>
      <c r="L137" s="166"/>
      <c r="M137" s="166"/>
      <c r="N137" s="151"/>
    </row>
    <row r="138" spans="1:844" ht="75">
      <c r="A138" s="133" t="s">
        <v>68</v>
      </c>
      <c r="B138" s="146" t="s">
        <v>399</v>
      </c>
      <c r="C138" s="147" t="s">
        <v>593</v>
      </c>
      <c r="D138" s="144" t="s">
        <v>1230</v>
      </c>
      <c r="E138" s="2" t="s">
        <v>528</v>
      </c>
      <c r="F138" s="93" t="s">
        <v>531</v>
      </c>
      <c r="G138" s="93" t="s">
        <v>532</v>
      </c>
      <c r="H138" s="154">
        <f>SUM(H141:H146)</f>
        <v>57381</v>
      </c>
      <c r="I138" s="154">
        <f t="shared" ref="I138:M138" si="17">SUM(I141:I146)</f>
        <v>56878</v>
      </c>
      <c r="J138" s="129">
        <f t="shared" ref="J138:L138" si="18">SUM(J141:J146)</f>
        <v>53957.5</v>
      </c>
      <c r="K138" s="129">
        <f t="shared" si="18"/>
        <v>49599.4</v>
      </c>
      <c r="L138" s="154">
        <f t="shared" si="18"/>
        <v>49819.9</v>
      </c>
      <c r="M138" s="154">
        <f t="shared" si="17"/>
        <v>49819.9</v>
      </c>
      <c r="N138" s="169"/>
    </row>
    <row r="139" spans="1:844" ht="33" customHeight="1">
      <c r="A139" s="133"/>
      <c r="B139" s="146"/>
      <c r="C139" s="147"/>
      <c r="D139" s="207"/>
      <c r="E139" s="2" t="s">
        <v>529</v>
      </c>
      <c r="F139" s="93" t="s">
        <v>11</v>
      </c>
      <c r="G139" s="93" t="s">
        <v>530</v>
      </c>
      <c r="H139" s="154"/>
      <c r="I139" s="154"/>
      <c r="J139" s="130"/>
      <c r="K139" s="130"/>
      <c r="L139" s="154"/>
      <c r="M139" s="154"/>
      <c r="N139" s="169"/>
    </row>
    <row r="140" spans="1:844" ht="15">
      <c r="A140" s="133"/>
      <c r="B140" s="146"/>
      <c r="C140" s="147"/>
      <c r="D140" s="145"/>
      <c r="E140" s="2" t="s">
        <v>605</v>
      </c>
      <c r="F140" s="93"/>
      <c r="G140" s="93"/>
      <c r="H140" s="79"/>
      <c r="I140" s="79"/>
      <c r="J140" s="79"/>
      <c r="K140" s="79"/>
      <c r="L140" s="79"/>
      <c r="M140" s="79"/>
      <c r="N140" s="80"/>
    </row>
    <row r="141" spans="1:844" ht="69.75" customHeight="1">
      <c r="A141" s="133"/>
      <c r="B141" s="146"/>
      <c r="C141" s="147" t="s">
        <v>533</v>
      </c>
      <c r="D141" s="157" t="s">
        <v>400</v>
      </c>
      <c r="E141" s="2" t="s">
        <v>802</v>
      </c>
      <c r="F141" s="99" t="s">
        <v>648</v>
      </c>
      <c r="G141" s="93" t="s">
        <v>803</v>
      </c>
      <c r="H141" s="154">
        <v>57124.1</v>
      </c>
      <c r="I141" s="161">
        <v>56621.1</v>
      </c>
      <c r="J141" s="129">
        <v>53957.5</v>
      </c>
      <c r="K141" s="129">
        <v>49349.4</v>
      </c>
      <c r="L141" s="154">
        <v>49569.9</v>
      </c>
      <c r="M141" s="154">
        <v>49569.9</v>
      </c>
      <c r="N141" s="169" t="s">
        <v>1528</v>
      </c>
    </row>
    <row r="142" spans="1:844" ht="81.75" customHeight="1">
      <c r="A142" s="133"/>
      <c r="B142" s="146"/>
      <c r="C142" s="147"/>
      <c r="D142" s="208"/>
      <c r="E142" s="2" t="s">
        <v>468</v>
      </c>
      <c r="F142" s="99" t="s">
        <v>648</v>
      </c>
      <c r="G142" s="93" t="s">
        <v>469</v>
      </c>
      <c r="H142" s="154"/>
      <c r="I142" s="161"/>
      <c r="J142" s="130"/>
      <c r="K142" s="130"/>
      <c r="L142" s="154"/>
      <c r="M142" s="154"/>
      <c r="N142" s="169"/>
    </row>
    <row r="143" spans="1:844" ht="104.25" customHeight="1">
      <c r="A143" s="133"/>
      <c r="B143" s="146"/>
      <c r="C143" s="93" t="s">
        <v>534</v>
      </c>
      <c r="D143" s="90" t="s">
        <v>400</v>
      </c>
      <c r="E143" s="88" t="s">
        <v>536</v>
      </c>
      <c r="F143" s="99" t="s">
        <v>648</v>
      </c>
      <c r="G143" s="38" t="s">
        <v>537</v>
      </c>
      <c r="H143" s="79">
        <v>256.89999999999998</v>
      </c>
      <c r="I143" s="82">
        <v>256.89999999999998</v>
      </c>
      <c r="J143" s="79"/>
      <c r="K143" s="79"/>
      <c r="L143" s="79"/>
      <c r="M143" s="79"/>
      <c r="N143" s="80" t="s">
        <v>538</v>
      </c>
    </row>
    <row r="144" spans="1:844" ht="107.25" customHeight="1">
      <c r="A144" s="133"/>
      <c r="B144" s="146"/>
      <c r="C144" s="93" t="s">
        <v>535</v>
      </c>
      <c r="D144" s="90" t="s">
        <v>400</v>
      </c>
      <c r="E144" s="88" t="s">
        <v>1334</v>
      </c>
      <c r="F144" s="1" t="s">
        <v>648</v>
      </c>
      <c r="G144" s="99" t="s">
        <v>12</v>
      </c>
      <c r="H144" s="87"/>
      <c r="I144" s="87"/>
      <c r="J144" s="87"/>
      <c r="K144" s="87">
        <v>250</v>
      </c>
      <c r="L144" s="87">
        <v>250</v>
      </c>
      <c r="M144" s="87">
        <v>250</v>
      </c>
      <c r="N144" s="80" t="s">
        <v>1335</v>
      </c>
    </row>
    <row r="145" spans="1:844" ht="75" hidden="1">
      <c r="A145" s="133"/>
      <c r="B145" s="146"/>
      <c r="C145" s="93" t="s">
        <v>388</v>
      </c>
      <c r="D145" s="90" t="s">
        <v>747</v>
      </c>
      <c r="E145" s="55" t="s">
        <v>473</v>
      </c>
      <c r="F145" s="1" t="s">
        <v>648</v>
      </c>
      <c r="G145" s="99" t="s">
        <v>709</v>
      </c>
      <c r="H145" s="79"/>
      <c r="I145" s="82"/>
      <c r="J145" s="79"/>
      <c r="K145" s="79"/>
      <c r="L145" s="79"/>
      <c r="M145" s="79"/>
      <c r="N145" s="80" t="s">
        <v>174</v>
      </c>
    </row>
    <row r="146" spans="1:844" s="10" customFormat="1" ht="42.75" hidden="1" customHeight="1">
      <c r="A146" s="133"/>
      <c r="B146" s="146"/>
      <c r="C146" s="93" t="s">
        <v>1182</v>
      </c>
      <c r="D146" s="90" t="s">
        <v>577</v>
      </c>
      <c r="E146" s="88" t="s">
        <v>539</v>
      </c>
      <c r="F146" s="99" t="s">
        <v>648</v>
      </c>
      <c r="G146" s="99" t="s">
        <v>540</v>
      </c>
      <c r="H146" s="79"/>
      <c r="I146" s="82"/>
      <c r="J146" s="79"/>
      <c r="K146" s="79"/>
      <c r="L146" s="79"/>
      <c r="M146" s="79"/>
      <c r="N146" s="80" t="s">
        <v>741</v>
      </c>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c r="HO146" s="6"/>
      <c r="HP146" s="6"/>
      <c r="HQ146" s="6"/>
      <c r="HR146" s="6"/>
      <c r="HS146" s="6"/>
      <c r="HT146" s="6"/>
      <c r="HU146" s="6"/>
      <c r="HV146" s="6"/>
      <c r="HW146" s="6"/>
      <c r="HX146" s="6"/>
      <c r="HY146" s="6"/>
      <c r="HZ146" s="6"/>
      <c r="IA146" s="6"/>
      <c r="IB146" s="6"/>
      <c r="IC146" s="6"/>
      <c r="ID146" s="6"/>
      <c r="IE146" s="6"/>
      <c r="IF146" s="6"/>
      <c r="IG146" s="6"/>
      <c r="IH146" s="6"/>
      <c r="II146" s="6"/>
      <c r="IJ146" s="6"/>
      <c r="IK146" s="6"/>
      <c r="IL146" s="6"/>
      <c r="IM146" s="6"/>
      <c r="IN146" s="6"/>
      <c r="IO146" s="6"/>
      <c r="IP146" s="6"/>
      <c r="IQ146" s="6"/>
      <c r="IR146" s="6"/>
      <c r="IS146" s="6"/>
      <c r="IT146" s="6"/>
      <c r="IU146" s="6"/>
      <c r="IV146" s="6"/>
      <c r="IW146" s="6"/>
      <c r="IX146" s="6"/>
      <c r="IY146" s="6"/>
      <c r="IZ146" s="6"/>
      <c r="JA146" s="6"/>
      <c r="JB146" s="6"/>
      <c r="JC146" s="6"/>
      <c r="JD146" s="6"/>
      <c r="JE146" s="6"/>
      <c r="JF146" s="6"/>
      <c r="JG146" s="6"/>
      <c r="JH146" s="6"/>
      <c r="JI146" s="6"/>
      <c r="JJ146" s="6"/>
      <c r="JK146" s="6"/>
      <c r="JL146" s="6"/>
      <c r="JM146" s="6"/>
      <c r="JN146" s="6"/>
      <c r="JO146" s="6"/>
      <c r="JP146" s="6"/>
      <c r="JQ146" s="6"/>
      <c r="JR146" s="6"/>
      <c r="JS146" s="6"/>
      <c r="JT146" s="6"/>
      <c r="JU146" s="6"/>
      <c r="JV146" s="6"/>
      <c r="JW146" s="6"/>
      <c r="JX146" s="6"/>
      <c r="JY146" s="6"/>
      <c r="JZ146" s="6"/>
      <c r="KA146" s="6"/>
      <c r="KB146" s="6"/>
      <c r="KC146" s="6"/>
      <c r="KD146" s="6"/>
      <c r="KE146" s="6"/>
      <c r="KF146" s="6"/>
      <c r="KG146" s="6"/>
      <c r="KH146" s="6"/>
      <c r="KI146" s="6"/>
      <c r="KJ146" s="6"/>
      <c r="KK146" s="6"/>
      <c r="KL146" s="6"/>
      <c r="KM146" s="6"/>
      <c r="KN146" s="6"/>
      <c r="KO146" s="6"/>
      <c r="KP146" s="6"/>
      <c r="KQ146" s="6"/>
      <c r="KR146" s="6"/>
      <c r="KS146" s="6"/>
      <c r="KT146" s="6"/>
      <c r="KU146" s="6"/>
      <c r="KV146" s="6"/>
      <c r="KW146" s="6"/>
      <c r="KX146" s="6"/>
      <c r="KY146" s="6"/>
      <c r="KZ146" s="6"/>
      <c r="LA146" s="6"/>
      <c r="LB146" s="6"/>
      <c r="LC146" s="6"/>
      <c r="LD146" s="6"/>
      <c r="LE146" s="6"/>
      <c r="LF146" s="6"/>
      <c r="LG146" s="6"/>
      <c r="LH146" s="6"/>
      <c r="LI146" s="6"/>
      <c r="LJ146" s="6"/>
      <c r="LK146" s="6"/>
      <c r="LL146" s="6"/>
      <c r="LM146" s="6"/>
      <c r="LN146" s="6"/>
      <c r="LO146" s="6"/>
      <c r="LP146" s="6"/>
      <c r="LQ146" s="6"/>
      <c r="LR146" s="6"/>
      <c r="LS146" s="6"/>
      <c r="LT146" s="6"/>
      <c r="LU146" s="6"/>
      <c r="LV146" s="6"/>
      <c r="LW146" s="6"/>
      <c r="LX146" s="6"/>
      <c r="LY146" s="6"/>
      <c r="LZ146" s="6"/>
      <c r="MA146" s="6"/>
      <c r="MB146" s="6"/>
      <c r="MC146" s="6"/>
      <c r="MD146" s="6"/>
      <c r="ME146" s="6"/>
      <c r="MF146" s="6"/>
      <c r="MG146" s="6"/>
      <c r="MH146" s="6"/>
      <c r="MI146" s="6"/>
      <c r="MJ146" s="6"/>
      <c r="MK146" s="6"/>
      <c r="ML146" s="6"/>
      <c r="MM146" s="6"/>
      <c r="MN146" s="6"/>
      <c r="MO146" s="6"/>
      <c r="MP146" s="6"/>
      <c r="MQ146" s="6"/>
      <c r="MR146" s="6"/>
      <c r="MS146" s="6"/>
      <c r="MT146" s="6"/>
      <c r="MU146" s="6"/>
      <c r="MV146" s="6"/>
      <c r="MW146" s="6"/>
      <c r="MX146" s="6"/>
      <c r="MY146" s="6"/>
      <c r="MZ146" s="6"/>
      <c r="NA146" s="6"/>
      <c r="NB146" s="6"/>
      <c r="NC146" s="6"/>
      <c r="ND146" s="6"/>
      <c r="NE146" s="6"/>
      <c r="NF146" s="6"/>
      <c r="NG146" s="6"/>
      <c r="NH146" s="6"/>
      <c r="NI146" s="6"/>
      <c r="NJ146" s="6"/>
      <c r="NK146" s="6"/>
      <c r="NL146" s="6"/>
      <c r="NM146" s="6"/>
      <c r="NN146" s="6"/>
      <c r="NO146" s="6"/>
      <c r="NP146" s="6"/>
      <c r="NQ146" s="6"/>
      <c r="NR146" s="6"/>
      <c r="NS146" s="6"/>
      <c r="NT146" s="6"/>
      <c r="NU146" s="6"/>
      <c r="NV146" s="6"/>
      <c r="NW146" s="6"/>
      <c r="NX146" s="6"/>
      <c r="NY146" s="6"/>
      <c r="NZ146" s="6"/>
      <c r="OA146" s="6"/>
      <c r="OB146" s="6"/>
      <c r="OC146" s="6"/>
      <c r="OD146" s="6"/>
      <c r="OE146" s="6"/>
      <c r="OF146" s="6"/>
      <c r="OG146" s="6"/>
      <c r="OH146" s="6"/>
      <c r="OI146" s="6"/>
      <c r="OJ146" s="6"/>
      <c r="OK146" s="6"/>
      <c r="OL146" s="6"/>
      <c r="OM146" s="6"/>
      <c r="ON146" s="6"/>
      <c r="OO146" s="6"/>
      <c r="OP146" s="6"/>
      <c r="OQ146" s="6"/>
      <c r="OR146" s="6"/>
      <c r="OS146" s="6"/>
      <c r="OT146" s="6"/>
      <c r="OU146" s="6"/>
      <c r="OV146" s="6"/>
      <c r="OW146" s="6"/>
      <c r="OX146" s="6"/>
      <c r="OY146" s="6"/>
      <c r="OZ146" s="6"/>
      <c r="PA146" s="6"/>
      <c r="PB146" s="6"/>
      <c r="PC146" s="6"/>
      <c r="PD146" s="6"/>
      <c r="PE146" s="6"/>
      <c r="PF146" s="6"/>
      <c r="PG146" s="6"/>
      <c r="PH146" s="6"/>
      <c r="PI146" s="6"/>
      <c r="PJ146" s="6"/>
      <c r="PK146" s="6"/>
      <c r="PL146" s="6"/>
      <c r="PM146" s="6"/>
      <c r="PN146" s="6"/>
      <c r="PO146" s="6"/>
      <c r="PP146" s="6"/>
      <c r="PQ146" s="6"/>
      <c r="PR146" s="6"/>
      <c r="PS146" s="6"/>
      <c r="PT146" s="6"/>
      <c r="PU146" s="6"/>
      <c r="PV146" s="6"/>
      <c r="PW146" s="6"/>
      <c r="PX146" s="6"/>
      <c r="PY146" s="6"/>
      <c r="PZ146" s="6"/>
      <c r="QA146" s="6"/>
      <c r="QB146" s="6"/>
      <c r="QC146" s="6"/>
      <c r="QD146" s="6"/>
      <c r="QE146" s="6"/>
      <c r="QF146" s="6"/>
      <c r="QG146" s="6"/>
      <c r="QH146" s="6"/>
      <c r="QI146" s="6"/>
      <c r="QJ146" s="6"/>
      <c r="QK146" s="6"/>
      <c r="QL146" s="6"/>
      <c r="QM146" s="6"/>
      <c r="QN146" s="6"/>
      <c r="QO146" s="6"/>
      <c r="QP146" s="6"/>
      <c r="QQ146" s="6"/>
      <c r="QR146" s="6"/>
      <c r="QS146" s="6"/>
      <c r="QT146" s="6"/>
      <c r="QU146" s="6"/>
      <c r="QV146" s="6"/>
      <c r="QW146" s="6"/>
      <c r="QX146" s="6"/>
      <c r="QY146" s="6"/>
      <c r="QZ146" s="6"/>
      <c r="RA146" s="6"/>
      <c r="RB146" s="6"/>
      <c r="RC146" s="6"/>
      <c r="RD146" s="6"/>
      <c r="RE146" s="6"/>
      <c r="RF146" s="6"/>
      <c r="RG146" s="6"/>
      <c r="RH146" s="6"/>
      <c r="RI146" s="6"/>
      <c r="RJ146" s="6"/>
      <c r="RK146" s="6"/>
      <c r="RL146" s="6"/>
      <c r="RM146" s="6"/>
      <c r="RN146" s="6"/>
      <c r="RO146" s="6"/>
      <c r="RP146" s="6"/>
      <c r="RQ146" s="6"/>
      <c r="RR146" s="6"/>
      <c r="RS146" s="6"/>
      <c r="RT146" s="6"/>
      <c r="RU146" s="6"/>
      <c r="RV146" s="6"/>
      <c r="RW146" s="6"/>
      <c r="RX146" s="6"/>
      <c r="RY146" s="6"/>
      <c r="RZ146" s="6"/>
      <c r="SA146" s="6"/>
      <c r="SB146" s="6"/>
      <c r="SC146" s="6"/>
      <c r="SD146" s="6"/>
      <c r="SE146" s="6"/>
      <c r="SF146" s="6"/>
      <c r="SG146" s="6"/>
      <c r="SH146" s="6"/>
      <c r="SI146" s="6"/>
      <c r="SJ146" s="6"/>
      <c r="SK146" s="6"/>
      <c r="SL146" s="6"/>
      <c r="SM146" s="6"/>
      <c r="SN146" s="6"/>
      <c r="SO146" s="6"/>
      <c r="SP146" s="6"/>
      <c r="SQ146" s="6"/>
      <c r="SR146" s="6"/>
      <c r="SS146" s="6"/>
      <c r="ST146" s="6"/>
      <c r="SU146" s="6"/>
      <c r="SV146" s="6"/>
      <c r="SW146" s="6"/>
      <c r="SX146" s="6"/>
      <c r="SY146" s="6"/>
      <c r="SZ146" s="6"/>
      <c r="TA146" s="6"/>
      <c r="TB146" s="6"/>
      <c r="TC146" s="6"/>
      <c r="TD146" s="6"/>
      <c r="TE146" s="6"/>
      <c r="TF146" s="6"/>
      <c r="TG146" s="6"/>
      <c r="TH146" s="6"/>
      <c r="TI146" s="6"/>
      <c r="TJ146" s="6"/>
      <c r="TK146" s="6"/>
      <c r="TL146" s="6"/>
      <c r="TM146" s="6"/>
      <c r="TN146" s="6"/>
      <c r="TO146" s="6"/>
      <c r="TP146" s="6"/>
      <c r="TQ146" s="6"/>
      <c r="TR146" s="6"/>
      <c r="TS146" s="6"/>
      <c r="TT146" s="6"/>
      <c r="TU146" s="6"/>
      <c r="TV146" s="6"/>
      <c r="TW146" s="6"/>
      <c r="TX146" s="6"/>
      <c r="TY146" s="6"/>
      <c r="TZ146" s="6"/>
      <c r="UA146" s="6"/>
      <c r="UB146" s="6"/>
      <c r="UC146" s="6"/>
      <c r="UD146" s="6"/>
      <c r="UE146" s="6"/>
      <c r="UF146" s="6"/>
      <c r="UG146" s="6"/>
      <c r="UH146" s="6"/>
      <c r="UI146" s="6"/>
      <c r="UJ146" s="6"/>
      <c r="UK146" s="6"/>
      <c r="UL146" s="6"/>
      <c r="UM146" s="6"/>
      <c r="UN146" s="6"/>
      <c r="UO146" s="6"/>
      <c r="UP146" s="6"/>
      <c r="UQ146" s="6"/>
      <c r="UR146" s="6"/>
      <c r="US146" s="6"/>
      <c r="UT146" s="6"/>
      <c r="UU146" s="6"/>
      <c r="UV146" s="6"/>
      <c r="UW146" s="6"/>
      <c r="UX146" s="6"/>
      <c r="UY146" s="6"/>
      <c r="UZ146" s="6"/>
      <c r="VA146" s="6"/>
      <c r="VB146" s="6"/>
      <c r="VC146" s="6"/>
      <c r="VD146" s="6"/>
      <c r="VE146" s="6"/>
      <c r="VF146" s="6"/>
      <c r="VG146" s="6"/>
      <c r="VH146" s="6"/>
      <c r="VI146" s="6"/>
      <c r="VJ146" s="6"/>
      <c r="VK146" s="6"/>
      <c r="VL146" s="6"/>
      <c r="VM146" s="6"/>
      <c r="VN146" s="6"/>
      <c r="VO146" s="6"/>
      <c r="VP146" s="6"/>
      <c r="VQ146" s="6"/>
      <c r="VR146" s="6"/>
      <c r="VS146" s="6"/>
      <c r="VT146" s="6"/>
      <c r="VU146" s="6"/>
      <c r="VV146" s="6"/>
      <c r="VW146" s="6"/>
      <c r="VX146" s="6"/>
      <c r="VY146" s="6"/>
      <c r="VZ146" s="6"/>
      <c r="WA146" s="6"/>
      <c r="WB146" s="6"/>
      <c r="WC146" s="6"/>
      <c r="WD146" s="6"/>
      <c r="WE146" s="6"/>
      <c r="WF146" s="6"/>
      <c r="WG146" s="6"/>
      <c r="WH146" s="6"/>
      <c r="WI146" s="6"/>
      <c r="WJ146" s="6"/>
      <c r="WK146" s="6"/>
      <c r="WL146" s="6"/>
      <c r="WM146" s="6"/>
      <c r="WN146" s="6"/>
      <c r="WO146" s="6"/>
      <c r="WP146" s="6"/>
      <c r="WQ146" s="6"/>
      <c r="WR146" s="6"/>
      <c r="WS146" s="6"/>
      <c r="WT146" s="6"/>
      <c r="WU146" s="6"/>
      <c r="WV146" s="6"/>
      <c r="WW146" s="6"/>
      <c r="WX146" s="6"/>
      <c r="WY146" s="6"/>
      <c r="WZ146" s="6"/>
      <c r="XA146" s="6"/>
      <c r="XB146" s="6"/>
      <c r="XC146" s="6"/>
      <c r="XD146" s="6"/>
      <c r="XE146" s="6"/>
      <c r="XF146" s="6"/>
      <c r="XG146" s="6"/>
      <c r="XH146" s="6"/>
      <c r="XI146" s="6"/>
      <c r="XJ146" s="6"/>
      <c r="XK146" s="6"/>
      <c r="XL146" s="6"/>
      <c r="XM146" s="6"/>
      <c r="XN146" s="6"/>
      <c r="XO146" s="6"/>
      <c r="XP146" s="6"/>
      <c r="XQ146" s="6"/>
      <c r="XR146" s="6"/>
      <c r="XS146" s="6"/>
      <c r="XT146" s="6"/>
      <c r="XU146" s="6"/>
      <c r="XV146" s="6"/>
      <c r="XW146" s="6"/>
      <c r="XX146" s="6"/>
      <c r="XY146" s="6"/>
      <c r="XZ146" s="6"/>
      <c r="YA146" s="6"/>
      <c r="YB146" s="6"/>
      <c r="YC146" s="6"/>
      <c r="YD146" s="6"/>
      <c r="YE146" s="6"/>
      <c r="YF146" s="6"/>
      <c r="YG146" s="6"/>
      <c r="YH146" s="6"/>
      <c r="YI146" s="6"/>
      <c r="YJ146" s="6"/>
      <c r="YK146" s="6"/>
      <c r="YL146" s="6"/>
      <c r="YM146" s="6"/>
      <c r="YN146" s="6"/>
      <c r="YO146" s="6"/>
      <c r="YP146" s="6"/>
      <c r="YQ146" s="6"/>
      <c r="YR146" s="6"/>
      <c r="YS146" s="6"/>
      <c r="YT146" s="6"/>
      <c r="YU146" s="6"/>
      <c r="YV146" s="6"/>
      <c r="YW146" s="6"/>
      <c r="YX146" s="6"/>
      <c r="YY146" s="6"/>
      <c r="YZ146" s="6"/>
      <c r="ZA146" s="6"/>
      <c r="ZB146" s="6"/>
      <c r="ZC146" s="6"/>
      <c r="ZD146" s="6"/>
      <c r="ZE146" s="6"/>
      <c r="ZF146" s="6"/>
      <c r="ZG146" s="6"/>
      <c r="ZH146" s="6"/>
      <c r="ZI146" s="6"/>
      <c r="ZJ146" s="6"/>
      <c r="ZK146" s="6"/>
      <c r="ZL146" s="6"/>
      <c r="ZM146" s="6"/>
      <c r="ZN146" s="6"/>
      <c r="ZO146" s="6"/>
      <c r="ZP146" s="6"/>
      <c r="ZQ146" s="6"/>
      <c r="ZR146" s="6"/>
      <c r="ZS146" s="6"/>
      <c r="ZT146" s="6"/>
      <c r="ZU146" s="6"/>
      <c r="ZV146" s="6"/>
      <c r="ZW146" s="6"/>
      <c r="ZX146" s="6"/>
      <c r="ZY146" s="6"/>
      <c r="ZZ146" s="6"/>
      <c r="AAA146" s="6"/>
      <c r="AAB146" s="6"/>
      <c r="AAC146" s="6"/>
      <c r="AAD146" s="6"/>
      <c r="AAE146" s="6"/>
      <c r="AAF146" s="6"/>
      <c r="AAG146" s="6"/>
      <c r="AAH146" s="6"/>
      <c r="AAI146" s="6"/>
      <c r="AAJ146" s="6"/>
      <c r="AAK146" s="6"/>
      <c r="AAL146" s="6"/>
      <c r="AAM146" s="6"/>
      <c r="AAN146" s="6"/>
      <c r="AAO146" s="6"/>
      <c r="AAP146" s="6"/>
      <c r="AAQ146" s="6"/>
      <c r="AAR146" s="6"/>
      <c r="AAS146" s="6"/>
      <c r="AAT146" s="6"/>
      <c r="AAU146" s="6"/>
      <c r="AAV146" s="6"/>
      <c r="AAW146" s="6"/>
      <c r="AAX146" s="6"/>
      <c r="AAY146" s="6"/>
      <c r="AAZ146" s="6"/>
      <c r="ABA146" s="6"/>
      <c r="ABB146" s="6"/>
      <c r="ABC146" s="6"/>
      <c r="ABD146" s="6"/>
      <c r="ABE146" s="6"/>
      <c r="ABF146" s="6"/>
      <c r="ABG146" s="6"/>
      <c r="ABH146" s="6"/>
      <c r="ABI146" s="6"/>
      <c r="ABJ146" s="6"/>
      <c r="ABK146" s="6"/>
      <c r="ABL146" s="6"/>
      <c r="ABM146" s="6"/>
      <c r="ABN146" s="6"/>
      <c r="ABO146" s="6"/>
      <c r="ABP146" s="6"/>
      <c r="ABQ146" s="6"/>
      <c r="ABR146" s="6"/>
      <c r="ABS146" s="6"/>
      <c r="ABT146" s="6"/>
      <c r="ABU146" s="6"/>
      <c r="ABV146" s="6"/>
      <c r="ABW146" s="6"/>
      <c r="ABX146" s="6"/>
      <c r="ABY146" s="6"/>
      <c r="ABZ146" s="6"/>
      <c r="ACA146" s="6"/>
      <c r="ACB146" s="6"/>
      <c r="ACC146" s="6"/>
      <c r="ACD146" s="6"/>
      <c r="ACE146" s="6"/>
      <c r="ACF146" s="6"/>
      <c r="ACG146" s="6"/>
      <c r="ACH146" s="6"/>
      <c r="ACI146" s="6"/>
      <c r="ACJ146" s="6"/>
      <c r="ACK146" s="6"/>
      <c r="ACL146" s="6"/>
      <c r="ACM146" s="6"/>
      <c r="ACN146" s="6"/>
      <c r="ACO146" s="6"/>
      <c r="ACP146" s="6"/>
      <c r="ACQ146" s="6"/>
      <c r="ACR146" s="6"/>
      <c r="ACS146" s="6"/>
      <c r="ACT146" s="6"/>
      <c r="ACU146" s="6"/>
      <c r="ACV146" s="6"/>
      <c r="ACW146" s="6"/>
      <c r="ACX146" s="6"/>
      <c r="ACY146" s="6"/>
      <c r="ACZ146" s="6"/>
      <c r="ADA146" s="6"/>
      <c r="ADB146" s="6"/>
      <c r="ADC146" s="6"/>
      <c r="ADD146" s="6"/>
      <c r="ADE146" s="6"/>
      <c r="ADF146" s="6"/>
      <c r="ADG146" s="6"/>
      <c r="ADH146" s="6"/>
      <c r="ADI146" s="6"/>
      <c r="ADJ146" s="6"/>
      <c r="ADK146" s="6"/>
      <c r="ADL146" s="6"/>
      <c r="ADM146" s="6"/>
      <c r="ADN146" s="6"/>
      <c r="ADO146" s="6"/>
      <c r="ADP146" s="6"/>
      <c r="ADQ146" s="6"/>
      <c r="ADR146" s="6"/>
      <c r="ADS146" s="6"/>
      <c r="ADT146" s="6"/>
      <c r="ADU146" s="6"/>
      <c r="ADV146" s="6"/>
      <c r="ADW146" s="6"/>
      <c r="ADX146" s="6"/>
      <c r="ADY146" s="6"/>
      <c r="ADZ146" s="6"/>
      <c r="AEA146" s="6"/>
      <c r="AEB146" s="6"/>
      <c r="AEC146" s="6"/>
      <c r="AED146" s="6"/>
      <c r="AEE146" s="6"/>
      <c r="AEF146" s="6"/>
      <c r="AEG146" s="6"/>
      <c r="AEH146" s="6"/>
      <c r="AEI146" s="6"/>
      <c r="AEJ146" s="6"/>
      <c r="AEK146" s="6"/>
      <c r="AEL146" s="6"/>
      <c r="AEM146" s="6"/>
      <c r="AEN146" s="6"/>
      <c r="AEO146" s="6"/>
      <c r="AEP146" s="6"/>
      <c r="AEQ146" s="6"/>
      <c r="AER146" s="6"/>
      <c r="AES146" s="6"/>
      <c r="AET146" s="6"/>
      <c r="AEU146" s="6"/>
      <c r="AEV146" s="6"/>
      <c r="AEW146" s="6"/>
      <c r="AEX146" s="6"/>
      <c r="AEY146" s="6"/>
      <c r="AEZ146" s="6"/>
      <c r="AFA146" s="6"/>
      <c r="AFB146" s="6"/>
      <c r="AFC146" s="6"/>
      <c r="AFD146" s="6"/>
      <c r="AFE146" s="6"/>
      <c r="AFF146" s="6"/>
      <c r="AFG146" s="6"/>
      <c r="AFH146" s="6"/>
      <c r="AFI146" s="6"/>
      <c r="AFJ146" s="6"/>
      <c r="AFK146" s="6"/>
      <c r="AFL146" s="6"/>
    </row>
    <row r="147" spans="1:844" s="11" customFormat="1" ht="54" customHeight="1">
      <c r="A147" s="94" t="s">
        <v>69</v>
      </c>
      <c r="B147" s="95" t="s">
        <v>401</v>
      </c>
      <c r="C147" s="93" t="s">
        <v>594</v>
      </c>
      <c r="D147" s="90"/>
      <c r="E147" s="2" t="s">
        <v>151</v>
      </c>
      <c r="F147" s="93" t="s">
        <v>380</v>
      </c>
      <c r="G147" s="93" t="s">
        <v>379</v>
      </c>
      <c r="H147" s="79"/>
      <c r="I147" s="82"/>
      <c r="J147" s="81"/>
      <c r="K147" s="81"/>
      <c r="L147" s="79"/>
      <c r="M147" s="79"/>
      <c r="N147" s="80"/>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c r="HO147" s="6"/>
      <c r="HP147" s="6"/>
      <c r="HQ147" s="6"/>
      <c r="HR147" s="6"/>
      <c r="HS147" s="6"/>
      <c r="HT147" s="6"/>
      <c r="HU147" s="6"/>
      <c r="HV147" s="6"/>
      <c r="HW147" s="6"/>
      <c r="HX147" s="6"/>
      <c r="HY147" s="6"/>
      <c r="HZ147" s="6"/>
      <c r="IA147" s="6"/>
      <c r="IB147" s="6"/>
      <c r="IC147" s="6"/>
      <c r="ID147" s="6"/>
      <c r="IE147" s="6"/>
      <c r="IF147" s="6"/>
      <c r="IG147" s="6"/>
      <c r="IH147" s="6"/>
      <c r="II147" s="6"/>
      <c r="IJ147" s="6"/>
      <c r="IK147" s="6"/>
      <c r="IL147" s="6"/>
      <c r="IM147" s="6"/>
      <c r="IN147" s="6"/>
      <c r="IO147" s="6"/>
      <c r="IP147" s="6"/>
      <c r="IQ147" s="6"/>
      <c r="IR147" s="6"/>
      <c r="IS147" s="6"/>
      <c r="IT147" s="6"/>
      <c r="IU147" s="6"/>
      <c r="IV147" s="6"/>
      <c r="IW147" s="6"/>
      <c r="IX147" s="6"/>
      <c r="IY147" s="6"/>
      <c r="IZ147" s="6"/>
      <c r="JA147" s="6"/>
      <c r="JB147" s="6"/>
      <c r="JC147" s="6"/>
      <c r="JD147" s="6"/>
      <c r="JE147" s="6"/>
      <c r="JF147" s="6"/>
      <c r="JG147" s="6"/>
      <c r="JH147" s="6"/>
      <c r="JI147" s="6"/>
      <c r="JJ147" s="6"/>
      <c r="JK147" s="6"/>
      <c r="JL147" s="6"/>
      <c r="JM147" s="6"/>
      <c r="JN147" s="6"/>
      <c r="JO147" s="6"/>
      <c r="JP147" s="6"/>
      <c r="JQ147" s="6"/>
      <c r="JR147" s="6"/>
      <c r="JS147" s="6"/>
      <c r="JT147" s="6"/>
      <c r="JU147" s="6"/>
      <c r="JV147" s="6"/>
      <c r="JW147" s="6"/>
      <c r="JX147" s="6"/>
      <c r="JY147" s="6"/>
      <c r="JZ147" s="6"/>
      <c r="KA147" s="6"/>
      <c r="KB147" s="6"/>
      <c r="KC147" s="6"/>
      <c r="KD147" s="6"/>
      <c r="KE147" s="6"/>
      <c r="KF147" s="6"/>
      <c r="KG147" s="6"/>
      <c r="KH147" s="6"/>
      <c r="KI147" s="6"/>
      <c r="KJ147" s="6"/>
      <c r="KK147" s="6"/>
      <c r="KL147" s="6"/>
      <c r="KM147" s="6"/>
      <c r="KN147" s="6"/>
      <c r="KO147" s="6"/>
      <c r="KP147" s="6"/>
      <c r="KQ147" s="6"/>
      <c r="KR147" s="6"/>
      <c r="KS147" s="6"/>
      <c r="KT147" s="6"/>
      <c r="KU147" s="6"/>
      <c r="KV147" s="6"/>
      <c r="KW147" s="6"/>
      <c r="KX147" s="6"/>
      <c r="KY147" s="6"/>
      <c r="KZ147" s="6"/>
      <c r="LA147" s="6"/>
      <c r="LB147" s="6"/>
      <c r="LC147" s="6"/>
      <c r="LD147" s="6"/>
      <c r="LE147" s="6"/>
      <c r="LF147" s="6"/>
      <c r="LG147" s="6"/>
      <c r="LH147" s="6"/>
      <c r="LI147" s="6"/>
      <c r="LJ147" s="6"/>
      <c r="LK147" s="6"/>
      <c r="LL147" s="6"/>
      <c r="LM147" s="6"/>
      <c r="LN147" s="6"/>
      <c r="LO147" s="6"/>
      <c r="LP147" s="6"/>
      <c r="LQ147" s="6"/>
      <c r="LR147" s="6"/>
      <c r="LS147" s="6"/>
      <c r="LT147" s="6"/>
      <c r="LU147" s="6"/>
      <c r="LV147" s="6"/>
      <c r="LW147" s="6"/>
      <c r="LX147" s="6"/>
      <c r="LY147" s="6"/>
      <c r="LZ147" s="6"/>
      <c r="MA147" s="6"/>
      <c r="MB147" s="6"/>
      <c r="MC147" s="6"/>
      <c r="MD147" s="6"/>
      <c r="ME147" s="6"/>
      <c r="MF147" s="6"/>
      <c r="MG147" s="6"/>
      <c r="MH147" s="6"/>
      <c r="MI147" s="6"/>
      <c r="MJ147" s="6"/>
      <c r="MK147" s="6"/>
      <c r="ML147" s="6"/>
      <c r="MM147" s="6"/>
      <c r="MN147" s="6"/>
      <c r="MO147" s="6"/>
      <c r="MP147" s="6"/>
      <c r="MQ147" s="6"/>
      <c r="MR147" s="6"/>
      <c r="MS147" s="6"/>
      <c r="MT147" s="6"/>
      <c r="MU147" s="6"/>
      <c r="MV147" s="6"/>
      <c r="MW147" s="6"/>
      <c r="MX147" s="6"/>
      <c r="MY147" s="6"/>
      <c r="MZ147" s="6"/>
      <c r="NA147" s="6"/>
      <c r="NB147" s="6"/>
      <c r="NC147" s="6"/>
      <c r="ND147" s="6"/>
      <c r="NE147" s="6"/>
      <c r="NF147" s="6"/>
      <c r="NG147" s="6"/>
      <c r="NH147" s="6"/>
      <c r="NI147" s="6"/>
      <c r="NJ147" s="6"/>
      <c r="NK147" s="6"/>
      <c r="NL147" s="6"/>
      <c r="NM147" s="6"/>
      <c r="NN147" s="6"/>
      <c r="NO147" s="6"/>
      <c r="NP147" s="6"/>
      <c r="NQ147" s="6"/>
      <c r="NR147" s="6"/>
      <c r="NS147" s="6"/>
      <c r="NT147" s="6"/>
      <c r="NU147" s="6"/>
      <c r="NV147" s="6"/>
      <c r="NW147" s="6"/>
      <c r="NX147" s="6"/>
      <c r="NY147" s="6"/>
      <c r="NZ147" s="6"/>
      <c r="OA147" s="6"/>
      <c r="OB147" s="6"/>
      <c r="OC147" s="6"/>
      <c r="OD147" s="6"/>
      <c r="OE147" s="6"/>
      <c r="OF147" s="6"/>
      <c r="OG147" s="6"/>
      <c r="OH147" s="6"/>
      <c r="OI147" s="6"/>
      <c r="OJ147" s="6"/>
      <c r="OK147" s="6"/>
      <c r="OL147" s="6"/>
      <c r="OM147" s="6"/>
      <c r="ON147" s="6"/>
      <c r="OO147" s="6"/>
      <c r="OP147" s="6"/>
      <c r="OQ147" s="6"/>
      <c r="OR147" s="6"/>
      <c r="OS147" s="6"/>
      <c r="OT147" s="6"/>
      <c r="OU147" s="6"/>
      <c r="OV147" s="6"/>
      <c r="OW147" s="6"/>
      <c r="OX147" s="6"/>
      <c r="OY147" s="6"/>
      <c r="OZ147" s="6"/>
      <c r="PA147" s="6"/>
      <c r="PB147" s="6"/>
      <c r="PC147" s="6"/>
      <c r="PD147" s="6"/>
      <c r="PE147" s="6"/>
      <c r="PF147" s="6"/>
      <c r="PG147" s="6"/>
      <c r="PH147" s="6"/>
      <c r="PI147" s="6"/>
      <c r="PJ147" s="6"/>
      <c r="PK147" s="6"/>
      <c r="PL147" s="6"/>
      <c r="PM147" s="6"/>
      <c r="PN147" s="6"/>
      <c r="PO147" s="6"/>
      <c r="PP147" s="6"/>
      <c r="PQ147" s="6"/>
      <c r="PR147" s="6"/>
      <c r="PS147" s="6"/>
      <c r="PT147" s="6"/>
      <c r="PU147" s="6"/>
      <c r="PV147" s="6"/>
      <c r="PW147" s="6"/>
      <c r="PX147" s="6"/>
      <c r="PY147" s="6"/>
      <c r="PZ147" s="6"/>
      <c r="QA147" s="6"/>
      <c r="QB147" s="6"/>
      <c r="QC147" s="6"/>
      <c r="QD147" s="6"/>
      <c r="QE147" s="6"/>
      <c r="QF147" s="6"/>
      <c r="QG147" s="6"/>
      <c r="QH147" s="6"/>
      <c r="QI147" s="6"/>
      <c r="QJ147" s="6"/>
      <c r="QK147" s="6"/>
      <c r="QL147" s="6"/>
      <c r="QM147" s="6"/>
      <c r="QN147" s="6"/>
      <c r="QO147" s="6"/>
      <c r="QP147" s="6"/>
      <c r="QQ147" s="6"/>
      <c r="QR147" s="6"/>
      <c r="QS147" s="6"/>
      <c r="QT147" s="6"/>
      <c r="QU147" s="6"/>
      <c r="QV147" s="6"/>
      <c r="QW147" s="6"/>
      <c r="QX147" s="6"/>
      <c r="QY147" s="6"/>
      <c r="QZ147" s="6"/>
      <c r="RA147" s="6"/>
      <c r="RB147" s="6"/>
      <c r="RC147" s="6"/>
      <c r="RD147" s="6"/>
      <c r="RE147" s="6"/>
      <c r="RF147" s="6"/>
      <c r="RG147" s="6"/>
      <c r="RH147" s="6"/>
      <c r="RI147" s="6"/>
      <c r="RJ147" s="6"/>
      <c r="RK147" s="6"/>
      <c r="RL147" s="6"/>
      <c r="RM147" s="6"/>
      <c r="RN147" s="6"/>
      <c r="RO147" s="6"/>
      <c r="RP147" s="6"/>
      <c r="RQ147" s="6"/>
      <c r="RR147" s="6"/>
      <c r="RS147" s="6"/>
      <c r="RT147" s="6"/>
      <c r="RU147" s="6"/>
      <c r="RV147" s="6"/>
      <c r="RW147" s="6"/>
      <c r="RX147" s="6"/>
      <c r="RY147" s="6"/>
      <c r="RZ147" s="6"/>
      <c r="SA147" s="6"/>
      <c r="SB147" s="6"/>
      <c r="SC147" s="6"/>
      <c r="SD147" s="6"/>
      <c r="SE147" s="6"/>
      <c r="SF147" s="6"/>
      <c r="SG147" s="6"/>
      <c r="SH147" s="6"/>
      <c r="SI147" s="6"/>
      <c r="SJ147" s="6"/>
      <c r="SK147" s="6"/>
      <c r="SL147" s="6"/>
      <c r="SM147" s="6"/>
      <c r="SN147" s="6"/>
      <c r="SO147" s="6"/>
      <c r="SP147" s="6"/>
      <c r="SQ147" s="6"/>
      <c r="SR147" s="6"/>
      <c r="SS147" s="6"/>
      <c r="ST147" s="6"/>
      <c r="SU147" s="6"/>
      <c r="SV147" s="6"/>
      <c r="SW147" s="6"/>
      <c r="SX147" s="6"/>
      <c r="SY147" s="6"/>
      <c r="SZ147" s="6"/>
      <c r="TA147" s="6"/>
      <c r="TB147" s="6"/>
      <c r="TC147" s="6"/>
      <c r="TD147" s="6"/>
      <c r="TE147" s="6"/>
      <c r="TF147" s="6"/>
      <c r="TG147" s="6"/>
      <c r="TH147" s="6"/>
      <c r="TI147" s="6"/>
      <c r="TJ147" s="6"/>
      <c r="TK147" s="6"/>
      <c r="TL147" s="6"/>
      <c r="TM147" s="6"/>
      <c r="TN147" s="6"/>
      <c r="TO147" s="6"/>
      <c r="TP147" s="6"/>
      <c r="TQ147" s="6"/>
      <c r="TR147" s="6"/>
      <c r="TS147" s="6"/>
      <c r="TT147" s="6"/>
      <c r="TU147" s="6"/>
      <c r="TV147" s="6"/>
      <c r="TW147" s="6"/>
      <c r="TX147" s="6"/>
      <c r="TY147" s="6"/>
      <c r="TZ147" s="6"/>
      <c r="UA147" s="6"/>
      <c r="UB147" s="6"/>
      <c r="UC147" s="6"/>
      <c r="UD147" s="6"/>
      <c r="UE147" s="6"/>
      <c r="UF147" s="6"/>
      <c r="UG147" s="6"/>
      <c r="UH147" s="6"/>
      <c r="UI147" s="6"/>
      <c r="UJ147" s="6"/>
      <c r="UK147" s="6"/>
      <c r="UL147" s="6"/>
      <c r="UM147" s="6"/>
      <c r="UN147" s="6"/>
      <c r="UO147" s="6"/>
      <c r="UP147" s="6"/>
      <c r="UQ147" s="6"/>
      <c r="UR147" s="6"/>
      <c r="US147" s="6"/>
      <c r="UT147" s="6"/>
      <c r="UU147" s="6"/>
      <c r="UV147" s="6"/>
      <c r="UW147" s="6"/>
      <c r="UX147" s="6"/>
      <c r="UY147" s="6"/>
      <c r="UZ147" s="6"/>
      <c r="VA147" s="6"/>
      <c r="VB147" s="6"/>
      <c r="VC147" s="6"/>
      <c r="VD147" s="6"/>
      <c r="VE147" s="6"/>
      <c r="VF147" s="6"/>
      <c r="VG147" s="6"/>
      <c r="VH147" s="6"/>
      <c r="VI147" s="6"/>
      <c r="VJ147" s="6"/>
      <c r="VK147" s="6"/>
      <c r="VL147" s="6"/>
      <c r="VM147" s="6"/>
      <c r="VN147" s="6"/>
      <c r="VO147" s="6"/>
      <c r="VP147" s="6"/>
      <c r="VQ147" s="6"/>
      <c r="VR147" s="6"/>
      <c r="VS147" s="6"/>
      <c r="VT147" s="6"/>
      <c r="VU147" s="6"/>
      <c r="VV147" s="6"/>
      <c r="VW147" s="6"/>
      <c r="VX147" s="6"/>
      <c r="VY147" s="6"/>
      <c r="VZ147" s="6"/>
      <c r="WA147" s="6"/>
      <c r="WB147" s="6"/>
      <c r="WC147" s="6"/>
      <c r="WD147" s="6"/>
      <c r="WE147" s="6"/>
      <c r="WF147" s="6"/>
      <c r="WG147" s="6"/>
      <c r="WH147" s="6"/>
      <c r="WI147" s="6"/>
      <c r="WJ147" s="6"/>
      <c r="WK147" s="6"/>
      <c r="WL147" s="6"/>
      <c r="WM147" s="6"/>
      <c r="WN147" s="6"/>
      <c r="WO147" s="6"/>
      <c r="WP147" s="6"/>
      <c r="WQ147" s="6"/>
      <c r="WR147" s="6"/>
      <c r="WS147" s="6"/>
      <c r="WT147" s="6"/>
      <c r="WU147" s="6"/>
      <c r="WV147" s="6"/>
      <c r="WW147" s="6"/>
      <c r="WX147" s="6"/>
      <c r="WY147" s="6"/>
      <c r="WZ147" s="6"/>
      <c r="XA147" s="6"/>
      <c r="XB147" s="6"/>
      <c r="XC147" s="6"/>
      <c r="XD147" s="6"/>
      <c r="XE147" s="6"/>
      <c r="XF147" s="6"/>
      <c r="XG147" s="6"/>
      <c r="XH147" s="6"/>
      <c r="XI147" s="6"/>
      <c r="XJ147" s="6"/>
      <c r="XK147" s="6"/>
      <c r="XL147" s="6"/>
      <c r="XM147" s="6"/>
      <c r="XN147" s="6"/>
      <c r="XO147" s="6"/>
      <c r="XP147" s="6"/>
      <c r="XQ147" s="6"/>
      <c r="XR147" s="6"/>
      <c r="XS147" s="6"/>
      <c r="XT147" s="6"/>
      <c r="XU147" s="6"/>
      <c r="XV147" s="6"/>
      <c r="XW147" s="6"/>
      <c r="XX147" s="6"/>
      <c r="XY147" s="6"/>
      <c r="XZ147" s="6"/>
      <c r="YA147" s="6"/>
      <c r="YB147" s="6"/>
      <c r="YC147" s="6"/>
      <c r="YD147" s="6"/>
      <c r="YE147" s="6"/>
      <c r="YF147" s="6"/>
      <c r="YG147" s="6"/>
      <c r="YH147" s="6"/>
      <c r="YI147" s="6"/>
      <c r="YJ147" s="6"/>
      <c r="YK147" s="6"/>
      <c r="YL147" s="6"/>
      <c r="YM147" s="6"/>
      <c r="YN147" s="6"/>
      <c r="YO147" s="6"/>
      <c r="YP147" s="6"/>
      <c r="YQ147" s="6"/>
      <c r="YR147" s="6"/>
      <c r="YS147" s="6"/>
      <c r="YT147" s="6"/>
      <c r="YU147" s="6"/>
      <c r="YV147" s="6"/>
      <c r="YW147" s="6"/>
      <c r="YX147" s="6"/>
      <c r="YY147" s="6"/>
      <c r="YZ147" s="6"/>
      <c r="ZA147" s="6"/>
      <c r="ZB147" s="6"/>
      <c r="ZC147" s="6"/>
      <c r="ZD147" s="6"/>
      <c r="ZE147" s="6"/>
      <c r="ZF147" s="6"/>
      <c r="ZG147" s="6"/>
      <c r="ZH147" s="6"/>
      <c r="ZI147" s="6"/>
      <c r="ZJ147" s="6"/>
      <c r="ZK147" s="6"/>
      <c r="ZL147" s="6"/>
      <c r="ZM147" s="6"/>
      <c r="ZN147" s="6"/>
      <c r="ZO147" s="6"/>
      <c r="ZP147" s="6"/>
      <c r="ZQ147" s="6"/>
      <c r="ZR147" s="6"/>
      <c r="ZS147" s="6"/>
      <c r="ZT147" s="6"/>
      <c r="ZU147" s="6"/>
      <c r="ZV147" s="6"/>
      <c r="ZW147" s="6"/>
      <c r="ZX147" s="6"/>
      <c r="ZY147" s="6"/>
      <c r="ZZ147" s="6"/>
      <c r="AAA147" s="6"/>
      <c r="AAB147" s="6"/>
      <c r="AAC147" s="6"/>
      <c r="AAD147" s="6"/>
      <c r="AAE147" s="6"/>
      <c r="AAF147" s="6"/>
      <c r="AAG147" s="6"/>
      <c r="AAH147" s="6"/>
      <c r="AAI147" s="6"/>
      <c r="AAJ147" s="6"/>
      <c r="AAK147" s="6"/>
      <c r="AAL147" s="6"/>
      <c r="AAM147" s="6"/>
      <c r="AAN147" s="6"/>
      <c r="AAO147" s="6"/>
      <c r="AAP147" s="6"/>
      <c r="AAQ147" s="6"/>
      <c r="AAR147" s="6"/>
      <c r="AAS147" s="6"/>
      <c r="AAT147" s="6"/>
      <c r="AAU147" s="6"/>
      <c r="AAV147" s="6"/>
      <c r="AAW147" s="6"/>
      <c r="AAX147" s="6"/>
      <c r="AAY147" s="6"/>
      <c r="AAZ147" s="6"/>
      <c r="ABA147" s="6"/>
      <c r="ABB147" s="6"/>
      <c r="ABC147" s="6"/>
      <c r="ABD147" s="6"/>
      <c r="ABE147" s="6"/>
      <c r="ABF147" s="6"/>
      <c r="ABG147" s="6"/>
      <c r="ABH147" s="6"/>
      <c r="ABI147" s="6"/>
      <c r="ABJ147" s="6"/>
      <c r="ABK147" s="6"/>
      <c r="ABL147" s="6"/>
      <c r="ABM147" s="6"/>
      <c r="ABN147" s="6"/>
      <c r="ABO147" s="6"/>
      <c r="ABP147" s="6"/>
      <c r="ABQ147" s="6"/>
      <c r="ABR147" s="6"/>
      <c r="ABS147" s="6"/>
      <c r="ABT147" s="6"/>
      <c r="ABU147" s="6"/>
      <c r="ABV147" s="6"/>
      <c r="ABW147" s="6"/>
      <c r="ABX147" s="6"/>
      <c r="ABY147" s="6"/>
      <c r="ABZ147" s="6"/>
      <c r="ACA147" s="6"/>
      <c r="ACB147" s="6"/>
      <c r="ACC147" s="6"/>
      <c r="ACD147" s="6"/>
      <c r="ACE147" s="6"/>
      <c r="ACF147" s="6"/>
      <c r="ACG147" s="6"/>
      <c r="ACH147" s="6"/>
      <c r="ACI147" s="6"/>
      <c r="ACJ147" s="6"/>
      <c r="ACK147" s="6"/>
      <c r="ACL147" s="6"/>
      <c r="ACM147" s="6"/>
      <c r="ACN147" s="6"/>
      <c r="ACO147" s="6"/>
      <c r="ACP147" s="6"/>
      <c r="ACQ147" s="6"/>
      <c r="ACR147" s="6"/>
      <c r="ACS147" s="6"/>
      <c r="ACT147" s="6"/>
      <c r="ACU147" s="6"/>
      <c r="ACV147" s="6"/>
      <c r="ACW147" s="6"/>
      <c r="ACX147" s="6"/>
      <c r="ACY147" s="6"/>
      <c r="ACZ147" s="6"/>
      <c r="ADA147" s="6"/>
      <c r="ADB147" s="6"/>
      <c r="ADC147" s="6"/>
      <c r="ADD147" s="6"/>
      <c r="ADE147" s="6"/>
      <c r="ADF147" s="6"/>
      <c r="ADG147" s="6"/>
      <c r="ADH147" s="6"/>
      <c r="ADI147" s="6"/>
      <c r="ADJ147" s="6"/>
      <c r="ADK147" s="6"/>
      <c r="ADL147" s="6"/>
      <c r="ADM147" s="6"/>
      <c r="ADN147" s="6"/>
      <c r="ADO147" s="6"/>
      <c r="ADP147" s="6"/>
      <c r="ADQ147" s="6"/>
      <c r="ADR147" s="6"/>
      <c r="ADS147" s="6"/>
      <c r="ADT147" s="6"/>
      <c r="ADU147" s="6"/>
      <c r="ADV147" s="6"/>
      <c r="ADW147" s="6"/>
      <c r="ADX147" s="6"/>
      <c r="ADY147" s="6"/>
      <c r="ADZ147" s="6"/>
      <c r="AEA147" s="6"/>
      <c r="AEB147" s="6"/>
      <c r="AEC147" s="6"/>
      <c r="AED147" s="6"/>
      <c r="AEE147" s="6"/>
      <c r="AEF147" s="6"/>
      <c r="AEG147" s="6"/>
      <c r="AEH147" s="6"/>
      <c r="AEI147" s="6"/>
      <c r="AEJ147" s="6"/>
      <c r="AEK147" s="6"/>
      <c r="AEL147" s="6"/>
      <c r="AEM147" s="6"/>
      <c r="AEN147" s="6"/>
      <c r="AEO147" s="6"/>
      <c r="AEP147" s="6"/>
      <c r="AEQ147" s="6"/>
      <c r="AER147" s="6"/>
      <c r="AES147" s="6"/>
      <c r="AET147" s="6"/>
      <c r="AEU147" s="6"/>
      <c r="AEV147" s="6"/>
      <c r="AEW147" s="6"/>
      <c r="AEX147" s="6"/>
      <c r="AEY147" s="6"/>
      <c r="AEZ147" s="6"/>
      <c r="AFA147" s="6"/>
      <c r="AFB147" s="6"/>
      <c r="AFC147" s="6"/>
      <c r="AFD147" s="6"/>
      <c r="AFE147" s="6"/>
      <c r="AFF147" s="6"/>
      <c r="AFG147" s="6"/>
      <c r="AFH147" s="6"/>
      <c r="AFI147" s="6"/>
      <c r="AFJ147" s="6"/>
      <c r="AFK147" s="6"/>
      <c r="AFL147" s="6"/>
    </row>
    <row r="148" spans="1:844" ht="33" customHeight="1">
      <c r="A148" s="133" t="s">
        <v>70</v>
      </c>
      <c r="B148" s="146" t="s">
        <v>403</v>
      </c>
      <c r="C148" s="147" t="s">
        <v>595</v>
      </c>
      <c r="D148" s="147" t="s">
        <v>1130</v>
      </c>
      <c r="E148" s="2" t="s">
        <v>1487</v>
      </c>
      <c r="F148" s="93" t="s">
        <v>1132</v>
      </c>
      <c r="G148" s="93" t="s">
        <v>1282</v>
      </c>
      <c r="H148" s="154">
        <f>SUM(H151:H156)</f>
        <v>13961.600000000002</v>
      </c>
      <c r="I148" s="161">
        <f t="shared" ref="I148:M148" si="19">SUM(I151:I156)</f>
        <v>13491.7</v>
      </c>
      <c r="J148" s="129">
        <f t="shared" ref="J148:L148" si="20">SUM(J151:J156)</f>
        <v>11296.7</v>
      </c>
      <c r="K148" s="129">
        <f t="shared" si="20"/>
        <v>11785.6</v>
      </c>
      <c r="L148" s="154">
        <f t="shared" si="20"/>
        <v>55.2</v>
      </c>
      <c r="M148" s="154">
        <f t="shared" si="19"/>
        <v>55.2</v>
      </c>
      <c r="N148" s="169"/>
    </row>
    <row r="149" spans="1:844" ht="30">
      <c r="A149" s="133"/>
      <c r="B149" s="146"/>
      <c r="C149" s="147"/>
      <c r="D149" s="147"/>
      <c r="E149" s="2" t="s">
        <v>1134</v>
      </c>
      <c r="F149" s="93" t="s">
        <v>1133</v>
      </c>
      <c r="G149" s="93" t="s">
        <v>1131</v>
      </c>
      <c r="H149" s="154"/>
      <c r="I149" s="161"/>
      <c r="J149" s="130"/>
      <c r="K149" s="130"/>
      <c r="L149" s="154"/>
      <c r="M149" s="154"/>
      <c r="N149" s="169"/>
    </row>
    <row r="150" spans="1:844" ht="15">
      <c r="A150" s="133"/>
      <c r="B150" s="146"/>
      <c r="C150" s="147"/>
      <c r="D150" s="147"/>
      <c r="E150" s="2" t="s">
        <v>605</v>
      </c>
      <c r="F150" s="93"/>
      <c r="G150" s="93"/>
      <c r="H150" s="79"/>
      <c r="I150" s="82"/>
      <c r="J150" s="79"/>
      <c r="K150" s="79"/>
      <c r="L150" s="79"/>
      <c r="M150" s="79"/>
      <c r="N150" s="80"/>
    </row>
    <row r="151" spans="1:844" ht="90">
      <c r="A151" s="133"/>
      <c r="B151" s="146"/>
      <c r="C151" s="93" t="s">
        <v>624</v>
      </c>
      <c r="D151" s="93" t="s">
        <v>1130</v>
      </c>
      <c r="E151" s="2" t="s">
        <v>627</v>
      </c>
      <c r="F151" s="99" t="s">
        <v>648</v>
      </c>
      <c r="G151" s="93" t="s">
        <v>628</v>
      </c>
      <c r="H151" s="79">
        <v>50.6</v>
      </c>
      <c r="I151" s="82">
        <v>50.6</v>
      </c>
      <c r="J151" s="79">
        <v>55.2</v>
      </c>
      <c r="K151" s="79">
        <v>55.2</v>
      </c>
      <c r="L151" s="79">
        <v>55.2</v>
      </c>
      <c r="M151" s="79">
        <v>55.2</v>
      </c>
      <c r="N151" s="80" t="s">
        <v>449</v>
      </c>
      <c r="O151" s="32"/>
      <c r="P151" s="33"/>
      <c r="Q151" s="32"/>
      <c r="R151" s="32"/>
      <c r="S151" s="32"/>
      <c r="T151" s="32"/>
    </row>
    <row r="152" spans="1:844" ht="60" hidden="1">
      <c r="A152" s="133"/>
      <c r="B152" s="146"/>
      <c r="C152" s="93" t="s">
        <v>625</v>
      </c>
      <c r="D152" s="90" t="s">
        <v>574</v>
      </c>
      <c r="E152" s="88" t="s">
        <v>1213</v>
      </c>
      <c r="F152" s="99" t="s">
        <v>648</v>
      </c>
      <c r="G152" s="38" t="s">
        <v>374</v>
      </c>
      <c r="H152" s="79"/>
      <c r="I152" s="82"/>
      <c r="J152" s="79"/>
      <c r="K152" s="79"/>
      <c r="L152" s="79"/>
      <c r="M152" s="79"/>
      <c r="N152" s="80" t="s">
        <v>1338</v>
      </c>
    </row>
    <row r="153" spans="1:844" ht="45" hidden="1">
      <c r="A153" s="133"/>
      <c r="B153" s="146"/>
      <c r="C153" s="93" t="s">
        <v>626</v>
      </c>
      <c r="D153" s="90" t="s">
        <v>397</v>
      </c>
      <c r="E153" s="88" t="s">
        <v>683</v>
      </c>
      <c r="F153" s="99" t="s">
        <v>648</v>
      </c>
      <c r="G153" s="99" t="s">
        <v>13</v>
      </c>
      <c r="H153" s="79"/>
      <c r="I153" s="82"/>
      <c r="J153" s="79"/>
      <c r="K153" s="79"/>
      <c r="L153" s="79"/>
      <c r="M153" s="79"/>
      <c r="N153" s="80" t="s">
        <v>622</v>
      </c>
    </row>
    <row r="154" spans="1:844" ht="53.25" customHeight="1">
      <c r="A154" s="133"/>
      <c r="B154" s="146"/>
      <c r="C154" s="147" t="s">
        <v>625</v>
      </c>
      <c r="D154" s="157" t="s">
        <v>60</v>
      </c>
      <c r="E154" s="88" t="s">
        <v>623</v>
      </c>
      <c r="F154" s="99" t="s">
        <v>648</v>
      </c>
      <c r="G154" s="99" t="s">
        <v>24</v>
      </c>
      <c r="H154" s="154">
        <v>1960</v>
      </c>
      <c r="I154" s="161">
        <v>1956.8</v>
      </c>
      <c r="J154" s="129"/>
      <c r="K154" s="129"/>
      <c r="L154" s="154"/>
      <c r="M154" s="154"/>
      <c r="N154" s="169" t="s">
        <v>778</v>
      </c>
    </row>
    <row r="155" spans="1:844" ht="45" customHeight="1">
      <c r="A155" s="133"/>
      <c r="B155" s="146"/>
      <c r="C155" s="147"/>
      <c r="D155" s="157"/>
      <c r="E155" s="88" t="s">
        <v>770</v>
      </c>
      <c r="F155" s="99" t="s">
        <v>648</v>
      </c>
      <c r="G155" s="99" t="s">
        <v>618</v>
      </c>
      <c r="H155" s="154"/>
      <c r="I155" s="161"/>
      <c r="J155" s="130"/>
      <c r="K155" s="130"/>
      <c r="L155" s="154"/>
      <c r="M155" s="154"/>
      <c r="N155" s="169"/>
    </row>
    <row r="156" spans="1:844" ht="60">
      <c r="A156" s="133"/>
      <c r="B156" s="146"/>
      <c r="C156" s="93" t="s">
        <v>626</v>
      </c>
      <c r="D156" s="90" t="s">
        <v>61</v>
      </c>
      <c r="E156" s="88" t="s">
        <v>1339</v>
      </c>
      <c r="F156" s="1" t="s">
        <v>648</v>
      </c>
      <c r="G156" s="99" t="s">
        <v>13</v>
      </c>
      <c r="H156" s="79">
        <f>911.2+9147.2+737.7+1032.3+63+59.6</f>
        <v>11951.000000000002</v>
      </c>
      <c r="I156" s="82">
        <f>841.7+8752+737.6+1031+63+59</f>
        <v>11484.300000000001</v>
      </c>
      <c r="J156" s="79">
        <f>550+3673.6+502.2+5863.5+652.2</f>
        <v>11241.5</v>
      </c>
      <c r="K156" s="79">
        <f>180+6351.9+491.3+4528.8+178.4</f>
        <v>11730.4</v>
      </c>
      <c r="L156" s="79"/>
      <c r="M156" s="79"/>
      <c r="N156" s="80" t="s">
        <v>1340</v>
      </c>
    </row>
    <row r="157" spans="1:844" ht="45">
      <c r="A157" s="133" t="s">
        <v>71</v>
      </c>
      <c r="B157" s="146" t="s">
        <v>478</v>
      </c>
      <c r="C157" s="142" t="s">
        <v>418</v>
      </c>
      <c r="D157" s="142" t="s">
        <v>901</v>
      </c>
      <c r="E157" s="2" t="s">
        <v>1488</v>
      </c>
      <c r="F157" s="93" t="s">
        <v>903</v>
      </c>
      <c r="G157" s="93" t="s">
        <v>905</v>
      </c>
      <c r="H157" s="129">
        <f>135+717.1+50+5105</f>
        <v>6007.1</v>
      </c>
      <c r="I157" s="131">
        <f>134.6+711.1+50+5104.5</f>
        <v>6000.2</v>
      </c>
      <c r="J157" s="129">
        <f>135+717.1+50+5105</f>
        <v>6007.1</v>
      </c>
      <c r="K157" s="129">
        <f>135+737.1+30+5105</f>
        <v>6007.1</v>
      </c>
      <c r="L157" s="129">
        <f>135+737.1+30+5105</f>
        <v>6007.1</v>
      </c>
      <c r="M157" s="129">
        <f>7085</f>
        <v>7085</v>
      </c>
      <c r="N157" s="149" t="s">
        <v>1425</v>
      </c>
    </row>
    <row r="158" spans="1:844" ht="30">
      <c r="A158" s="133"/>
      <c r="B158" s="146"/>
      <c r="C158" s="191"/>
      <c r="D158" s="191"/>
      <c r="E158" s="2" t="s">
        <v>902</v>
      </c>
      <c r="F158" s="93" t="s">
        <v>904</v>
      </c>
      <c r="G158" s="93" t="s">
        <v>906</v>
      </c>
      <c r="H158" s="162"/>
      <c r="I158" s="167"/>
      <c r="J158" s="162"/>
      <c r="K158" s="162"/>
      <c r="L158" s="162"/>
      <c r="M158" s="162"/>
      <c r="N158" s="150"/>
    </row>
    <row r="159" spans="1:844" ht="41.25" customHeight="1">
      <c r="A159" s="133"/>
      <c r="B159" s="146"/>
      <c r="C159" s="143"/>
      <c r="D159" s="143"/>
      <c r="E159" s="2" t="s">
        <v>1203</v>
      </c>
      <c r="F159" s="99" t="s">
        <v>648</v>
      </c>
      <c r="G159" s="93" t="s">
        <v>263</v>
      </c>
      <c r="H159" s="130"/>
      <c r="I159" s="132"/>
      <c r="J159" s="130"/>
      <c r="K159" s="130"/>
      <c r="L159" s="130"/>
      <c r="M159" s="130"/>
      <c r="N159" s="151"/>
    </row>
    <row r="160" spans="1:844" ht="41.25" customHeight="1">
      <c r="A160" s="133" t="s">
        <v>306</v>
      </c>
      <c r="B160" s="218" t="s">
        <v>831</v>
      </c>
      <c r="C160" s="206" t="s">
        <v>419</v>
      </c>
      <c r="D160" s="147" t="s">
        <v>1465</v>
      </c>
      <c r="E160" s="2" t="s">
        <v>1489</v>
      </c>
      <c r="F160" s="93" t="s">
        <v>27</v>
      </c>
      <c r="G160" s="93" t="s">
        <v>28</v>
      </c>
      <c r="H160" s="154">
        <f>SUM(H169:H189)</f>
        <v>1604330.5</v>
      </c>
      <c r="I160" s="161">
        <f t="shared" ref="I160:M160" si="21">SUM(I169:I189)</f>
        <v>1567960.3</v>
      </c>
      <c r="J160" s="129">
        <f>SUM(J169:J189)</f>
        <v>1899017.5</v>
      </c>
      <c r="K160" s="129">
        <f t="shared" ref="K160:L160" si="22">SUM(K169:K189)</f>
        <v>1548662.4999999998</v>
      </c>
      <c r="L160" s="154">
        <f t="shared" si="22"/>
        <v>1531045.4</v>
      </c>
      <c r="M160" s="154">
        <f t="shared" si="21"/>
        <v>1522755.9</v>
      </c>
      <c r="N160" s="169"/>
    </row>
    <row r="161" spans="1:844" ht="30">
      <c r="A161" s="133"/>
      <c r="B161" s="218"/>
      <c r="C161" s="206"/>
      <c r="D161" s="147"/>
      <c r="E161" s="2" t="s">
        <v>1490</v>
      </c>
      <c r="F161" s="93" t="s">
        <v>25</v>
      </c>
      <c r="G161" s="93" t="s">
        <v>1310</v>
      </c>
      <c r="H161" s="154"/>
      <c r="I161" s="161"/>
      <c r="J161" s="162"/>
      <c r="K161" s="162"/>
      <c r="L161" s="154"/>
      <c r="M161" s="154"/>
      <c r="N161" s="169"/>
    </row>
    <row r="162" spans="1:844" ht="30">
      <c r="A162" s="133"/>
      <c r="B162" s="218"/>
      <c r="C162" s="206"/>
      <c r="D162" s="147"/>
      <c r="E162" s="2" t="s">
        <v>1457</v>
      </c>
      <c r="F162" s="93" t="s">
        <v>30</v>
      </c>
      <c r="G162" s="93" t="s">
        <v>1311</v>
      </c>
      <c r="H162" s="154"/>
      <c r="I162" s="161"/>
      <c r="J162" s="162"/>
      <c r="K162" s="162"/>
      <c r="L162" s="154"/>
      <c r="M162" s="154"/>
      <c r="N162" s="169"/>
    </row>
    <row r="163" spans="1:844" ht="155.25" customHeight="1">
      <c r="A163" s="133"/>
      <c r="B163" s="218"/>
      <c r="C163" s="206"/>
      <c r="D163" s="147"/>
      <c r="E163" s="2" t="s">
        <v>1491</v>
      </c>
      <c r="F163" s="93" t="s">
        <v>26</v>
      </c>
      <c r="G163" s="93" t="s">
        <v>29</v>
      </c>
      <c r="H163" s="154"/>
      <c r="I163" s="161"/>
      <c r="J163" s="162"/>
      <c r="K163" s="162"/>
      <c r="L163" s="154"/>
      <c r="M163" s="154"/>
      <c r="N163" s="169"/>
    </row>
    <row r="164" spans="1:844" ht="75">
      <c r="A164" s="133"/>
      <c r="B164" s="218"/>
      <c r="C164" s="206"/>
      <c r="D164" s="147"/>
      <c r="E164" s="2" t="s">
        <v>1492</v>
      </c>
      <c r="F164" s="93" t="s">
        <v>32</v>
      </c>
      <c r="G164" s="93" t="s">
        <v>31</v>
      </c>
      <c r="H164" s="154"/>
      <c r="I164" s="161"/>
      <c r="J164" s="162"/>
      <c r="K164" s="162"/>
      <c r="L164" s="154"/>
      <c r="M164" s="154"/>
      <c r="N164" s="169"/>
    </row>
    <row r="165" spans="1:844" ht="112.5" customHeight="1">
      <c r="A165" s="133"/>
      <c r="B165" s="218"/>
      <c r="C165" s="206"/>
      <c r="D165" s="147"/>
      <c r="E165" s="2" t="s">
        <v>1493</v>
      </c>
      <c r="F165" s="93" t="s">
        <v>30</v>
      </c>
      <c r="G165" s="93" t="s">
        <v>31</v>
      </c>
      <c r="H165" s="154"/>
      <c r="I165" s="161"/>
      <c r="J165" s="162"/>
      <c r="K165" s="162"/>
      <c r="L165" s="154"/>
      <c r="M165" s="154"/>
      <c r="N165" s="169"/>
    </row>
    <row r="166" spans="1:844" ht="48" customHeight="1">
      <c r="A166" s="133"/>
      <c r="B166" s="218"/>
      <c r="C166" s="206"/>
      <c r="D166" s="147"/>
      <c r="E166" s="2" t="s">
        <v>1494</v>
      </c>
      <c r="F166" s="93" t="s">
        <v>335</v>
      </c>
      <c r="G166" s="93" t="s">
        <v>336</v>
      </c>
      <c r="H166" s="154"/>
      <c r="I166" s="161"/>
      <c r="J166" s="162"/>
      <c r="K166" s="162"/>
      <c r="L166" s="154"/>
      <c r="M166" s="154"/>
      <c r="N166" s="169"/>
    </row>
    <row r="167" spans="1:844" ht="110.25" customHeight="1">
      <c r="A167" s="133"/>
      <c r="B167" s="218"/>
      <c r="C167" s="206"/>
      <c r="D167" s="147"/>
      <c r="E167" s="2" t="s">
        <v>1429</v>
      </c>
      <c r="F167" s="93" t="s">
        <v>648</v>
      </c>
      <c r="G167" s="93" t="s">
        <v>596</v>
      </c>
      <c r="H167" s="154"/>
      <c r="I167" s="161"/>
      <c r="J167" s="130"/>
      <c r="K167" s="130"/>
      <c r="L167" s="154"/>
      <c r="M167" s="154"/>
      <c r="N167" s="169"/>
    </row>
    <row r="168" spans="1:844" ht="15">
      <c r="A168" s="133"/>
      <c r="B168" s="218"/>
      <c r="C168" s="206"/>
      <c r="D168" s="147"/>
      <c r="E168" s="2" t="s">
        <v>605</v>
      </c>
      <c r="F168" s="93"/>
      <c r="G168" s="93"/>
      <c r="H168" s="79"/>
      <c r="I168" s="82"/>
      <c r="J168" s="79"/>
      <c r="K168" s="79"/>
      <c r="L168" s="79"/>
      <c r="M168" s="79"/>
      <c r="N168" s="80"/>
    </row>
    <row r="169" spans="1:844" ht="61.5" customHeight="1">
      <c r="A169" s="133"/>
      <c r="B169" s="218"/>
      <c r="C169" s="219" t="s">
        <v>343</v>
      </c>
      <c r="D169" s="157" t="s">
        <v>363</v>
      </c>
      <c r="E169" s="2" t="s">
        <v>364</v>
      </c>
      <c r="F169" s="93" t="s">
        <v>648</v>
      </c>
      <c r="G169" s="93" t="s">
        <v>771</v>
      </c>
      <c r="H169" s="154">
        <v>975826</v>
      </c>
      <c r="I169" s="161">
        <v>955557.6</v>
      </c>
      <c r="J169" s="129">
        <v>1209658.3</v>
      </c>
      <c r="K169" s="129">
        <v>1032235.5</v>
      </c>
      <c r="L169" s="154">
        <v>1045897.7</v>
      </c>
      <c r="M169" s="154">
        <v>1045897.7</v>
      </c>
      <c r="N169" s="169" t="s">
        <v>684</v>
      </c>
    </row>
    <row r="170" spans="1:844" ht="48.75" customHeight="1">
      <c r="A170" s="133"/>
      <c r="B170" s="218"/>
      <c r="C170" s="219"/>
      <c r="D170" s="157"/>
      <c r="E170" s="2" t="s">
        <v>772</v>
      </c>
      <c r="F170" s="93" t="s">
        <v>648</v>
      </c>
      <c r="G170" s="93" t="s">
        <v>773</v>
      </c>
      <c r="H170" s="154"/>
      <c r="I170" s="161"/>
      <c r="J170" s="130"/>
      <c r="K170" s="130"/>
      <c r="L170" s="154"/>
      <c r="M170" s="154"/>
      <c r="N170" s="169"/>
    </row>
    <row r="171" spans="1:844" ht="63.75" customHeight="1">
      <c r="A171" s="133"/>
      <c r="B171" s="218"/>
      <c r="C171" s="97" t="s">
        <v>344</v>
      </c>
      <c r="D171" s="90" t="s">
        <v>227</v>
      </c>
      <c r="E171" s="2" t="s">
        <v>294</v>
      </c>
      <c r="F171" s="93" t="s">
        <v>648</v>
      </c>
      <c r="G171" s="93" t="s">
        <v>295</v>
      </c>
      <c r="H171" s="79">
        <v>145930.79999999999</v>
      </c>
      <c r="I171" s="82">
        <v>143344.29999999999</v>
      </c>
      <c r="J171" s="79">
        <v>161926</v>
      </c>
      <c r="K171" s="79">
        <v>167282.20000000001</v>
      </c>
      <c r="L171" s="79">
        <v>176777.2</v>
      </c>
      <c r="M171" s="79">
        <v>176777.2</v>
      </c>
      <c r="N171" s="80" t="s">
        <v>685</v>
      </c>
    </row>
    <row r="172" spans="1:844" ht="114" customHeight="1">
      <c r="A172" s="133"/>
      <c r="B172" s="218"/>
      <c r="C172" s="97" t="s">
        <v>345</v>
      </c>
      <c r="D172" s="90" t="s">
        <v>227</v>
      </c>
      <c r="E172" s="2" t="s">
        <v>296</v>
      </c>
      <c r="F172" s="93" t="s">
        <v>648</v>
      </c>
      <c r="G172" s="93" t="s">
        <v>297</v>
      </c>
      <c r="H172" s="79">
        <f>69628+53993.9+112705.2</f>
        <v>236327.09999999998</v>
      </c>
      <c r="I172" s="82">
        <f>66612.9+53870.5+110920.9</f>
        <v>231404.3</v>
      </c>
      <c r="J172" s="79">
        <f>68918.9+54583.7+115025.5</f>
        <v>238528.09999999998</v>
      </c>
      <c r="K172" s="79">
        <f>69130+54697.2+115168.2</f>
        <v>238995.4</v>
      </c>
      <c r="L172" s="79">
        <f>69486.2+54920.3+116344.4</f>
        <v>240750.9</v>
      </c>
      <c r="M172" s="79">
        <f>69486.2+54920.3+116344.4</f>
        <v>240750.9</v>
      </c>
      <c r="N172" s="80" t="s">
        <v>686</v>
      </c>
      <c r="O172" s="32"/>
      <c r="P172" s="33"/>
      <c r="Q172" s="32"/>
      <c r="R172" s="32"/>
      <c r="S172" s="32"/>
      <c r="T172" s="32"/>
    </row>
    <row r="173" spans="1:844" ht="72.75" customHeight="1">
      <c r="A173" s="133"/>
      <c r="B173" s="218"/>
      <c r="C173" s="97" t="s">
        <v>346</v>
      </c>
      <c r="D173" s="90" t="s">
        <v>365</v>
      </c>
      <c r="E173" s="88" t="s">
        <v>1341</v>
      </c>
      <c r="F173" s="99" t="s">
        <v>298</v>
      </c>
      <c r="G173" s="38" t="s">
        <v>299</v>
      </c>
      <c r="H173" s="79">
        <f>5941.2+316.8+192</f>
        <v>6450</v>
      </c>
      <c r="I173" s="82">
        <f>5782.2+265.9+167.5</f>
        <v>6215.5999999999995</v>
      </c>
      <c r="J173" s="79">
        <f>6451.2+316.8+192</f>
        <v>6960</v>
      </c>
      <c r="K173" s="79">
        <f>6451.2+316.8+192</f>
        <v>6960</v>
      </c>
      <c r="L173" s="79">
        <f>6451.2+316.8+192</f>
        <v>6960</v>
      </c>
      <c r="M173" s="79">
        <f>6451.2+316.8+192</f>
        <v>6960</v>
      </c>
      <c r="N173" s="80" t="s">
        <v>1190</v>
      </c>
      <c r="O173" s="32"/>
      <c r="P173" s="33"/>
      <c r="Q173" s="32"/>
      <c r="R173" s="32"/>
      <c r="S173" s="32"/>
      <c r="T173" s="32"/>
    </row>
    <row r="174" spans="1:844" ht="60">
      <c r="A174" s="133"/>
      <c r="B174" s="218"/>
      <c r="C174" s="97" t="s">
        <v>347</v>
      </c>
      <c r="D174" s="90" t="s">
        <v>363</v>
      </c>
      <c r="E174" s="88" t="s">
        <v>1214</v>
      </c>
      <c r="F174" s="99" t="s">
        <v>648</v>
      </c>
      <c r="G174" s="99" t="s">
        <v>300</v>
      </c>
      <c r="H174" s="79">
        <v>11556.4</v>
      </c>
      <c r="I174" s="82">
        <v>9886.1</v>
      </c>
      <c r="J174" s="79">
        <v>11958.6</v>
      </c>
      <c r="K174" s="79">
        <v>43900</v>
      </c>
      <c r="L174" s="79">
        <v>43900</v>
      </c>
      <c r="M174" s="79">
        <v>43900</v>
      </c>
      <c r="N174" s="80" t="s">
        <v>450</v>
      </c>
    </row>
    <row r="175" spans="1:844" ht="45">
      <c r="A175" s="133"/>
      <c r="B175" s="218"/>
      <c r="C175" s="97" t="s">
        <v>348</v>
      </c>
      <c r="D175" s="90" t="s">
        <v>390</v>
      </c>
      <c r="E175" s="44" t="s">
        <v>1430</v>
      </c>
      <c r="F175" s="41" t="s">
        <v>648</v>
      </c>
      <c r="G175" s="40" t="s">
        <v>644</v>
      </c>
      <c r="H175" s="79"/>
      <c r="I175" s="82"/>
      <c r="J175" s="79">
        <v>177</v>
      </c>
      <c r="K175" s="79">
        <v>249.6</v>
      </c>
      <c r="L175" s="79"/>
      <c r="M175" s="79"/>
      <c r="N175" s="80" t="s">
        <v>1431</v>
      </c>
    </row>
    <row r="176" spans="1:844" s="12" customFormat="1" ht="45.75" customHeight="1">
      <c r="A176" s="133"/>
      <c r="B176" s="218"/>
      <c r="C176" s="97" t="s">
        <v>349</v>
      </c>
      <c r="D176" s="90" t="s">
        <v>571</v>
      </c>
      <c r="E176" s="88" t="s">
        <v>947</v>
      </c>
      <c r="F176" s="99" t="s">
        <v>578</v>
      </c>
      <c r="G176" s="38" t="s">
        <v>579</v>
      </c>
      <c r="H176" s="89">
        <f>1761.5+50+90</f>
        <v>1901.5</v>
      </c>
      <c r="I176" s="89">
        <f>1760.6+50+89.9</f>
        <v>1900.5</v>
      </c>
      <c r="J176" s="89">
        <f>1724.7+50</f>
        <v>1774.7</v>
      </c>
      <c r="K176" s="89">
        <f>1676.7+50</f>
        <v>1726.7</v>
      </c>
      <c r="L176" s="89">
        <f>1618+50</f>
        <v>1668</v>
      </c>
      <c r="M176" s="89"/>
      <c r="N176" s="80" t="s">
        <v>752</v>
      </c>
      <c r="O176" s="32"/>
      <c r="P176" s="33"/>
      <c r="Q176" s="32"/>
      <c r="R176" s="32"/>
      <c r="S176" s="32"/>
      <c r="T176" s="32"/>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c r="FN176" s="6"/>
      <c r="FO176" s="6"/>
      <c r="FP176" s="6"/>
      <c r="FQ176" s="6"/>
      <c r="FR176" s="6"/>
      <c r="FS176" s="6"/>
      <c r="FT176" s="6"/>
      <c r="FU176" s="6"/>
      <c r="FV176" s="6"/>
      <c r="FW176" s="6"/>
      <c r="FX176" s="6"/>
      <c r="FY176" s="6"/>
      <c r="FZ176" s="6"/>
      <c r="GA176" s="6"/>
      <c r="GB176" s="6"/>
      <c r="GC176" s="6"/>
      <c r="GD176" s="6"/>
      <c r="GE176" s="6"/>
      <c r="GF176" s="6"/>
      <c r="GG176" s="6"/>
      <c r="GH176" s="6"/>
      <c r="GI176" s="6"/>
      <c r="GJ176" s="6"/>
      <c r="GK176" s="6"/>
      <c r="GL176" s="6"/>
      <c r="GM176" s="6"/>
      <c r="GN176" s="6"/>
      <c r="GO176" s="6"/>
      <c r="GP176" s="6"/>
      <c r="GQ176" s="6"/>
      <c r="GR176" s="6"/>
      <c r="GS176" s="6"/>
      <c r="GT176" s="6"/>
      <c r="GU176" s="6"/>
      <c r="GV176" s="6"/>
      <c r="GW176" s="6"/>
      <c r="GX176" s="6"/>
      <c r="GY176" s="6"/>
      <c r="GZ176" s="6"/>
      <c r="HA176" s="6"/>
      <c r="HB176" s="6"/>
      <c r="HC176" s="6"/>
      <c r="HD176" s="6"/>
      <c r="HE176" s="6"/>
      <c r="HF176" s="6"/>
      <c r="HG176" s="6"/>
      <c r="HH176" s="6"/>
      <c r="HI176" s="6"/>
      <c r="HJ176" s="6"/>
      <c r="HK176" s="6"/>
      <c r="HL176" s="6"/>
      <c r="HM176" s="6"/>
      <c r="HN176" s="6"/>
      <c r="HO176" s="6"/>
      <c r="HP176" s="6"/>
      <c r="HQ176" s="6"/>
      <c r="HR176" s="6"/>
      <c r="HS176" s="6"/>
      <c r="HT176" s="6"/>
      <c r="HU176" s="6"/>
      <c r="HV176" s="6"/>
      <c r="HW176" s="6"/>
      <c r="HX176" s="6"/>
      <c r="HY176" s="6"/>
      <c r="HZ176" s="6"/>
      <c r="IA176" s="6"/>
      <c r="IB176" s="6"/>
      <c r="IC176" s="6"/>
      <c r="ID176" s="6"/>
      <c r="IE176" s="6"/>
      <c r="IF176" s="6"/>
      <c r="IG176" s="6"/>
      <c r="IH176" s="6"/>
      <c r="II176" s="6"/>
      <c r="IJ176" s="6"/>
      <c r="IK176" s="6"/>
      <c r="IL176" s="6"/>
      <c r="IM176" s="6"/>
      <c r="IN176" s="6"/>
      <c r="IO176" s="6"/>
      <c r="IP176" s="6"/>
      <c r="IQ176" s="6"/>
      <c r="IR176" s="6"/>
      <c r="IS176" s="6"/>
      <c r="IT176" s="6"/>
      <c r="IU176" s="6"/>
      <c r="IV176" s="6"/>
      <c r="IW176" s="6"/>
      <c r="IX176" s="6"/>
      <c r="IY176" s="6"/>
      <c r="IZ176" s="6"/>
      <c r="JA176" s="6"/>
      <c r="JB176" s="6"/>
      <c r="JC176" s="6"/>
      <c r="JD176" s="6"/>
      <c r="JE176" s="6"/>
      <c r="JF176" s="6"/>
      <c r="JG176" s="6"/>
      <c r="JH176" s="6"/>
      <c r="JI176" s="6"/>
      <c r="JJ176" s="6"/>
      <c r="JK176" s="6"/>
      <c r="JL176" s="6"/>
      <c r="JM176" s="6"/>
      <c r="JN176" s="6"/>
      <c r="JO176" s="6"/>
      <c r="JP176" s="6"/>
      <c r="JQ176" s="6"/>
      <c r="JR176" s="6"/>
      <c r="JS176" s="6"/>
      <c r="JT176" s="6"/>
      <c r="JU176" s="6"/>
      <c r="JV176" s="6"/>
      <c r="JW176" s="6"/>
      <c r="JX176" s="6"/>
      <c r="JY176" s="6"/>
      <c r="JZ176" s="6"/>
      <c r="KA176" s="6"/>
      <c r="KB176" s="6"/>
      <c r="KC176" s="6"/>
      <c r="KD176" s="6"/>
      <c r="KE176" s="6"/>
      <c r="KF176" s="6"/>
      <c r="KG176" s="6"/>
      <c r="KH176" s="6"/>
      <c r="KI176" s="6"/>
      <c r="KJ176" s="6"/>
      <c r="KK176" s="6"/>
      <c r="KL176" s="6"/>
      <c r="KM176" s="6"/>
      <c r="KN176" s="6"/>
      <c r="KO176" s="6"/>
      <c r="KP176" s="6"/>
      <c r="KQ176" s="6"/>
      <c r="KR176" s="6"/>
      <c r="KS176" s="6"/>
      <c r="KT176" s="6"/>
      <c r="KU176" s="6"/>
      <c r="KV176" s="6"/>
      <c r="KW176" s="6"/>
      <c r="KX176" s="6"/>
      <c r="KY176" s="6"/>
      <c r="KZ176" s="6"/>
      <c r="LA176" s="6"/>
      <c r="LB176" s="6"/>
      <c r="LC176" s="6"/>
      <c r="LD176" s="6"/>
      <c r="LE176" s="6"/>
      <c r="LF176" s="6"/>
      <c r="LG176" s="6"/>
      <c r="LH176" s="6"/>
      <c r="LI176" s="6"/>
      <c r="LJ176" s="6"/>
      <c r="LK176" s="6"/>
      <c r="LL176" s="6"/>
      <c r="LM176" s="6"/>
      <c r="LN176" s="6"/>
      <c r="LO176" s="6"/>
      <c r="LP176" s="6"/>
      <c r="LQ176" s="6"/>
      <c r="LR176" s="6"/>
      <c r="LS176" s="6"/>
      <c r="LT176" s="6"/>
      <c r="LU176" s="6"/>
      <c r="LV176" s="6"/>
      <c r="LW176" s="6"/>
      <c r="LX176" s="6"/>
      <c r="LY176" s="6"/>
      <c r="LZ176" s="6"/>
      <c r="MA176" s="6"/>
      <c r="MB176" s="6"/>
      <c r="MC176" s="6"/>
      <c r="MD176" s="6"/>
      <c r="ME176" s="6"/>
      <c r="MF176" s="6"/>
      <c r="MG176" s="6"/>
      <c r="MH176" s="6"/>
      <c r="MI176" s="6"/>
      <c r="MJ176" s="6"/>
      <c r="MK176" s="6"/>
      <c r="ML176" s="6"/>
      <c r="MM176" s="6"/>
      <c r="MN176" s="6"/>
      <c r="MO176" s="6"/>
      <c r="MP176" s="6"/>
      <c r="MQ176" s="6"/>
      <c r="MR176" s="6"/>
      <c r="MS176" s="6"/>
      <c r="MT176" s="6"/>
      <c r="MU176" s="6"/>
      <c r="MV176" s="6"/>
      <c r="MW176" s="6"/>
      <c r="MX176" s="6"/>
      <c r="MY176" s="6"/>
      <c r="MZ176" s="6"/>
      <c r="NA176" s="6"/>
      <c r="NB176" s="6"/>
      <c r="NC176" s="6"/>
      <c r="ND176" s="6"/>
      <c r="NE176" s="6"/>
      <c r="NF176" s="6"/>
      <c r="NG176" s="6"/>
      <c r="NH176" s="6"/>
      <c r="NI176" s="6"/>
      <c r="NJ176" s="6"/>
      <c r="NK176" s="6"/>
      <c r="NL176" s="6"/>
      <c r="NM176" s="6"/>
      <c r="NN176" s="6"/>
      <c r="NO176" s="6"/>
      <c r="NP176" s="6"/>
      <c r="NQ176" s="6"/>
      <c r="NR176" s="6"/>
      <c r="NS176" s="6"/>
      <c r="NT176" s="6"/>
      <c r="NU176" s="6"/>
      <c r="NV176" s="6"/>
      <c r="NW176" s="6"/>
      <c r="NX176" s="6"/>
      <c r="NY176" s="6"/>
      <c r="NZ176" s="6"/>
      <c r="OA176" s="6"/>
      <c r="OB176" s="6"/>
      <c r="OC176" s="6"/>
      <c r="OD176" s="6"/>
      <c r="OE176" s="6"/>
      <c r="OF176" s="6"/>
      <c r="OG176" s="6"/>
      <c r="OH176" s="6"/>
      <c r="OI176" s="6"/>
      <c r="OJ176" s="6"/>
      <c r="OK176" s="6"/>
      <c r="OL176" s="6"/>
      <c r="OM176" s="6"/>
      <c r="ON176" s="6"/>
      <c r="OO176" s="6"/>
      <c r="OP176" s="6"/>
      <c r="OQ176" s="6"/>
      <c r="OR176" s="6"/>
      <c r="OS176" s="6"/>
      <c r="OT176" s="6"/>
      <c r="OU176" s="6"/>
      <c r="OV176" s="6"/>
      <c r="OW176" s="6"/>
      <c r="OX176" s="6"/>
      <c r="OY176" s="6"/>
      <c r="OZ176" s="6"/>
      <c r="PA176" s="6"/>
      <c r="PB176" s="6"/>
      <c r="PC176" s="6"/>
      <c r="PD176" s="6"/>
      <c r="PE176" s="6"/>
      <c r="PF176" s="6"/>
      <c r="PG176" s="6"/>
      <c r="PH176" s="6"/>
      <c r="PI176" s="6"/>
      <c r="PJ176" s="6"/>
      <c r="PK176" s="6"/>
      <c r="PL176" s="6"/>
      <c r="PM176" s="6"/>
      <c r="PN176" s="6"/>
      <c r="PO176" s="6"/>
      <c r="PP176" s="6"/>
      <c r="PQ176" s="6"/>
      <c r="PR176" s="6"/>
      <c r="PS176" s="6"/>
      <c r="PT176" s="6"/>
      <c r="PU176" s="6"/>
      <c r="PV176" s="6"/>
      <c r="PW176" s="6"/>
      <c r="PX176" s="6"/>
      <c r="PY176" s="6"/>
      <c r="PZ176" s="6"/>
      <c r="QA176" s="6"/>
      <c r="QB176" s="6"/>
      <c r="QC176" s="6"/>
      <c r="QD176" s="6"/>
      <c r="QE176" s="6"/>
      <c r="QF176" s="6"/>
      <c r="QG176" s="6"/>
      <c r="QH176" s="6"/>
      <c r="QI176" s="6"/>
      <c r="QJ176" s="6"/>
      <c r="QK176" s="6"/>
      <c r="QL176" s="6"/>
      <c r="QM176" s="6"/>
      <c r="QN176" s="6"/>
      <c r="QO176" s="6"/>
      <c r="QP176" s="6"/>
      <c r="QQ176" s="6"/>
      <c r="QR176" s="6"/>
      <c r="QS176" s="6"/>
      <c r="QT176" s="6"/>
      <c r="QU176" s="6"/>
      <c r="QV176" s="6"/>
      <c r="QW176" s="6"/>
      <c r="QX176" s="6"/>
      <c r="QY176" s="6"/>
      <c r="QZ176" s="6"/>
      <c r="RA176" s="6"/>
      <c r="RB176" s="6"/>
      <c r="RC176" s="6"/>
      <c r="RD176" s="6"/>
      <c r="RE176" s="6"/>
      <c r="RF176" s="6"/>
      <c r="RG176" s="6"/>
      <c r="RH176" s="6"/>
      <c r="RI176" s="6"/>
      <c r="RJ176" s="6"/>
      <c r="RK176" s="6"/>
      <c r="RL176" s="6"/>
      <c r="RM176" s="6"/>
      <c r="RN176" s="6"/>
      <c r="RO176" s="6"/>
      <c r="RP176" s="6"/>
      <c r="RQ176" s="6"/>
      <c r="RR176" s="6"/>
      <c r="RS176" s="6"/>
      <c r="RT176" s="6"/>
      <c r="RU176" s="6"/>
      <c r="RV176" s="6"/>
      <c r="RW176" s="6"/>
      <c r="RX176" s="6"/>
      <c r="RY176" s="6"/>
      <c r="RZ176" s="6"/>
      <c r="SA176" s="6"/>
      <c r="SB176" s="6"/>
      <c r="SC176" s="6"/>
      <c r="SD176" s="6"/>
      <c r="SE176" s="6"/>
      <c r="SF176" s="6"/>
      <c r="SG176" s="6"/>
      <c r="SH176" s="6"/>
      <c r="SI176" s="6"/>
      <c r="SJ176" s="6"/>
      <c r="SK176" s="6"/>
      <c r="SL176" s="6"/>
      <c r="SM176" s="6"/>
      <c r="SN176" s="6"/>
      <c r="SO176" s="6"/>
      <c r="SP176" s="6"/>
      <c r="SQ176" s="6"/>
      <c r="SR176" s="6"/>
      <c r="SS176" s="6"/>
      <c r="ST176" s="6"/>
      <c r="SU176" s="6"/>
      <c r="SV176" s="6"/>
      <c r="SW176" s="6"/>
      <c r="SX176" s="6"/>
      <c r="SY176" s="6"/>
      <c r="SZ176" s="6"/>
      <c r="TA176" s="6"/>
      <c r="TB176" s="6"/>
      <c r="TC176" s="6"/>
      <c r="TD176" s="6"/>
      <c r="TE176" s="6"/>
      <c r="TF176" s="6"/>
      <c r="TG176" s="6"/>
      <c r="TH176" s="6"/>
      <c r="TI176" s="6"/>
      <c r="TJ176" s="6"/>
      <c r="TK176" s="6"/>
      <c r="TL176" s="6"/>
      <c r="TM176" s="6"/>
      <c r="TN176" s="6"/>
      <c r="TO176" s="6"/>
      <c r="TP176" s="6"/>
      <c r="TQ176" s="6"/>
      <c r="TR176" s="6"/>
      <c r="TS176" s="6"/>
      <c r="TT176" s="6"/>
      <c r="TU176" s="6"/>
      <c r="TV176" s="6"/>
      <c r="TW176" s="6"/>
      <c r="TX176" s="6"/>
      <c r="TY176" s="6"/>
      <c r="TZ176" s="6"/>
      <c r="UA176" s="6"/>
      <c r="UB176" s="6"/>
      <c r="UC176" s="6"/>
      <c r="UD176" s="6"/>
      <c r="UE176" s="6"/>
      <c r="UF176" s="6"/>
      <c r="UG176" s="6"/>
      <c r="UH176" s="6"/>
      <c r="UI176" s="6"/>
      <c r="UJ176" s="6"/>
      <c r="UK176" s="6"/>
      <c r="UL176" s="6"/>
      <c r="UM176" s="6"/>
      <c r="UN176" s="6"/>
      <c r="UO176" s="6"/>
      <c r="UP176" s="6"/>
      <c r="UQ176" s="6"/>
      <c r="UR176" s="6"/>
      <c r="US176" s="6"/>
      <c r="UT176" s="6"/>
      <c r="UU176" s="6"/>
      <c r="UV176" s="6"/>
      <c r="UW176" s="6"/>
      <c r="UX176" s="6"/>
      <c r="UY176" s="6"/>
      <c r="UZ176" s="6"/>
      <c r="VA176" s="6"/>
      <c r="VB176" s="6"/>
      <c r="VC176" s="6"/>
      <c r="VD176" s="6"/>
      <c r="VE176" s="6"/>
      <c r="VF176" s="6"/>
      <c r="VG176" s="6"/>
      <c r="VH176" s="6"/>
      <c r="VI176" s="6"/>
      <c r="VJ176" s="6"/>
      <c r="VK176" s="6"/>
      <c r="VL176" s="6"/>
      <c r="VM176" s="6"/>
      <c r="VN176" s="6"/>
      <c r="VO176" s="6"/>
      <c r="VP176" s="6"/>
      <c r="VQ176" s="6"/>
      <c r="VR176" s="6"/>
      <c r="VS176" s="6"/>
      <c r="VT176" s="6"/>
      <c r="VU176" s="6"/>
      <c r="VV176" s="6"/>
      <c r="VW176" s="6"/>
      <c r="VX176" s="6"/>
      <c r="VY176" s="6"/>
      <c r="VZ176" s="6"/>
      <c r="WA176" s="6"/>
      <c r="WB176" s="6"/>
      <c r="WC176" s="6"/>
      <c r="WD176" s="6"/>
      <c r="WE176" s="6"/>
      <c r="WF176" s="6"/>
      <c r="WG176" s="6"/>
      <c r="WH176" s="6"/>
      <c r="WI176" s="6"/>
      <c r="WJ176" s="6"/>
      <c r="WK176" s="6"/>
      <c r="WL176" s="6"/>
      <c r="WM176" s="6"/>
      <c r="WN176" s="6"/>
      <c r="WO176" s="6"/>
      <c r="WP176" s="6"/>
      <c r="WQ176" s="6"/>
      <c r="WR176" s="6"/>
      <c r="WS176" s="6"/>
      <c r="WT176" s="6"/>
      <c r="WU176" s="6"/>
      <c r="WV176" s="6"/>
      <c r="WW176" s="6"/>
      <c r="WX176" s="6"/>
      <c r="WY176" s="6"/>
      <c r="WZ176" s="6"/>
      <c r="XA176" s="6"/>
      <c r="XB176" s="6"/>
      <c r="XC176" s="6"/>
      <c r="XD176" s="6"/>
      <c r="XE176" s="6"/>
      <c r="XF176" s="6"/>
      <c r="XG176" s="6"/>
      <c r="XH176" s="6"/>
      <c r="XI176" s="6"/>
      <c r="XJ176" s="6"/>
      <c r="XK176" s="6"/>
      <c r="XL176" s="6"/>
      <c r="XM176" s="6"/>
      <c r="XN176" s="6"/>
      <c r="XO176" s="6"/>
      <c r="XP176" s="6"/>
      <c r="XQ176" s="6"/>
      <c r="XR176" s="6"/>
      <c r="XS176" s="6"/>
      <c r="XT176" s="6"/>
      <c r="XU176" s="6"/>
      <c r="XV176" s="6"/>
      <c r="XW176" s="6"/>
      <c r="XX176" s="6"/>
      <c r="XY176" s="6"/>
      <c r="XZ176" s="6"/>
      <c r="YA176" s="6"/>
      <c r="YB176" s="6"/>
      <c r="YC176" s="6"/>
      <c r="YD176" s="6"/>
      <c r="YE176" s="6"/>
      <c r="YF176" s="6"/>
      <c r="YG176" s="6"/>
      <c r="YH176" s="6"/>
      <c r="YI176" s="6"/>
      <c r="YJ176" s="6"/>
      <c r="YK176" s="6"/>
      <c r="YL176" s="6"/>
      <c r="YM176" s="6"/>
      <c r="YN176" s="6"/>
      <c r="YO176" s="6"/>
      <c r="YP176" s="6"/>
      <c r="YQ176" s="6"/>
      <c r="YR176" s="6"/>
      <c r="YS176" s="6"/>
      <c r="YT176" s="6"/>
      <c r="YU176" s="6"/>
      <c r="YV176" s="6"/>
      <c r="YW176" s="6"/>
      <c r="YX176" s="6"/>
      <c r="YY176" s="6"/>
      <c r="YZ176" s="6"/>
      <c r="ZA176" s="6"/>
      <c r="ZB176" s="6"/>
      <c r="ZC176" s="6"/>
      <c r="ZD176" s="6"/>
      <c r="ZE176" s="6"/>
      <c r="ZF176" s="6"/>
      <c r="ZG176" s="6"/>
      <c r="ZH176" s="6"/>
      <c r="ZI176" s="6"/>
      <c r="ZJ176" s="6"/>
      <c r="ZK176" s="6"/>
      <c r="ZL176" s="6"/>
      <c r="ZM176" s="6"/>
      <c r="ZN176" s="6"/>
      <c r="ZO176" s="6"/>
      <c r="ZP176" s="6"/>
      <c r="ZQ176" s="6"/>
      <c r="ZR176" s="6"/>
      <c r="ZS176" s="6"/>
      <c r="ZT176" s="6"/>
      <c r="ZU176" s="6"/>
      <c r="ZV176" s="6"/>
      <c r="ZW176" s="6"/>
      <c r="ZX176" s="6"/>
      <c r="ZY176" s="6"/>
      <c r="ZZ176" s="6"/>
      <c r="AAA176" s="6"/>
      <c r="AAB176" s="6"/>
      <c r="AAC176" s="6"/>
      <c r="AAD176" s="6"/>
      <c r="AAE176" s="6"/>
      <c r="AAF176" s="6"/>
      <c r="AAG176" s="6"/>
      <c r="AAH176" s="6"/>
      <c r="AAI176" s="6"/>
      <c r="AAJ176" s="6"/>
      <c r="AAK176" s="6"/>
      <c r="AAL176" s="6"/>
      <c r="AAM176" s="6"/>
      <c r="AAN176" s="6"/>
      <c r="AAO176" s="6"/>
      <c r="AAP176" s="6"/>
      <c r="AAQ176" s="6"/>
      <c r="AAR176" s="6"/>
      <c r="AAS176" s="6"/>
      <c r="AAT176" s="6"/>
      <c r="AAU176" s="6"/>
      <c r="AAV176" s="6"/>
      <c r="AAW176" s="6"/>
      <c r="AAX176" s="6"/>
      <c r="AAY176" s="6"/>
      <c r="AAZ176" s="6"/>
      <c r="ABA176" s="6"/>
      <c r="ABB176" s="6"/>
      <c r="ABC176" s="6"/>
      <c r="ABD176" s="6"/>
      <c r="ABE176" s="6"/>
      <c r="ABF176" s="6"/>
      <c r="ABG176" s="6"/>
      <c r="ABH176" s="6"/>
      <c r="ABI176" s="6"/>
      <c r="ABJ176" s="6"/>
      <c r="ABK176" s="6"/>
      <c r="ABL176" s="6"/>
      <c r="ABM176" s="6"/>
      <c r="ABN176" s="6"/>
      <c r="ABO176" s="6"/>
      <c r="ABP176" s="6"/>
      <c r="ABQ176" s="6"/>
      <c r="ABR176" s="6"/>
      <c r="ABS176" s="6"/>
      <c r="ABT176" s="6"/>
      <c r="ABU176" s="6"/>
      <c r="ABV176" s="6"/>
      <c r="ABW176" s="6"/>
      <c r="ABX176" s="6"/>
      <c r="ABY176" s="6"/>
      <c r="ABZ176" s="6"/>
      <c r="ACA176" s="6"/>
      <c r="ACB176" s="6"/>
      <c r="ACC176" s="6"/>
      <c r="ACD176" s="6"/>
      <c r="ACE176" s="6"/>
      <c r="ACF176" s="6"/>
      <c r="ACG176" s="6"/>
      <c r="ACH176" s="6"/>
      <c r="ACI176" s="6"/>
      <c r="ACJ176" s="6"/>
      <c r="ACK176" s="6"/>
      <c r="ACL176" s="6"/>
      <c r="ACM176" s="6"/>
      <c r="ACN176" s="6"/>
      <c r="ACO176" s="6"/>
      <c r="ACP176" s="6"/>
      <c r="ACQ176" s="6"/>
      <c r="ACR176" s="6"/>
      <c r="ACS176" s="6"/>
      <c r="ACT176" s="6"/>
      <c r="ACU176" s="6"/>
      <c r="ACV176" s="6"/>
      <c r="ACW176" s="6"/>
      <c r="ACX176" s="6"/>
      <c r="ACY176" s="6"/>
      <c r="ACZ176" s="6"/>
      <c r="ADA176" s="6"/>
      <c r="ADB176" s="6"/>
      <c r="ADC176" s="6"/>
      <c r="ADD176" s="6"/>
      <c r="ADE176" s="6"/>
      <c r="ADF176" s="6"/>
      <c r="ADG176" s="6"/>
      <c r="ADH176" s="6"/>
      <c r="ADI176" s="6"/>
      <c r="ADJ176" s="6"/>
      <c r="ADK176" s="6"/>
      <c r="ADL176" s="6"/>
      <c r="ADM176" s="6"/>
      <c r="ADN176" s="6"/>
      <c r="ADO176" s="6"/>
      <c r="ADP176" s="6"/>
      <c r="ADQ176" s="6"/>
      <c r="ADR176" s="6"/>
      <c r="ADS176" s="6"/>
      <c r="ADT176" s="6"/>
      <c r="ADU176" s="6"/>
      <c r="ADV176" s="6"/>
      <c r="ADW176" s="6"/>
      <c r="ADX176" s="6"/>
      <c r="ADY176" s="6"/>
      <c r="ADZ176" s="6"/>
      <c r="AEA176" s="6"/>
      <c r="AEB176" s="6"/>
      <c r="AEC176" s="6"/>
      <c r="AED176" s="6"/>
      <c r="AEE176" s="6"/>
      <c r="AEF176" s="6"/>
      <c r="AEG176" s="6"/>
      <c r="AEH176" s="6"/>
      <c r="AEI176" s="6"/>
      <c r="AEJ176" s="6"/>
      <c r="AEK176" s="6"/>
      <c r="AEL176" s="6"/>
      <c r="AEM176" s="6"/>
      <c r="AEN176" s="6"/>
      <c r="AEO176" s="6"/>
      <c r="AEP176" s="6"/>
      <c r="AEQ176" s="6"/>
      <c r="AER176" s="6"/>
      <c r="AES176" s="6"/>
      <c r="AET176" s="6"/>
      <c r="AEU176" s="6"/>
      <c r="AEV176" s="6"/>
      <c r="AEW176" s="6"/>
      <c r="AEX176" s="6"/>
      <c r="AEY176" s="6"/>
      <c r="AEZ176" s="6"/>
      <c r="AFA176" s="6"/>
      <c r="AFB176" s="6"/>
      <c r="AFC176" s="6"/>
      <c r="AFD176" s="6"/>
      <c r="AFE176" s="6"/>
      <c r="AFF176" s="6"/>
      <c r="AFG176" s="6"/>
      <c r="AFH176" s="6"/>
      <c r="AFI176" s="6"/>
      <c r="AFJ176" s="6"/>
      <c r="AFK176" s="6"/>
      <c r="AFL176" s="6"/>
    </row>
    <row r="177" spans="1:844" s="8" customFormat="1" ht="55.5" customHeight="1">
      <c r="A177" s="133"/>
      <c r="B177" s="218"/>
      <c r="C177" s="97" t="s">
        <v>350</v>
      </c>
      <c r="D177" s="90" t="s">
        <v>571</v>
      </c>
      <c r="E177" s="44" t="s">
        <v>782</v>
      </c>
      <c r="F177" s="41" t="s">
        <v>648</v>
      </c>
      <c r="G177" s="40" t="s">
        <v>644</v>
      </c>
      <c r="H177" s="79">
        <v>1513.8</v>
      </c>
      <c r="I177" s="82">
        <v>1483.5</v>
      </c>
      <c r="J177" s="79">
        <v>1772.8</v>
      </c>
      <c r="K177" s="79"/>
      <c r="L177" s="79"/>
      <c r="M177" s="79"/>
      <c r="N177" s="80" t="s">
        <v>753</v>
      </c>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c r="FN177" s="6"/>
      <c r="FO177" s="6"/>
      <c r="FP177" s="6"/>
      <c r="FQ177" s="6"/>
      <c r="FR177" s="6"/>
      <c r="FS177" s="6"/>
      <c r="FT177" s="6"/>
      <c r="FU177" s="6"/>
      <c r="FV177" s="6"/>
      <c r="FW177" s="6"/>
      <c r="FX177" s="6"/>
      <c r="FY177" s="6"/>
      <c r="FZ177" s="6"/>
      <c r="GA177" s="6"/>
      <c r="GB177" s="6"/>
      <c r="GC177" s="6"/>
      <c r="GD177" s="6"/>
      <c r="GE177" s="6"/>
      <c r="GF177" s="6"/>
      <c r="GG177" s="6"/>
      <c r="GH177" s="6"/>
      <c r="GI177" s="6"/>
      <c r="GJ177" s="6"/>
      <c r="GK177" s="6"/>
      <c r="GL177" s="6"/>
      <c r="GM177" s="6"/>
      <c r="GN177" s="6"/>
      <c r="GO177" s="6"/>
      <c r="GP177" s="6"/>
      <c r="GQ177" s="6"/>
      <c r="GR177" s="6"/>
      <c r="GS177" s="6"/>
      <c r="GT177" s="6"/>
      <c r="GU177" s="6"/>
      <c r="GV177" s="6"/>
      <c r="GW177" s="6"/>
      <c r="GX177" s="6"/>
      <c r="GY177" s="6"/>
      <c r="GZ177" s="6"/>
      <c r="HA177" s="6"/>
      <c r="HB177" s="6"/>
      <c r="HC177" s="6"/>
      <c r="HD177" s="6"/>
      <c r="HE177" s="6"/>
      <c r="HF177" s="6"/>
      <c r="HG177" s="6"/>
      <c r="HH177" s="6"/>
      <c r="HI177" s="6"/>
      <c r="HJ177" s="6"/>
      <c r="HK177" s="6"/>
      <c r="HL177" s="6"/>
      <c r="HM177" s="6"/>
      <c r="HN177" s="6"/>
      <c r="HO177" s="6"/>
      <c r="HP177" s="6"/>
      <c r="HQ177" s="6"/>
      <c r="HR177" s="6"/>
      <c r="HS177" s="6"/>
      <c r="HT177" s="6"/>
      <c r="HU177" s="6"/>
      <c r="HV177" s="6"/>
      <c r="HW177" s="6"/>
      <c r="HX177" s="6"/>
      <c r="HY177" s="6"/>
      <c r="HZ177" s="6"/>
      <c r="IA177" s="6"/>
      <c r="IB177" s="6"/>
      <c r="IC177" s="6"/>
      <c r="ID177" s="6"/>
      <c r="IE177" s="6"/>
      <c r="IF177" s="6"/>
      <c r="IG177" s="6"/>
      <c r="IH177" s="6"/>
      <c r="II177" s="6"/>
      <c r="IJ177" s="6"/>
      <c r="IK177" s="6"/>
      <c r="IL177" s="6"/>
      <c r="IM177" s="6"/>
      <c r="IN177" s="6"/>
      <c r="IO177" s="6"/>
      <c r="IP177" s="6"/>
      <c r="IQ177" s="6"/>
      <c r="IR177" s="6"/>
      <c r="IS177" s="6"/>
      <c r="IT177" s="6"/>
      <c r="IU177" s="6"/>
      <c r="IV177" s="6"/>
      <c r="IW177" s="6"/>
      <c r="IX177" s="6"/>
      <c r="IY177" s="6"/>
      <c r="IZ177" s="6"/>
      <c r="JA177" s="6"/>
      <c r="JB177" s="6"/>
      <c r="JC177" s="6"/>
      <c r="JD177" s="6"/>
      <c r="JE177" s="6"/>
      <c r="JF177" s="6"/>
      <c r="JG177" s="6"/>
      <c r="JH177" s="6"/>
      <c r="JI177" s="6"/>
      <c r="JJ177" s="6"/>
      <c r="JK177" s="6"/>
      <c r="JL177" s="6"/>
      <c r="JM177" s="6"/>
      <c r="JN177" s="6"/>
      <c r="JO177" s="6"/>
      <c r="JP177" s="6"/>
      <c r="JQ177" s="6"/>
      <c r="JR177" s="6"/>
      <c r="JS177" s="6"/>
      <c r="JT177" s="6"/>
      <c r="JU177" s="6"/>
      <c r="JV177" s="6"/>
      <c r="JW177" s="6"/>
      <c r="JX177" s="6"/>
      <c r="JY177" s="6"/>
      <c r="JZ177" s="6"/>
      <c r="KA177" s="6"/>
      <c r="KB177" s="6"/>
      <c r="KC177" s="6"/>
      <c r="KD177" s="6"/>
      <c r="KE177" s="6"/>
      <c r="KF177" s="6"/>
      <c r="KG177" s="6"/>
      <c r="KH177" s="6"/>
      <c r="KI177" s="6"/>
      <c r="KJ177" s="6"/>
      <c r="KK177" s="6"/>
      <c r="KL177" s="6"/>
      <c r="KM177" s="6"/>
      <c r="KN177" s="6"/>
      <c r="KO177" s="6"/>
      <c r="KP177" s="6"/>
      <c r="KQ177" s="6"/>
      <c r="KR177" s="6"/>
      <c r="KS177" s="6"/>
      <c r="KT177" s="6"/>
      <c r="KU177" s="6"/>
      <c r="KV177" s="6"/>
      <c r="KW177" s="6"/>
      <c r="KX177" s="6"/>
      <c r="KY177" s="6"/>
      <c r="KZ177" s="6"/>
      <c r="LA177" s="6"/>
      <c r="LB177" s="6"/>
      <c r="LC177" s="6"/>
      <c r="LD177" s="6"/>
      <c r="LE177" s="6"/>
      <c r="LF177" s="6"/>
      <c r="LG177" s="6"/>
      <c r="LH177" s="6"/>
      <c r="LI177" s="6"/>
      <c r="LJ177" s="6"/>
      <c r="LK177" s="6"/>
      <c r="LL177" s="6"/>
      <c r="LM177" s="6"/>
      <c r="LN177" s="6"/>
      <c r="LO177" s="6"/>
      <c r="LP177" s="6"/>
      <c r="LQ177" s="6"/>
      <c r="LR177" s="6"/>
      <c r="LS177" s="6"/>
      <c r="LT177" s="6"/>
      <c r="LU177" s="6"/>
      <c r="LV177" s="6"/>
      <c r="LW177" s="6"/>
      <c r="LX177" s="6"/>
      <c r="LY177" s="6"/>
      <c r="LZ177" s="6"/>
      <c r="MA177" s="6"/>
      <c r="MB177" s="6"/>
      <c r="MC177" s="6"/>
      <c r="MD177" s="6"/>
      <c r="ME177" s="6"/>
      <c r="MF177" s="6"/>
      <c r="MG177" s="6"/>
      <c r="MH177" s="6"/>
      <c r="MI177" s="6"/>
      <c r="MJ177" s="6"/>
      <c r="MK177" s="6"/>
      <c r="ML177" s="6"/>
      <c r="MM177" s="6"/>
      <c r="MN177" s="6"/>
      <c r="MO177" s="6"/>
      <c r="MP177" s="6"/>
      <c r="MQ177" s="6"/>
      <c r="MR177" s="6"/>
      <c r="MS177" s="6"/>
      <c r="MT177" s="6"/>
      <c r="MU177" s="6"/>
      <c r="MV177" s="6"/>
      <c r="MW177" s="6"/>
      <c r="MX177" s="6"/>
      <c r="MY177" s="6"/>
      <c r="MZ177" s="6"/>
      <c r="NA177" s="6"/>
      <c r="NB177" s="6"/>
      <c r="NC177" s="6"/>
      <c r="ND177" s="6"/>
      <c r="NE177" s="6"/>
      <c r="NF177" s="6"/>
      <c r="NG177" s="6"/>
      <c r="NH177" s="6"/>
      <c r="NI177" s="6"/>
      <c r="NJ177" s="6"/>
      <c r="NK177" s="6"/>
      <c r="NL177" s="6"/>
      <c r="NM177" s="6"/>
      <c r="NN177" s="6"/>
      <c r="NO177" s="6"/>
      <c r="NP177" s="6"/>
      <c r="NQ177" s="6"/>
      <c r="NR177" s="6"/>
      <c r="NS177" s="6"/>
      <c r="NT177" s="6"/>
      <c r="NU177" s="6"/>
      <c r="NV177" s="6"/>
      <c r="NW177" s="6"/>
      <c r="NX177" s="6"/>
      <c r="NY177" s="6"/>
      <c r="NZ177" s="6"/>
      <c r="OA177" s="6"/>
      <c r="OB177" s="6"/>
      <c r="OC177" s="6"/>
      <c r="OD177" s="6"/>
      <c r="OE177" s="6"/>
      <c r="OF177" s="6"/>
      <c r="OG177" s="6"/>
      <c r="OH177" s="6"/>
      <c r="OI177" s="6"/>
      <c r="OJ177" s="6"/>
      <c r="OK177" s="6"/>
      <c r="OL177" s="6"/>
      <c r="OM177" s="6"/>
      <c r="ON177" s="6"/>
      <c r="OO177" s="6"/>
      <c r="OP177" s="6"/>
      <c r="OQ177" s="6"/>
      <c r="OR177" s="6"/>
      <c r="OS177" s="6"/>
      <c r="OT177" s="6"/>
      <c r="OU177" s="6"/>
      <c r="OV177" s="6"/>
      <c r="OW177" s="6"/>
      <c r="OX177" s="6"/>
      <c r="OY177" s="6"/>
      <c r="OZ177" s="6"/>
      <c r="PA177" s="6"/>
      <c r="PB177" s="6"/>
      <c r="PC177" s="6"/>
      <c r="PD177" s="6"/>
      <c r="PE177" s="6"/>
      <c r="PF177" s="6"/>
      <c r="PG177" s="6"/>
      <c r="PH177" s="6"/>
      <c r="PI177" s="6"/>
      <c r="PJ177" s="6"/>
      <c r="PK177" s="6"/>
      <c r="PL177" s="6"/>
      <c r="PM177" s="6"/>
      <c r="PN177" s="6"/>
      <c r="PO177" s="6"/>
      <c r="PP177" s="6"/>
      <c r="PQ177" s="6"/>
      <c r="PR177" s="6"/>
      <c r="PS177" s="6"/>
      <c r="PT177" s="6"/>
      <c r="PU177" s="6"/>
      <c r="PV177" s="6"/>
      <c r="PW177" s="6"/>
      <c r="PX177" s="6"/>
      <c r="PY177" s="6"/>
      <c r="PZ177" s="6"/>
      <c r="QA177" s="6"/>
      <c r="QB177" s="6"/>
      <c r="QC177" s="6"/>
      <c r="QD177" s="6"/>
      <c r="QE177" s="6"/>
      <c r="QF177" s="6"/>
      <c r="QG177" s="6"/>
      <c r="QH177" s="6"/>
      <c r="QI177" s="6"/>
      <c r="QJ177" s="6"/>
      <c r="QK177" s="6"/>
      <c r="QL177" s="6"/>
      <c r="QM177" s="6"/>
      <c r="QN177" s="6"/>
      <c r="QO177" s="6"/>
      <c r="QP177" s="6"/>
      <c r="QQ177" s="6"/>
      <c r="QR177" s="6"/>
      <c r="QS177" s="6"/>
      <c r="QT177" s="6"/>
      <c r="QU177" s="6"/>
      <c r="QV177" s="6"/>
      <c r="QW177" s="6"/>
      <c r="QX177" s="6"/>
      <c r="QY177" s="6"/>
      <c r="QZ177" s="6"/>
      <c r="RA177" s="6"/>
      <c r="RB177" s="6"/>
      <c r="RC177" s="6"/>
      <c r="RD177" s="6"/>
      <c r="RE177" s="6"/>
      <c r="RF177" s="6"/>
      <c r="RG177" s="6"/>
      <c r="RH177" s="6"/>
      <c r="RI177" s="6"/>
      <c r="RJ177" s="6"/>
      <c r="RK177" s="6"/>
      <c r="RL177" s="6"/>
      <c r="RM177" s="6"/>
      <c r="RN177" s="6"/>
      <c r="RO177" s="6"/>
      <c r="RP177" s="6"/>
      <c r="RQ177" s="6"/>
      <c r="RR177" s="6"/>
      <c r="RS177" s="6"/>
      <c r="RT177" s="6"/>
      <c r="RU177" s="6"/>
      <c r="RV177" s="6"/>
      <c r="RW177" s="6"/>
      <c r="RX177" s="6"/>
      <c r="RY177" s="6"/>
      <c r="RZ177" s="6"/>
      <c r="SA177" s="6"/>
      <c r="SB177" s="6"/>
      <c r="SC177" s="6"/>
      <c r="SD177" s="6"/>
      <c r="SE177" s="6"/>
      <c r="SF177" s="6"/>
      <c r="SG177" s="6"/>
      <c r="SH177" s="6"/>
      <c r="SI177" s="6"/>
      <c r="SJ177" s="6"/>
      <c r="SK177" s="6"/>
      <c r="SL177" s="6"/>
      <c r="SM177" s="6"/>
      <c r="SN177" s="6"/>
      <c r="SO177" s="6"/>
      <c r="SP177" s="6"/>
      <c r="SQ177" s="6"/>
      <c r="SR177" s="6"/>
      <c r="SS177" s="6"/>
      <c r="ST177" s="6"/>
      <c r="SU177" s="6"/>
      <c r="SV177" s="6"/>
      <c r="SW177" s="6"/>
      <c r="SX177" s="6"/>
      <c r="SY177" s="6"/>
      <c r="SZ177" s="6"/>
      <c r="TA177" s="6"/>
      <c r="TB177" s="6"/>
      <c r="TC177" s="6"/>
      <c r="TD177" s="6"/>
      <c r="TE177" s="6"/>
      <c r="TF177" s="6"/>
      <c r="TG177" s="6"/>
      <c r="TH177" s="6"/>
      <c r="TI177" s="6"/>
      <c r="TJ177" s="6"/>
      <c r="TK177" s="6"/>
      <c r="TL177" s="6"/>
      <c r="TM177" s="6"/>
      <c r="TN177" s="6"/>
      <c r="TO177" s="6"/>
      <c r="TP177" s="6"/>
      <c r="TQ177" s="6"/>
      <c r="TR177" s="6"/>
      <c r="TS177" s="6"/>
      <c r="TT177" s="6"/>
      <c r="TU177" s="6"/>
      <c r="TV177" s="6"/>
      <c r="TW177" s="6"/>
      <c r="TX177" s="6"/>
      <c r="TY177" s="6"/>
      <c r="TZ177" s="6"/>
      <c r="UA177" s="6"/>
      <c r="UB177" s="6"/>
      <c r="UC177" s="6"/>
      <c r="UD177" s="6"/>
      <c r="UE177" s="6"/>
      <c r="UF177" s="6"/>
      <c r="UG177" s="6"/>
      <c r="UH177" s="6"/>
      <c r="UI177" s="6"/>
      <c r="UJ177" s="6"/>
      <c r="UK177" s="6"/>
      <c r="UL177" s="6"/>
      <c r="UM177" s="6"/>
      <c r="UN177" s="6"/>
      <c r="UO177" s="6"/>
      <c r="UP177" s="6"/>
      <c r="UQ177" s="6"/>
      <c r="UR177" s="6"/>
      <c r="US177" s="6"/>
      <c r="UT177" s="6"/>
      <c r="UU177" s="6"/>
      <c r="UV177" s="6"/>
      <c r="UW177" s="6"/>
      <c r="UX177" s="6"/>
      <c r="UY177" s="6"/>
      <c r="UZ177" s="6"/>
      <c r="VA177" s="6"/>
      <c r="VB177" s="6"/>
      <c r="VC177" s="6"/>
      <c r="VD177" s="6"/>
      <c r="VE177" s="6"/>
      <c r="VF177" s="6"/>
      <c r="VG177" s="6"/>
      <c r="VH177" s="6"/>
      <c r="VI177" s="6"/>
      <c r="VJ177" s="6"/>
      <c r="VK177" s="6"/>
      <c r="VL177" s="6"/>
      <c r="VM177" s="6"/>
      <c r="VN177" s="6"/>
      <c r="VO177" s="6"/>
      <c r="VP177" s="6"/>
      <c r="VQ177" s="6"/>
      <c r="VR177" s="6"/>
      <c r="VS177" s="6"/>
      <c r="VT177" s="6"/>
      <c r="VU177" s="6"/>
      <c r="VV177" s="6"/>
      <c r="VW177" s="6"/>
      <c r="VX177" s="6"/>
      <c r="VY177" s="6"/>
      <c r="VZ177" s="6"/>
      <c r="WA177" s="6"/>
      <c r="WB177" s="6"/>
      <c r="WC177" s="6"/>
      <c r="WD177" s="6"/>
      <c r="WE177" s="6"/>
      <c r="WF177" s="6"/>
      <c r="WG177" s="6"/>
      <c r="WH177" s="6"/>
      <c r="WI177" s="6"/>
      <c r="WJ177" s="6"/>
      <c r="WK177" s="6"/>
      <c r="WL177" s="6"/>
      <c r="WM177" s="6"/>
      <c r="WN177" s="6"/>
      <c r="WO177" s="6"/>
      <c r="WP177" s="6"/>
      <c r="WQ177" s="6"/>
      <c r="WR177" s="6"/>
      <c r="WS177" s="6"/>
      <c r="WT177" s="6"/>
      <c r="WU177" s="6"/>
      <c r="WV177" s="6"/>
      <c r="WW177" s="6"/>
      <c r="WX177" s="6"/>
      <c r="WY177" s="6"/>
      <c r="WZ177" s="6"/>
      <c r="XA177" s="6"/>
      <c r="XB177" s="6"/>
      <c r="XC177" s="6"/>
      <c r="XD177" s="6"/>
      <c r="XE177" s="6"/>
      <c r="XF177" s="6"/>
      <c r="XG177" s="6"/>
      <c r="XH177" s="6"/>
      <c r="XI177" s="6"/>
      <c r="XJ177" s="6"/>
      <c r="XK177" s="6"/>
      <c r="XL177" s="6"/>
      <c r="XM177" s="6"/>
      <c r="XN177" s="6"/>
      <c r="XO177" s="6"/>
      <c r="XP177" s="6"/>
      <c r="XQ177" s="6"/>
      <c r="XR177" s="6"/>
      <c r="XS177" s="6"/>
      <c r="XT177" s="6"/>
      <c r="XU177" s="6"/>
      <c r="XV177" s="6"/>
      <c r="XW177" s="6"/>
      <c r="XX177" s="6"/>
      <c r="XY177" s="6"/>
      <c r="XZ177" s="6"/>
      <c r="YA177" s="6"/>
      <c r="YB177" s="6"/>
      <c r="YC177" s="6"/>
      <c r="YD177" s="6"/>
      <c r="YE177" s="6"/>
      <c r="YF177" s="6"/>
      <c r="YG177" s="6"/>
      <c r="YH177" s="6"/>
      <c r="YI177" s="6"/>
      <c r="YJ177" s="6"/>
      <c r="YK177" s="6"/>
      <c r="YL177" s="6"/>
      <c r="YM177" s="6"/>
      <c r="YN177" s="6"/>
      <c r="YO177" s="6"/>
      <c r="YP177" s="6"/>
      <c r="YQ177" s="6"/>
      <c r="YR177" s="6"/>
      <c r="YS177" s="6"/>
      <c r="YT177" s="6"/>
      <c r="YU177" s="6"/>
      <c r="YV177" s="6"/>
      <c r="YW177" s="6"/>
      <c r="YX177" s="6"/>
      <c r="YY177" s="6"/>
      <c r="YZ177" s="6"/>
      <c r="ZA177" s="6"/>
      <c r="ZB177" s="6"/>
      <c r="ZC177" s="6"/>
      <c r="ZD177" s="6"/>
      <c r="ZE177" s="6"/>
      <c r="ZF177" s="6"/>
      <c r="ZG177" s="6"/>
      <c r="ZH177" s="6"/>
      <c r="ZI177" s="6"/>
      <c r="ZJ177" s="6"/>
      <c r="ZK177" s="6"/>
      <c r="ZL177" s="6"/>
      <c r="ZM177" s="6"/>
      <c r="ZN177" s="6"/>
      <c r="ZO177" s="6"/>
      <c r="ZP177" s="6"/>
      <c r="ZQ177" s="6"/>
      <c r="ZR177" s="6"/>
      <c r="ZS177" s="6"/>
      <c r="ZT177" s="6"/>
      <c r="ZU177" s="6"/>
      <c r="ZV177" s="6"/>
      <c r="ZW177" s="6"/>
      <c r="ZX177" s="6"/>
      <c r="ZY177" s="6"/>
      <c r="ZZ177" s="6"/>
      <c r="AAA177" s="6"/>
      <c r="AAB177" s="6"/>
      <c r="AAC177" s="6"/>
      <c r="AAD177" s="6"/>
      <c r="AAE177" s="6"/>
      <c r="AAF177" s="6"/>
      <c r="AAG177" s="6"/>
      <c r="AAH177" s="6"/>
      <c r="AAI177" s="6"/>
      <c r="AAJ177" s="6"/>
      <c r="AAK177" s="6"/>
      <c r="AAL177" s="6"/>
      <c r="AAM177" s="6"/>
      <c r="AAN177" s="6"/>
      <c r="AAO177" s="6"/>
      <c r="AAP177" s="6"/>
      <c r="AAQ177" s="6"/>
      <c r="AAR177" s="6"/>
      <c r="AAS177" s="6"/>
      <c r="AAT177" s="6"/>
      <c r="AAU177" s="6"/>
      <c r="AAV177" s="6"/>
      <c r="AAW177" s="6"/>
      <c r="AAX177" s="6"/>
      <c r="AAY177" s="6"/>
      <c r="AAZ177" s="6"/>
      <c r="ABA177" s="6"/>
      <c r="ABB177" s="6"/>
      <c r="ABC177" s="6"/>
      <c r="ABD177" s="6"/>
      <c r="ABE177" s="6"/>
      <c r="ABF177" s="6"/>
      <c r="ABG177" s="6"/>
      <c r="ABH177" s="6"/>
      <c r="ABI177" s="6"/>
      <c r="ABJ177" s="6"/>
      <c r="ABK177" s="6"/>
      <c r="ABL177" s="6"/>
      <c r="ABM177" s="6"/>
      <c r="ABN177" s="6"/>
      <c r="ABO177" s="6"/>
      <c r="ABP177" s="6"/>
      <c r="ABQ177" s="6"/>
      <c r="ABR177" s="6"/>
      <c r="ABS177" s="6"/>
      <c r="ABT177" s="6"/>
      <c r="ABU177" s="6"/>
      <c r="ABV177" s="6"/>
      <c r="ABW177" s="6"/>
      <c r="ABX177" s="6"/>
      <c r="ABY177" s="6"/>
      <c r="ABZ177" s="6"/>
      <c r="ACA177" s="6"/>
      <c r="ACB177" s="6"/>
      <c r="ACC177" s="6"/>
      <c r="ACD177" s="6"/>
      <c r="ACE177" s="6"/>
      <c r="ACF177" s="6"/>
      <c r="ACG177" s="6"/>
      <c r="ACH177" s="6"/>
      <c r="ACI177" s="6"/>
      <c r="ACJ177" s="6"/>
      <c r="ACK177" s="6"/>
      <c r="ACL177" s="6"/>
      <c r="ACM177" s="6"/>
      <c r="ACN177" s="6"/>
      <c r="ACO177" s="6"/>
      <c r="ACP177" s="6"/>
      <c r="ACQ177" s="6"/>
      <c r="ACR177" s="6"/>
      <c r="ACS177" s="6"/>
      <c r="ACT177" s="6"/>
      <c r="ACU177" s="6"/>
      <c r="ACV177" s="6"/>
      <c r="ACW177" s="6"/>
      <c r="ACX177" s="6"/>
      <c r="ACY177" s="6"/>
      <c r="ACZ177" s="6"/>
      <c r="ADA177" s="6"/>
      <c r="ADB177" s="6"/>
      <c r="ADC177" s="6"/>
      <c r="ADD177" s="6"/>
      <c r="ADE177" s="6"/>
      <c r="ADF177" s="6"/>
      <c r="ADG177" s="6"/>
      <c r="ADH177" s="6"/>
      <c r="ADI177" s="6"/>
      <c r="ADJ177" s="6"/>
      <c r="ADK177" s="6"/>
      <c r="ADL177" s="6"/>
      <c r="ADM177" s="6"/>
      <c r="ADN177" s="6"/>
      <c r="ADO177" s="6"/>
      <c r="ADP177" s="6"/>
      <c r="ADQ177" s="6"/>
      <c r="ADR177" s="6"/>
      <c r="ADS177" s="6"/>
      <c r="ADT177" s="6"/>
      <c r="ADU177" s="6"/>
      <c r="ADV177" s="6"/>
      <c r="ADW177" s="6"/>
      <c r="ADX177" s="6"/>
      <c r="ADY177" s="6"/>
      <c r="ADZ177" s="6"/>
      <c r="AEA177" s="6"/>
      <c r="AEB177" s="6"/>
      <c r="AEC177" s="6"/>
      <c r="AED177" s="6"/>
      <c r="AEE177" s="6"/>
      <c r="AEF177" s="6"/>
      <c r="AEG177" s="6"/>
      <c r="AEH177" s="6"/>
      <c r="AEI177" s="6"/>
      <c r="AEJ177" s="6"/>
      <c r="AEK177" s="6"/>
      <c r="AEL177" s="6"/>
      <c r="AEM177" s="6"/>
      <c r="AEN177" s="6"/>
      <c r="AEO177" s="6"/>
      <c r="AEP177" s="6"/>
      <c r="AEQ177" s="6"/>
      <c r="AER177" s="6"/>
      <c r="AES177" s="6"/>
      <c r="AET177" s="6"/>
      <c r="AEU177" s="6"/>
      <c r="AEV177" s="6"/>
      <c r="AEW177" s="6"/>
      <c r="AEX177" s="6"/>
      <c r="AEY177" s="6"/>
      <c r="AEZ177" s="6"/>
      <c r="AFA177" s="6"/>
      <c r="AFB177" s="6"/>
      <c r="AFC177" s="6"/>
      <c r="AFD177" s="6"/>
      <c r="AFE177" s="6"/>
      <c r="AFF177" s="6"/>
      <c r="AFG177" s="6"/>
      <c r="AFH177" s="6"/>
      <c r="AFI177" s="6"/>
      <c r="AFJ177" s="6"/>
      <c r="AFK177" s="6"/>
      <c r="AFL177" s="6"/>
    </row>
    <row r="178" spans="1:844" ht="45.75" customHeight="1">
      <c r="A178" s="133"/>
      <c r="B178" s="218"/>
      <c r="C178" s="111" t="s">
        <v>351</v>
      </c>
      <c r="D178" s="92" t="s">
        <v>571</v>
      </c>
      <c r="E178" s="88" t="s">
        <v>1342</v>
      </c>
      <c r="F178" s="1" t="s">
        <v>648</v>
      </c>
      <c r="G178" s="99" t="s">
        <v>13</v>
      </c>
      <c r="H178" s="81">
        <f>4546.1</f>
        <v>4546.1000000000004</v>
      </c>
      <c r="I178" s="84">
        <f>4474.9</f>
        <v>4474.8999999999996</v>
      </c>
      <c r="J178" s="81">
        <f>5566.2</f>
        <v>5566.2</v>
      </c>
      <c r="K178" s="81">
        <f>14651.4</f>
        <v>14651.4</v>
      </c>
      <c r="L178" s="81"/>
      <c r="M178" s="81"/>
      <c r="N178" s="80"/>
      <c r="O178" s="73"/>
      <c r="P178" s="74"/>
      <c r="Q178" s="73"/>
      <c r="R178" s="73"/>
      <c r="S178" s="73"/>
      <c r="T178" s="73"/>
    </row>
    <row r="179" spans="1:844" ht="32.25" customHeight="1">
      <c r="A179" s="133"/>
      <c r="B179" s="218"/>
      <c r="C179" s="192" t="s">
        <v>352</v>
      </c>
      <c r="D179" s="144" t="s">
        <v>665</v>
      </c>
      <c r="E179" s="55" t="s">
        <v>1437</v>
      </c>
      <c r="F179" s="127" t="s">
        <v>648</v>
      </c>
      <c r="G179" s="127" t="s">
        <v>618</v>
      </c>
      <c r="H179" s="129">
        <f>33000</f>
        <v>33000</v>
      </c>
      <c r="I179" s="131">
        <f>33000</f>
        <v>33000</v>
      </c>
      <c r="J179" s="129">
        <v>33000</v>
      </c>
      <c r="K179" s="129"/>
      <c r="L179" s="129"/>
      <c r="M179" s="129"/>
      <c r="N179" s="149" t="s">
        <v>1439</v>
      </c>
    </row>
    <row r="180" spans="1:844" ht="30">
      <c r="A180" s="133"/>
      <c r="B180" s="218"/>
      <c r="C180" s="193"/>
      <c r="D180" s="145"/>
      <c r="E180" s="55" t="s">
        <v>1438</v>
      </c>
      <c r="F180" s="128"/>
      <c r="G180" s="128"/>
      <c r="H180" s="130"/>
      <c r="I180" s="132"/>
      <c r="J180" s="130"/>
      <c r="K180" s="130"/>
      <c r="L180" s="130"/>
      <c r="M180" s="130"/>
      <c r="N180" s="151"/>
    </row>
    <row r="181" spans="1:844" ht="60">
      <c r="A181" s="133"/>
      <c r="B181" s="218"/>
      <c r="C181" s="97" t="s">
        <v>1183</v>
      </c>
      <c r="D181" s="90" t="s">
        <v>571</v>
      </c>
      <c r="E181" s="88" t="s">
        <v>1343</v>
      </c>
      <c r="F181" s="99" t="s">
        <v>648</v>
      </c>
      <c r="G181" s="38" t="s">
        <v>669</v>
      </c>
      <c r="H181" s="79"/>
      <c r="I181" s="82"/>
      <c r="J181" s="79">
        <v>150</v>
      </c>
      <c r="K181" s="79"/>
      <c r="L181" s="79"/>
      <c r="M181" s="79"/>
      <c r="N181" s="80" t="s">
        <v>451</v>
      </c>
    </row>
    <row r="182" spans="1:844" ht="96.75" customHeight="1">
      <c r="A182" s="133"/>
      <c r="B182" s="218"/>
      <c r="C182" s="97" t="s">
        <v>353</v>
      </c>
      <c r="D182" s="90" t="s">
        <v>412</v>
      </c>
      <c r="E182" s="55" t="s">
        <v>720</v>
      </c>
      <c r="F182" s="1" t="s">
        <v>648</v>
      </c>
      <c r="G182" s="99" t="s">
        <v>721</v>
      </c>
      <c r="H182" s="79">
        <f>102982.1</f>
        <v>102982.1</v>
      </c>
      <c r="I182" s="82">
        <v>96812.9</v>
      </c>
      <c r="J182" s="79">
        <v>192928.8</v>
      </c>
      <c r="K182" s="79">
        <v>5684</v>
      </c>
      <c r="L182" s="79">
        <v>6762.6</v>
      </c>
      <c r="M182" s="79"/>
      <c r="N182" s="80" t="s">
        <v>452</v>
      </c>
    </row>
    <row r="183" spans="1:844" ht="60" customHeight="1">
      <c r="A183" s="133"/>
      <c r="B183" s="218"/>
      <c r="C183" s="97" t="s">
        <v>354</v>
      </c>
      <c r="D183" s="90" t="s">
        <v>973</v>
      </c>
      <c r="E183" s="2" t="s">
        <v>526</v>
      </c>
      <c r="F183" s="93" t="s">
        <v>648</v>
      </c>
      <c r="G183" s="93" t="s">
        <v>24</v>
      </c>
      <c r="H183" s="79">
        <v>2000</v>
      </c>
      <c r="I183" s="82">
        <v>2000</v>
      </c>
      <c r="J183" s="79"/>
      <c r="K183" s="79"/>
      <c r="L183" s="79"/>
      <c r="M183" s="79"/>
      <c r="N183" s="80" t="s">
        <v>453</v>
      </c>
    </row>
    <row r="184" spans="1:844" ht="67.5" hidden="1" customHeight="1">
      <c r="A184" s="133"/>
      <c r="B184" s="218"/>
      <c r="C184" s="97" t="s">
        <v>355</v>
      </c>
      <c r="D184" s="90" t="s">
        <v>571</v>
      </c>
      <c r="E184" s="88" t="s">
        <v>393</v>
      </c>
      <c r="F184" s="1" t="s">
        <v>648</v>
      </c>
      <c r="G184" s="99" t="s">
        <v>394</v>
      </c>
      <c r="H184" s="79"/>
      <c r="I184" s="82"/>
      <c r="J184" s="79"/>
      <c r="K184" s="79"/>
      <c r="L184" s="79"/>
      <c r="M184" s="79"/>
      <c r="N184" s="80" t="s">
        <v>395</v>
      </c>
    </row>
    <row r="185" spans="1:844" ht="117.75" customHeight="1">
      <c r="A185" s="133"/>
      <c r="B185" s="218"/>
      <c r="C185" s="97" t="s">
        <v>355</v>
      </c>
      <c r="D185" s="90" t="s">
        <v>571</v>
      </c>
      <c r="E185" s="88" t="s">
        <v>1334</v>
      </c>
      <c r="F185" s="1" t="s">
        <v>648</v>
      </c>
      <c r="G185" s="99" t="s">
        <v>12</v>
      </c>
      <c r="H185" s="87"/>
      <c r="I185" s="87"/>
      <c r="J185" s="87"/>
      <c r="K185" s="87">
        <f>4775+40+6.5+227</f>
        <v>5048.5</v>
      </c>
      <c r="L185" s="87">
        <f>7842.4+423.5+6.5+56.6</f>
        <v>8329</v>
      </c>
      <c r="M185" s="87">
        <f>7842.4+279.1+247.3+101.3</f>
        <v>8470.0999999999985</v>
      </c>
      <c r="N185" s="80" t="s">
        <v>1335</v>
      </c>
    </row>
    <row r="186" spans="1:844" s="12" customFormat="1" ht="54" customHeight="1">
      <c r="A186" s="133"/>
      <c r="B186" s="218"/>
      <c r="C186" s="97" t="s">
        <v>356</v>
      </c>
      <c r="D186" s="90" t="s">
        <v>571</v>
      </c>
      <c r="E186" s="88" t="s">
        <v>1475</v>
      </c>
      <c r="F186" s="1" t="s">
        <v>648</v>
      </c>
      <c r="G186" s="99" t="s">
        <v>13</v>
      </c>
      <c r="H186" s="79"/>
      <c r="I186" s="82"/>
      <c r="J186" s="79"/>
      <c r="K186" s="79">
        <v>606</v>
      </c>
      <c r="L186" s="79"/>
      <c r="M186" s="79"/>
      <c r="N186" s="80" t="s">
        <v>1345</v>
      </c>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6"/>
      <c r="FL186" s="6"/>
      <c r="FM186" s="6"/>
      <c r="FN186" s="6"/>
      <c r="FO186" s="6"/>
      <c r="FP186" s="6"/>
      <c r="FQ186" s="6"/>
      <c r="FR186" s="6"/>
      <c r="FS186" s="6"/>
      <c r="FT186" s="6"/>
      <c r="FU186" s="6"/>
      <c r="FV186" s="6"/>
      <c r="FW186" s="6"/>
      <c r="FX186" s="6"/>
      <c r="FY186" s="6"/>
      <c r="FZ186" s="6"/>
      <c r="GA186" s="6"/>
      <c r="GB186" s="6"/>
      <c r="GC186" s="6"/>
      <c r="GD186" s="6"/>
      <c r="GE186" s="6"/>
      <c r="GF186" s="6"/>
      <c r="GG186" s="6"/>
      <c r="GH186" s="6"/>
      <c r="GI186" s="6"/>
      <c r="GJ186" s="6"/>
      <c r="GK186" s="6"/>
      <c r="GL186" s="6"/>
      <c r="GM186" s="6"/>
      <c r="GN186" s="6"/>
      <c r="GO186" s="6"/>
      <c r="GP186" s="6"/>
      <c r="GQ186" s="6"/>
      <c r="GR186" s="6"/>
      <c r="GS186" s="6"/>
      <c r="GT186" s="6"/>
      <c r="GU186" s="6"/>
      <c r="GV186" s="6"/>
      <c r="GW186" s="6"/>
      <c r="GX186" s="6"/>
      <c r="GY186" s="6"/>
      <c r="GZ186" s="6"/>
      <c r="HA186" s="6"/>
      <c r="HB186" s="6"/>
      <c r="HC186" s="6"/>
      <c r="HD186" s="6"/>
      <c r="HE186" s="6"/>
      <c r="HF186" s="6"/>
      <c r="HG186" s="6"/>
      <c r="HH186" s="6"/>
      <c r="HI186" s="6"/>
      <c r="HJ186" s="6"/>
      <c r="HK186" s="6"/>
      <c r="HL186" s="6"/>
      <c r="HM186" s="6"/>
      <c r="HN186" s="6"/>
      <c r="HO186" s="6"/>
      <c r="HP186" s="6"/>
      <c r="HQ186" s="6"/>
      <c r="HR186" s="6"/>
      <c r="HS186" s="6"/>
      <c r="HT186" s="6"/>
      <c r="HU186" s="6"/>
      <c r="HV186" s="6"/>
      <c r="HW186" s="6"/>
      <c r="HX186" s="6"/>
      <c r="HY186" s="6"/>
      <c r="HZ186" s="6"/>
      <c r="IA186" s="6"/>
      <c r="IB186" s="6"/>
      <c r="IC186" s="6"/>
      <c r="ID186" s="6"/>
      <c r="IE186" s="6"/>
      <c r="IF186" s="6"/>
      <c r="IG186" s="6"/>
      <c r="IH186" s="6"/>
      <c r="II186" s="6"/>
      <c r="IJ186" s="6"/>
      <c r="IK186" s="6"/>
      <c r="IL186" s="6"/>
      <c r="IM186" s="6"/>
      <c r="IN186" s="6"/>
      <c r="IO186" s="6"/>
      <c r="IP186" s="6"/>
      <c r="IQ186" s="6"/>
      <c r="IR186" s="6"/>
      <c r="IS186" s="6"/>
      <c r="IT186" s="6"/>
      <c r="IU186" s="6"/>
      <c r="IV186" s="6"/>
      <c r="IW186" s="6"/>
      <c r="IX186" s="6"/>
      <c r="IY186" s="6"/>
      <c r="IZ186" s="6"/>
      <c r="JA186" s="6"/>
      <c r="JB186" s="6"/>
      <c r="JC186" s="6"/>
      <c r="JD186" s="6"/>
      <c r="JE186" s="6"/>
      <c r="JF186" s="6"/>
      <c r="JG186" s="6"/>
      <c r="JH186" s="6"/>
      <c r="JI186" s="6"/>
      <c r="JJ186" s="6"/>
      <c r="JK186" s="6"/>
      <c r="JL186" s="6"/>
      <c r="JM186" s="6"/>
      <c r="JN186" s="6"/>
      <c r="JO186" s="6"/>
      <c r="JP186" s="6"/>
      <c r="JQ186" s="6"/>
      <c r="JR186" s="6"/>
      <c r="JS186" s="6"/>
      <c r="JT186" s="6"/>
      <c r="JU186" s="6"/>
      <c r="JV186" s="6"/>
      <c r="JW186" s="6"/>
      <c r="JX186" s="6"/>
      <c r="JY186" s="6"/>
      <c r="JZ186" s="6"/>
      <c r="KA186" s="6"/>
      <c r="KB186" s="6"/>
      <c r="KC186" s="6"/>
      <c r="KD186" s="6"/>
      <c r="KE186" s="6"/>
      <c r="KF186" s="6"/>
      <c r="KG186" s="6"/>
      <c r="KH186" s="6"/>
      <c r="KI186" s="6"/>
      <c r="KJ186" s="6"/>
      <c r="KK186" s="6"/>
      <c r="KL186" s="6"/>
      <c r="KM186" s="6"/>
      <c r="KN186" s="6"/>
      <c r="KO186" s="6"/>
      <c r="KP186" s="6"/>
      <c r="KQ186" s="6"/>
      <c r="KR186" s="6"/>
      <c r="KS186" s="6"/>
      <c r="KT186" s="6"/>
      <c r="KU186" s="6"/>
      <c r="KV186" s="6"/>
      <c r="KW186" s="6"/>
      <c r="KX186" s="6"/>
      <c r="KY186" s="6"/>
      <c r="KZ186" s="6"/>
      <c r="LA186" s="6"/>
      <c r="LB186" s="6"/>
      <c r="LC186" s="6"/>
      <c r="LD186" s="6"/>
      <c r="LE186" s="6"/>
      <c r="LF186" s="6"/>
      <c r="LG186" s="6"/>
      <c r="LH186" s="6"/>
      <c r="LI186" s="6"/>
      <c r="LJ186" s="6"/>
      <c r="LK186" s="6"/>
      <c r="LL186" s="6"/>
      <c r="LM186" s="6"/>
      <c r="LN186" s="6"/>
      <c r="LO186" s="6"/>
      <c r="LP186" s="6"/>
      <c r="LQ186" s="6"/>
      <c r="LR186" s="6"/>
      <c r="LS186" s="6"/>
      <c r="LT186" s="6"/>
      <c r="LU186" s="6"/>
      <c r="LV186" s="6"/>
      <c r="LW186" s="6"/>
      <c r="LX186" s="6"/>
      <c r="LY186" s="6"/>
      <c r="LZ186" s="6"/>
      <c r="MA186" s="6"/>
      <c r="MB186" s="6"/>
      <c r="MC186" s="6"/>
      <c r="MD186" s="6"/>
      <c r="ME186" s="6"/>
      <c r="MF186" s="6"/>
      <c r="MG186" s="6"/>
      <c r="MH186" s="6"/>
      <c r="MI186" s="6"/>
      <c r="MJ186" s="6"/>
      <c r="MK186" s="6"/>
      <c r="ML186" s="6"/>
      <c r="MM186" s="6"/>
      <c r="MN186" s="6"/>
      <c r="MO186" s="6"/>
      <c r="MP186" s="6"/>
      <c r="MQ186" s="6"/>
      <c r="MR186" s="6"/>
      <c r="MS186" s="6"/>
      <c r="MT186" s="6"/>
      <c r="MU186" s="6"/>
      <c r="MV186" s="6"/>
      <c r="MW186" s="6"/>
      <c r="MX186" s="6"/>
      <c r="MY186" s="6"/>
      <c r="MZ186" s="6"/>
      <c r="NA186" s="6"/>
      <c r="NB186" s="6"/>
      <c r="NC186" s="6"/>
      <c r="ND186" s="6"/>
      <c r="NE186" s="6"/>
      <c r="NF186" s="6"/>
      <c r="NG186" s="6"/>
      <c r="NH186" s="6"/>
      <c r="NI186" s="6"/>
      <c r="NJ186" s="6"/>
      <c r="NK186" s="6"/>
      <c r="NL186" s="6"/>
      <c r="NM186" s="6"/>
      <c r="NN186" s="6"/>
      <c r="NO186" s="6"/>
      <c r="NP186" s="6"/>
      <c r="NQ186" s="6"/>
      <c r="NR186" s="6"/>
      <c r="NS186" s="6"/>
      <c r="NT186" s="6"/>
      <c r="NU186" s="6"/>
      <c r="NV186" s="6"/>
      <c r="NW186" s="6"/>
      <c r="NX186" s="6"/>
      <c r="NY186" s="6"/>
      <c r="NZ186" s="6"/>
      <c r="OA186" s="6"/>
      <c r="OB186" s="6"/>
      <c r="OC186" s="6"/>
      <c r="OD186" s="6"/>
      <c r="OE186" s="6"/>
      <c r="OF186" s="6"/>
      <c r="OG186" s="6"/>
      <c r="OH186" s="6"/>
      <c r="OI186" s="6"/>
      <c r="OJ186" s="6"/>
      <c r="OK186" s="6"/>
      <c r="OL186" s="6"/>
      <c r="OM186" s="6"/>
      <c r="ON186" s="6"/>
      <c r="OO186" s="6"/>
      <c r="OP186" s="6"/>
      <c r="OQ186" s="6"/>
      <c r="OR186" s="6"/>
      <c r="OS186" s="6"/>
      <c r="OT186" s="6"/>
      <c r="OU186" s="6"/>
      <c r="OV186" s="6"/>
      <c r="OW186" s="6"/>
      <c r="OX186" s="6"/>
      <c r="OY186" s="6"/>
      <c r="OZ186" s="6"/>
      <c r="PA186" s="6"/>
      <c r="PB186" s="6"/>
      <c r="PC186" s="6"/>
      <c r="PD186" s="6"/>
      <c r="PE186" s="6"/>
      <c r="PF186" s="6"/>
      <c r="PG186" s="6"/>
      <c r="PH186" s="6"/>
      <c r="PI186" s="6"/>
      <c r="PJ186" s="6"/>
      <c r="PK186" s="6"/>
      <c r="PL186" s="6"/>
      <c r="PM186" s="6"/>
      <c r="PN186" s="6"/>
      <c r="PO186" s="6"/>
      <c r="PP186" s="6"/>
      <c r="PQ186" s="6"/>
      <c r="PR186" s="6"/>
      <c r="PS186" s="6"/>
      <c r="PT186" s="6"/>
      <c r="PU186" s="6"/>
      <c r="PV186" s="6"/>
      <c r="PW186" s="6"/>
      <c r="PX186" s="6"/>
      <c r="PY186" s="6"/>
      <c r="PZ186" s="6"/>
      <c r="QA186" s="6"/>
      <c r="QB186" s="6"/>
      <c r="QC186" s="6"/>
      <c r="QD186" s="6"/>
      <c r="QE186" s="6"/>
      <c r="QF186" s="6"/>
      <c r="QG186" s="6"/>
      <c r="QH186" s="6"/>
      <c r="QI186" s="6"/>
      <c r="QJ186" s="6"/>
      <c r="QK186" s="6"/>
      <c r="QL186" s="6"/>
      <c r="QM186" s="6"/>
      <c r="QN186" s="6"/>
      <c r="QO186" s="6"/>
      <c r="QP186" s="6"/>
      <c r="QQ186" s="6"/>
      <c r="QR186" s="6"/>
      <c r="QS186" s="6"/>
      <c r="QT186" s="6"/>
      <c r="QU186" s="6"/>
      <c r="QV186" s="6"/>
      <c r="QW186" s="6"/>
      <c r="QX186" s="6"/>
      <c r="QY186" s="6"/>
      <c r="QZ186" s="6"/>
      <c r="RA186" s="6"/>
      <c r="RB186" s="6"/>
      <c r="RC186" s="6"/>
      <c r="RD186" s="6"/>
      <c r="RE186" s="6"/>
      <c r="RF186" s="6"/>
      <c r="RG186" s="6"/>
      <c r="RH186" s="6"/>
      <c r="RI186" s="6"/>
      <c r="RJ186" s="6"/>
      <c r="RK186" s="6"/>
      <c r="RL186" s="6"/>
      <c r="RM186" s="6"/>
      <c r="RN186" s="6"/>
      <c r="RO186" s="6"/>
      <c r="RP186" s="6"/>
      <c r="RQ186" s="6"/>
      <c r="RR186" s="6"/>
      <c r="RS186" s="6"/>
      <c r="RT186" s="6"/>
      <c r="RU186" s="6"/>
      <c r="RV186" s="6"/>
      <c r="RW186" s="6"/>
      <c r="RX186" s="6"/>
      <c r="RY186" s="6"/>
      <c r="RZ186" s="6"/>
      <c r="SA186" s="6"/>
      <c r="SB186" s="6"/>
      <c r="SC186" s="6"/>
      <c r="SD186" s="6"/>
      <c r="SE186" s="6"/>
      <c r="SF186" s="6"/>
      <c r="SG186" s="6"/>
      <c r="SH186" s="6"/>
      <c r="SI186" s="6"/>
      <c r="SJ186" s="6"/>
      <c r="SK186" s="6"/>
      <c r="SL186" s="6"/>
      <c r="SM186" s="6"/>
      <c r="SN186" s="6"/>
      <c r="SO186" s="6"/>
      <c r="SP186" s="6"/>
      <c r="SQ186" s="6"/>
      <c r="SR186" s="6"/>
      <c r="SS186" s="6"/>
      <c r="ST186" s="6"/>
      <c r="SU186" s="6"/>
      <c r="SV186" s="6"/>
      <c r="SW186" s="6"/>
      <c r="SX186" s="6"/>
      <c r="SY186" s="6"/>
      <c r="SZ186" s="6"/>
      <c r="TA186" s="6"/>
      <c r="TB186" s="6"/>
      <c r="TC186" s="6"/>
      <c r="TD186" s="6"/>
      <c r="TE186" s="6"/>
      <c r="TF186" s="6"/>
      <c r="TG186" s="6"/>
      <c r="TH186" s="6"/>
      <c r="TI186" s="6"/>
      <c r="TJ186" s="6"/>
      <c r="TK186" s="6"/>
      <c r="TL186" s="6"/>
      <c r="TM186" s="6"/>
      <c r="TN186" s="6"/>
      <c r="TO186" s="6"/>
      <c r="TP186" s="6"/>
      <c r="TQ186" s="6"/>
      <c r="TR186" s="6"/>
      <c r="TS186" s="6"/>
      <c r="TT186" s="6"/>
      <c r="TU186" s="6"/>
      <c r="TV186" s="6"/>
      <c r="TW186" s="6"/>
      <c r="TX186" s="6"/>
      <c r="TY186" s="6"/>
      <c r="TZ186" s="6"/>
      <c r="UA186" s="6"/>
      <c r="UB186" s="6"/>
      <c r="UC186" s="6"/>
      <c r="UD186" s="6"/>
      <c r="UE186" s="6"/>
      <c r="UF186" s="6"/>
      <c r="UG186" s="6"/>
      <c r="UH186" s="6"/>
      <c r="UI186" s="6"/>
      <c r="UJ186" s="6"/>
      <c r="UK186" s="6"/>
      <c r="UL186" s="6"/>
      <c r="UM186" s="6"/>
      <c r="UN186" s="6"/>
      <c r="UO186" s="6"/>
      <c r="UP186" s="6"/>
      <c r="UQ186" s="6"/>
      <c r="UR186" s="6"/>
      <c r="US186" s="6"/>
      <c r="UT186" s="6"/>
      <c r="UU186" s="6"/>
      <c r="UV186" s="6"/>
      <c r="UW186" s="6"/>
      <c r="UX186" s="6"/>
      <c r="UY186" s="6"/>
      <c r="UZ186" s="6"/>
      <c r="VA186" s="6"/>
      <c r="VB186" s="6"/>
      <c r="VC186" s="6"/>
      <c r="VD186" s="6"/>
      <c r="VE186" s="6"/>
      <c r="VF186" s="6"/>
      <c r="VG186" s="6"/>
      <c r="VH186" s="6"/>
      <c r="VI186" s="6"/>
      <c r="VJ186" s="6"/>
      <c r="VK186" s="6"/>
      <c r="VL186" s="6"/>
      <c r="VM186" s="6"/>
      <c r="VN186" s="6"/>
      <c r="VO186" s="6"/>
      <c r="VP186" s="6"/>
      <c r="VQ186" s="6"/>
      <c r="VR186" s="6"/>
      <c r="VS186" s="6"/>
      <c r="VT186" s="6"/>
      <c r="VU186" s="6"/>
      <c r="VV186" s="6"/>
      <c r="VW186" s="6"/>
      <c r="VX186" s="6"/>
      <c r="VY186" s="6"/>
      <c r="VZ186" s="6"/>
      <c r="WA186" s="6"/>
      <c r="WB186" s="6"/>
      <c r="WC186" s="6"/>
      <c r="WD186" s="6"/>
      <c r="WE186" s="6"/>
      <c r="WF186" s="6"/>
      <c r="WG186" s="6"/>
      <c r="WH186" s="6"/>
      <c r="WI186" s="6"/>
      <c r="WJ186" s="6"/>
      <c r="WK186" s="6"/>
      <c r="WL186" s="6"/>
      <c r="WM186" s="6"/>
      <c r="WN186" s="6"/>
      <c r="WO186" s="6"/>
      <c r="WP186" s="6"/>
      <c r="WQ186" s="6"/>
      <c r="WR186" s="6"/>
      <c r="WS186" s="6"/>
      <c r="WT186" s="6"/>
      <c r="WU186" s="6"/>
      <c r="WV186" s="6"/>
      <c r="WW186" s="6"/>
      <c r="WX186" s="6"/>
      <c r="WY186" s="6"/>
      <c r="WZ186" s="6"/>
      <c r="XA186" s="6"/>
      <c r="XB186" s="6"/>
      <c r="XC186" s="6"/>
      <c r="XD186" s="6"/>
      <c r="XE186" s="6"/>
      <c r="XF186" s="6"/>
      <c r="XG186" s="6"/>
      <c r="XH186" s="6"/>
      <c r="XI186" s="6"/>
      <c r="XJ186" s="6"/>
      <c r="XK186" s="6"/>
      <c r="XL186" s="6"/>
      <c r="XM186" s="6"/>
      <c r="XN186" s="6"/>
      <c r="XO186" s="6"/>
      <c r="XP186" s="6"/>
      <c r="XQ186" s="6"/>
      <c r="XR186" s="6"/>
      <c r="XS186" s="6"/>
      <c r="XT186" s="6"/>
      <c r="XU186" s="6"/>
      <c r="XV186" s="6"/>
      <c r="XW186" s="6"/>
      <c r="XX186" s="6"/>
      <c r="XY186" s="6"/>
      <c r="XZ186" s="6"/>
      <c r="YA186" s="6"/>
      <c r="YB186" s="6"/>
      <c r="YC186" s="6"/>
      <c r="YD186" s="6"/>
      <c r="YE186" s="6"/>
      <c r="YF186" s="6"/>
      <c r="YG186" s="6"/>
      <c r="YH186" s="6"/>
      <c r="YI186" s="6"/>
      <c r="YJ186" s="6"/>
      <c r="YK186" s="6"/>
      <c r="YL186" s="6"/>
      <c r="YM186" s="6"/>
      <c r="YN186" s="6"/>
      <c r="YO186" s="6"/>
      <c r="YP186" s="6"/>
      <c r="YQ186" s="6"/>
      <c r="YR186" s="6"/>
      <c r="YS186" s="6"/>
      <c r="YT186" s="6"/>
      <c r="YU186" s="6"/>
      <c r="YV186" s="6"/>
      <c r="YW186" s="6"/>
      <c r="YX186" s="6"/>
      <c r="YY186" s="6"/>
      <c r="YZ186" s="6"/>
      <c r="ZA186" s="6"/>
      <c r="ZB186" s="6"/>
      <c r="ZC186" s="6"/>
      <c r="ZD186" s="6"/>
      <c r="ZE186" s="6"/>
      <c r="ZF186" s="6"/>
      <c r="ZG186" s="6"/>
      <c r="ZH186" s="6"/>
      <c r="ZI186" s="6"/>
      <c r="ZJ186" s="6"/>
      <c r="ZK186" s="6"/>
      <c r="ZL186" s="6"/>
      <c r="ZM186" s="6"/>
      <c r="ZN186" s="6"/>
      <c r="ZO186" s="6"/>
      <c r="ZP186" s="6"/>
      <c r="ZQ186" s="6"/>
      <c r="ZR186" s="6"/>
      <c r="ZS186" s="6"/>
      <c r="ZT186" s="6"/>
      <c r="ZU186" s="6"/>
      <c r="ZV186" s="6"/>
      <c r="ZW186" s="6"/>
      <c r="ZX186" s="6"/>
      <c r="ZY186" s="6"/>
      <c r="ZZ186" s="6"/>
      <c r="AAA186" s="6"/>
      <c r="AAB186" s="6"/>
      <c r="AAC186" s="6"/>
      <c r="AAD186" s="6"/>
      <c r="AAE186" s="6"/>
      <c r="AAF186" s="6"/>
      <c r="AAG186" s="6"/>
      <c r="AAH186" s="6"/>
      <c r="AAI186" s="6"/>
      <c r="AAJ186" s="6"/>
      <c r="AAK186" s="6"/>
      <c r="AAL186" s="6"/>
      <c r="AAM186" s="6"/>
      <c r="AAN186" s="6"/>
      <c r="AAO186" s="6"/>
      <c r="AAP186" s="6"/>
      <c r="AAQ186" s="6"/>
      <c r="AAR186" s="6"/>
      <c r="AAS186" s="6"/>
      <c r="AAT186" s="6"/>
      <c r="AAU186" s="6"/>
      <c r="AAV186" s="6"/>
      <c r="AAW186" s="6"/>
      <c r="AAX186" s="6"/>
      <c r="AAY186" s="6"/>
      <c r="AAZ186" s="6"/>
      <c r="ABA186" s="6"/>
      <c r="ABB186" s="6"/>
      <c r="ABC186" s="6"/>
      <c r="ABD186" s="6"/>
      <c r="ABE186" s="6"/>
      <c r="ABF186" s="6"/>
      <c r="ABG186" s="6"/>
      <c r="ABH186" s="6"/>
      <c r="ABI186" s="6"/>
      <c r="ABJ186" s="6"/>
      <c r="ABK186" s="6"/>
      <c r="ABL186" s="6"/>
      <c r="ABM186" s="6"/>
      <c r="ABN186" s="6"/>
      <c r="ABO186" s="6"/>
      <c r="ABP186" s="6"/>
      <c r="ABQ186" s="6"/>
      <c r="ABR186" s="6"/>
      <c r="ABS186" s="6"/>
      <c r="ABT186" s="6"/>
      <c r="ABU186" s="6"/>
      <c r="ABV186" s="6"/>
      <c r="ABW186" s="6"/>
      <c r="ABX186" s="6"/>
      <c r="ABY186" s="6"/>
      <c r="ABZ186" s="6"/>
      <c r="ACA186" s="6"/>
      <c r="ACB186" s="6"/>
      <c r="ACC186" s="6"/>
      <c r="ACD186" s="6"/>
      <c r="ACE186" s="6"/>
      <c r="ACF186" s="6"/>
      <c r="ACG186" s="6"/>
      <c r="ACH186" s="6"/>
      <c r="ACI186" s="6"/>
      <c r="ACJ186" s="6"/>
      <c r="ACK186" s="6"/>
      <c r="ACL186" s="6"/>
      <c r="ACM186" s="6"/>
      <c r="ACN186" s="6"/>
      <c r="ACO186" s="6"/>
      <c r="ACP186" s="6"/>
      <c r="ACQ186" s="6"/>
      <c r="ACR186" s="6"/>
      <c r="ACS186" s="6"/>
      <c r="ACT186" s="6"/>
      <c r="ACU186" s="6"/>
      <c r="ACV186" s="6"/>
      <c r="ACW186" s="6"/>
      <c r="ACX186" s="6"/>
      <c r="ACY186" s="6"/>
      <c r="ACZ186" s="6"/>
      <c r="ADA186" s="6"/>
      <c r="ADB186" s="6"/>
      <c r="ADC186" s="6"/>
      <c r="ADD186" s="6"/>
      <c r="ADE186" s="6"/>
      <c r="ADF186" s="6"/>
      <c r="ADG186" s="6"/>
      <c r="ADH186" s="6"/>
      <c r="ADI186" s="6"/>
      <c r="ADJ186" s="6"/>
      <c r="ADK186" s="6"/>
      <c r="ADL186" s="6"/>
      <c r="ADM186" s="6"/>
      <c r="ADN186" s="6"/>
      <c r="ADO186" s="6"/>
      <c r="ADP186" s="6"/>
      <c r="ADQ186" s="6"/>
      <c r="ADR186" s="6"/>
      <c r="ADS186" s="6"/>
      <c r="ADT186" s="6"/>
      <c r="ADU186" s="6"/>
      <c r="ADV186" s="6"/>
      <c r="ADW186" s="6"/>
      <c r="ADX186" s="6"/>
      <c r="ADY186" s="6"/>
      <c r="ADZ186" s="6"/>
      <c r="AEA186" s="6"/>
      <c r="AEB186" s="6"/>
      <c r="AEC186" s="6"/>
      <c r="AED186" s="6"/>
      <c r="AEE186" s="6"/>
      <c r="AEF186" s="6"/>
      <c r="AEG186" s="6"/>
      <c r="AEH186" s="6"/>
      <c r="AEI186" s="6"/>
      <c r="AEJ186" s="6"/>
      <c r="AEK186" s="6"/>
      <c r="AEL186" s="6"/>
      <c r="AEM186" s="6"/>
      <c r="AEN186" s="6"/>
      <c r="AEO186" s="6"/>
      <c r="AEP186" s="6"/>
      <c r="AEQ186" s="6"/>
      <c r="AER186" s="6"/>
      <c r="AES186" s="6"/>
      <c r="AET186" s="6"/>
      <c r="AEU186" s="6"/>
      <c r="AEV186" s="6"/>
      <c r="AEW186" s="6"/>
      <c r="AEX186" s="6"/>
      <c r="AEY186" s="6"/>
      <c r="AEZ186" s="6"/>
      <c r="AFA186" s="6"/>
      <c r="AFB186" s="6"/>
      <c r="AFC186" s="6"/>
      <c r="AFD186" s="6"/>
      <c r="AFE186" s="6"/>
      <c r="AFF186" s="6"/>
      <c r="AFG186" s="6"/>
      <c r="AFH186" s="6"/>
      <c r="AFI186" s="6"/>
      <c r="AFJ186" s="6"/>
      <c r="AFK186" s="6"/>
      <c r="AFL186" s="6"/>
    </row>
    <row r="187" spans="1:844" s="26" customFormat="1" ht="98.25" customHeight="1">
      <c r="A187" s="133"/>
      <c r="B187" s="218"/>
      <c r="C187" s="97" t="s">
        <v>357</v>
      </c>
      <c r="D187" s="90" t="s">
        <v>571</v>
      </c>
      <c r="E187" s="88" t="s">
        <v>1346</v>
      </c>
      <c r="F187" s="1" t="s">
        <v>648</v>
      </c>
      <c r="G187" s="99" t="s">
        <v>13</v>
      </c>
      <c r="H187" s="79">
        <v>32252.2</v>
      </c>
      <c r="I187" s="82">
        <v>31836.1</v>
      </c>
      <c r="J187" s="79">
        <v>34617</v>
      </c>
      <c r="K187" s="79">
        <v>31323.200000000001</v>
      </c>
      <c r="L187" s="79"/>
      <c r="M187" s="79"/>
      <c r="N187" s="80" t="s">
        <v>1347</v>
      </c>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c r="FN187" s="6"/>
      <c r="FO187" s="6"/>
      <c r="FP187" s="6"/>
      <c r="FQ187" s="6"/>
      <c r="FR187" s="6"/>
      <c r="FS187" s="6"/>
      <c r="FT187" s="6"/>
      <c r="FU187" s="6"/>
      <c r="FV187" s="6"/>
      <c r="FW187" s="6"/>
      <c r="FX187" s="6"/>
      <c r="FY187" s="6"/>
      <c r="FZ187" s="6"/>
      <c r="GA187" s="6"/>
      <c r="GB187" s="6"/>
      <c r="GC187" s="6"/>
      <c r="GD187" s="6"/>
      <c r="GE187" s="6"/>
      <c r="GF187" s="6"/>
      <c r="GG187" s="6"/>
      <c r="GH187" s="6"/>
      <c r="GI187" s="6"/>
      <c r="GJ187" s="6"/>
      <c r="GK187" s="6"/>
      <c r="GL187" s="6"/>
      <c r="GM187" s="6"/>
      <c r="GN187" s="6"/>
      <c r="GO187" s="6"/>
      <c r="GP187" s="6"/>
      <c r="GQ187" s="6"/>
      <c r="GR187" s="6"/>
      <c r="GS187" s="6"/>
      <c r="GT187" s="6"/>
      <c r="GU187" s="6"/>
      <c r="GV187" s="6"/>
      <c r="GW187" s="6"/>
      <c r="GX187" s="6"/>
      <c r="GY187" s="6"/>
      <c r="GZ187" s="6"/>
      <c r="HA187" s="6"/>
      <c r="HB187" s="6"/>
      <c r="HC187" s="6"/>
      <c r="HD187" s="6"/>
      <c r="HE187" s="6"/>
      <c r="HF187" s="6"/>
      <c r="HG187" s="6"/>
      <c r="HH187" s="6"/>
      <c r="HI187" s="6"/>
      <c r="HJ187" s="6"/>
      <c r="HK187" s="6"/>
      <c r="HL187" s="6"/>
      <c r="HM187" s="6"/>
      <c r="HN187" s="6"/>
      <c r="HO187" s="6"/>
      <c r="HP187" s="6"/>
      <c r="HQ187" s="6"/>
      <c r="HR187" s="6"/>
      <c r="HS187" s="6"/>
      <c r="HT187" s="6"/>
      <c r="HU187" s="6"/>
      <c r="HV187" s="6"/>
      <c r="HW187" s="6"/>
      <c r="HX187" s="6"/>
      <c r="HY187" s="6"/>
      <c r="HZ187" s="6"/>
      <c r="IA187" s="6"/>
      <c r="IB187" s="6"/>
      <c r="IC187" s="6"/>
      <c r="ID187" s="6"/>
      <c r="IE187" s="6"/>
      <c r="IF187" s="6"/>
      <c r="IG187" s="6"/>
      <c r="IH187" s="6"/>
      <c r="II187" s="6"/>
      <c r="IJ187" s="6"/>
      <c r="IK187" s="6"/>
      <c r="IL187" s="6"/>
      <c r="IM187" s="6"/>
      <c r="IN187" s="6"/>
      <c r="IO187" s="6"/>
      <c r="IP187" s="6"/>
      <c r="IQ187" s="6"/>
      <c r="IR187" s="6"/>
      <c r="IS187" s="6"/>
      <c r="IT187" s="6"/>
      <c r="IU187" s="6"/>
      <c r="IV187" s="6"/>
      <c r="IW187" s="6"/>
      <c r="IX187" s="6"/>
      <c r="IY187" s="6"/>
      <c r="IZ187" s="6"/>
      <c r="JA187" s="6"/>
      <c r="JB187" s="6"/>
      <c r="JC187" s="6"/>
      <c r="JD187" s="6"/>
      <c r="JE187" s="6"/>
      <c r="JF187" s="6"/>
      <c r="JG187" s="6"/>
      <c r="JH187" s="6"/>
      <c r="JI187" s="6"/>
      <c r="JJ187" s="6"/>
      <c r="JK187" s="6"/>
      <c r="JL187" s="6"/>
      <c r="JM187" s="6"/>
      <c r="JN187" s="6"/>
      <c r="JO187" s="6"/>
      <c r="JP187" s="6"/>
      <c r="JQ187" s="6"/>
      <c r="JR187" s="6"/>
      <c r="JS187" s="6"/>
      <c r="JT187" s="6"/>
      <c r="JU187" s="6"/>
      <c r="JV187" s="6"/>
      <c r="JW187" s="6"/>
      <c r="JX187" s="6"/>
      <c r="JY187" s="6"/>
      <c r="JZ187" s="6"/>
      <c r="KA187" s="6"/>
      <c r="KB187" s="6"/>
      <c r="KC187" s="6"/>
      <c r="KD187" s="6"/>
      <c r="KE187" s="6"/>
      <c r="KF187" s="6"/>
      <c r="KG187" s="6"/>
      <c r="KH187" s="6"/>
      <c r="KI187" s="6"/>
      <c r="KJ187" s="6"/>
      <c r="KK187" s="6"/>
      <c r="KL187" s="6"/>
      <c r="KM187" s="6"/>
      <c r="KN187" s="6"/>
      <c r="KO187" s="6"/>
      <c r="KP187" s="6"/>
      <c r="KQ187" s="6"/>
      <c r="KR187" s="6"/>
      <c r="KS187" s="6"/>
      <c r="KT187" s="6"/>
      <c r="KU187" s="6"/>
      <c r="KV187" s="6"/>
      <c r="KW187" s="6"/>
      <c r="KX187" s="6"/>
      <c r="KY187" s="6"/>
      <c r="KZ187" s="6"/>
      <c r="LA187" s="6"/>
      <c r="LB187" s="6"/>
      <c r="LC187" s="6"/>
      <c r="LD187" s="6"/>
      <c r="LE187" s="6"/>
      <c r="LF187" s="6"/>
      <c r="LG187" s="6"/>
      <c r="LH187" s="6"/>
      <c r="LI187" s="6"/>
      <c r="LJ187" s="6"/>
      <c r="LK187" s="6"/>
      <c r="LL187" s="6"/>
      <c r="LM187" s="6"/>
      <c r="LN187" s="6"/>
      <c r="LO187" s="6"/>
      <c r="LP187" s="6"/>
      <c r="LQ187" s="6"/>
      <c r="LR187" s="6"/>
      <c r="LS187" s="6"/>
      <c r="LT187" s="6"/>
      <c r="LU187" s="6"/>
      <c r="LV187" s="6"/>
      <c r="LW187" s="6"/>
      <c r="LX187" s="6"/>
      <c r="LY187" s="6"/>
      <c r="LZ187" s="6"/>
      <c r="MA187" s="6"/>
      <c r="MB187" s="6"/>
      <c r="MC187" s="6"/>
      <c r="MD187" s="6"/>
      <c r="ME187" s="6"/>
      <c r="MF187" s="6"/>
      <c r="MG187" s="6"/>
      <c r="MH187" s="6"/>
      <c r="MI187" s="6"/>
      <c r="MJ187" s="6"/>
      <c r="MK187" s="6"/>
      <c r="ML187" s="6"/>
      <c r="MM187" s="6"/>
      <c r="MN187" s="6"/>
      <c r="MO187" s="6"/>
      <c r="MP187" s="6"/>
      <c r="MQ187" s="6"/>
      <c r="MR187" s="6"/>
      <c r="MS187" s="6"/>
      <c r="MT187" s="6"/>
      <c r="MU187" s="6"/>
      <c r="MV187" s="6"/>
      <c r="MW187" s="6"/>
      <c r="MX187" s="6"/>
      <c r="MY187" s="6"/>
      <c r="MZ187" s="6"/>
      <c r="NA187" s="6"/>
      <c r="NB187" s="6"/>
      <c r="NC187" s="6"/>
      <c r="ND187" s="6"/>
      <c r="NE187" s="6"/>
      <c r="NF187" s="6"/>
      <c r="NG187" s="6"/>
      <c r="NH187" s="6"/>
      <c r="NI187" s="6"/>
      <c r="NJ187" s="6"/>
      <c r="NK187" s="6"/>
      <c r="NL187" s="6"/>
      <c r="NM187" s="6"/>
      <c r="NN187" s="6"/>
      <c r="NO187" s="6"/>
      <c r="NP187" s="6"/>
      <c r="NQ187" s="6"/>
      <c r="NR187" s="6"/>
      <c r="NS187" s="6"/>
      <c r="NT187" s="6"/>
      <c r="NU187" s="6"/>
      <c r="NV187" s="6"/>
      <c r="NW187" s="6"/>
      <c r="NX187" s="6"/>
      <c r="NY187" s="6"/>
      <c r="NZ187" s="6"/>
      <c r="OA187" s="6"/>
      <c r="OB187" s="6"/>
      <c r="OC187" s="6"/>
      <c r="OD187" s="6"/>
      <c r="OE187" s="6"/>
      <c r="OF187" s="6"/>
      <c r="OG187" s="6"/>
      <c r="OH187" s="6"/>
      <c r="OI187" s="6"/>
      <c r="OJ187" s="6"/>
      <c r="OK187" s="6"/>
      <c r="OL187" s="6"/>
      <c r="OM187" s="6"/>
      <c r="ON187" s="6"/>
      <c r="OO187" s="6"/>
      <c r="OP187" s="6"/>
      <c r="OQ187" s="6"/>
      <c r="OR187" s="6"/>
      <c r="OS187" s="6"/>
      <c r="OT187" s="6"/>
      <c r="OU187" s="6"/>
      <c r="OV187" s="6"/>
      <c r="OW187" s="6"/>
      <c r="OX187" s="6"/>
      <c r="OY187" s="6"/>
      <c r="OZ187" s="6"/>
      <c r="PA187" s="6"/>
      <c r="PB187" s="6"/>
      <c r="PC187" s="6"/>
      <c r="PD187" s="6"/>
      <c r="PE187" s="6"/>
      <c r="PF187" s="6"/>
      <c r="PG187" s="6"/>
      <c r="PH187" s="6"/>
      <c r="PI187" s="6"/>
      <c r="PJ187" s="6"/>
      <c r="PK187" s="6"/>
      <c r="PL187" s="6"/>
      <c r="PM187" s="6"/>
      <c r="PN187" s="6"/>
      <c r="PO187" s="6"/>
      <c r="PP187" s="6"/>
      <c r="PQ187" s="6"/>
      <c r="PR187" s="6"/>
      <c r="PS187" s="6"/>
      <c r="PT187" s="6"/>
      <c r="PU187" s="6"/>
      <c r="PV187" s="6"/>
      <c r="PW187" s="6"/>
      <c r="PX187" s="6"/>
      <c r="PY187" s="6"/>
      <c r="PZ187" s="6"/>
      <c r="QA187" s="6"/>
      <c r="QB187" s="6"/>
      <c r="QC187" s="6"/>
      <c r="QD187" s="6"/>
      <c r="QE187" s="6"/>
      <c r="QF187" s="6"/>
      <c r="QG187" s="6"/>
      <c r="QH187" s="6"/>
      <c r="QI187" s="6"/>
      <c r="QJ187" s="6"/>
      <c r="QK187" s="6"/>
      <c r="QL187" s="6"/>
      <c r="QM187" s="6"/>
      <c r="QN187" s="6"/>
      <c r="QO187" s="6"/>
      <c r="QP187" s="6"/>
      <c r="QQ187" s="6"/>
      <c r="QR187" s="6"/>
      <c r="QS187" s="6"/>
      <c r="QT187" s="6"/>
      <c r="QU187" s="6"/>
      <c r="QV187" s="6"/>
      <c r="QW187" s="6"/>
      <c r="QX187" s="6"/>
      <c r="QY187" s="6"/>
      <c r="QZ187" s="6"/>
      <c r="RA187" s="6"/>
      <c r="RB187" s="6"/>
      <c r="RC187" s="6"/>
      <c r="RD187" s="6"/>
      <c r="RE187" s="6"/>
      <c r="RF187" s="6"/>
      <c r="RG187" s="6"/>
      <c r="RH187" s="6"/>
      <c r="RI187" s="6"/>
      <c r="RJ187" s="6"/>
      <c r="RK187" s="6"/>
      <c r="RL187" s="6"/>
      <c r="RM187" s="6"/>
      <c r="RN187" s="6"/>
      <c r="RO187" s="6"/>
      <c r="RP187" s="6"/>
      <c r="RQ187" s="6"/>
      <c r="RR187" s="6"/>
      <c r="RS187" s="6"/>
      <c r="RT187" s="6"/>
      <c r="RU187" s="6"/>
      <c r="RV187" s="6"/>
      <c r="RW187" s="6"/>
      <c r="RX187" s="6"/>
      <c r="RY187" s="6"/>
      <c r="RZ187" s="6"/>
      <c r="SA187" s="6"/>
      <c r="SB187" s="6"/>
      <c r="SC187" s="6"/>
      <c r="SD187" s="6"/>
      <c r="SE187" s="6"/>
      <c r="SF187" s="6"/>
      <c r="SG187" s="6"/>
      <c r="SH187" s="6"/>
      <c r="SI187" s="6"/>
      <c r="SJ187" s="6"/>
      <c r="SK187" s="6"/>
      <c r="SL187" s="6"/>
      <c r="SM187" s="6"/>
      <c r="SN187" s="6"/>
      <c r="SO187" s="6"/>
      <c r="SP187" s="6"/>
      <c r="SQ187" s="6"/>
      <c r="SR187" s="6"/>
      <c r="SS187" s="6"/>
      <c r="ST187" s="6"/>
      <c r="SU187" s="6"/>
      <c r="SV187" s="6"/>
      <c r="SW187" s="6"/>
      <c r="SX187" s="6"/>
      <c r="SY187" s="6"/>
      <c r="SZ187" s="6"/>
      <c r="TA187" s="6"/>
      <c r="TB187" s="6"/>
      <c r="TC187" s="6"/>
      <c r="TD187" s="6"/>
      <c r="TE187" s="6"/>
      <c r="TF187" s="6"/>
      <c r="TG187" s="6"/>
      <c r="TH187" s="6"/>
      <c r="TI187" s="6"/>
      <c r="TJ187" s="6"/>
      <c r="TK187" s="6"/>
      <c r="TL187" s="6"/>
      <c r="TM187" s="6"/>
      <c r="TN187" s="6"/>
      <c r="TO187" s="6"/>
      <c r="TP187" s="6"/>
      <c r="TQ187" s="6"/>
      <c r="TR187" s="6"/>
      <c r="TS187" s="6"/>
      <c r="TT187" s="6"/>
      <c r="TU187" s="6"/>
      <c r="TV187" s="6"/>
      <c r="TW187" s="6"/>
      <c r="TX187" s="6"/>
      <c r="TY187" s="6"/>
      <c r="TZ187" s="6"/>
      <c r="UA187" s="6"/>
      <c r="UB187" s="6"/>
      <c r="UC187" s="6"/>
      <c r="UD187" s="6"/>
      <c r="UE187" s="6"/>
      <c r="UF187" s="6"/>
      <c r="UG187" s="6"/>
      <c r="UH187" s="6"/>
      <c r="UI187" s="6"/>
      <c r="UJ187" s="6"/>
      <c r="UK187" s="6"/>
      <c r="UL187" s="6"/>
      <c r="UM187" s="6"/>
      <c r="UN187" s="6"/>
      <c r="UO187" s="6"/>
      <c r="UP187" s="6"/>
      <c r="UQ187" s="6"/>
      <c r="UR187" s="6"/>
      <c r="US187" s="6"/>
      <c r="UT187" s="6"/>
      <c r="UU187" s="6"/>
      <c r="UV187" s="6"/>
      <c r="UW187" s="6"/>
      <c r="UX187" s="6"/>
      <c r="UY187" s="6"/>
      <c r="UZ187" s="6"/>
      <c r="VA187" s="6"/>
      <c r="VB187" s="6"/>
      <c r="VC187" s="6"/>
      <c r="VD187" s="6"/>
      <c r="VE187" s="6"/>
      <c r="VF187" s="6"/>
      <c r="VG187" s="6"/>
      <c r="VH187" s="6"/>
      <c r="VI187" s="6"/>
      <c r="VJ187" s="6"/>
      <c r="VK187" s="6"/>
      <c r="VL187" s="6"/>
      <c r="VM187" s="6"/>
      <c r="VN187" s="6"/>
      <c r="VO187" s="6"/>
      <c r="VP187" s="6"/>
      <c r="VQ187" s="6"/>
      <c r="VR187" s="6"/>
      <c r="VS187" s="6"/>
      <c r="VT187" s="6"/>
      <c r="VU187" s="6"/>
      <c r="VV187" s="6"/>
      <c r="VW187" s="6"/>
      <c r="VX187" s="6"/>
      <c r="VY187" s="6"/>
      <c r="VZ187" s="6"/>
      <c r="WA187" s="6"/>
      <c r="WB187" s="6"/>
      <c r="WC187" s="6"/>
      <c r="WD187" s="6"/>
      <c r="WE187" s="6"/>
      <c r="WF187" s="6"/>
      <c r="WG187" s="6"/>
      <c r="WH187" s="6"/>
      <c r="WI187" s="6"/>
      <c r="WJ187" s="6"/>
      <c r="WK187" s="6"/>
      <c r="WL187" s="6"/>
      <c r="WM187" s="6"/>
      <c r="WN187" s="6"/>
      <c r="WO187" s="6"/>
      <c r="WP187" s="6"/>
      <c r="WQ187" s="6"/>
      <c r="WR187" s="6"/>
      <c r="WS187" s="6"/>
      <c r="WT187" s="6"/>
      <c r="WU187" s="6"/>
      <c r="WV187" s="6"/>
      <c r="WW187" s="6"/>
      <c r="WX187" s="6"/>
      <c r="WY187" s="6"/>
      <c r="WZ187" s="6"/>
      <c r="XA187" s="6"/>
      <c r="XB187" s="6"/>
      <c r="XC187" s="6"/>
      <c r="XD187" s="6"/>
      <c r="XE187" s="6"/>
      <c r="XF187" s="6"/>
      <c r="XG187" s="6"/>
      <c r="XH187" s="6"/>
      <c r="XI187" s="6"/>
      <c r="XJ187" s="6"/>
      <c r="XK187" s="6"/>
      <c r="XL187" s="6"/>
      <c r="XM187" s="6"/>
      <c r="XN187" s="6"/>
      <c r="XO187" s="6"/>
      <c r="XP187" s="6"/>
      <c r="XQ187" s="6"/>
      <c r="XR187" s="6"/>
      <c r="XS187" s="6"/>
      <c r="XT187" s="6"/>
      <c r="XU187" s="6"/>
      <c r="XV187" s="6"/>
      <c r="XW187" s="6"/>
      <c r="XX187" s="6"/>
      <c r="XY187" s="6"/>
      <c r="XZ187" s="6"/>
      <c r="YA187" s="6"/>
      <c r="YB187" s="6"/>
      <c r="YC187" s="6"/>
      <c r="YD187" s="6"/>
      <c r="YE187" s="6"/>
      <c r="YF187" s="6"/>
      <c r="YG187" s="6"/>
      <c r="YH187" s="6"/>
      <c r="YI187" s="6"/>
      <c r="YJ187" s="6"/>
      <c r="YK187" s="6"/>
      <c r="YL187" s="6"/>
      <c r="YM187" s="6"/>
      <c r="YN187" s="6"/>
      <c r="YO187" s="6"/>
      <c r="YP187" s="6"/>
      <c r="YQ187" s="6"/>
      <c r="YR187" s="6"/>
      <c r="YS187" s="6"/>
      <c r="YT187" s="6"/>
      <c r="YU187" s="6"/>
      <c r="YV187" s="6"/>
      <c r="YW187" s="6"/>
      <c r="YX187" s="6"/>
      <c r="YY187" s="6"/>
      <c r="YZ187" s="6"/>
      <c r="ZA187" s="6"/>
      <c r="ZB187" s="6"/>
      <c r="ZC187" s="6"/>
      <c r="ZD187" s="6"/>
      <c r="ZE187" s="6"/>
      <c r="ZF187" s="6"/>
      <c r="ZG187" s="6"/>
      <c r="ZH187" s="6"/>
      <c r="ZI187" s="6"/>
      <c r="ZJ187" s="6"/>
      <c r="ZK187" s="6"/>
      <c r="ZL187" s="6"/>
      <c r="ZM187" s="6"/>
      <c r="ZN187" s="6"/>
      <c r="ZO187" s="6"/>
      <c r="ZP187" s="6"/>
      <c r="ZQ187" s="6"/>
      <c r="ZR187" s="6"/>
      <c r="ZS187" s="6"/>
      <c r="ZT187" s="6"/>
      <c r="ZU187" s="6"/>
      <c r="ZV187" s="6"/>
      <c r="ZW187" s="6"/>
      <c r="ZX187" s="6"/>
      <c r="ZY187" s="6"/>
      <c r="ZZ187" s="6"/>
      <c r="AAA187" s="6"/>
      <c r="AAB187" s="6"/>
      <c r="AAC187" s="6"/>
      <c r="AAD187" s="6"/>
      <c r="AAE187" s="6"/>
      <c r="AAF187" s="6"/>
      <c r="AAG187" s="6"/>
      <c r="AAH187" s="6"/>
      <c r="AAI187" s="6"/>
      <c r="AAJ187" s="6"/>
      <c r="AAK187" s="6"/>
      <c r="AAL187" s="6"/>
      <c r="AAM187" s="6"/>
      <c r="AAN187" s="6"/>
      <c r="AAO187" s="6"/>
      <c r="AAP187" s="6"/>
      <c r="AAQ187" s="6"/>
      <c r="AAR187" s="6"/>
      <c r="AAS187" s="6"/>
      <c r="AAT187" s="6"/>
      <c r="AAU187" s="6"/>
      <c r="AAV187" s="6"/>
      <c r="AAW187" s="6"/>
      <c r="AAX187" s="6"/>
      <c r="AAY187" s="6"/>
      <c r="AAZ187" s="6"/>
      <c r="ABA187" s="6"/>
      <c r="ABB187" s="6"/>
      <c r="ABC187" s="6"/>
      <c r="ABD187" s="6"/>
      <c r="ABE187" s="6"/>
      <c r="ABF187" s="6"/>
      <c r="ABG187" s="6"/>
      <c r="ABH187" s="6"/>
      <c r="ABI187" s="6"/>
      <c r="ABJ187" s="6"/>
      <c r="ABK187" s="6"/>
      <c r="ABL187" s="6"/>
      <c r="ABM187" s="6"/>
      <c r="ABN187" s="6"/>
      <c r="ABO187" s="6"/>
      <c r="ABP187" s="6"/>
      <c r="ABQ187" s="6"/>
      <c r="ABR187" s="6"/>
      <c r="ABS187" s="6"/>
      <c r="ABT187" s="6"/>
      <c r="ABU187" s="6"/>
      <c r="ABV187" s="6"/>
      <c r="ABW187" s="6"/>
      <c r="ABX187" s="6"/>
      <c r="ABY187" s="6"/>
      <c r="ABZ187" s="6"/>
      <c r="ACA187" s="6"/>
      <c r="ACB187" s="6"/>
      <c r="ACC187" s="6"/>
      <c r="ACD187" s="6"/>
      <c r="ACE187" s="6"/>
      <c r="ACF187" s="6"/>
      <c r="ACG187" s="6"/>
      <c r="ACH187" s="6"/>
      <c r="ACI187" s="6"/>
      <c r="ACJ187" s="6"/>
      <c r="ACK187" s="6"/>
      <c r="ACL187" s="6"/>
      <c r="ACM187" s="6"/>
      <c r="ACN187" s="6"/>
      <c r="ACO187" s="6"/>
      <c r="ACP187" s="6"/>
      <c r="ACQ187" s="6"/>
      <c r="ACR187" s="6"/>
      <c r="ACS187" s="6"/>
      <c r="ACT187" s="6"/>
      <c r="ACU187" s="6"/>
      <c r="ACV187" s="6"/>
      <c r="ACW187" s="6"/>
      <c r="ACX187" s="6"/>
      <c r="ACY187" s="6"/>
      <c r="ACZ187" s="6"/>
      <c r="ADA187" s="6"/>
      <c r="ADB187" s="6"/>
      <c r="ADC187" s="6"/>
      <c r="ADD187" s="6"/>
      <c r="ADE187" s="6"/>
      <c r="ADF187" s="6"/>
      <c r="ADG187" s="6"/>
      <c r="ADH187" s="6"/>
      <c r="ADI187" s="6"/>
      <c r="ADJ187" s="6"/>
      <c r="ADK187" s="6"/>
      <c r="ADL187" s="6"/>
      <c r="ADM187" s="6"/>
      <c r="ADN187" s="6"/>
      <c r="ADO187" s="6"/>
      <c r="ADP187" s="6"/>
      <c r="ADQ187" s="6"/>
      <c r="ADR187" s="6"/>
      <c r="ADS187" s="6"/>
      <c r="ADT187" s="6"/>
      <c r="ADU187" s="6"/>
      <c r="ADV187" s="6"/>
      <c r="ADW187" s="6"/>
      <c r="ADX187" s="6"/>
      <c r="ADY187" s="6"/>
      <c r="ADZ187" s="6"/>
      <c r="AEA187" s="6"/>
      <c r="AEB187" s="6"/>
      <c r="AEC187" s="6"/>
      <c r="AED187" s="6"/>
      <c r="AEE187" s="6"/>
      <c r="AEF187" s="6"/>
      <c r="AEG187" s="6"/>
      <c r="AEH187" s="6"/>
      <c r="AEI187" s="6"/>
      <c r="AEJ187" s="6"/>
      <c r="AEK187" s="6"/>
      <c r="AEL187" s="6"/>
      <c r="AEM187" s="6"/>
      <c r="AEN187" s="6"/>
      <c r="AEO187" s="6"/>
      <c r="AEP187" s="6"/>
      <c r="AEQ187" s="6"/>
      <c r="AER187" s="6"/>
      <c r="AES187" s="6"/>
      <c r="AET187" s="6"/>
      <c r="AEU187" s="6"/>
      <c r="AEV187" s="6"/>
      <c r="AEW187" s="6"/>
      <c r="AEX187" s="6"/>
      <c r="AEY187" s="6"/>
      <c r="AEZ187" s="6"/>
      <c r="AFA187" s="6"/>
      <c r="AFB187" s="6"/>
      <c r="AFC187" s="6"/>
      <c r="AFD187" s="6"/>
      <c r="AFE187" s="6"/>
      <c r="AFF187" s="6"/>
      <c r="AFG187" s="6"/>
      <c r="AFH187" s="6"/>
      <c r="AFI187" s="6"/>
      <c r="AFJ187" s="6"/>
      <c r="AFK187" s="6"/>
      <c r="AFL187" s="6"/>
    </row>
    <row r="188" spans="1:844" s="26" customFormat="1" ht="105.75" customHeight="1">
      <c r="A188" s="133"/>
      <c r="B188" s="218"/>
      <c r="C188" s="97" t="s">
        <v>616</v>
      </c>
      <c r="D188" s="90" t="s">
        <v>571</v>
      </c>
      <c r="E188" s="88" t="s">
        <v>1135</v>
      </c>
      <c r="F188" s="1" t="s">
        <v>648</v>
      </c>
      <c r="G188" s="99" t="s">
        <v>974</v>
      </c>
      <c r="H188" s="79">
        <v>44.5</v>
      </c>
      <c r="I188" s="82">
        <v>44.5</v>
      </c>
      <c r="J188" s="79"/>
      <c r="K188" s="79"/>
      <c r="L188" s="79"/>
      <c r="M188" s="79"/>
      <c r="N188" s="80" t="s">
        <v>1365</v>
      </c>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c r="FN188" s="6"/>
      <c r="FO188" s="6"/>
      <c r="FP188" s="6"/>
      <c r="FQ188" s="6"/>
      <c r="FR188" s="6"/>
      <c r="FS188" s="6"/>
      <c r="FT188" s="6"/>
      <c r="FU188" s="6"/>
      <c r="FV188" s="6"/>
      <c r="FW188" s="6"/>
      <c r="FX188" s="6"/>
      <c r="FY188" s="6"/>
      <c r="FZ188" s="6"/>
      <c r="GA188" s="6"/>
      <c r="GB188" s="6"/>
      <c r="GC188" s="6"/>
      <c r="GD188" s="6"/>
      <c r="GE188" s="6"/>
      <c r="GF188" s="6"/>
      <c r="GG188" s="6"/>
      <c r="GH188" s="6"/>
      <c r="GI188" s="6"/>
      <c r="GJ188" s="6"/>
      <c r="GK188" s="6"/>
      <c r="GL188" s="6"/>
      <c r="GM188" s="6"/>
      <c r="GN188" s="6"/>
      <c r="GO188" s="6"/>
      <c r="GP188" s="6"/>
      <c r="GQ188" s="6"/>
      <c r="GR188" s="6"/>
      <c r="GS188" s="6"/>
      <c r="GT188" s="6"/>
      <c r="GU188" s="6"/>
      <c r="GV188" s="6"/>
      <c r="GW188" s="6"/>
      <c r="GX188" s="6"/>
      <c r="GY188" s="6"/>
      <c r="GZ188" s="6"/>
      <c r="HA188" s="6"/>
      <c r="HB188" s="6"/>
      <c r="HC188" s="6"/>
      <c r="HD188" s="6"/>
      <c r="HE188" s="6"/>
      <c r="HF188" s="6"/>
      <c r="HG188" s="6"/>
      <c r="HH188" s="6"/>
      <c r="HI188" s="6"/>
      <c r="HJ188" s="6"/>
      <c r="HK188" s="6"/>
      <c r="HL188" s="6"/>
      <c r="HM188" s="6"/>
      <c r="HN188" s="6"/>
      <c r="HO188" s="6"/>
      <c r="HP188" s="6"/>
      <c r="HQ188" s="6"/>
      <c r="HR188" s="6"/>
      <c r="HS188" s="6"/>
      <c r="HT188" s="6"/>
      <c r="HU188" s="6"/>
      <c r="HV188" s="6"/>
      <c r="HW188" s="6"/>
      <c r="HX188" s="6"/>
      <c r="HY188" s="6"/>
      <c r="HZ188" s="6"/>
      <c r="IA188" s="6"/>
      <c r="IB188" s="6"/>
      <c r="IC188" s="6"/>
      <c r="ID188" s="6"/>
      <c r="IE188" s="6"/>
      <c r="IF188" s="6"/>
      <c r="IG188" s="6"/>
      <c r="IH188" s="6"/>
      <c r="II188" s="6"/>
      <c r="IJ188" s="6"/>
      <c r="IK188" s="6"/>
      <c r="IL188" s="6"/>
      <c r="IM188" s="6"/>
      <c r="IN188" s="6"/>
      <c r="IO188" s="6"/>
      <c r="IP188" s="6"/>
      <c r="IQ188" s="6"/>
      <c r="IR188" s="6"/>
      <c r="IS188" s="6"/>
      <c r="IT188" s="6"/>
      <c r="IU188" s="6"/>
      <c r="IV188" s="6"/>
      <c r="IW188" s="6"/>
      <c r="IX188" s="6"/>
      <c r="IY188" s="6"/>
      <c r="IZ188" s="6"/>
      <c r="JA188" s="6"/>
      <c r="JB188" s="6"/>
      <c r="JC188" s="6"/>
      <c r="JD188" s="6"/>
      <c r="JE188" s="6"/>
      <c r="JF188" s="6"/>
      <c r="JG188" s="6"/>
      <c r="JH188" s="6"/>
      <c r="JI188" s="6"/>
      <c r="JJ188" s="6"/>
      <c r="JK188" s="6"/>
      <c r="JL188" s="6"/>
      <c r="JM188" s="6"/>
      <c r="JN188" s="6"/>
      <c r="JO188" s="6"/>
      <c r="JP188" s="6"/>
      <c r="JQ188" s="6"/>
      <c r="JR188" s="6"/>
      <c r="JS188" s="6"/>
      <c r="JT188" s="6"/>
      <c r="JU188" s="6"/>
      <c r="JV188" s="6"/>
      <c r="JW188" s="6"/>
      <c r="JX188" s="6"/>
      <c r="JY188" s="6"/>
      <c r="JZ188" s="6"/>
      <c r="KA188" s="6"/>
      <c r="KB188" s="6"/>
      <c r="KC188" s="6"/>
      <c r="KD188" s="6"/>
      <c r="KE188" s="6"/>
      <c r="KF188" s="6"/>
      <c r="KG188" s="6"/>
      <c r="KH188" s="6"/>
      <c r="KI188" s="6"/>
      <c r="KJ188" s="6"/>
      <c r="KK188" s="6"/>
      <c r="KL188" s="6"/>
      <c r="KM188" s="6"/>
      <c r="KN188" s="6"/>
      <c r="KO188" s="6"/>
      <c r="KP188" s="6"/>
      <c r="KQ188" s="6"/>
      <c r="KR188" s="6"/>
      <c r="KS188" s="6"/>
      <c r="KT188" s="6"/>
      <c r="KU188" s="6"/>
      <c r="KV188" s="6"/>
      <c r="KW188" s="6"/>
      <c r="KX188" s="6"/>
      <c r="KY188" s="6"/>
      <c r="KZ188" s="6"/>
      <c r="LA188" s="6"/>
      <c r="LB188" s="6"/>
      <c r="LC188" s="6"/>
      <c r="LD188" s="6"/>
      <c r="LE188" s="6"/>
      <c r="LF188" s="6"/>
      <c r="LG188" s="6"/>
      <c r="LH188" s="6"/>
      <c r="LI188" s="6"/>
      <c r="LJ188" s="6"/>
      <c r="LK188" s="6"/>
      <c r="LL188" s="6"/>
      <c r="LM188" s="6"/>
      <c r="LN188" s="6"/>
      <c r="LO188" s="6"/>
      <c r="LP188" s="6"/>
      <c r="LQ188" s="6"/>
      <c r="LR188" s="6"/>
      <c r="LS188" s="6"/>
      <c r="LT188" s="6"/>
      <c r="LU188" s="6"/>
      <c r="LV188" s="6"/>
      <c r="LW188" s="6"/>
      <c r="LX188" s="6"/>
      <c r="LY188" s="6"/>
      <c r="LZ188" s="6"/>
      <c r="MA188" s="6"/>
      <c r="MB188" s="6"/>
      <c r="MC188" s="6"/>
      <c r="MD188" s="6"/>
      <c r="ME188" s="6"/>
      <c r="MF188" s="6"/>
      <c r="MG188" s="6"/>
      <c r="MH188" s="6"/>
      <c r="MI188" s="6"/>
      <c r="MJ188" s="6"/>
      <c r="MK188" s="6"/>
      <c r="ML188" s="6"/>
      <c r="MM188" s="6"/>
      <c r="MN188" s="6"/>
      <c r="MO188" s="6"/>
      <c r="MP188" s="6"/>
      <c r="MQ188" s="6"/>
      <c r="MR188" s="6"/>
      <c r="MS188" s="6"/>
      <c r="MT188" s="6"/>
      <c r="MU188" s="6"/>
      <c r="MV188" s="6"/>
      <c r="MW188" s="6"/>
      <c r="MX188" s="6"/>
      <c r="MY188" s="6"/>
      <c r="MZ188" s="6"/>
      <c r="NA188" s="6"/>
      <c r="NB188" s="6"/>
      <c r="NC188" s="6"/>
      <c r="ND188" s="6"/>
      <c r="NE188" s="6"/>
      <c r="NF188" s="6"/>
      <c r="NG188" s="6"/>
      <c r="NH188" s="6"/>
      <c r="NI188" s="6"/>
      <c r="NJ188" s="6"/>
      <c r="NK188" s="6"/>
      <c r="NL188" s="6"/>
      <c r="NM188" s="6"/>
      <c r="NN188" s="6"/>
      <c r="NO188" s="6"/>
      <c r="NP188" s="6"/>
      <c r="NQ188" s="6"/>
      <c r="NR188" s="6"/>
      <c r="NS188" s="6"/>
      <c r="NT188" s="6"/>
      <c r="NU188" s="6"/>
      <c r="NV188" s="6"/>
      <c r="NW188" s="6"/>
      <c r="NX188" s="6"/>
      <c r="NY188" s="6"/>
      <c r="NZ188" s="6"/>
      <c r="OA188" s="6"/>
      <c r="OB188" s="6"/>
      <c r="OC188" s="6"/>
      <c r="OD188" s="6"/>
      <c r="OE188" s="6"/>
      <c r="OF188" s="6"/>
      <c r="OG188" s="6"/>
      <c r="OH188" s="6"/>
      <c r="OI188" s="6"/>
      <c r="OJ188" s="6"/>
      <c r="OK188" s="6"/>
      <c r="OL188" s="6"/>
      <c r="OM188" s="6"/>
      <c r="ON188" s="6"/>
      <c r="OO188" s="6"/>
      <c r="OP188" s="6"/>
      <c r="OQ188" s="6"/>
      <c r="OR188" s="6"/>
      <c r="OS188" s="6"/>
      <c r="OT188" s="6"/>
      <c r="OU188" s="6"/>
      <c r="OV188" s="6"/>
      <c r="OW188" s="6"/>
      <c r="OX188" s="6"/>
      <c r="OY188" s="6"/>
      <c r="OZ188" s="6"/>
      <c r="PA188" s="6"/>
      <c r="PB188" s="6"/>
      <c r="PC188" s="6"/>
      <c r="PD188" s="6"/>
      <c r="PE188" s="6"/>
      <c r="PF188" s="6"/>
      <c r="PG188" s="6"/>
      <c r="PH188" s="6"/>
      <c r="PI188" s="6"/>
      <c r="PJ188" s="6"/>
      <c r="PK188" s="6"/>
      <c r="PL188" s="6"/>
      <c r="PM188" s="6"/>
      <c r="PN188" s="6"/>
      <c r="PO188" s="6"/>
      <c r="PP188" s="6"/>
      <c r="PQ188" s="6"/>
      <c r="PR188" s="6"/>
      <c r="PS188" s="6"/>
      <c r="PT188" s="6"/>
      <c r="PU188" s="6"/>
      <c r="PV188" s="6"/>
      <c r="PW188" s="6"/>
      <c r="PX188" s="6"/>
      <c r="PY188" s="6"/>
      <c r="PZ188" s="6"/>
      <c r="QA188" s="6"/>
      <c r="QB188" s="6"/>
      <c r="QC188" s="6"/>
      <c r="QD188" s="6"/>
      <c r="QE188" s="6"/>
      <c r="QF188" s="6"/>
      <c r="QG188" s="6"/>
      <c r="QH188" s="6"/>
      <c r="QI188" s="6"/>
      <c r="QJ188" s="6"/>
      <c r="QK188" s="6"/>
      <c r="QL188" s="6"/>
      <c r="QM188" s="6"/>
      <c r="QN188" s="6"/>
      <c r="QO188" s="6"/>
      <c r="QP188" s="6"/>
      <c r="QQ188" s="6"/>
      <c r="QR188" s="6"/>
      <c r="QS188" s="6"/>
      <c r="QT188" s="6"/>
      <c r="QU188" s="6"/>
      <c r="QV188" s="6"/>
      <c r="QW188" s="6"/>
      <c r="QX188" s="6"/>
      <c r="QY188" s="6"/>
      <c r="QZ188" s="6"/>
      <c r="RA188" s="6"/>
      <c r="RB188" s="6"/>
      <c r="RC188" s="6"/>
      <c r="RD188" s="6"/>
      <c r="RE188" s="6"/>
      <c r="RF188" s="6"/>
      <c r="RG188" s="6"/>
      <c r="RH188" s="6"/>
      <c r="RI188" s="6"/>
      <c r="RJ188" s="6"/>
      <c r="RK188" s="6"/>
      <c r="RL188" s="6"/>
      <c r="RM188" s="6"/>
      <c r="RN188" s="6"/>
      <c r="RO188" s="6"/>
      <c r="RP188" s="6"/>
      <c r="RQ188" s="6"/>
      <c r="RR188" s="6"/>
      <c r="RS188" s="6"/>
      <c r="RT188" s="6"/>
      <c r="RU188" s="6"/>
      <c r="RV188" s="6"/>
      <c r="RW188" s="6"/>
      <c r="RX188" s="6"/>
      <c r="RY188" s="6"/>
      <c r="RZ188" s="6"/>
      <c r="SA188" s="6"/>
      <c r="SB188" s="6"/>
      <c r="SC188" s="6"/>
      <c r="SD188" s="6"/>
      <c r="SE188" s="6"/>
      <c r="SF188" s="6"/>
      <c r="SG188" s="6"/>
      <c r="SH188" s="6"/>
      <c r="SI188" s="6"/>
      <c r="SJ188" s="6"/>
      <c r="SK188" s="6"/>
      <c r="SL188" s="6"/>
      <c r="SM188" s="6"/>
      <c r="SN188" s="6"/>
      <c r="SO188" s="6"/>
      <c r="SP188" s="6"/>
      <c r="SQ188" s="6"/>
      <c r="SR188" s="6"/>
      <c r="SS188" s="6"/>
      <c r="ST188" s="6"/>
      <c r="SU188" s="6"/>
      <c r="SV188" s="6"/>
      <c r="SW188" s="6"/>
      <c r="SX188" s="6"/>
      <c r="SY188" s="6"/>
      <c r="SZ188" s="6"/>
      <c r="TA188" s="6"/>
      <c r="TB188" s="6"/>
      <c r="TC188" s="6"/>
      <c r="TD188" s="6"/>
      <c r="TE188" s="6"/>
      <c r="TF188" s="6"/>
      <c r="TG188" s="6"/>
      <c r="TH188" s="6"/>
      <c r="TI188" s="6"/>
      <c r="TJ188" s="6"/>
      <c r="TK188" s="6"/>
      <c r="TL188" s="6"/>
      <c r="TM188" s="6"/>
      <c r="TN188" s="6"/>
      <c r="TO188" s="6"/>
      <c r="TP188" s="6"/>
      <c r="TQ188" s="6"/>
      <c r="TR188" s="6"/>
      <c r="TS188" s="6"/>
      <c r="TT188" s="6"/>
      <c r="TU188" s="6"/>
      <c r="TV188" s="6"/>
      <c r="TW188" s="6"/>
      <c r="TX188" s="6"/>
      <c r="TY188" s="6"/>
      <c r="TZ188" s="6"/>
      <c r="UA188" s="6"/>
      <c r="UB188" s="6"/>
      <c r="UC188" s="6"/>
      <c r="UD188" s="6"/>
      <c r="UE188" s="6"/>
      <c r="UF188" s="6"/>
      <c r="UG188" s="6"/>
      <c r="UH188" s="6"/>
      <c r="UI188" s="6"/>
      <c r="UJ188" s="6"/>
      <c r="UK188" s="6"/>
      <c r="UL188" s="6"/>
      <c r="UM188" s="6"/>
      <c r="UN188" s="6"/>
      <c r="UO188" s="6"/>
      <c r="UP188" s="6"/>
      <c r="UQ188" s="6"/>
      <c r="UR188" s="6"/>
      <c r="US188" s="6"/>
      <c r="UT188" s="6"/>
      <c r="UU188" s="6"/>
      <c r="UV188" s="6"/>
      <c r="UW188" s="6"/>
      <c r="UX188" s="6"/>
      <c r="UY188" s="6"/>
      <c r="UZ188" s="6"/>
      <c r="VA188" s="6"/>
      <c r="VB188" s="6"/>
      <c r="VC188" s="6"/>
      <c r="VD188" s="6"/>
      <c r="VE188" s="6"/>
      <c r="VF188" s="6"/>
      <c r="VG188" s="6"/>
      <c r="VH188" s="6"/>
      <c r="VI188" s="6"/>
      <c r="VJ188" s="6"/>
      <c r="VK188" s="6"/>
      <c r="VL188" s="6"/>
      <c r="VM188" s="6"/>
      <c r="VN188" s="6"/>
      <c r="VO188" s="6"/>
      <c r="VP188" s="6"/>
      <c r="VQ188" s="6"/>
      <c r="VR188" s="6"/>
      <c r="VS188" s="6"/>
      <c r="VT188" s="6"/>
      <c r="VU188" s="6"/>
      <c r="VV188" s="6"/>
      <c r="VW188" s="6"/>
      <c r="VX188" s="6"/>
      <c r="VY188" s="6"/>
      <c r="VZ188" s="6"/>
      <c r="WA188" s="6"/>
      <c r="WB188" s="6"/>
      <c r="WC188" s="6"/>
      <c r="WD188" s="6"/>
      <c r="WE188" s="6"/>
      <c r="WF188" s="6"/>
      <c r="WG188" s="6"/>
      <c r="WH188" s="6"/>
      <c r="WI188" s="6"/>
      <c r="WJ188" s="6"/>
      <c r="WK188" s="6"/>
      <c r="WL188" s="6"/>
      <c r="WM188" s="6"/>
      <c r="WN188" s="6"/>
      <c r="WO188" s="6"/>
      <c r="WP188" s="6"/>
      <c r="WQ188" s="6"/>
      <c r="WR188" s="6"/>
      <c r="WS188" s="6"/>
      <c r="WT188" s="6"/>
      <c r="WU188" s="6"/>
      <c r="WV188" s="6"/>
      <c r="WW188" s="6"/>
      <c r="WX188" s="6"/>
      <c r="WY188" s="6"/>
      <c r="WZ188" s="6"/>
      <c r="XA188" s="6"/>
      <c r="XB188" s="6"/>
      <c r="XC188" s="6"/>
      <c r="XD188" s="6"/>
      <c r="XE188" s="6"/>
      <c r="XF188" s="6"/>
      <c r="XG188" s="6"/>
      <c r="XH188" s="6"/>
      <c r="XI188" s="6"/>
      <c r="XJ188" s="6"/>
      <c r="XK188" s="6"/>
      <c r="XL188" s="6"/>
      <c r="XM188" s="6"/>
      <c r="XN188" s="6"/>
      <c r="XO188" s="6"/>
      <c r="XP188" s="6"/>
      <c r="XQ188" s="6"/>
      <c r="XR188" s="6"/>
      <c r="XS188" s="6"/>
      <c r="XT188" s="6"/>
      <c r="XU188" s="6"/>
      <c r="XV188" s="6"/>
      <c r="XW188" s="6"/>
      <c r="XX188" s="6"/>
      <c r="XY188" s="6"/>
      <c r="XZ188" s="6"/>
      <c r="YA188" s="6"/>
      <c r="YB188" s="6"/>
      <c r="YC188" s="6"/>
      <c r="YD188" s="6"/>
      <c r="YE188" s="6"/>
      <c r="YF188" s="6"/>
      <c r="YG188" s="6"/>
      <c r="YH188" s="6"/>
      <c r="YI188" s="6"/>
      <c r="YJ188" s="6"/>
      <c r="YK188" s="6"/>
      <c r="YL188" s="6"/>
      <c r="YM188" s="6"/>
      <c r="YN188" s="6"/>
      <c r="YO188" s="6"/>
      <c r="YP188" s="6"/>
      <c r="YQ188" s="6"/>
      <c r="YR188" s="6"/>
      <c r="YS188" s="6"/>
      <c r="YT188" s="6"/>
      <c r="YU188" s="6"/>
      <c r="YV188" s="6"/>
      <c r="YW188" s="6"/>
      <c r="YX188" s="6"/>
      <c r="YY188" s="6"/>
      <c r="YZ188" s="6"/>
      <c r="ZA188" s="6"/>
      <c r="ZB188" s="6"/>
      <c r="ZC188" s="6"/>
      <c r="ZD188" s="6"/>
      <c r="ZE188" s="6"/>
      <c r="ZF188" s="6"/>
      <c r="ZG188" s="6"/>
      <c r="ZH188" s="6"/>
      <c r="ZI188" s="6"/>
      <c r="ZJ188" s="6"/>
      <c r="ZK188" s="6"/>
      <c r="ZL188" s="6"/>
      <c r="ZM188" s="6"/>
      <c r="ZN188" s="6"/>
      <c r="ZO188" s="6"/>
      <c r="ZP188" s="6"/>
      <c r="ZQ188" s="6"/>
      <c r="ZR188" s="6"/>
      <c r="ZS188" s="6"/>
      <c r="ZT188" s="6"/>
      <c r="ZU188" s="6"/>
      <c r="ZV188" s="6"/>
      <c r="ZW188" s="6"/>
      <c r="ZX188" s="6"/>
      <c r="ZY188" s="6"/>
      <c r="ZZ188" s="6"/>
      <c r="AAA188" s="6"/>
      <c r="AAB188" s="6"/>
      <c r="AAC188" s="6"/>
      <c r="AAD188" s="6"/>
      <c r="AAE188" s="6"/>
      <c r="AAF188" s="6"/>
      <c r="AAG188" s="6"/>
      <c r="AAH188" s="6"/>
      <c r="AAI188" s="6"/>
      <c r="AAJ188" s="6"/>
      <c r="AAK188" s="6"/>
      <c r="AAL188" s="6"/>
      <c r="AAM188" s="6"/>
      <c r="AAN188" s="6"/>
      <c r="AAO188" s="6"/>
      <c r="AAP188" s="6"/>
      <c r="AAQ188" s="6"/>
      <c r="AAR188" s="6"/>
      <c r="AAS188" s="6"/>
      <c r="AAT188" s="6"/>
      <c r="AAU188" s="6"/>
      <c r="AAV188" s="6"/>
      <c r="AAW188" s="6"/>
      <c r="AAX188" s="6"/>
      <c r="AAY188" s="6"/>
      <c r="AAZ188" s="6"/>
      <c r="ABA188" s="6"/>
      <c r="ABB188" s="6"/>
      <c r="ABC188" s="6"/>
      <c r="ABD188" s="6"/>
      <c r="ABE188" s="6"/>
      <c r="ABF188" s="6"/>
      <c r="ABG188" s="6"/>
      <c r="ABH188" s="6"/>
      <c r="ABI188" s="6"/>
      <c r="ABJ188" s="6"/>
      <c r="ABK188" s="6"/>
      <c r="ABL188" s="6"/>
      <c r="ABM188" s="6"/>
      <c r="ABN188" s="6"/>
      <c r="ABO188" s="6"/>
      <c r="ABP188" s="6"/>
      <c r="ABQ188" s="6"/>
      <c r="ABR188" s="6"/>
      <c r="ABS188" s="6"/>
      <c r="ABT188" s="6"/>
      <c r="ABU188" s="6"/>
      <c r="ABV188" s="6"/>
      <c r="ABW188" s="6"/>
      <c r="ABX188" s="6"/>
      <c r="ABY188" s="6"/>
      <c r="ABZ188" s="6"/>
      <c r="ACA188" s="6"/>
      <c r="ACB188" s="6"/>
      <c r="ACC188" s="6"/>
      <c r="ACD188" s="6"/>
      <c r="ACE188" s="6"/>
      <c r="ACF188" s="6"/>
      <c r="ACG188" s="6"/>
      <c r="ACH188" s="6"/>
      <c r="ACI188" s="6"/>
      <c r="ACJ188" s="6"/>
      <c r="ACK188" s="6"/>
      <c r="ACL188" s="6"/>
      <c r="ACM188" s="6"/>
      <c r="ACN188" s="6"/>
      <c r="ACO188" s="6"/>
      <c r="ACP188" s="6"/>
      <c r="ACQ188" s="6"/>
      <c r="ACR188" s="6"/>
      <c r="ACS188" s="6"/>
      <c r="ACT188" s="6"/>
      <c r="ACU188" s="6"/>
      <c r="ACV188" s="6"/>
      <c r="ACW188" s="6"/>
      <c r="ACX188" s="6"/>
      <c r="ACY188" s="6"/>
      <c r="ACZ188" s="6"/>
      <c r="ADA188" s="6"/>
      <c r="ADB188" s="6"/>
      <c r="ADC188" s="6"/>
      <c r="ADD188" s="6"/>
      <c r="ADE188" s="6"/>
      <c r="ADF188" s="6"/>
      <c r="ADG188" s="6"/>
      <c r="ADH188" s="6"/>
      <c r="ADI188" s="6"/>
      <c r="ADJ188" s="6"/>
      <c r="ADK188" s="6"/>
      <c r="ADL188" s="6"/>
      <c r="ADM188" s="6"/>
      <c r="ADN188" s="6"/>
      <c r="ADO188" s="6"/>
      <c r="ADP188" s="6"/>
      <c r="ADQ188" s="6"/>
      <c r="ADR188" s="6"/>
      <c r="ADS188" s="6"/>
      <c r="ADT188" s="6"/>
      <c r="ADU188" s="6"/>
      <c r="ADV188" s="6"/>
      <c r="ADW188" s="6"/>
      <c r="ADX188" s="6"/>
      <c r="ADY188" s="6"/>
      <c r="ADZ188" s="6"/>
      <c r="AEA188" s="6"/>
      <c r="AEB188" s="6"/>
      <c r="AEC188" s="6"/>
      <c r="AED188" s="6"/>
      <c r="AEE188" s="6"/>
      <c r="AEF188" s="6"/>
      <c r="AEG188" s="6"/>
      <c r="AEH188" s="6"/>
      <c r="AEI188" s="6"/>
      <c r="AEJ188" s="6"/>
      <c r="AEK188" s="6"/>
      <c r="AEL188" s="6"/>
      <c r="AEM188" s="6"/>
      <c r="AEN188" s="6"/>
      <c r="AEO188" s="6"/>
      <c r="AEP188" s="6"/>
      <c r="AEQ188" s="6"/>
      <c r="AER188" s="6"/>
      <c r="AES188" s="6"/>
      <c r="AET188" s="6"/>
      <c r="AEU188" s="6"/>
      <c r="AEV188" s="6"/>
      <c r="AEW188" s="6"/>
      <c r="AEX188" s="6"/>
      <c r="AEY188" s="6"/>
      <c r="AEZ188" s="6"/>
      <c r="AFA188" s="6"/>
      <c r="AFB188" s="6"/>
      <c r="AFC188" s="6"/>
      <c r="AFD188" s="6"/>
      <c r="AFE188" s="6"/>
      <c r="AFF188" s="6"/>
      <c r="AFG188" s="6"/>
      <c r="AFH188" s="6"/>
      <c r="AFI188" s="6"/>
      <c r="AFJ188" s="6"/>
      <c r="AFK188" s="6"/>
      <c r="AFL188" s="6"/>
    </row>
    <row r="189" spans="1:844" s="26" customFormat="1" ht="45">
      <c r="A189" s="133"/>
      <c r="B189" s="218"/>
      <c r="C189" s="97" t="s">
        <v>617</v>
      </c>
      <c r="D189" s="90" t="s">
        <v>571</v>
      </c>
      <c r="E189" s="88" t="s">
        <v>975</v>
      </c>
      <c r="F189" s="1" t="s">
        <v>648</v>
      </c>
      <c r="G189" s="99" t="s">
        <v>936</v>
      </c>
      <c r="H189" s="79">
        <v>50000</v>
      </c>
      <c r="I189" s="79">
        <v>50000</v>
      </c>
      <c r="J189" s="79"/>
      <c r="K189" s="79"/>
      <c r="L189" s="79"/>
      <c r="M189" s="79"/>
      <c r="N189" s="80" t="s">
        <v>1366</v>
      </c>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c r="FN189" s="6"/>
      <c r="FO189" s="6"/>
      <c r="FP189" s="6"/>
      <c r="FQ189" s="6"/>
      <c r="FR189" s="6"/>
      <c r="FS189" s="6"/>
      <c r="FT189" s="6"/>
      <c r="FU189" s="6"/>
      <c r="FV189" s="6"/>
      <c r="FW189" s="6"/>
      <c r="FX189" s="6"/>
      <c r="FY189" s="6"/>
      <c r="FZ189" s="6"/>
      <c r="GA189" s="6"/>
      <c r="GB189" s="6"/>
      <c r="GC189" s="6"/>
      <c r="GD189" s="6"/>
      <c r="GE189" s="6"/>
      <c r="GF189" s="6"/>
      <c r="GG189" s="6"/>
      <c r="GH189" s="6"/>
      <c r="GI189" s="6"/>
      <c r="GJ189" s="6"/>
      <c r="GK189" s="6"/>
      <c r="GL189" s="6"/>
      <c r="GM189" s="6"/>
      <c r="GN189" s="6"/>
      <c r="GO189" s="6"/>
      <c r="GP189" s="6"/>
      <c r="GQ189" s="6"/>
      <c r="GR189" s="6"/>
      <c r="GS189" s="6"/>
      <c r="GT189" s="6"/>
      <c r="GU189" s="6"/>
      <c r="GV189" s="6"/>
      <c r="GW189" s="6"/>
      <c r="GX189" s="6"/>
      <c r="GY189" s="6"/>
      <c r="GZ189" s="6"/>
      <c r="HA189" s="6"/>
      <c r="HB189" s="6"/>
      <c r="HC189" s="6"/>
      <c r="HD189" s="6"/>
      <c r="HE189" s="6"/>
      <c r="HF189" s="6"/>
      <c r="HG189" s="6"/>
      <c r="HH189" s="6"/>
      <c r="HI189" s="6"/>
      <c r="HJ189" s="6"/>
      <c r="HK189" s="6"/>
      <c r="HL189" s="6"/>
      <c r="HM189" s="6"/>
      <c r="HN189" s="6"/>
      <c r="HO189" s="6"/>
      <c r="HP189" s="6"/>
      <c r="HQ189" s="6"/>
      <c r="HR189" s="6"/>
      <c r="HS189" s="6"/>
      <c r="HT189" s="6"/>
      <c r="HU189" s="6"/>
      <c r="HV189" s="6"/>
      <c r="HW189" s="6"/>
      <c r="HX189" s="6"/>
      <c r="HY189" s="6"/>
      <c r="HZ189" s="6"/>
      <c r="IA189" s="6"/>
      <c r="IB189" s="6"/>
      <c r="IC189" s="6"/>
      <c r="ID189" s="6"/>
      <c r="IE189" s="6"/>
      <c r="IF189" s="6"/>
      <c r="IG189" s="6"/>
      <c r="IH189" s="6"/>
      <c r="II189" s="6"/>
      <c r="IJ189" s="6"/>
      <c r="IK189" s="6"/>
      <c r="IL189" s="6"/>
      <c r="IM189" s="6"/>
      <c r="IN189" s="6"/>
      <c r="IO189" s="6"/>
      <c r="IP189" s="6"/>
      <c r="IQ189" s="6"/>
      <c r="IR189" s="6"/>
      <c r="IS189" s="6"/>
      <c r="IT189" s="6"/>
      <c r="IU189" s="6"/>
      <c r="IV189" s="6"/>
      <c r="IW189" s="6"/>
      <c r="IX189" s="6"/>
      <c r="IY189" s="6"/>
      <c r="IZ189" s="6"/>
      <c r="JA189" s="6"/>
      <c r="JB189" s="6"/>
      <c r="JC189" s="6"/>
      <c r="JD189" s="6"/>
      <c r="JE189" s="6"/>
      <c r="JF189" s="6"/>
      <c r="JG189" s="6"/>
      <c r="JH189" s="6"/>
      <c r="JI189" s="6"/>
      <c r="JJ189" s="6"/>
      <c r="JK189" s="6"/>
      <c r="JL189" s="6"/>
      <c r="JM189" s="6"/>
      <c r="JN189" s="6"/>
      <c r="JO189" s="6"/>
      <c r="JP189" s="6"/>
      <c r="JQ189" s="6"/>
      <c r="JR189" s="6"/>
      <c r="JS189" s="6"/>
      <c r="JT189" s="6"/>
      <c r="JU189" s="6"/>
      <c r="JV189" s="6"/>
      <c r="JW189" s="6"/>
      <c r="JX189" s="6"/>
      <c r="JY189" s="6"/>
      <c r="JZ189" s="6"/>
      <c r="KA189" s="6"/>
      <c r="KB189" s="6"/>
      <c r="KC189" s="6"/>
      <c r="KD189" s="6"/>
      <c r="KE189" s="6"/>
      <c r="KF189" s="6"/>
      <c r="KG189" s="6"/>
      <c r="KH189" s="6"/>
      <c r="KI189" s="6"/>
      <c r="KJ189" s="6"/>
      <c r="KK189" s="6"/>
      <c r="KL189" s="6"/>
      <c r="KM189" s="6"/>
      <c r="KN189" s="6"/>
      <c r="KO189" s="6"/>
      <c r="KP189" s="6"/>
      <c r="KQ189" s="6"/>
      <c r="KR189" s="6"/>
      <c r="KS189" s="6"/>
      <c r="KT189" s="6"/>
      <c r="KU189" s="6"/>
      <c r="KV189" s="6"/>
      <c r="KW189" s="6"/>
      <c r="KX189" s="6"/>
      <c r="KY189" s="6"/>
      <c r="KZ189" s="6"/>
      <c r="LA189" s="6"/>
      <c r="LB189" s="6"/>
      <c r="LC189" s="6"/>
      <c r="LD189" s="6"/>
      <c r="LE189" s="6"/>
      <c r="LF189" s="6"/>
      <c r="LG189" s="6"/>
      <c r="LH189" s="6"/>
      <c r="LI189" s="6"/>
      <c r="LJ189" s="6"/>
      <c r="LK189" s="6"/>
      <c r="LL189" s="6"/>
      <c r="LM189" s="6"/>
      <c r="LN189" s="6"/>
      <c r="LO189" s="6"/>
      <c r="LP189" s="6"/>
      <c r="LQ189" s="6"/>
      <c r="LR189" s="6"/>
      <c r="LS189" s="6"/>
      <c r="LT189" s="6"/>
      <c r="LU189" s="6"/>
      <c r="LV189" s="6"/>
      <c r="LW189" s="6"/>
      <c r="LX189" s="6"/>
      <c r="LY189" s="6"/>
      <c r="LZ189" s="6"/>
      <c r="MA189" s="6"/>
      <c r="MB189" s="6"/>
      <c r="MC189" s="6"/>
      <c r="MD189" s="6"/>
      <c r="ME189" s="6"/>
      <c r="MF189" s="6"/>
      <c r="MG189" s="6"/>
      <c r="MH189" s="6"/>
      <c r="MI189" s="6"/>
      <c r="MJ189" s="6"/>
      <c r="MK189" s="6"/>
      <c r="ML189" s="6"/>
      <c r="MM189" s="6"/>
      <c r="MN189" s="6"/>
      <c r="MO189" s="6"/>
      <c r="MP189" s="6"/>
      <c r="MQ189" s="6"/>
      <c r="MR189" s="6"/>
      <c r="MS189" s="6"/>
      <c r="MT189" s="6"/>
      <c r="MU189" s="6"/>
      <c r="MV189" s="6"/>
      <c r="MW189" s="6"/>
      <c r="MX189" s="6"/>
      <c r="MY189" s="6"/>
      <c r="MZ189" s="6"/>
      <c r="NA189" s="6"/>
      <c r="NB189" s="6"/>
      <c r="NC189" s="6"/>
      <c r="ND189" s="6"/>
      <c r="NE189" s="6"/>
      <c r="NF189" s="6"/>
      <c r="NG189" s="6"/>
      <c r="NH189" s="6"/>
      <c r="NI189" s="6"/>
      <c r="NJ189" s="6"/>
      <c r="NK189" s="6"/>
      <c r="NL189" s="6"/>
      <c r="NM189" s="6"/>
      <c r="NN189" s="6"/>
      <c r="NO189" s="6"/>
      <c r="NP189" s="6"/>
      <c r="NQ189" s="6"/>
      <c r="NR189" s="6"/>
      <c r="NS189" s="6"/>
      <c r="NT189" s="6"/>
      <c r="NU189" s="6"/>
      <c r="NV189" s="6"/>
      <c r="NW189" s="6"/>
      <c r="NX189" s="6"/>
      <c r="NY189" s="6"/>
      <c r="NZ189" s="6"/>
      <c r="OA189" s="6"/>
      <c r="OB189" s="6"/>
      <c r="OC189" s="6"/>
      <c r="OD189" s="6"/>
      <c r="OE189" s="6"/>
      <c r="OF189" s="6"/>
      <c r="OG189" s="6"/>
      <c r="OH189" s="6"/>
      <c r="OI189" s="6"/>
      <c r="OJ189" s="6"/>
      <c r="OK189" s="6"/>
      <c r="OL189" s="6"/>
      <c r="OM189" s="6"/>
      <c r="ON189" s="6"/>
      <c r="OO189" s="6"/>
      <c r="OP189" s="6"/>
      <c r="OQ189" s="6"/>
      <c r="OR189" s="6"/>
      <c r="OS189" s="6"/>
      <c r="OT189" s="6"/>
      <c r="OU189" s="6"/>
      <c r="OV189" s="6"/>
      <c r="OW189" s="6"/>
      <c r="OX189" s="6"/>
      <c r="OY189" s="6"/>
      <c r="OZ189" s="6"/>
      <c r="PA189" s="6"/>
      <c r="PB189" s="6"/>
      <c r="PC189" s="6"/>
      <c r="PD189" s="6"/>
      <c r="PE189" s="6"/>
      <c r="PF189" s="6"/>
      <c r="PG189" s="6"/>
      <c r="PH189" s="6"/>
      <c r="PI189" s="6"/>
      <c r="PJ189" s="6"/>
      <c r="PK189" s="6"/>
      <c r="PL189" s="6"/>
      <c r="PM189" s="6"/>
      <c r="PN189" s="6"/>
      <c r="PO189" s="6"/>
      <c r="PP189" s="6"/>
      <c r="PQ189" s="6"/>
      <c r="PR189" s="6"/>
      <c r="PS189" s="6"/>
      <c r="PT189" s="6"/>
      <c r="PU189" s="6"/>
      <c r="PV189" s="6"/>
      <c r="PW189" s="6"/>
      <c r="PX189" s="6"/>
      <c r="PY189" s="6"/>
      <c r="PZ189" s="6"/>
      <c r="QA189" s="6"/>
      <c r="QB189" s="6"/>
      <c r="QC189" s="6"/>
      <c r="QD189" s="6"/>
      <c r="QE189" s="6"/>
      <c r="QF189" s="6"/>
      <c r="QG189" s="6"/>
      <c r="QH189" s="6"/>
      <c r="QI189" s="6"/>
      <c r="QJ189" s="6"/>
      <c r="QK189" s="6"/>
      <c r="QL189" s="6"/>
      <c r="QM189" s="6"/>
      <c r="QN189" s="6"/>
      <c r="QO189" s="6"/>
      <c r="QP189" s="6"/>
      <c r="QQ189" s="6"/>
      <c r="QR189" s="6"/>
      <c r="QS189" s="6"/>
      <c r="QT189" s="6"/>
      <c r="QU189" s="6"/>
      <c r="QV189" s="6"/>
      <c r="QW189" s="6"/>
      <c r="QX189" s="6"/>
      <c r="QY189" s="6"/>
      <c r="QZ189" s="6"/>
      <c r="RA189" s="6"/>
      <c r="RB189" s="6"/>
      <c r="RC189" s="6"/>
      <c r="RD189" s="6"/>
      <c r="RE189" s="6"/>
      <c r="RF189" s="6"/>
      <c r="RG189" s="6"/>
      <c r="RH189" s="6"/>
      <c r="RI189" s="6"/>
      <c r="RJ189" s="6"/>
      <c r="RK189" s="6"/>
      <c r="RL189" s="6"/>
      <c r="RM189" s="6"/>
      <c r="RN189" s="6"/>
      <c r="RO189" s="6"/>
      <c r="RP189" s="6"/>
      <c r="RQ189" s="6"/>
      <c r="RR189" s="6"/>
      <c r="RS189" s="6"/>
      <c r="RT189" s="6"/>
      <c r="RU189" s="6"/>
      <c r="RV189" s="6"/>
      <c r="RW189" s="6"/>
      <c r="RX189" s="6"/>
      <c r="RY189" s="6"/>
      <c r="RZ189" s="6"/>
      <c r="SA189" s="6"/>
      <c r="SB189" s="6"/>
      <c r="SC189" s="6"/>
      <c r="SD189" s="6"/>
      <c r="SE189" s="6"/>
      <c r="SF189" s="6"/>
      <c r="SG189" s="6"/>
      <c r="SH189" s="6"/>
      <c r="SI189" s="6"/>
      <c r="SJ189" s="6"/>
      <c r="SK189" s="6"/>
      <c r="SL189" s="6"/>
      <c r="SM189" s="6"/>
      <c r="SN189" s="6"/>
      <c r="SO189" s="6"/>
      <c r="SP189" s="6"/>
      <c r="SQ189" s="6"/>
      <c r="SR189" s="6"/>
      <c r="SS189" s="6"/>
      <c r="ST189" s="6"/>
      <c r="SU189" s="6"/>
      <c r="SV189" s="6"/>
      <c r="SW189" s="6"/>
      <c r="SX189" s="6"/>
      <c r="SY189" s="6"/>
      <c r="SZ189" s="6"/>
      <c r="TA189" s="6"/>
      <c r="TB189" s="6"/>
      <c r="TC189" s="6"/>
      <c r="TD189" s="6"/>
      <c r="TE189" s="6"/>
      <c r="TF189" s="6"/>
      <c r="TG189" s="6"/>
      <c r="TH189" s="6"/>
      <c r="TI189" s="6"/>
      <c r="TJ189" s="6"/>
      <c r="TK189" s="6"/>
      <c r="TL189" s="6"/>
      <c r="TM189" s="6"/>
      <c r="TN189" s="6"/>
      <c r="TO189" s="6"/>
      <c r="TP189" s="6"/>
      <c r="TQ189" s="6"/>
      <c r="TR189" s="6"/>
      <c r="TS189" s="6"/>
      <c r="TT189" s="6"/>
      <c r="TU189" s="6"/>
      <c r="TV189" s="6"/>
      <c r="TW189" s="6"/>
      <c r="TX189" s="6"/>
      <c r="TY189" s="6"/>
      <c r="TZ189" s="6"/>
      <c r="UA189" s="6"/>
      <c r="UB189" s="6"/>
      <c r="UC189" s="6"/>
      <c r="UD189" s="6"/>
      <c r="UE189" s="6"/>
      <c r="UF189" s="6"/>
      <c r="UG189" s="6"/>
      <c r="UH189" s="6"/>
      <c r="UI189" s="6"/>
      <c r="UJ189" s="6"/>
      <c r="UK189" s="6"/>
      <c r="UL189" s="6"/>
      <c r="UM189" s="6"/>
      <c r="UN189" s="6"/>
      <c r="UO189" s="6"/>
      <c r="UP189" s="6"/>
      <c r="UQ189" s="6"/>
      <c r="UR189" s="6"/>
      <c r="US189" s="6"/>
      <c r="UT189" s="6"/>
      <c r="UU189" s="6"/>
      <c r="UV189" s="6"/>
      <c r="UW189" s="6"/>
      <c r="UX189" s="6"/>
      <c r="UY189" s="6"/>
      <c r="UZ189" s="6"/>
      <c r="VA189" s="6"/>
      <c r="VB189" s="6"/>
      <c r="VC189" s="6"/>
      <c r="VD189" s="6"/>
      <c r="VE189" s="6"/>
      <c r="VF189" s="6"/>
      <c r="VG189" s="6"/>
      <c r="VH189" s="6"/>
      <c r="VI189" s="6"/>
      <c r="VJ189" s="6"/>
      <c r="VK189" s="6"/>
      <c r="VL189" s="6"/>
      <c r="VM189" s="6"/>
      <c r="VN189" s="6"/>
      <c r="VO189" s="6"/>
      <c r="VP189" s="6"/>
      <c r="VQ189" s="6"/>
      <c r="VR189" s="6"/>
      <c r="VS189" s="6"/>
      <c r="VT189" s="6"/>
      <c r="VU189" s="6"/>
      <c r="VV189" s="6"/>
      <c r="VW189" s="6"/>
      <c r="VX189" s="6"/>
      <c r="VY189" s="6"/>
      <c r="VZ189" s="6"/>
      <c r="WA189" s="6"/>
      <c r="WB189" s="6"/>
      <c r="WC189" s="6"/>
      <c r="WD189" s="6"/>
      <c r="WE189" s="6"/>
      <c r="WF189" s="6"/>
      <c r="WG189" s="6"/>
      <c r="WH189" s="6"/>
      <c r="WI189" s="6"/>
      <c r="WJ189" s="6"/>
      <c r="WK189" s="6"/>
      <c r="WL189" s="6"/>
      <c r="WM189" s="6"/>
      <c r="WN189" s="6"/>
      <c r="WO189" s="6"/>
      <c r="WP189" s="6"/>
      <c r="WQ189" s="6"/>
      <c r="WR189" s="6"/>
      <c r="WS189" s="6"/>
      <c r="WT189" s="6"/>
      <c r="WU189" s="6"/>
      <c r="WV189" s="6"/>
      <c r="WW189" s="6"/>
      <c r="WX189" s="6"/>
      <c r="WY189" s="6"/>
      <c r="WZ189" s="6"/>
      <c r="XA189" s="6"/>
      <c r="XB189" s="6"/>
      <c r="XC189" s="6"/>
      <c r="XD189" s="6"/>
      <c r="XE189" s="6"/>
      <c r="XF189" s="6"/>
      <c r="XG189" s="6"/>
      <c r="XH189" s="6"/>
      <c r="XI189" s="6"/>
      <c r="XJ189" s="6"/>
      <c r="XK189" s="6"/>
      <c r="XL189" s="6"/>
      <c r="XM189" s="6"/>
      <c r="XN189" s="6"/>
      <c r="XO189" s="6"/>
      <c r="XP189" s="6"/>
      <c r="XQ189" s="6"/>
      <c r="XR189" s="6"/>
      <c r="XS189" s="6"/>
      <c r="XT189" s="6"/>
      <c r="XU189" s="6"/>
      <c r="XV189" s="6"/>
      <c r="XW189" s="6"/>
      <c r="XX189" s="6"/>
      <c r="XY189" s="6"/>
      <c r="XZ189" s="6"/>
      <c r="YA189" s="6"/>
      <c r="YB189" s="6"/>
      <c r="YC189" s="6"/>
      <c r="YD189" s="6"/>
      <c r="YE189" s="6"/>
      <c r="YF189" s="6"/>
      <c r="YG189" s="6"/>
      <c r="YH189" s="6"/>
      <c r="YI189" s="6"/>
      <c r="YJ189" s="6"/>
      <c r="YK189" s="6"/>
      <c r="YL189" s="6"/>
      <c r="YM189" s="6"/>
      <c r="YN189" s="6"/>
      <c r="YO189" s="6"/>
      <c r="YP189" s="6"/>
      <c r="YQ189" s="6"/>
      <c r="YR189" s="6"/>
      <c r="YS189" s="6"/>
      <c r="YT189" s="6"/>
      <c r="YU189" s="6"/>
      <c r="YV189" s="6"/>
      <c r="YW189" s="6"/>
      <c r="YX189" s="6"/>
      <c r="YY189" s="6"/>
      <c r="YZ189" s="6"/>
      <c r="ZA189" s="6"/>
      <c r="ZB189" s="6"/>
      <c r="ZC189" s="6"/>
      <c r="ZD189" s="6"/>
      <c r="ZE189" s="6"/>
      <c r="ZF189" s="6"/>
      <c r="ZG189" s="6"/>
      <c r="ZH189" s="6"/>
      <c r="ZI189" s="6"/>
      <c r="ZJ189" s="6"/>
      <c r="ZK189" s="6"/>
      <c r="ZL189" s="6"/>
      <c r="ZM189" s="6"/>
      <c r="ZN189" s="6"/>
      <c r="ZO189" s="6"/>
      <c r="ZP189" s="6"/>
      <c r="ZQ189" s="6"/>
      <c r="ZR189" s="6"/>
      <c r="ZS189" s="6"/>
      <c r="ZT189" s="6"/>
      <c r="ZU189" s="6"/>
      <c r="ZV189" s="6"/>
      <c r="ZW189" s="6"/>
      <c r="ZX189" s="6"/>
      <c r="ZY189" s="6"/>
      <c r="ZZ189" s="6"/>
      <c r="AAA189" s="6"/>
      <c r="AAB189" s="6"/>
      <c r="AAC189" s="6"/>
      <c r="AAD189" s="6"/>
      <c r="AAE189" s="6"/>
      <c r="AAF189" s="6"/>
      <c r="AAG189" s="6"/>
      <c r="AAH189" s="6"/>
      <c r="AAI189" s="6"/>
      <c r="AAJ189" s="6"/>
      <c r="AAK189" s="6"/>
      <c r="AAL189" s="6"/>
      <c r="AAM189" s="6"/>
      <c r="AAN189" s="6"/>
      <c r="AAO189" s="6"/>
      <c r="AAP189" s="6"/>
      <c r="AAQ189" s="6"/>
      <c r="AAR189" s="6"/>
      <c r="AAS189" s="6"/>
      <c r="AAT189" s="6"/>
      <c r="AAU189" s="6"/>
      <c r="AAV189" s="6"/>
      <c r="AAW189" s="6"/>
      <c r="AAX189" s="6"/>
      <c r="AAY189" s="6"/>
      <c r="AAZ189" s="6"/>
      <c r="ABA189" s="6"/>
      <c r="ABB189" s="6"/>
      <c r="ABC189" s="6"/>
      <c r="ABD189" s="6"/>
      <c r="ABE189" s="6"/>
      <c r="ABF189" s="6"/>
      <c r="ABG189" s="6"/>
      <c r="ABH189" s="6"/>
      <c r="ABI189" s="6"/>
      <c r="ABJ189" s="6"/>
      <c r="ABK189" s="6"/>
      <c r="ABL189" s="6"/>
      <c r="ABM189" s="6"/>
      <c r="ABN189" s="6"/>
      <c r="ABO189" s="6"/>
      <c r="ABP189" s="6"/>
      <c r="ABQ189" s="6"/>
      <c r="ABR189" s="6"/>
      <c r="ABS189" s="6"/>
      <c r="ABT189" s="6"/>
      <c r="ABU189" s="6"/>
      <c r="ABV189" s="6"/>
      <c r="ABW189" s="6"/>
      <c r="ABX189" s="6"/>
      <c r="ABY189" s="6"/>
      <c r="ABZ189" s="6"/>
      <c r="ACA189" s="6"/>
      <c r="ACB189" s="6"/>
      <c r="ACC189" s="6"/>
      <c r="ACD189" s="6"/>
      <c r="ACE189" s="6"/>
      <c r="ACF189" s="6"/>
      <c r="ACG189" s="6"/>
      <c r="ACH189" s="6"/>
      <c r="ACI189" s="6"/>
      <c r="ACJ189" s="6"/>
      <c r="ACK189" s="6"/>
      <c r="ACL189" s="6"/>
      <c r="ACM189" s="6"/>
      <c r="ACN189" s="6"/>
      <c r="ACO189" s="6"/>
      <c r="ACP189" s="6"/>
      <c r="ACQ189" s="6"/>
      <c r="ACR189" s="6"/>
      <c r="ACS189" s="6"/>
      <c r="ACT189" s="6"/>
      <c r="ACU189" s="6"/>
      <c r="ACV189" s="6"/>
      <c r="ACW189" s="6"/>
      <c r="ACX189" s="6"/>
      <c r="ACY189" s="6"/>
      <c r="ACZ189" s="6"/>
      <c r="ADA189" s="6"/>
      <c r="ADB189" s="6"/>
      <c r="ADC189" s="6"/>
      <c r="ADD189" s="6"/>
      <c r="ADE189" s="6"/>
      <c r="ADF189" s="6"/>
      <c r="ADG189" s="6"/>
      <c r="ADH189" s="6"/>
      <c r="ADI189" s="6"/>
      <c r="ADJ189" s="6"/>
      <c r="ADK189" s="6"/>
      <c r="ADL189" s="6"/>
      <c r="ADM189" s="6"/>
      <c r="ADN189" s="6"/>
      <c r="ADO189" s="6"/>
      <c r="ADP189" s="6"/>
      <c r="ADQ189" s="6"/>
      <c r="ADR189" s="6"/>
      <c r="ADS189" s="6"/>
      <c r="ADT189" s="6"/>
      <c r="ADU189" s="6"/>
      <c r="ADV189" s="6"/>
      <c r="ADW189" s="6"/>
      <c r="ADX189" s="6"/>
      <c r="ADY189" s="6"/>
      <c r="ADZ189" s="6"/>
      <c r="AEA189" s="6"/>
      <c r="AEB189" s="6"/>
      <c r="AEC189" s="6"/>
      <c r="AED189" s="6"/>
      <c r="AEE189" s="6"/>
      <c r="AEF189" s="6"/>
      <c r="AEG189" s="6"/>
      <c r="AEH189" s="6"/>
      <c r="AEI189" s="6"/>
      <c r="AEJ189" s="6"/>
      <c r="AEK189" s="6"/>
      <c r="AEL189" s="6"/>
      <c r="AEM189" s="6"/>
      <c r="AEN189" s="6"/>
      <c r="AEO189" s="6"/>
      <c r="AEP189" s="6"/>
      <c r="AEQ189" s="6"/>
      <c r="AER189" s="6"/>
      <c r="AES189" s="6"/>
      <c r="AET189" s="6"/>
      <c r="AEU189" s="6"/>
      <c r="AEV189" s="6"/>
      <c r="AEW189" s="6"/>
      <c r="AEX189" s="6"/>
      <c r="AEY189" s="6"/>
      <c r="AEZ189" s="6"/>
      <c r="AFA189" s="6"/>
      <c r="AFB189" s="6"/>
      <c r="AFC189" s="6"/>
      <c r="AFD189" s="6"/>
      <c r="AFE189" s="6"/>
      <c r="AFF189" s="6"/>
      <c r="AFG189" s="6"/>
      <c r="AFH189" s="6"/>
      <c r="AFI189" s="6"/>
      <c r="AFJ189" s="6"/>
      <c r="AFK189" s="6"/>
      <c r="AFL189" s="6"/>
    </row>
    <row r="190" spans="1:844" s="11" customFormat="1" ht="41.25" customHeight="1">
      <c r="A190" s="133" t="s">
        <v>307</v>
      </c>
      <c r="B190" s="136" t="s">
        <v>832</v>
      </c>
      <c r="C190" s="147" t="s">
        <v>420</v>
      </c>
      <c r="D190" s="147" t="s">
        <v>638</v>
      </c>
      <c r="E190" s="2" t="s">
        <v>151</v>
      </c>
      <c r="F190" s="93" t="s">
        <v>49</v>
      </c>
      <c r="G190" s="93" t="s">
        <v>152</v>
      </c>
      <c r="H190" s="161">
        <f t="shared" ref="H190:I190" si="23">SUM(H196:H202)</f>
        <v>178386.7</v>
      </c>
      <c r="I190" s="161">
        <f t="shared" si="23"/>
        <v>178386.59999999998</v>
      </c>
      <c r="J190" s="129"/>
      <c r="K190" s="129"/>
      <c r="L190" s="154"/>
      <c r="M190" s="154"/>
      <c r="N190" s="169" t="s">
        <v>1367</v>
      </c>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6"/>
      <c r="FL190" s="6"/>
      <c r="FM190" s="6"/>
      <c r="FN190" s="6"/>
      <c r="FO190" s="6"/>
      <c r="FP190" s="6"/>
      <c r="FQ190" s="6"/>
      <c r="FR190" s="6"/>
      <c r="FS190" s="6"/>
      <c r="FT190" s="6"/>
      <c r="FU190" s="6"/>
      <c r="FV190" s="6"/>
      <c r="FW190" s="6"/>
      <c r="FX190" s="6"/>
      <c r="FY190" s="6"/>
      <c r="FZ190" s="6"/>
      <c r="GA190" s="6"/>
      <c r="GB190" s="6"/>
      <c r="GC190" s="6"/>
      <c r="GD190" s="6"/>
      <c r="GE190" s="6"/>
      <c r="GF190" s="6"/>
      <c r="GG190" s="6"/>
      <c r="GH190" s="6"/>
      <c r="GI190" s="6"/>
      <c r="GJ190" s="6"/>
      <c r="GK190" s="6"/>
      <c r="GL190" s="6"/>
      <c r="GM190" s="6"/>
      <c r="GN190" s="6"/>
      <c r="GO190" s="6"/>
      <c r="GP190" s="6"/>
      <c r="GQ190" s="6"/>
      <c r="GR190" s="6"/>
      <c r="GS190" s="6"/>
      <c r="GT190" s="6"/>
      <c r="GU190" s="6"/>
      <c r="GV190" s="6"/>
      <c r="GW190" s="6"/>
      <c r="GX190" s="6"/>
      <c r="GY190" s="6"/>
      <c r="GZ190" s="6"/>
      <c r="HA190" s="6"/>
      <c r="HB190" s="6"/>
      <c r="HC190" s="6"/>
      <c r="HD190" s="6"/>
      <c r="HE190" s="6"/>
      <c r="HF190" s="6"/>
      <c r="HG190" s="6"/>
      <c r="HH190" s="6"/>
      <c r="HI190" s="6"/>
      <c r="HJ190" s="6"/>
      <c r="HK190" s="6"/>
      <c r="HL190" s="6"/>
      <c r="HM190" s="6"/>
      <c r="HN190" s="6"/>
      <c r="HO190" s="6"/>
      <c r="HP190" s="6"/>
      <c r="HQ190" s="6"/>
      <c r="HR190" s="6"/>
      <c r="HS190" s="6"/>
      <c r="HT190" s="6"/>
      <c r="HU190" s="6"/>
      <c r="HV190" s="6"/>
      <c r="HW190" s="6"/>
      <c r="HX190" s="6"/>
      <c r="HY190" s="6"/>
      <c r="HZ190" s="6"/>
      <c r="IA190" s="6"/>
      <c r="IB190" s="6"/>
      <c r="IC190" s="6"/>
      <c r="ID190" s="6"/>
      <c r="IE190" s="6"/>
      <c r="IF190" s="6"/>
      <c r="IG190" s="6"/>
      <c r="IH190" s="6"/>
      <c r="II190" s="6"/>
      <c r="IJ190" s="6"/>
      <c r="IK190" s="6"/>
      <c r="IL190" s="6"/>
      <c r="IM190" s="6"/>
      <c r="IN190" s="6"/>
      <c r="IO190" s="6"/>
      <c r="IP190" s="6"/>
      <c r="IQ190" s="6"/>
      <c r="IR190" s="6"/>
      <c r="IS190" s="6"/>
      <c r="IT190" s="6"/>
      <c r="IU190" s="6"/>
      <c r="IV190" s="6"/>
      <c r="IW190" s="6"/>
      <c r="IX190" s="6"/>
      <c r="IY190" s="6"/>
      <c r="IZ190" s="6"/>
      <c r="JA190" s="6"/>
      <c r="JB190" s="6"/>
      <c r="JC190" s="6"/>
      <c r="JD190" s="6"/>
      <c r="JE190" s="6"/>
      <c r="JF190" s="6"/>
      <c r="JG190" s="6"/>
      <c r="JH190" s="6"/>
      <c r="JI190" s="6"/>
      <c r="JJ190" s="6"/>
      <c r="JK190" s="6"/>
      <c r="JL190" s="6"/>
      <c r="JM190" s="6"/>
      <c r="JN190" s="6"/>
      <c r="JO190" s="6"/>
      <c r="JP190" s="6"/>
      <c r="JQ190" s="6"/>
      <c r="JR190" s="6"/>
      <c r="JS190" s="6"/>
      <c r="JT190" s="6"/>
      <c r="JU190" s="6"/>
      <c r="JV190" s="6"/>
      <c r="JW190" s="6"/>
      <c r="JX190" s="6"/>
      <c r="JY190" s="6"/>
      <c r="JZ190" s="6"/>
      <c r="KA190" s="6"/>
      <c r="KB190" s="6"/>
      <c r="KC190" s="6"/>
      <c r="KD190" s="6"/>
      <c r="KE190" s="6"/>
      <c r="KF190" s="6"/>
      <c r="KG190" s="6"/>
      <c r="KH190" s="6"/>
      <c r="KI190" s="6"/>
      <c r="KJ190" s="6"/>
      <c r="KK190" s="6"/>
      <c r="KL190" s="6"/>
      <c r="KM190" s="6"/>
      <c r="KN190" s="6"/>
      <c r="KO190" s="6"/>
      <c r="KP190" s="6"/>
      <c r="KQ190" s="6"/>
      <c r="KR190" s="6"/>
      <c r="KS190" s="6"/>
      <c r="KT190" s="6"/>
      <c r="KU190" s="6"/>
      <c r="KV190" s="6"/>
      <c r="KW190" s="6"/>
      <c r="KX190" s="6"/>
      <c r="KY190" s="6"/>
      <c r="KZ190" s="6"/>
      <c r="LA190" s="6"/>
      <c r="LB190" s="6"/>
      <c r="LC190" s="6"/>
      <c r="LD190" s="6"/>
      <c r="LE190" s="6"/>
      <c r="LF190" s="6"/>
      <c r="LG190" s="6"/>
      <c r="LH190" s="6"/>
      <c r="LI190" s="6"/>
      <c r="LJ190" s="6"/>
      <c r="LK190" s="6"/>
      <c r="LL190" s="6"/>
      <c r="LM190" s="6"/>
      <c r="LN190" s="6"/>
      <c r="LO190" s="6"/>
      <c r="LP190" s="6"/>
      <c r="LQ190" s="6"/>
      <c r="LR190" s="6"/>
      <c r="LS190" s="6"/>
      <c r="LT190" s="6"/>
      <c r="LU190" s="6"/>
      <c r="LV190" s="6"/>
      <c r="LW190" s="6"/>
      <c r="LX190" s="6"/>
      <c r="LY190" s="6"/>
      <c r="LZ190" s="6"/>
      <c r="MA190" s="6"/>
      <c r="MB190" s="6"/>
      <c r="MC190" s="6"/>
      <c r="MD190" s="6"/>
      <c r="ME190" s="6"/>
      <c r="MF190" s="6"/>
      <c r="MG190" s="6"/>
      <c r="MH190" s="6"/>
      <c r="MI190" s="6"/>
      <c r="MJ190" s="6"/>
      <c r="MK190" s="6"/>
      <c r="ML190" s="6"/>
      <c r="MM190" s="6"/>
      <c r="MN190" s="6"/>
      <c r="MO190" s="6"/>
      <c r="MP190" s="6"/>
      <c r="MQ190" s="6"/>
      <c r="MR190" s="6"/>
      <c r="MS190" s="6"/>
      <c r="MT190" s="6"/>
      <c r="MU190" s="6"/>
      <c r="MV190" s="6"/>
      <c r="MW190" s="6"/>
      <c r="MX190" s="6"/>
      <c r="MY190" s="6"/>
      <c r="MZ190" s="6"/>
      <c r="NA190" s="6"/>
      <c r="NB190" s="6"/>
      <c r="NC190" s="6"/>
      <c r="ND190" s="6"/>
      <c r="NE190" s="6"/>
      <c r="NF190" s="6"/>
      <c r="NG190" s="6"/>
      <c r="NH190" s="6"/>
      <c r="NI190" s="6"/>
      <c r="NJ190" s="6"/>
      <c r="NK190" s="6"/>
      <c r="NL190" s="6"/>
      <c r="NM190" s="6"/>
      <c r="NN190" s="6"/>
      <c r="NO190" s="6"/>
      <c r="NP190" s="6"/>
      <c r="NQ190" s="6"/>
      <c r="NR190" s="6"/>
      <c r="NS190" s="6"/>
      <c r="NT190" s="6"/>
      <c r="NU190" s="6"/>
      <c r="NV190" s="6"/>
      <c r="NW190" s="6"/>
      <c r="NX190" s="6"/>
      <c r="NY190" s="6"/>
      <c r="NZ190" s="6"/>
      <c r="OA190" s="6"/>
      <c r="OB190" s="6"/>
      <c r="OC190" s="6"/>
      <c r="OD190" s="6"/>
      <c r="OE190" s="6"/>
      <c r="OF190" s="6"/>
      <c r="OG190" s="6"/>
      <c r="OH190" s="6"/>
      <c r="OI190" s="6"/>
      <c r="OJ190" s="6"/>
      <c r="OK190" s="6"/>
      <c r="OL190" s="6"/>
      <c r="OM190" s="6"/>
      <c r="ON190" s="6"/>
      <c r="OO190" s="6"/>
      <c r="OP190" s="6"/>
      <c r="OQ190" s="6"/>
      <c r="OR190" s="6"/>
      <c r="OS190" s="6"/>
      <c r="OT190" s="6"/>
      <c r="OU190" s="6"/>
      <c r="OV190" s="6"/>
      <c r="OW190" s="6"/>
      <c r="OX190" s="6"/>
      <c r="OY190" s="6"/>
      <c r="OZ190" s="6"/>
      <c r="PA190" s="6"/>
      <c r="PB190" s="6"/>
      <c r="PC190" s="6"/>
      <c r="PD190" s="6"/>
      <c r="PE190" s="6"/>
      <c r="PF190" s="6"/>
      <c r="PG190" s="6"/>
      <c r="PH190" s="6"/>
      <c r="PI190" s="6"/>
      <c r="PJ190" s="6"/>
      <c r="PK190" s="6"/>
      <c r="PL190" s="6"/>
      <c r="PM190" s="6"/>
      <c r="PN190" s="6"/>
      <c r="PO190" s="6"/>
      <c r="PP190" s="6"/>
      <c r="PQ190" s="6"/>
      <c r="PR190" s="6"/>
      <c r="PS190" s="6"/>
      <c r="PT190" s="6"/>
      <c r="PU190" s="6"/>
      <c r="PV190" s="6"/>
      <c r="PW190" s="6"/>
      <c r="PX190" s="6"/>
      <c r="PY190" s="6"/>
      <c r="PZ190" s="6"/>
      <c r="QA190" s="6"/>
      <c r="QB190" s="6"/>
      <c r="QC190" s="6"/>
      <c r="QD190" s="6"/>
      <c r="QE190" s="6"/>
      <c r="QF190" s="6"/>
      <c r="QG190" s="6"/>
      <c r="QH190" s="6"/>
      <c r="QI190" s="6"/>
      <c r="QJ190" s="6"/>
      <c r="QK190" s="6"/>
      <c r="QL190" s="6"/>
      <c r="QM190" s="6"/>
      <c r="QN190" s="6"/>
      <c r="QO190" s="6"/>
      <c r="QP190" s="6"/>
      <c r="QQ190" s="6"/>
      <c r="QR190" s="6"/>
      <c r="QS190" s="6"/>
      <c r="QT190" s="6"/>
      <c r="QU190" s="6"/>
      <c r="QV190" s="6"/>
      <c r="QW190" s="6"/>
      <c r="QX190" s="6"/>
      <c r="QY190" s="6"/>
      <c r="QZ190" s="6"/>
      <c r="RA190" s="6"/>
      <c r="RB190" s="6"/>
      <c r="RC190" s="6"/>
      <c r="RD190" s="6"/>
      <c r="RE190" s="6"/>
      <c r="RF190" s="6"/>
      <c r="RG190" s="6"/>
      <c r="RH190" s="6"/>
      <c r="RI190" s="6"/>
      <c r="RJ190" s="6"/>
      <c r="RK190" s="6"/>
      <c r="RL190" s="6"/>
      <c r="RM190" s="6"/>
      <c r="RN190" s="6"/>
      <c r="RO190" s="6"/>
      <c r="RP190" s="6"/>
      <c r="RQ190" s="6"/>
      <c r="RR190" s="6"/>
      <c r="RS190" s="6"/>
      <c r="RT190" s="6"/>
      <c r="RU190" s="6"/>
      <c r="RV190" s="6"/>
      <c r="RW190" s="6"/>
      <c r="RX190" s="6"/>
      <c r="RY190" s="6"/>
      <c r="RZ190" s="6"/>
      <c r="SA190" s="6"/>
      <c r="SB190" s="6"/>
      <c r="SC190" s="6"/>
      <c r="SD190" s="6"/>
      <c r="SE190" s="6"/>
      <c r="SF190" s="6"/>
      <c r="SG190" s="6"/>
      <c r="SH190" s="6"/>
      <c r="SI190" s="6"/>
      <c r="SJ190" s="6"/>
      <c r="SK190" s="6"/>
      <c r="SL190" s="6"/>
      <c r="SM190" s="6"/>
      <c r="SN190" s="6"/>
      <c r="SO190" s="6"/>
      <c r="SP190" s="6"/>
      <c r="SQ190" s="6"/>
      <c r="SR190" s="6"/>
      <c r="SS190" s="6"/>
      <c r="ST190" s="6"/>
      <c r="SU190" s="6"/>
      <c r="SV190" s="6"/>
      <c r="SW190" s="6"/>
      <c r="SX190" s="6"/>
      <c r="SY190" s="6"/>
      <c r="SZ190" s="6"/>
      <c r="TA190" s="6"/>
      <c r="TB190" s="6"/>
      <c r="TC190" s="6"/>
      <c r="TD190" s="6"/>
      <c r="TE190" s="6"/>
      <c r="TF190" s="6"/>
      <c r="TG190" s="6"/>
      <c r="TH190" s="6"/>
      <c r="TI190" s="6"/>
      <c r="TJ190" s="6"/>
      <c r="TK190" s="6"/>
      <c r="TL190" s="6"/>
      <c r="TM190" s="6"/>
      <c r="TN190" s="6"/>
      <c r="TO190" s="6"/>
      <c r="TP190" s="6"/>
      <c r="TQ190" s="6"/>
      <c r="TR190" s="6"/>
      <c r="TS190" s="6"/>
      <c r="TT190" s="6"/>
      <c r="TU190" s="6"/>
      <c r="TV190" s="6"/>
      <c r="TW190" s="6"/>
      <c r="TX190" s="6"/>
      <c r="TY190" s="6"/>
      <c r="TZ190" s="6"/>
      <c r="UA190" s="6"/>
      <c r="UB190" s="6"/>
      <c r="UC190" s="6"/>
      <c r="UD190" s="6"/>
      <c r="UE190" s="6"/>
      <c r="UF190" s="6"/>
      <c r="UG190" s="6"/>
      <c r="UH190" s="6"/>
      <c r="UI190" s="6"/>
      <c r="UJ190" s="6"/>
      <c r="UK190" s="6"/>
      <c r="UL190" s="6"/>
      <c r="UM190" s="6"/>
      <c r="UN190" s="6"/>
      <c r="UO190" s="6"/>
      <c r="UP190" s="6"/>
      <c r="UQ190" s="6"/>
      <c r="UR190" s="6"/>
      <c r="US190" s="6"/>
      <c r="UT190" s="6"/>
      <c r="UU190" s="6"/>
      <c r="UV190" s="6"/>
      <c r="UW190" s="6"/>
      <c r="UX190" s="6"/>
      <c r="UY190" s="6"/>
      <c r="UZ190" s="6"/>
      <c r="VA190" s="6"/>
      <c r="VB190" s="6"/>
      <c r="VC190" s="6"/>
      <c r="VD190" s="6"/>
      <c r="VE190" s="6"/>
      <c r="VF190" s="6"/>
      <c r="VG190" s="6"/>
      <c r="VH190" s="6"/>
      <c r="VI190" s="6"/>
      <c r="VJ190" s="6"/>
      <c r="VK190" s="6"/>
      <c r="VL190" s="6"/>
      <c r="VM190" s="6"/>
      <c r="VN190" s="6"/>
      <c r="VO190" s="6"/>
      <c r="VP190" s="6"/>
      <c r="VQ190" s="6"/>
      <c r="VR190" s="6"/>
      <c r="VS190" s="6"/>
      <c r="VT190" s="6"/>
      <c r="VU190" s="6"/>
      <c r="VV190" s="6"/>
      <c r="VW190" s="6"/>
      <c r="VX190" s="6"/>
      <c r="VY190" s="6"/>
      <c r="VZ190" s="6"/>
      <c r="WA190" s="6"/>
      <c r="WB190" s="6"/>
      <c r="WC190" s="6"/>
      <c r="WD190" s="6"/>
      <c r="WE190" s="6"/>
      <c r="WF190" s="6"/>
      <c r="WG190" s="6"/>
      <c r="WH190" s="6"/>
      <c r="WI190" s="6"/>
      <c r="WJ190" s="6"/>
      <c r="WK190" s="6"/>
      <c r="WL190" s="6"/>
      <c r="WM190" s="6"/>
      <c r="WN190" s="6"/>
      <c r="WO190" s="6"/>
      <c r="WP190" s="6"/>
      <c r="WQ190" s="6"/>
      <c r="WR190" s="6"/>
      <c r="WS190" s="6"/>
      <c r="WT190" s="6"/>
      <c r="WU190" s="6"/>
      <c r="WV190" s="6"/>
      <c r="WW190" s="6"/>
      <c r="WX190" s="6"/>
      <c r="WY190" s="6"/>
      <c r="WZ190" s="6"/>
      <c r="XA190" s="6"/>
      <c r="XB190" s="6"/>
      <c r="XC190" s="6"/>
      <c r="XD190" s="6"/>
      <c r="XE190" s="6"/>
      <c r="XF190" s="6"/>
      <c r="XG190" s="6"/>
      <c r="XH190" s="6"/>
      <c r="XI190" s="6"/>
      <c r="XJ190" s="6"/>
      <c r="XK190" s="6"/>
      <c r="XL190" s="6"/>
      <c r="XM190" s="6"/>
      <c r="XN190" s="6"/>
      <c r="XO190" s="6"/>
      <c r="XP190" s="6"/>
      <c r="XQ190" s="6"/>
      <c r="XR190" s="6"/>
      <c r="XS190" s="6"/>
      <c r="XT190" s="6"/>
      <c r="XU190" s="6"/>
      <c r="XV190" s="6"/>
      <c r="XW190" s="6"/>
      <c r="XX190" s="6"/>
      <c r="XY190" s="6"/>
      <c r="XZ190" s="6"/>
      <c r="YA190" s="6"/>
      <c r="YB190" s="6"/>
      <c r="YC190" s="6"/>
      <c r="YD190" s="6"/>
      <c r="YE190" s="6"/>
      <c r="YF190" s="6"/>
      <c r="YG190" s="6"/>
      <c r="YH190" s="6"/>
      <c r="YI190" s="6"/>
      <c r="YJ190" s="6"/>
      <c r="YK190" s="6"/>
      <c r="YL190" s="6"/>
      <c r="YM190" s="6"/>
      <c r="YN190" s="6"/>
      <c r="YO190" s="6"/>
      <c r="YP190" s="6"/>
      <c r="YQ190" s="6"/>
      <c r="YR190" s="6"/>
      <c r="YS190" s="6"/>
      <c r="YT190" s="6"/>
      <c r="YU190" s="6"/>
      <c r="YV190" s="6"/>
      <c r="YW190" s="6"/>
      <c r="YX190" s="6"/>
      <c r="YY190" s="6"/>
      <c r="YZ190" s="6"/>
      <c r="ZA190" s="6"/>
      <c r="ZB190" s="6"/>
      <c r="ZC190" s="6"/>
      <c r="ZD190" s="6"/>
      <c r="ZE190" s="6"/>
      <c r="ZF190" s="6"/>
      <c r="ZG190" s="6"/>
      <c r="ZH190" s="6"/>
      <c r="ZI190" s="6"/>
      <c r="ZJ190" s="6"/>
      <c r="ZK190" s="6"/>
      <c r="ZL190" s="6"/>
      <c r="ZM190" s="6"/>
      <c r="ZN190" s="6"/>
      <c r="ZO190" s="6"/>
      <c r="ZP190" s="6"/>
      <c r="ZQ190" s="6"/>
      <c r="ZR190" s="6"/>
      <c r="ZS190" s="6"/>
      <c r="ZT190" s="6"/>
      <c r="ZU190" s="6"/>
      <c r="ZV190" s="6"/>
      <c r="ZW190" s="6"/>
      <c r="ZX190" s="6"/>
      <c r="ZY190" s="6"/>
      <c r="ZZ190" s="6"/>
      <c r="AAA190" s="6"/>
      <c r="AAB190" s="6"/>
      <c r="AAC190" s="6"/>
      <c r="AAD190" s="6"/>
      <c r="AAE190" s="6"/>
      <c r="AAF190" s="6"/>
      <c r="AAG190" s="6"/>
      <c r="AAH190" s="6"/>
      <c r="AAI190" s="6"/>
      <c r="AAJ190" s="6"/>
      <c r="AAK190" s="6"/>
      <c r="AAL190" s="6"/>
      <c r="AAM190" s="6"/>
      <c r="AAN190" s="6"/>
      <c r="AAO190" s="6"/>
      <c r="AAP190" s="6"/>
      <c r="AAQ190" s="6"/>
      <c r="AAR190" s="6"/>
      <c r="AAS190" s="6"/>
      <c r="AAT190" s="6"/>
      <c r="AAU190" s="6"/>
      <c r="AAV190" s="6"/>
      <c r="AAW190" s="6"/>
      <c r="AAX190" s="6"/>
      <c r="AAY190" s="6"/>
      <c r="AAZ190" s="6"/>
      <c r="ABA190" s="6"/>
      <c r="ABB190" s="6"/>
      <c r="ABC190" s="6"/>
      <c r="ABD190" s="6"/>
      <c r="ABE190" s="6"/>
      <c r="ABF190" s="6"/>
      <c r="ABG190" s="6"/>
      <c r="ABH190" s="6"/>
      <c r="ABI190" s="6"/>
      <c r="ABJ190" s="6"/>
      <c r="ABK190" s="6"/>
      <c r="ABL190" s="6"/>
      <c r="ABM190" s="6"/>
      <c r="ABN190" s="6"/>
      <c r="ABO190" s="6"/>
      <c r="ABP190" s="6"/>
      <c r="ABQ190" s="6"/>
      <c r="ABR190" s="6"/>
      <c r="ABS190" s="6"/>
      <c r="ABT190" s="6"/>
      <c r="ABU190" s="6"/>
      <c r="ABV190" s="6"/>
      <c r="ABW190" s="6"/>
      <c r="ABX190" s="6"/>
      <c r="ABY190" s="6"/>
      <c r="ABZ190" s="6"/>
      <c r="ACA190" s="6"/>
      <c r="ACB190" s="6"/>
      <c r="ACC190" s="6"/>
      <c r="ACD190" s="6"/>
      <c r="ACE190" s="6"/>
      <c r="ACF190" s="6"/>
      <c r="ACG190" s="6"/>
      <c r="ACH190" s="6"/>
      <c r="ACI190" s="6"/>
      <c r="ACJ190" s="6"/>
      <c r="ACK190" s="6"/>
      <c r="ACL190" s="6"/>
      <c r="ACM190" s="6"/>
      <c r="ACN190" s="6"/>
      <c r="ACO190" s="6"/>
      <c r="ACP190" s="6"/>
      <c r="ACQ190" s="6"/>
      <c r="ACR190" s="6"/>
      <c r="ACS190" s="6"/>
      <c r="ACT190" s="6"/>
      <c r="ACU190" s="6"/>
      <c r="ACV190" s="6"/>
      <c r="ACW190" s="6"/>
      <c r="ACX190" s="6"/>
      <c r="ACY190" s="6"/>
      <c r="ACZ190" s="6"/>
      <c r="ADA190" s="6"/>
      <c r="ADB190" s="6"/>
      <c r="ADC190" s="6"/>
      <c r="ADD190" s="6"/>
      <c r="ADE190" s="6"/>
      <c r="ADF190" s="6"/>
      <c r="ADG190" s="6"/>
      <c r="ADH190" s="6"/>
      <c r="ADI190" s="6"/>
      <c r="ADJ190" s="6"/>
      <c r="ADK190" s="6"/>
      <c r="ADL190" s="6"/>
      <c r="ADM190" s="6"/>
      <c r="ADN190" s="6"/>
      <c r="ADO190" s="6"/>
      <c r="ADP190" s="6"/>
      <c r="ADQ190" s="6"/>
      <c r="ADR190" s="6"/>
      <c r="ADS190" s="6"/>
      <c r="ADT190" s="6"/>
      <c r="ADU190" s="6"/>
      <c r="ADV190" s="6"/>
      <c r="ADW190" s="6"/>
      <c r="ADX190" s="6"/>
      <c r="ADY190" s="6"/>
      <c r="ADZ190" s="6"/>
      <c r="AEA190" s="6"/>
      <c r="AEB190" s="6"/>
      <c r="AEC190" s="6"/>
      <c r="AED190" s="6"/>
      <c r="AEE190" s="6"/>
      <c r="AEF190" s="6"/>
      <c r="AEG190" s="6"/>
      <c r="AEH190" s="6"/>
      <c r="AEI190" s="6"/>
      <c r="AEJ190" s="6"/>
      <c r="AEK190" s="6"/>
      <c r="AEL190" s="6"/>
      <c r="AEM190" s="6"/>
      <c r="AEN190" s="6"/>
      <c r="AEO190" s="6"/>
      <c r="AEP190" s="6"/>
      <c r="AEQ190" s="6"/>
      <c r="AER190" s="6"/>
      <c r="AES190" s="6"/>
      <c r="AET190" s="6"/>
      <c r="AEU190" s="6"/>
      <c r="AEV190" s="6"/>
      <c r="AEW190" s="6"/>
      <c r="AEX190" s="6"/>
      <c r="AEY190" s="6"/>
      <c r="AEZ190" s="6"/>
      <c r="AFA190" s="6"/>
      <c r="AFB190" s="6"/>
      <c r="AFC190" s="6"/>
      <c r="AFD190" s="6"/>
      <c r="AFE190" s="6"/>
      <c r="AFF190" s="6"/>
      <c r="AFG190" s="6"/>
      <c r="AFH190" s="6"/>
      <c r="AFI190" s="6"/>
      <c r="AFJ190" s="6"/>
      <c r="AFK190" s="6"/>
      <c r="AFL190" s="6"/>
    </row>
    <row r="191" spans="1:844" ht="41.25" customHeight="1">
      <c r="A191" s="133"/>
      <c r="B191" s="137"/>
      <c r="C191" s="147"/>
      <c r="D191" s="147"/>
      <c r="E191" s="2" t="s">
        <v>736</v>
      </c>
      <c r="F191" s="93" t="s">
        <v>737</v>
      </c>
      <c r="G191" s="93" t="s">
        <v>738</v>
      </c>
      <c r="H191" s="161"/>
      <c r="I191" s="161"/>
      <c r="J191" s="162"/>
      <c r="K191" s="162"/>
      <c r="L191" s="154"/>
      <c r="M191" s="154"/>
      <c r="N191" s="169"/>
    </row>
    <row r="192" spans="1:844" ht="81.75" customHeight="1">
      <c r="A192" s="133"/>
      <c r="B192" s="137"/>
      <c r="C192" s="147"/>
      <c r="D192" s="147"/>
      <c r="E192" s="2" t="s">
        <v>750</v>
      </c>
      <c r="F192" s="93" t="s">
        <v>337</v>
      </c>
      <c r="G192" s="93" t="s">
        <v>762</v>
      </c>
      <c r="H192" s="161"/>
      <c r="I192" s="161"/>
      <c r="J192" s="162"/>
      <c r="K192" s="162"/>
      <c r="L192" s="154"/>
      <c r="M192" s="154"/>
      <c r="N192" s="169"/>
    </row>
    <row r="193" spans="1:844" ht="45">
      <c r="A193" s="133"/>
      <c r="B193" s="137"/>
      <c r="C193" s="147"/>
      <c r="D193" s="147"/>
      <c r="E193" s="2" t="s">
        <v>51</v>
      </c>
      <c r="F193" s="93" t="s">
        <v>648</v>
      </c>
      <c r="G193" s="93" t="s">
        <v>234</v>
      </c>
      <c r="H193" s="161"/>
      <c r="I193" s="161"/>
      <c r="J193" s="162"/>
      <c r="K193" s="162"/>
      <c r="L193" s="154"/>
      <c r="M193" s="154"/>
      <c r="N193" s="169"/>
    </row>
    <row r="194" spans="1:844" ht="45">
      <c r="A194" s="133"/>
      <c r="B194" s="137"/>
      <c r="C194" s="147"/>
      <c r="D194" s="147"/>
      <c r="E194" s="2" t="s">
        <v>50</v>
      </c>
      <c r="F194" s="93" t="s">
        <v>196</v>
      </c>
      <c r="G194" s="93" t="s">
        <v>52</v>
      </c>
      <c r="H194" s="161"/>
      <c r="I194" s="161"/>
      <c r="J194" s="130"/>
      <c r="K194" s="130"/>
      <c r="L194" s="154"/>
      <c r="M194" s="154"/>
      <c r="N194" s="169"/>
    </row>
    <row r="195" spans="1:844" ht="15">
      <c r="A195" s="133"/>
      <c r="B195" s="137"/>
      <c r="C195" s="147"/>
      <c r="D195" s="147"/>
      <c r="E195" s="2" t="s">
        <v>605</v>
      </c>
      <c r="F195" s="93"/>
      <c r="G195" s="93"/>
      <c r="H195" s="79"/>
      <c r="I195" s="82"/>
      <c r="J195" s="79"/>
      <c r="K195" s="79"/>
      <c r="L195" s="79"/>
      <c r="M195" s="79"/>
      <c r="N195" s="80"/>
    </row>
    <row r="196" spans="1:844" ht="310.5" hidden="1" customHeight="1">
      <c r="A196" s="133"/>
      <c r="B196" s="137"/>
      <c r="C196" s="90" t="s">
        <v>629</v>
      </c>
      <c r="D196" s="90" t="s">
        <v>638</v>
      </c>
      <c r="E196" s="2" t="s">
        <v>1522</v>
      </c>
      <c r="F196" s="93" t="s">
        <v>648</v>
      </c>
      <c r="G196" s="93" t="s">
        <v>760</v>
      </c>
      <c r="H196" s="79"/>
      <c r="I196" s="82"/>
      <c r="J196" s="79"/>
      <c r="K196" s="79"/>
      <c r="L196" s="79"/>
      <c r="M196" s="79"/>
      <c r="N196" s="80" t="s">
        <v>948</v>
      </c>
    </row>
    <row r="197" spans="1:844" ht="60" hidden="1">
      <c r="A197" s="133"/>
      <c r="B197" s="137"/>
      <c r="C197" s="90" t="s">
        <v>630</v>
      </c>
      <c r="D197" s="90" t="s">
        <v>634</v>
      </c>
      <c r="E197" s="2" t="s">
        <v>640</v>
      </c>
      <c r="F197" s="93" t="s">
        <v>648</v>
      </c>
      <c r="G197" s="93" t="s">
        <v>763</v>
      </c>
      <c r="H197" s="79"/>
      <c r="I197" s="82"/>
      <c r="J197" s="79"/>
      <c r="K197" s="79"/>
      <c r="L197" s="79"/>
      <c r="M197" s="79"/>
      <c r="N197" s="80" t="s">
        <v>454</v>
      </c>
    </row>
    <row r="198" spans="1:844" ht="48" customHeight="1">
      <c r="A198" s="133"/>
      <c r="B198" s="137"/>
      <c r="C198" s="90" t="s">
        <v>629</v>
      </c>
      <c r="D198" s="90" t="s">
        <v>574</v>
      </c>
      <c r="E198" s="88" t="s">
        <v>947</v>
      </c>
      <c r="F198" s="99" t="s">
        <v>578</v>
      </c>
      <c r="G198" s="38" t="s">
        <v>579</v>
      </c>
      <c r="H198" s="79">
        <v>365</v>
      </c>
      <c r="I198" s="82">
        <v>365</v>
      </c>
      <c r="J198" s="79"/>
      <c r="K198" s="79"/>
      <c r="L198" s="79"/>
      <c r="M198" s="79"/>
      <c r="N198" s="80" t="s">
        <v>752</v>
      </c>
    </row>
    <row r="199" spans="1:844" ht="45">
      <c r="A199" s="133"/>
      <c r="B199" s="137"/>
      <c r="C199" s="157" t="s">
        <v>630</v>
      </c>
      <c r="D199" s="157" t="s">
        <v>633</v>
      </c>
      <c r="E199" s="88" t="s">
        <v>138</v>
      </c>
      <c r="F199" s="99" t="s">
        <v>648</v>
      </c>
      <c r="G199" s="38" t="s">
        <v>757</v>
      </c>
      <c r="H199" s="154">
        <v>13275</v>
      </c>
      <c r="I199" s="161">
        <v>13275</v>
      </c>
      <c r="J199" s="129"/>
      <c r="K199" s="129"/>
      <c r="L199" s="154"/>
      <c r="M199" s="154"/>
      <c r="N199" s="169" t="s">
        <v>461</v>
      </c>
    </row>
    <row r="200" spans="1:844" ht="30">
      <c r="A200" s="133"/>
      <c r="B200" s="137"/>
      <c r="C200" s="157"/>
      <c r="D200" s="157"/>
      <c r="E200" s="88" t="s">
        <v>758</v>
      </c>
      <c r="F200" s="99" t="s">
        <v>648</v>
      </c>
      <c r="G200" s="38" t="s">
        <v>759</v>
      </c>
      <c r="H200" s="154"/>
      <c r="I200" s="161"/>
      <c r="J200" s="130"/>
      <c r="K200" s="130"/>
      <c r="L200" s="154"/>
      <c r="M200" s="154"/>
      <c r="N200" s="169"/>
    </row>
    <row r="201" spans="1:844" ht="93.75" customHeight="1">
      <c r="A201" s="133"/>
      <c r="B201" s="137"/>
      <c r="C201" s="90" t="s">
        <v>631</v>
      </c>
      <c r="D201" s="90" t="s">
        <v>413</v>
      </c>
      <c r="E201" s="55" t="s">
        <v>720</v>
      </c>
      <c r="F201" s="1" t="s">
        <v>648</v>
      </c>
      <c r="G201" s="99" t="s">
        <v>721</v>
      </c>
      <c r="H201" s="79">
        <v>127899.4</v>
      </c>
      <c r="I201" s="82">
        <v>127899.3</v>
      </c>
      <c r="J201" s="79"/>
      <c r="K201" s="79"/>
      <c r="L201" s="79"/>
      <c r="M201" s="79"/>
      <c r="N201" s="80" t="s">
        <v>455</v>
      </c>
    </row>
    <row r="202" spans="1:844" ht="190.5" customHeight="1">
      <c r="A202" s="133"/>
      <c r="B202" s="138"/>
      <c r="C202" s="90" t="s">
        <v>632</v>
      </c>
      <c r="D202" s="90" t="s">
        <v>413</v>
      </c>
      <c r="E202" s="55" t="s">
        <v>527</v>
      </c>
      <c r="F202" s="1" t="s">
        <v>648</v>
      </c>
      <c r="G202" s="99" t="s">
        <v>139</v>
      </c>
      <c r="H202" s="79">
        <v>36847.300000000003</v>
      </c>
      <c r="I202" s="82">
        <v>36847.300000000003</v>
      </c>
      <c r="J202" s="79"/>
      <c r="K202" s="79"/>
      <c r="L202" s="79"/>
      <c r="M202" s="79"/>
      <c r="N202" s="80" t="s">
        <v>742</v>
      </c>
    </row>
    <row r="203" spans="1:844" s="10" customFormat="1" ht="44.25" customHeight="1">
      <c r="A203" s="133" t="s">
        <v>308</v>
      </c>
      <c r="B203" s="146" t="s">
        <v>422</v>
      </c>
      <c r="C203" s="147" t="s">
        <v>421</v>
      </c>
      <c r="D203" s="157" t="s">
        <v>480</v>
      </c>
      <c r="E203" s="2" t="s">
        <v>689</v>
      </c>
      <c r="F203" s="93" t="s">
        <v>690</v>
      </c>
      <c r="G203" s="93" t="s">
        <v>46</v>
      </c>
      <c r="H203" s="160">
        <v>204</v>
      </c>
      <c r="I203" s="168">
        <v>203.9</v>
      </c>
      <c r="J203" s="165">
        <v>204</v>
      </c>
      <c r="K203" s="165">
        <v>204</v>
      </c>
      <c r="L203" s="160">
        <v>204</v>
      </c>
      <c r="M203" s="160">
        <v>204</v>
      </c>
      <c r="N203" s="169" t="s">
        <v>1204</v>
      </c>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6"/>
      <c r="FL203" s="6"/>
      <c r="FM203" s="6"/>
      <c r="FN203" s="6"/>
      <c r="FO203" s="6"/>
      <c r="FP203" s="6"/>
      <c r="FQ203" s="6"/>
      <c r="FR203" s="6"/>
      <c r="FS203" s="6"/>
      <c r="FT203" s="6"/>
      <c r="FU203" s="6"/>
      <c r="FV203" s="6"/>
      <c r="FW203" s="6"/>
      <c r="FX203" s="6"/>
      <c r="FY203" s="6"/>
      <c r="FZ203" s="6"/>
      <c r="GA203" s="6"/>
      <c r="GB203" s="6"/>
      <c r="GC203" s="6"/>
      <c r="GD203" s="6"/>
      <c r="GE203" s="6"/>
      <c r="GF203" s="6"/>
      <c r="GG203" s="6"/>
      <c r="GH203" s="6"/>
      <c r="GI203" s="6"/>
      <c r="GJ203" s="6"/>
      <c r="GK203" s="6"/>
      <c r="GL203" s="6"/>
      <c r="GM203" s="6"/>
      <c r="GN203" s="6"/>
      <c r="GO203" s="6"/>
      <c r="GP203" s="6"/>
      <c r="GQ203" s="6"/>
      <c r="GR203" s="6"/>
      <c r="GS203" s="6"/>
      <c r="GT203" s="6"/>
      <c r="GU203" s="6"/>
      <c r="GV203" s="6"/>
      <c r="GW203" s="6"/>
      <c r="GX203" s="6"/>
      <c r="GY203" s="6"/>
      <c r="GZ203" s="6"/>
      <c r="HA203" s="6"/>
      <c r="HB203" s="6"/>
      <c r="HC203" s="6"/>
      <c r="HD203" s="6"/>
      <c r="HE203" s="6"/>
      <c r="HF203" s="6"/>
      <c r="HG203" s="6"/>
      <c r="HH203" s="6"/>
      <c r="HI203" s="6"/>
      <c r="HJ203" s="6"/>
      <c r="HK203" s="6"/>
      <c r="HL203" s="6"/>
      <c r="HM203" s="6"/>
      <c r="HN203" s="6"/>
      <c r="HO203" s="6"/>
      <c r="HP203" s="6"/>
      <c r="HQ203" s="6"/>
      <c r="HR203" s="6"/>
      <c r="HS203" s="6"/>
      <c r="HT203" s="6"/>
      <c r="HU203" s="6"/>
      <c r="HV203" s="6"/>
      <c r="HW203" s="6"/>
      <c r="HX203" s="6"/>
      <c r="HY203" s="6"/>
      <c r="HZ203" s="6"/>
      <c r="IA203" s="6"/>
      <c r="IB203" s="6"/>
      <c r="IC203" s="6"/>
      <c r="ID203" s="6"/>
      <c r="IE203" s="6"/>
      <c r="IF203" s="6"/>
      <c r="IG203" s="6"/>
      <c r="IH203" s="6"/>
      <c r="II203" s="6"/>
      <c r="IJ203" s="6"/>
      <c r="IK203" s="6"/>
      <c r="IL203" s="6"/>
      <c r="IM203" s="6"/>
      <c r="IN203" s="6"/>
      <c r="IO203" s="6"/>
      <c r="IP203" s="6"/>
      <c r="IQ203" s="6"/>
      <c r="IR203" s="6"/>
      <c r="IS203" s="6"/>
      <c r="IT203" s="6"/>
      <c r="IU203" s="6"/>
      <c r="IV203" s="6"/>
      <c r="IW203" s="6"/>
      <c r="IX203" s="6"/>
      <c r="IY203" s="6"/>
      <c r="IZ203" s="6"/>
      <c r="JA203" s="6"/>
      <c r="JB203" s="6"/>
      <c r="JC203" s="6"/>
      <c r="JD203" s="6"/>
      <c r="JE203" s="6"/>
      <c r="JF203" s="6"/>
      <c r="JG203" s="6"/>
      <c r="JH203" s="6"/>
      <c r="JI203" s="6"/>
      <c r="JJ203" s="6"/>
      <c r="JK203" s="6"/>
      <c r="JL203" s="6"/>
      <c r="JM203" s="6"/>
      <c r="JN203" s="6"/>
      <c r="JO203" s="6"/>
      <c r="JP203" s="6"/>
      <c r="JQ203" s="6"/>
      <c r="JR203" s="6"/>
      <c r="JS203" s="6"/>
      <c r="JT203" s="6"/>
      <c r="JU203" s="6"/>
      <c r="JV203" s="6"/>
      <c r="JW203" s="6"/>
      <c r="JX203" s="6"/>
      <c r="JY203" s="6"/>
      <c r="JZ203" s="6"/>
      <c r="KA203" s="6"/>
      <c r="KB203" s="6"/>
      <c r="KC203" s="6"/>
      <c r="KD203" s="6"/>
      <c r="KE203" s="6"/>
      <c r="KF203" s="6"/>
      <c r="KG203" s="6"/>
      <c r="KH203" s="6"/>
      <c r="KI203" s="6"/>
      <c r="KJ203" s="6"/>
      <c r="KK203" s="6"/>
      <c r="KL203" s="6"/>
      <c r="KM203" s="6"/>
      <c r="KN203" s="6"/>
      <c r="KO203" s="6"/>
      <c r="KP203" s="6"/>
      <c r="KQ203" s="6"/>
      <c r="KR203" s="6"/>
      <c r="KS203" s="6"/>
      <c r="KT203" s="6"/>
      <c r="KU203" s="6"/>
      <c r="KV203" s="6"/>
      <c r="KW203" s="6"/>
      <c r="KX203" s="6"/>
      <c r="KY203" s="6"/>
      <c r="KZ203" s="6"/>
      <c r="LA203" s="6"/>
      <c r="LB203" s="6"/>
      <c r="LC203" s="6"/>
      <c r="LD203" s="6"/>
      <c r="LE203" s="6"/>
      <c r="LF203" s="6"/>
      <c r="LG203" s="6"/>
      <c r="LH203" s="6"/>
      <c r="LI203" s="6"/>
      <c r="LJ203" s="6"/>
      <c r="LK203" s="6"/>
      <c r="LL203" s="6"/>
      <c r="LM203" s="6"/>
      <c r="LN203" s="6"/>
      <c r="LO203" s="6"/>
      <c r="LP203" s="6"/>
      <c r="LQ203" s="6"/>
      <c r="LR203" s="6"/>
      <c r="LS203" s="6"/>
      <c r="LT203" s="6"/>
      <c r="LU203" s="6"/>
      <c r="LV203" s="6"/>
      <c r="LW203" s="6"/>
      <c r="LX203" s="6"/>
      <c r="LY203" s="6"/>
      <c r="LZ203" s="6"/>
      <c r="MA203" s="6"/>
      <c r="MB203" s="6"/>
      <c r="MC203" s="6"/>
      <c r="MD203" s="6"/>
      <c r="ME203" s="6"/>
      <c r="MF203" s="6"/>
      <c r="MG203" s="6"/>
      <c r="MH203" s="6"/>
      <c r="MI203" s="6"/>
      <c r="MJ203" s="6"/>
      <c r="MK203" s="6"/>
      <c r="ML203" s="6"/>
      <c r="MM203" s="6"/>
      <c r="MN203" s="6"/>
      <c r="MO203" s="6"/>
      <c r="MP203" s="6"/>
      <c r="MQ203" s="6"/>
      <c r="MR203" s="6"/>
      <c r="MS203" s="6"/>
      <c r="MT203" s="6"/>
      <c r="MU203" s="6"/>
      <c r="MV203" s="6"/>
      <c r="MW203" s="6"/>
      <c r="MX203" s="6"/>
      <c r="MY203" s="6"/>
      <c r="MZ203" s="6"/>
      <c r="NA203" s="6"/>
      <c r="NB203" s="6"/>
      <c r="NC203" s="6"/>
      <c r="ND203" s="6"/>
      <c r="NE203" s="6"/>
      <c r="NF203" s="6"/>
      <c r="NG203" s="6"/>
      <c r="NH203" s="6"/>
      <c r="NI203" s="6"/>
      <c r="NJ203" s="6"/>
      <c r="NK203" s="6"/>
      <c r="NL203" s="6"/>
      <c r="NM203" s="6"/>
      <c r="NN203" s="6"/>
      <c r="NO203" s="6"/>
      <c r="NP203" s="6"/>
      <c r="NQ203" s="6"/>
      <c r="NR203" s="6"/>
      <c r="NS203" s="6"/>
      <c r="NT203" s="6"/>
      <c r="NU203" s="6"/>
      <c r="NV203" s="6"/>
      <c r="NW203" s="6"/>
      <c r="NX203" s="6"/>
      <c r="NY203" s="6"/>
      <c r="NZ203" s="6"/>
      <c r="OA203" s="6"/>
      <c r="OB203" s="6"/>
      <c r="OC203" s="6"/>
      <c r="OD203" s="6"/>
      <c r="OE203" s="6"/>
      <c r="OF203" s="6"/>
      <c r="OG203" s="6"/>
      <c r="OH203" s="6"/>
      <c r="OI203" s="6"/>
      <c r="OJ203" s="6"/>
      <c r="OK203" s="6"/>
      <c r="OL203" s="6"/>
      <c r="OM203" s="6"/>
      <c r="ON203" s="6"/>
      <c r="OO203" s="6"/>
      <c r="OP203" s="6"/>
      <c r="OQ203" s="6"/>
      <c r="OR203" s="6"/>
      <c r="OS203" s="6"/>
      <c r="OT203" s="6"/>
      <c r="OU203" s="6"/>
      <c r="OV203" s="6"/>
      <c r="OW203" s="6"/>
      <c r="OX203" s="6"/>
      <c r="OY203" s="6"/>
      <c r="OZ203" s="6"/>
      <c r="PA203" s="6"/>
      <c r="PB203" s="6"/>
      <c r="PC203" s="6"/>
      <c r="PD203" s="6"/>
      <c r="PE203" s="6"/>
      <c r="PF203" s="6"/>
      <c r="PG203" s="6"/>
      <c r="PH203" s="6"/>
      <c r="PI203" s="6"/>
      <c r="PJ203" s="6"/>
      <c r="PK203" s="6"/>
      <c r="PL203" s="6"/>
      <c r="PM203" s="6"/>
      <c r="PN203" s="6"/>
      <c r="PO203" s="6"/>
      <c r="PP203" s="6"/>
      <c r="PQ203" s="6"/>
      <c r="PR203" s="6"/>
      <c r="PS203" s="6"/>
      <c r="PT203" s="6"/>
      <c r="PU203" s="6"/>
      <c r="PV203" s="6"/>
      <c r="PW203" s="6"/>
      <c r="PX203" s="6"/>
      <c r="PY203" s="6"/>
      <c r="PZ203" s="6"/>
      <c r="QA203" s="6"/>
      <c r="QB203" s="6"/>
      <c r="QC203" s="6"/>
      <c r="QD203" s="6"/>
      <c r="QE203" s="6"/>
      <c r="QF203" s="6"/>
      <c r="QG203" s="6"/>
      <c r="QH203" s="6"/>
      <c r="QI203" s="6"/>
      <c r="QJ203" s="6"/>
      <c r="QK203" s="6"/>
      <c r="QL203" s="6"/>
      <c r="QM203" s="6"/>
      <c r="QN203" s="6"/>
      <c r="QO203" s="6"/>
      <c r="QP203" s="6"/>
      <c r="QQ203" s="6"/>
      <c r="QR203" s="6"/>
      <c r="QS203" s="6"/>
      <c r="QT203" s="6"/>
      <c r="QU203" s="6"/>
      <c r="QV203" s="6"/>
      <c r="QW203" s="6"/>
      <c r="QX203" s="6"/>
      <c r="QY203" s="6"/>
      <c r="QZ203" s="6"/>
      <c r="RA203" s="6"/>
      <c r="RB203" s="6"/>
      <c r="RC203" s="6"/>
      <c r="RD203" s="6"/>
      <c r="RE203" s="6"/>
      <c r="RF203" s="6"/>
      <c r="RG203" s="6"/>
      <c r="RH203" s="6"/>
      <c r="RI203" s="6"/>
      <c r="RJ203" s="6"/>
      <c r="RK203" s="6"/>
      <c r="RL203" s="6"/>
      <c r="RM203" s="6"/>
      <c r="RN203" s="6"/>
      <c r="RO203" s="6"/>
      <c r="RP203" s="6"/>
      <c r="RQ203" s="6"/>
      <c r="RR203" s="6"/>
      <c r="RS203" s="6"/>
      <c r="RT203" s="6"/>
      <c r="RU203" s="6"/>
      <c r="RV203" s="6"/>
      <c r="RW203" s="6"/>
      <c r="RX203" s="6"/>
      <c r="RY203" s="6"/>
      <c r="RZ203" s="6"/>
      <c r="SA203" s="6"/>
      <c r="SB203" s="6"/>
      <c r="SC203" s="6"/>
      <c r="SD203" s="6"/>
      <c r="SE203" s="6"/>
      <c r="SF203" s="6"/>
      <c r="SG203" s="6"/>
      <c r="SH203" s="6"/>
      <c r="SI203" s="6"/>
      <c r="SJ203" s="6"/>
      <c r="SK203" s="6"/>
      <c r="SL203" s="6"/>
      <c r="SM203" s="6"/>
      <c r="SN203" s="6"/>
      <c r="SO203" s="6"/>
      <c r="SP203" s="6"/>
      <c r="SQ203" s="6"/>
      <c r="SR203" s="6"/>
      <c r="SS203" s="6"/>
      <c r="ST203" s="6"/>
      <c r="SU203" s="6"/>
      <c r="SV203" s="6"/>
      <c r="SW203" s="6"/>
      <c r="SX203" s="6"/>
      <c r="SY203" s="6"/>
      <c r="SZ203" s="6"/>
      <c r="TA203" s="6"/>
      <c r="TB203" s="6"/>
      <c r="TC203" s="6"/>
      <c r="TD203" s="6"/>
      <c r="TE203" s="6"/>
      <c r="TF203" s="6"/>
      <c r="TG203" s="6"/>
      <c r="TH203" s="6"/>
      <c r="TI203" s="6"/>
      <c r="TJ203" s="6"/>
      <c r="TK203" s="6"/>
      <c r="TL203" s="6"/>
      <c r="TM203" s="6"/>
      <c r="TN203" s="6"/>
      <c r="TO203" s="6"/>
      <c r="TP203" s="6"/>
      <c r="TQ203" s="6"/>
      <c r="TR203" s="6"/>
      <c r="TS203" s="6"/>
      <c r="TT203" s="6"/>
      <c r="TU203" s="6"/>
      <c r="TV203" s="6"/>
      <c r="TW203" s="6"/>
      <c r="TX203" s="6"/>
      <c r="TY203" s="6"/>
      <c r="TZ203" s="6"/>
      <c r="UA203" s="6"/>
      <c r="UB203" s="6"/>
      <c r="UC203" s="6"/>
      <c r="UD203" s="6"/>
      <c r="UE203" s="6"/>
      <c r="UF203" s="6"/>
      <c r="UG203" s="6"/>
      <c r="UH203" s="6"/>
      <c r="UI203" s="6"/>
      <c r="UJ203" s="6"/>
      <c r="UK203" s="6"/>
      <c r="UL203" s="6"/>
      <c r="UM203" s="6"/>
      <c r="UN203" s="6"/>
      <c r="UO203" s="6"/>
      <c r="UP203" s="6"/>
      <c r="UQ203" s="6"/>
      <c r="UR203" s="6"/>
      <c r="US203" s="6"/>
      <c r="UT203" s="6"/>
      <c r="UU203" s="6"/>
      <c r="UV203" s="6"/>
      <c r="UW203" s="6"/>
      <c r="UX203" s="6"/>
      <c r="UY203" s="6"/>
      <c r="UZ203" s="6"/>
      <c r="VA203" s="6"/>
      <c r="VB203" s="6"/>
      <c r="VC203" s="6"/>
      <c r="VD203" s="6"/>
      <c r="VE203" s="6"/>
      <c r="VF203" s="6"/>
      <c r="VG203" s="6"/>
      <c r="VH203" s="6"/>
      <c r="VI203" s="6"/>
      <c r="VJ203" s="6"/>
      <c r="VK203" s="6"/>
      <c r="VL203" s="6"/>
      <c r="VM203" s="6"/>
      <c r="VN203" s="6"/>
      <c r="VO203" s="6"/>
      <c r="VP203" s="6"/>
      <c r="VQ203" s="6"/>
      <c r="VR203" s="6"/>
      <c r="VS203" s="6"/>
      <c r="VT203" s="6"/>
      <c r="VU203" s="6"/>
      <c r="VV203" s="6"/>
      <c r="VW203" s="6"/>
      <c r="VX203" s="6"/>
      <c r="VY203" s="6"/>
      <c r="VZ203" s="6"/>
      <c r="WA203" s="6"/>
      <c r="WB203" s="6"/>
      <c r="WC203" s="6"/>
      <c r="WD203" s="6"/>
      <c r="WE203" s="6"/>
      <c r="WF203" s="6"/>
      <c r="WG203" s="6"/>
      <c r="WH203" s="6"/>
      <c r="WI203" s="6"/>
      <c r="WJ203" s="6"/>
      <c r="WK203" s="6"/>
      <c r="WL203" s="6"/>
      <c r="WM203" s="6"/>
      <c r="WN203" s="6"/>
      <c r="WO203" s="6"/>
      <c r="WP203" s="6"/>
      <c r="WQ203" s="6"/>
      <c r="WR203" s="6"/>
      <c r="WS203" s="6"/>
      <c r="WT203" s="6"/>
      <c r="WU203" s="6"/>
      <c r="WV203" s="6"/>
      <c r="WW203" s="6"/>
      <c r="WX203" s="6"/>
      <c r="WY203" s="6"/>
      <c r="WZ203" s="6"/>
      <c r="XA203" s="6"/>
      <c r="XB203" s="6"/>
      <c r="XC203" s="6"/>
      <c r="XD203" s="6"/>
      <c r="XE203" s="6"/>
      <c r="XF203" s="6"/>
      <c r="XG203" s="6"/>
      <c r="XH203" s="6"/>
      <c r="XI203" s="6"/>
      <c r="XJ203" s="6"/>
      <c r="XK203" s="6"/>
      <c r="XL203" s="6"/>
      <c r="XM203" s="6"/>
      <c r="XN203" s="6"/>
      <c r="XO203" s="6"/>
      <c r="XP203" s="6"/>
      <c r="XQ203" s="6"/>
      <c r="XR203" s="6"/>
      <c r="XS203" s="6"/>
      <c r="XT203" s="6"/>
      <c r="XU203" s="6"/>
      <c r="XV203" s="6"/>
      <c r="XW203" s="6"/>
      <c r="XX203" s="6"/>
      <c r="XY203" s="6"/>
      <c r="XZ203" s="6"/>
      <c r="YA203" s="6"/>
      <c r="YB203" s="6"/>
      <c r="YC203" s="6"/>
      <c r="YD203" s="6"/>
      <c r="YE203" s="6"/>
      <c r="YF203" s="6"/>
      <c r="YG203" s="6"/>
      <c r="YH203" s="6"/>
      <c r="YI203" s="6"/>
      <c r="YJ203" s="6"/>
      <c r="YK203" s="6"/>
      <c r="YL203" s="6"/>
      <c r="YM203" s="6"/>
      <c r="YN203" s="6"/>
      <c r="YO203" s="6"/>
      <c r="YP203" s="6"/>
      <c r="YQ203" s="6"/>
      <c r="YR203" s="6"/>
      <c r="YS203" s="6"/>
      <c r="YT203" s="6"/>
      <c r="YU203" s="6"/>
      <c r="YV203" s="6"/>
      <c r="YW203" s="6"/>
      <c r="YX203" s="6"/>
      <c r="YY203" s="6"/>
      <c r="YZ203" s="6"/>
      <c r="ZA203" s="6"/>
      <c r="ZB203" s="6"/>
      <c r="ZC203" s="6"/>
      <c r="ZD203" s="6"/>
      <c r="ZE203" s="6"/>
      <c r="ZF203" s="6"/>
      <c r="ZG203" s="6"/>
      <c r="ZH203" s="6"/>
      <c r="ZI203" s="6"/>
      <c r="ZJ203" s="6"/>
      <c r="ZK203" s="6"/>
      <c r="ZL203" s="6"/>
      <c r="ZM203" s="6"/>
      <c r="ZN203" s="6"/>
      <c r="ZO203" s="6"/>
      <c r="ZP203" s="6"/>
      <c r="ZQ203" s="6"/>
      <c r="ZR203" s="6"/>
      <c r="ZS203" s="6"/>
      <c r="ZT203" s="6"/>
      <c r="ZU203" s="6"/>
      <c r="ZV203" s="6"/>
      <c r="ZW203" s="6"/>
      <c r="ZX203" s="6"/>
      <c r="ZY203" s="6"/>
      <c r="ZZ203" s="6"/>
      <c r="AAA203" s="6"/>
      <c r="AAB203" s="6"/>
      <c r="AAC203" s="6"/>
      <c r="AAD203" s="6"/>
      <c r="AAE203" s="6"/>
      <c r="AAF203" s="6"/>
      <c r="AAG203" s="6"/>
      <c r="AAH203" s="6"/>
      <c r="AAI203" s="6"/>
      <c r="AAJ203" s="6"/>
      <c r="AAK203" s="6"/>
      <c r="AAL203" s="6"/>
      <c r="AAM203" s="6"/>
      <c r="AAN203" s="6"/>
      <c r="AAO203" s="6"/>
      <c r="AAP203" s="6"/>
      <c r="AAQ203" s="6"/>
      <c r="AAR203" s="6"/>
      <c r="AAS203" s="6"/>
      <c r="AAT203" s="6"/>
      <c r="AAU203" s="6"/>
      <c r="AAV203" s="6"/>
      <c r="AAW203" s="6"/>
      <c r="AAX203" s="6"/>
      <c r="AAY203" s="6"/>
      <c r="AAZ203" s="6"/>
      <c r="ABA203" s="6"/>
      <c r="ABB203" s="6"/>
      <c r="ABC203" s="6"/>
      <c r="ABD203" s="6"/>
      <c r="ABE203" s="6"/>
      <c r="ABF203" s="6"/>
      <c r="ABG203" s="6"/>
      <c r="ABH203" s="6"/>
      <c r="ABI203" s="6"/>
      <c r="ABJ203" s="6"/>
      <c r="ABK203" s="6"/>
      <c r="ABL203" s="6"/>
      <c r="ABM203" s="6"/>
      <c r="ABN203" s="6"/>
      <c r="ABO203" s="6"/>
      <c r="ABP203" s="6"/>
      <c r="ABQ203" s="6"/>
      <c r="ABR203" s="6"/>
      <c r="ABS203" s="6"/>
      <c r="ABT203" s="6"/>
      <c r="ABU203" s="6"/>
      <c r="ABV203" s="6"/>
      <c r="ABW203" s="6"/>
      <c r="ABX203" s="6"/>
      <c r="ABY203" s="6"/>
      <c r="ABZ203" s="6"/>
      <c r="ACA203" s="6"/>
      <c r="ACB203" s="6"/>
      <c r="ACC203" s="6"/>
      <c r="ACD203" s="6"/>
      <c r="ACE203" s="6"/>
      <c r="ACF203" s="6"/>
      <c r="ACG203" s="6"/>
      <c r="ACH203" s="6"/>
      <c r="ACI203" s="6"/>
      <c r="ACJ203" s="6"/>
      <c r="ACK203" s="6"/>
      <c r="ACL203" s="6"/>
      <c r="ACM203" s="6"/>
      <c r="ACN203" s="6"/>
      <c r="ACO203" s="6"/>
      <c r="ACP203" s="6"/>
      <c r="ACQ203" s="6"/>
      <c r="ACR203" s="6"/>
      <c r="ACS203" s="6"/>
      <c r="ACT203" s="6"/>
      <c r="ACU203" s="6"/>
      <c r="ACV203" s="6"/>
      <c r="ACW203" s="6"/>
      <c r="ACX203" s="6"/>
      <c r="ACY203" s="6"/>
      <c r="ACZ203" s="6"/>
      <c r="ADA203" s="6"/>
      <c r="ADB203" s="6"/>
      <c r="ADC203" s="6"/>
      <c r="ADD203" s="6"/>
      <c r="ADE203" s="6"/>
      <c r="ADF203" s="6"/>
      <c r="ADG203" s="6"/>
      <c r="ADH203" s="6"/>
      <c r="ADI203" s="6"/>
      <c r="ADJ203" s="6"/>
      <c r="ADK203" s="6"/>
      <c r="ADL203" s="6"/>
      <c r="ADM203" s="6"/>
      <c r="ADN203" s="6"/>
      <c r="ADO203" s="6"/>
      <c r="ADP203" s="6"/>
      <c r="ADQ203" s="6"/>
      <c r="ADR203" s="6"/>
      <c r="ADS203" s="6"/>
      <c r="ADT203" s="6"/>
      <c r="ADU203" s="6"/>
      <c r="ADV203" s="6"/>
      <c r="ADW203" s="6"/>
      <c r="ADX203" s="6"/>
      <c r="ADY203" s="6"/>
      <c r="ADZ203" s="6"/>
      <c r="AEA203" s="6"/>
      <c r="AEB203" s="6"/>
      <c r="AEC203" s="6"/>
      <c r="AED203" s="6"/>
      <c r="AEE203" s="6"/>
      <c r="AEF203" s="6"/>
      <c r="AEG203" s="6"/>
      <c r="AEH203" s="6"/>
      <c r="AEI203" s="6"/>
      <c r="AEJ203" s="6"/>
      <c r="AEK203" s="6"/>
      <c r="AEL203" s="6"/>
      <c r="AEM203" s="6"/>
      <c r="AEN203" s="6"/>
      <c r="AEO203" s="6"/>
      <c r="AEP203" s="6"/>
      <c r="AEQ203" s="6"/>
      <c r="AER203" s="6"/>
      <c r="AES203" s="6"/>
      <c r="AET203" s="6"/>
      <c r="AEU203" s="6"/>
      <c r="AEV203" s="6"/>
      <c r="AEW203" s="6"/>
      <c r="AEX203" s="6"/>
      <c r="AEY203" s="6"/>
      <c r="AEZ203" s="6"/>
      <c r="AFA203" s="6"/>
      <c r="AFB203" s="6"/>
      <c r="AFC203" s="6"/>
      <c r="AFD203" s="6"/>
      <c r="AFE203" s="6"/>
      <c r="AFF203" s="6"/>
      <c r="AFG203" s="6"/>
      <c r="AFH203" s="6"/>
      <c r="AFI203" s="6"/>
      <c r="AFJ203" s="6"/>
      <c r="AFK203" s="6"/>
      <c r="AFL203" s="6"/>
    </row>
    <row r="204" spans="1:844" s="6" customFormat="1" ht="60">
      <c r="A204" s="133"/>
      <c r="B204" s="146"/>
      <c r="C204" s="147"/>
      <c r="D204" s="157"/>
      <c r="E204" s="2" t="s">
        <v>687</v>
      </c>
      <c r="F204" s="93" t="s">
        <v>385</v>
      </c>
      <c r="G204" s="93" t="s">
        <v>688</v>
      </c>
      <c r="H204" s="160"/>
      <c r="I204" s="168"/>
      <c r="J204" s="183"/>
      <c r="K204" s="183"/>
      <c r="L204" s="160"/>
      <c r="M204" s="160"/>
      <c r="N204" s="169"/>
    </row>
    <row r="205" spans="1:844" s="6" customFormat="1" ht="45">
      <c r="A205" s="133"/>
      <c r="B205" s="146"/>
      <c r="C205" s="147"/>
      <c r="D205" s="157"/>
      <c r="E205" s="2" t="s">
        <v>692</v>
      </c>
      <c r="F205" s="93" t="s">
        <v>648</v>
      </c>
      <c r="G205" s="93" t="s">
        <v>691</v>
      </c>
      <c r="H205" s="160"/>
      <c r="I205" s="168"/>
      <c r="J205" s="183"/>
      <c r="K205" s="183"/>
      <c r="L205" s="160"/>
      <c r="M205" s="160"/>
      <c r="N205" s="169"/>
    </row>
    <row r="206" spans="1:844" s="10" customFormat="1" ht="36" customHeight="1">
      <c r="A206" s="133"/>
      <c r="B206" s="146"/>
      <c r="C206" s="147"/>
      <c r="D206" s="157"/>
      <c r="E206" s="2" t="s">
        <v>774</v>
      </c>
      <c r="F206" s="93" t="s">
        <v>648</v>
      </c>
      <c r="G206" s="93" t="s">
        <v>775</v>
      </c>
      <c r="H206" s="160"/>
      <c r="I206" s="168"/>
      <c r="J206" s="183"/>
      <c r="K206" s="183"/>
      <c r="L206" s="160"/>
      <c r="M206" s="160"/>
      <c r="N206" s="169"/>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6"/>
      <c r="FL206" s="6"/>
      <c r="FM206" s="6"/>
      <c r="FN206" s="6"/>
      <c r="FO206" s="6"/>
      <c r="FP206" s="6"/>
      <c r="FQ206" s="6"/>
      <c r="FR206" s="6"/>
      <c r="FS206" s="6"/>
      <c r="FT206" s="6"/>
      <c r="FU206" s="6"/>
      <c r="FV206" s="6"/>
      <c r="FW206" s="6"/>
      <c r="FX206" s="6"/>
      <c r="FY206" s="6"/>
      <c r="FZ206" s="6"/>
      <c r="GA206" s="6"/>
      <c r="GB206" s="6"/>
      <c r="GC206" s="6"/>
      <c r="GD206" s="6"/>
      <c r="GE206" s="6"/>
      <c r="GF206" s="6"/>
      <c r="GG206" s="6"/>
      <c r="GH206" s="6"/>
      <c r="GI206" s="6"/>
      <c r="GJ206" s="6"/>
      <c r="GK206" s="6"/>
      <c r="GL206" s="6"/>
      <c r="GM206" s="6"/>
      <c r="GN206" s="6"/>
      <c r="GO206" s="6"/>
      <c r="GP206" s="6"/>
      <c r="GQ206" s="6"/>
      <c r="GR206" s="6"/>
      <c r="GS206" s="6"/>
      <c r="GT206" s="6"/>
      <c r="GU206" s="6"/>
      <c r="GV206" s="6"/>
      <c r="GW206" s="6"/>
      <c r="GX206" s="6"/>
      <c r="GY206" s="6"/>
      <c r="GZ206" s="6"/>
      <c r="HA206" s="6"/>
      <c r="HB206" s="6"/>
      <c r="HC206" s="6"/>
      <c r="HD206" s="6"/>
      <c r="HE206" s="6"/>
      <c r="HF206" s="6"/>
      <c r="HG206" s="6"/>
      <c r="HH206" s="6"/>
      <c r="HI206" s="6"/>
      <c r="HJ206" s="6"/>
      <c r="HK206" s="6"/>
      <c r="HL206" s="6"/>
      <c r="HM206" s="6"/>
      <c r="HN206" s="6"/>
      <c r="HO206" s="6"/>
      <c r="HP206" s="6"/>
      <c r="HQ206" s="6"/>
      <c r="HR206" s="6"/>
      <c r="HS206" s="6"/>
      <c r="HT206" s="6"/>
      <c r="HU206" s="6"/>
      <c r="HV206" s="6"/>
      <c r="HW206" s="6"/>
      <c r="HX206" s="6"/>
      <c r="HY206" s="6"/>
      <c r="HZ206" s="6"/>
      <c r="IA206" s="6"/>
      <c r="IB206" s="6"/>
      <c r="IC206" s="6"/>
      <c r="ID206" s="6"/>
      <c r="IE206" s="6"/>
      <c r="IF206" s="6"/>
      <c r="IG206" s="6"/>
      <c r="IH206" s="6"/>
      <c r="II206" s="6"/>
      <c r="IJ206" s="6"/>
      <c r="IK206" s="6"/>
      <c r="IL206" s="6"/>
      <c r="IM206" s="6"/>
      <c r="IN206" s="6"/>
      <c r="IO206" s="6"/>
      <c r="IP206" s="6"/>
      <c r="IQ206" s="6"/>
      <c r="IR206" s="6"/>
      <c r="IS206" s="6"/>
      <c r="IT206" s="6"/>
      <c r="IU206" s="6"/>
      <c r="IV206" s="6"/>
      <c r="IW206" s="6"/>
      <c r="IX206" s="6"/>
      <c r="IY206" s="6"/>
      <c r="IZ206" s="6"/>
      <c r="JA206" s="6"/>
      <c r="JB206" s="6"/>
      <c r="JC206" s="6"/>
      <c r="JD206" s="6"/>
      <c r="JE206" s="6"/>
      <c r="JF206" s="6"/>
      <c r="JG206" s="6"/>
      <c r="JH206" s="6"/>
      <c r="JI206" s="6"/>
      <c r="JJ206" s="6"/>
      <c r="JK206" s="6"/>
      <c r="JL206" s="6"/>
      <c r="JM206" s="6"/>
      <c r="JN206" s="6"/>
      <c r="JO206" s="6"/>
      <c r="JP206" s="6"/>
      <c r="JQ206" s="6"/>
      <c r="JR206" s="6"/>
      <c r="JS206" s="6"/>
      <c r="JT206" s="6"/>
      <c r="JU206" s="6"/>
      <c r="JV206" s="6"/>
      <c r="JW206" s="6"/>
      <c r="JX206" s="6"/>
      <c r="JY206" s="6"/>
      <c r="JZ206" s="6"/>
      <c r="KA206" s="6"/>
      <c r="KB206" s="6"/>
      <c r="KC206" s="6"/>
      <c r="KD206" s="6"/>
      <c r="KE206" s="6"/>
      <c r="KF206" s="6"/>
      <c r="KG206" s="6"/>
      <c r="KH206" s="6"/>
      <c r="KI206" s="6"/>
      <c r="KJ206" s="6"/>
      <c r="KK206" s="6"/>
      <c r="KL206" s="6"/>
      <c r="KM206" s="6"/>
      <c r="KN206" s="6"/>
      <c r="KO206" s="6"/>
      <c r="KP206" s="6"/>
      <c r="KQ206" s="6"/>
      <c r="KR206" s="6"/>
      <c r="KS206" s="6"/>
      <c r="KT206" s="6"/>
      <c r="KU206" s="6"/>
      <c r="KV206" s="6"/>
      <c r="KW206" s="6"/>
      <c r="KX206" s="6"/>
      <c r="KY206" s="6"/>
      <c r="KZ206" s="6"/>
      <c r="LA206" s="6"/>
      <c r="LB206" s="6"/>
      <c r="LC206" s="6"/>
      <c r="LD206" s="6"/>
      <c r="LE206" s="6"/>
      <c r="LF206" s="6"/>
      <c r="LG206" s="6"/>
      <c r="LH206" s="6"/>
      <c r="LI206" s="6"/>
      <c r="LJ206" s="6"/>
      <c r="LK206" s="6"/>
      <c r="LL206" s="6"/>
      <c r="LM206" s="6"/>
      <c r="LN206" s="6"/>
      <c r="LO206" s="6"/>
      <c r="LP206" s="6"/>
      <c r="LQ206" s="6"/>
      <c r="LR206" s="6"/>
      <c r="LS206" s="6"/>
      <c r="LT206" s="6"/>
      <c r="LU206" s="6"/>
      <c r="LV206" s="6"/>
      <c r="LW206" s="6"/>
      <c r="LX206" s="6"/>
      <c r="LY206" s="6"/>
      <c r="LZ206" s="6"/>
      <c r="MA206" s="6"/>
      <c r="MB206" s="6"/>
      <c r="MC206" s="6"/>
      <c r="MD206" s="6"/>
      <c r="ME206" s="6"/>
      <c r="MF206" s="6"/>
      <c r="MG206" s="6"/>
      <c r="MH206" s="6"/>
      <c r="MI206" s="6"/>
      <c r="MJ206" s="6"/>
      <c r="MK206" s="6"/>
      <c r="ML206" s="6"/>
      <c r="MM206" s="6"/>
      <c r="MN206" s="6"/>
      <c r="MO206" s="6"/>
      <c r="MP206" s="6"/>
      <c r="MQ206" s="6"/>
      <c r="MR206" s="6"/>
      <c r="MS206" s="6"/>
      <c r="MT206" s="6"/>
      <c r="MU206" s="6"/>
      <c r="MV206" s="6"/>
      <c r="MW206" s="6"/>
      <c r="MX206" s="6"/>
      <c r="MY206" s="6"/>
      <c r="MZ206" s="6"/>
      <c r="NA206" s="6"/>
      <c r="NB206" s="6"/>
      <c r="NC206" s="6"/>
      <c r="ND206" s="6"/>
      <c r="NE206" s="6"/>
      <c r="NF206" s="6"/>
      <c r="NG206" s="6"/>
      <c r="NH206" s="6"/>
      <c r="NI206" s="6"/>
      <c r="NJ206" s="6"/>
      <c r="NK206" s="6"/>
      <c r="NL206" s="6"/>
      <c r="NM206" s="6"/>
      <c r="NN206" s="6"/>
      <c r="NO206" s="6"/>
      <c r="NP206" s="6"/>
      <c r="NQ206" s="6"/>
      <c r="NR206" s="6"/>
      <c r="NS206" s="6"/>
      <c r="NT206" s="6"/>
      <c r="NU206" s="6"/>
      <c r="NV206" s="6"/>
      <c r="NW206" s="6"/>
      <c r="NX206" s="6"/>
      <c r="NY206" s="6"/>
      <c r="NZ206" s="6"/>
      <c r="OA206" s="6"/>
      <c r="OB206" s="6"/>
      <c r="OC206" s="6"/>
      <c r="OD206" s="6"/>
      <c r="OE206" s="6"/>
      <c r="OF206" s="6"/>
      <c r="OG206" s="6"/>
      <c r="OH206" s="6"/>
      <c r="OI206" s="6"/>
      <c r="OJ206" s="6"/>
      <c r="OK206" s="6"/>
      <c r="OL206" s="6"/>
      <c r="OM206" s="6"/>
      <c r="ON206" s="6"/>
      <c r="OO206" s="6"/>
      <c r="OP206" s="6"/>
      <c r="OQ206" s="6"/>
      <c r="OR206" s="6"/>
      <c r="OS206" s="6"/>
      <c r="OT206" s="6"/>
      <c r="OU206" s="6"/>
      <c r="OV206" s="6"/>
      <c r="OW206" s="6"/>
      <c r="OX206" s="6"/>
      <c r="OY206" s="6"/>
      <c r="OZ206" s="6"/>
      <c r="PA206" s="6"/>
      <c r="PB206" s="6"/>
      <c r="PC206" s="6"/>
      <c r="PD206" s="6"/>
      <c r="PE206" s="6"/>
      <c r="PF206" s="6"/>
      <c r="PG206" s="6"/>
      <c r="PH206" s="6"/>
      <c r="PI206" s="6"/>
      <c r="PJ206" s="6"/>
      <c r="PK206" s="6"/>
      <c r="PL206" s="6"/>
      <c r="PM206" s="6"/>
      <c r="PN206" s="6"/>
      <c r="PO206" s="6"/>
      <c r="PP206" s="6"/>
      <c r="PQ206" s="6"/>
      <c r="PR206" s="6"/>
      <c r="PS206" s="6"/>
      <c r="PT206" s="6"/>
      <c r="PU206" s="6"/>
      <c r="PV206" s="6"/>
      <c r="PW206" s="6"/>
      <c r="PX206" s="6"/>
      <c r="PY206" s="6"/>
      <c r="PZ206" s="6"/>
      <c r="QA206" s="6"/>
      <c r="QB206" s="6"/>
      <c r="QC206" s="6"/>
      <c r="QD206" s="6"/>
      <c r="QE206" s="6"/>
      <c r="QF206" s="6"/>
      <c r="QG206" s="6"/>
      <c r="QH206" s="6"/>
      <c r="QI206" s="6"/>
      <c r="QJ206" s="6"/>
      <c r="QK206" s="6"/>
      <c r="QL206" s="6"/>
      <c r="QM206" s="6"/>
      <c r="QN206" s="6"/>
      <c r="QO206" s="6"/>
      <c r="QP206" s="6"/>
      <c r="QQ206" s="6"/>
      <c r="QR206" s="6"/>
      <c r="QS206" s="6"/>
      <c r="QT206" s="6"/>
      <c r="QU206" s="6"/>
      <c r="QV206" s="6"/>
      <c r="QW206" s="6"/>
      <c r="QX206" s="6"/>
      <c r="QY206" s="6"/>
      <c r="QZ206" s="6"/>
      <c r="RA206" s="6"/>
      <c r="RB206" s="6"/>
      <c r="RC206" s="6"/>
      <c r="RD206" s="6"/>
      <c r="RE206" s="6"/>
      <c r="RF206" s="6"/>
      <c r="RG206" s="6"/>
      <c r="RH206" s="6"/>
      <c r="RI206" s="6"/>
      <c r="RJ206" s="6"/>
      <c r="RK206" s="6"/>
      <c r="RL206" s="6"/>
      <c r="RM206" s="6"/>
      <c r="RN206" s="6"/>
      <c r="RO206" s="6"/>
      <c r="RP206" s="6"/>
      <c r="RQ206" s="6"/>
      <c r="RR206" s="6"/>
      <c r="RS206" s="6"/>
      <c r="RT206" s="6"/>
      <c r="RU206" s="6"/>
      <c r="RV206" s="6"/>
      <c r="RW206" s="6"/>
      <c r="RX206" s="6"/>
      <c r="RY206" s="6"/>
      <c r="RZ206" s="6"/>
      <c r="SA206" s="6"/>
      <c r="SB206" s="6"/>
      <c r="SC206" s="6"/>
      <c r="SD206" s="6"/>
      <c r="SE206" s="6"/>
      <c r="SF206" s="6"/>
      <c r="SG206" s="6"/>
      <c r="SH206" s="6"/>
      <c r="SI206" s="6"/>
      <c r="SJ206" s="6"/>
      <c r="SK206" s="6"/>
      <c r="SL206" s="6"/>
      <c r="SM206" s="6"/>
      <c r="SN206" s="6"/>
      <c r="SO206" s="6"/>
      <c r="SP206" s="6"/>
      <c r="SQ206" s="6"/>
      <c r="SR206" s="6"/>
      <c r="SS206" s="6"/>
      <c r="ST206" s="6"/>
      <c r="SU206" s="6"/>
      <c r="SV206" s="6"/>
      <c r="SW206" s="6"/>
      <c r="SX206" s="6"/>
      <c r="SY206" s="6"/>
      <c r="SZ206" s="6"/>
      <c r="TA206" s="6"/>
      <c r="TB206" s="6"/>
      <c r="TC206" s="6"/>
      <c r="TD206" s="6"/>
      <c r="TE206" s="6"/>
      <c r="TF206" s="6"/>
      <c r="TG206" s="6"/>
      <c r="TH206" s="6"/>
      <c r="TI206" s="6"/>
      <c r="TJ206" s="6"/>
      <c r="TK206" s="6"/>
      <c r="TL206" s="6"/>
      <c r="TM206" s="6"/>
      <c r="TN206" s="6"/>
      <c r="TO206" s="6"/>
      <c r="TP206" s="6"/>
      <c r="TQ206" s="6"/>
      <c r="TR206" s="6"/>
      <c r="TS206" s="6"/>
      <c r="TT206" s="6"/>
      <c r="TU206" s="6"/>
      <c r="TV206" s="6"/>
      <c r="TW206" s="6"/>
      <c r="TX206" s="6"/>
      <c r="TY206" s="6"/>
      <c r="TZ206" s="6"/>
      <c r="UA206" s="6"/>
      <c r="UB206" s="6"/>
      <c r="UC206" s="6"/>
      <c r="UD206" s="6"/>
      <c r="UE206" s="6"/>
      <c r="UF206" s="6"/>
      <c r="UG206" s="6"/>
      <c r="UH206" s="6"/>
      <c r="UI206" s="6"/>
      <c r="UJ206" s="6"/>
      <c r="UK206" s="6"/>
      <c r="UL206" s="6"/>
      <c r="UM206" s="6"/>
      <c r="UN206" s="6"/>
      <c r="UO206" s="6"/>
      <c r="UP206" s="6"/>
      <c r="UQ206" s="6"/>
      <c r="UR206" s="6"/>
      <c r="US206" s="6"/>
      <c r="UT206" s="6"/>
      <c r="UU206" s="6"/>
      <c r="UV206" s="6"/>
      <c r="UW206" s="6"/>
      <c r="UX206" s="6"/>
      <c r="UY206" s="6"/>
      <c r="UZ206" s="6"/>
      <c r="VA206" s="6"/>
      <c r="VB206" s="6"/>
      <c r="VC206" s="6"/>
      <c r="VD206" s="6"/>
      <c r="VE206" s="6"/>
      <c r="VF206" s="6"/>
      <c r="VG206" s="6"/>
      <c r="VH206" s="6"/>
      <c r="VI206" s="6"/>
      <c r="VJ206" s="6"/>
      <c r="VK206" s="6"/>
      <c r="VL206" s="6"/>
      <c r="VM206" s="6"/>
      <c r="VN206" s="6"/>
      <c r="VO206" s="6"/>
      <c r="VP206" s="6"/>
      <c r="VQ206" s="6"/>
      <c r="VR206" s="6"/>
      <c r="VS206" s="6"/>
      <c r="VT206" s="6"/>
      <c r="VU206" s="6"/>
      <c r="VV206" s="6"/>
      <c r="VW206" s="6"/>
      <c r="VX206" s="6"/>
      <c r="VY206" s="6"/>
      <c r="VZ206" s="6"/>
      <c r="WA206" s="6"/>
      <c r="WB206" s="6"/>
      <c r="WC206" s="6"/>
      <c r="WD206" s="6"/>
      <c r="WE206" s="6"/>
      <c r="WF206" s="6"/>
      <c r="WG206" s="6"/>
      <c r="WH206" s="6"/>
      <c r="WI206" s="6"/>
      <c r="WJ206" s="6"/>
      <c r="WK206" s="6"/>
      <c r="WL206" s="6"/>
      <c r="WM206" s="6"/>
      <c r="WN206" s="6"/>
      <c r="WO206" s="6"/>
      <c r="WP206" s="6"/>
      <c r="WQ206" s="6"/>
      <c r="WR206" s="6"/>
      <c r="WS206" s="6"/>
      <c r="WT206" s="6"/>
      <c r="WU206" s="6"/>
      <c r="WV206" s="6"/>
      <c r="WW206" s="6"/>
      <c r="WX206" s="6"/>
      <c r="WY206" s="6"/>
      <c r="WZ206" s="6"/>
      <c r="XA206" s="6"/>
      <c r="XB206" s="6"/>
      <c r="XC206" s="6"/>
      <c r="XD206" s="6"/>
      <c r="XE206" s="6"/>
      <c r="XF206" s="6"/>
      <c r="XG206" s="6"/>
      <c r="XH206" s="6"/>
      <c r="XI206" s="6"/>
      <c r="XJ206" s="6"/>
      <c r="XK206" s="6"/>
      <c r="XL206" s="6"/>
      <c r="XM206" s="6"/>
      <c r="XN206" s="6"/>
      <c r="XO206" s="6"/>
      <c r="XP206" s="6"/>
      <c r="XQ206" s="6"/>
      <c r="XR206" s="6"/>
      <c r="XS206" s="6"/>
      <c r="XT206" s="6"/>
      <c r="XU206" s="6"/>
      <c r="XV206" s="6"/>
      <c r="XW206" s="6"/>
      <c r="XX206" s="6"/>
      <c r="XY206" s="6"/>
      <c r="XZ206" s="6"/>
      <c r="YA206" s="6"/>
      <c r="YB206" s="6"/>
      <c r="YC206" s="6"/>
      <c r="YD206" s="6"/>
      <c r="YE206" s="6"/>
      <c r="YF206" s="6"/>
      <c r="YG206" s="6"/>
      <c r="YH206" s="6"/>
      <c r="YI206" s="6"/>
      <c r="YJ206" s="6"/>
      <c r="YK206" s="6"/>
      <c r="YL206" s="6"/>
      <c r="YM206" s="6"/>
      <c r="YN206" s="6"/>
      <c r="YO206" s="6"/>
      <c r="YP206" s="6"/>
      <c r="YQ206" s="6"/>
      <c r="YR206" s="6"/>
      <c r="YS206" s="6"/>
      <c r="YT206" s="6"/>
      <c r="YU206" s="6"/>
      <c r="YV206" s="6"/>
      <c r="YW206" s="6"/>
      <c r="YX206" s="6"/>
      <c r="YY206" s="6"/>
      <c r="YZ206" s="6"/>
      <c r="ZA206" s="6"/>
      <c r="ZB206" s="6"/>
      <c r="ZC206" s="6"/>
      <c r="ZD206" s="6"/>
      <c r="ZE206" s="6"/>
      <c r="ZF206" s="6"/>
      <c r="ZG206" s="6"/>
      <c r="ZH206" s="6"/>
      <c r="ZI206" s="6"/>
      <c r="ZJ206" s="6"/>
      <c r="ZK206" s="6"/>
      <c r="ZL206" s="6"/>
      <c r="ZM206" s="6"/>
      <c r="ZN206" s="6"/>
      <c r="ZO206" s="6"/>
      <c r="ZP206" s="6"/>
      <c r="ZQ206" s="6"/>
      <c r="ZR206" s="6"/>
      <c r="ZS206" s="6"/>
      <c r="ZT206" s="6"/>
      <c r="ZU206" s="6"/>
      <c r="ZV206" s="6"/>
      <c r="ZW206" s="6"/>
      <c r="ZX206" s="6"/>
      <c r="ZY206" s="6"/>
      <c r="ZZ206" s="6"/>
      <c r="AAA206" s="6"/>
      <c r="AAB206" s="6"/>
      <c r="AAC206" s="6"/>
      <c r="AAD206" s="6"/>
      <c r="AAE206" s="6"/>
      <c r="AAF206" s="6"/>
      <c r="AAG206" s="6"/>
      <c r="AAH206" s="6"/>
      <c r="AAI206" s="6"/>
      <c r="AAJ206" s="6"/>
      <c r="AAK206" s="6"/>
      <c r="AAL206" s="6"/>
      <c r="AAM206" s="6"/>
      <c r="AAN206" s="6"/>
      <c r="AAO206" s="6"/>
      <c r="AAP206" s="6"/>
      <c r="AAQ206" s="6"/>
      <c r="AAR206" s="6"/>
      <c r="AAS206" s="6"/>
      <c r="AAT206" s="6"/>
      <c r="AAU206" s="6"/>
      <c r="AAV206" s="6"/>
      <c r="AAW206" s="6"/>
      <c r="AAX206" s="6"/>
      <c r="AAY206" s="6"/>
      <c r="AAZ206" s="6"/>
      <c r="ABA206" s="6"/>
      <c r="ABB206" s="6"/>
      <c r="ABC206" s="6"/>
      <c r="ABD206" s="6"/>
      <c r="ABE206" s="6"/>
      <c r="ABF206" s="6"/>
      <c r="ABG206" s="6"/>
      <c r="ABH206" s="6"/>
      <c r="ABI206" s="6"/>
      <c r="ABJ206" s="6"/>
      <c r="ABK206" s="6"/>
      <c r="ABL206" s="6"/>
      <c r="ABM206" s="6"/>
      <c r="ABN206" s="6"/>
      <c r="ABO206" s="6"/>
      <c r="ABP206" s="6"/>
      <c r="ABQ206" s="6"/>
      <c r="ABR206" s="6"/>
      <c r="ABS206" s="6"/>
      <c r="ABT206" s="6"/>
      <c r="ABU206" s="6"/>
      <c r="ABV206" s="6"/>
      <c r="ABW206" s="6"/>
      <c r="ABX206" s="6"/>
      <c r="ABY206" s="6"/>
      <c r="ABZ206" s="6"/>
      <c r="ACA206" s="6"/>
      <c r="ACB206" s="6"/>
      <c r="ACC206" s="6"/>
      <c r="ACD206" s="6"/>
      <c r="ACE206" s="6"/>
      <c r="ACF206" s="6"/>
      <c r="ACG206" s="6"/>
      <c r="ACH206" s="6"/>
      <c r="ACI206" s="6"/>
      <c r="ACJ206" s="6"/>
      <c r="ACK206" s="6"/>
      <c r="ACL206" s="6"/>
      <c r="ACM206" s="6"/>
      <c r="ACN206" s="6"/>
      <c r="ACO206" s="6"/>
      <c r="ACP206" s="6"/>
      <c r="ACQ206" s="6"/>
      <c r="ACR206" s="6"/>
      <c r="ACS206" s="6"/>
      <c r="ACT206" s="6"/>
      <c r="ACU206" s="6"/>
      <c r="ACV206" s="6"/>
      <c r="ACW206" s="6"/>
      <c r="ACX206" s="6"/>
      <c r="ACY206" s="6"/>
      <c r="ACZ206" s="6"/>
      <c r="ADA206" s="6"/>
      <c r="ADB206" s="6"/>
      <c r="ADC206" s="6"/>
      <c r="ADD206" s="6"/>
      <c r="ADE206" s="6"/>
      <c r="ADF206" s="6"/>
      <c r="ADG206" s="6"/>
      <c r="ADH206" s="6"/>
      <c r="ADI206" s="6"/>
      <c r="ADJ206" s="6"/>
      <c r="ADK206" s="6"/>
      <c r="ADL206" s="6"/>
      <c r="ADM206" s="6"/>
      <c r="ADN206" s="6"/>
      <c r="ADO206" s="6"/>
      <c r="ADP206" s="6"/>
      <c r="ADQ206" s="6"/>
      <c r="ADR206" s="6"/>
      <c r="ADS206" s="6"/>
      <c r="ADT206" s="6"/>
      <c r="ADU206" s="6"/>
      <c r="ADV206" s="6"/>
      <c r="ADW206" s="6"/>
      <c r="ADX206" s="6"/>
      <c r="ADY206" s="6"/>
      <c r="ADZ206" s="6"/>
      <c r="AEA206" s="6"/>
      <c r="AEB206" s="6"/>
      <c r="AEC206" s="6"/>
      <c r="AED206" s="6"/>
      <c r="AEE206" s="6"/>
      <c r="AEF206" s="6"/>
      <c r="AEG206" s="6"/>
      <c r="AEH206" s="6"/>
      <c r="AEI206" s="6"/>
      <c r="AEJ206" s="6"/>
      <c r="AEK206" s="6"/>
      <c r="AEL206" s="6"/>
      <c r="AEM206" s="6"/>
      <c r="AEN206" s="6"/>
      <c r="AEO206" s="6"/>
      <c r="AEP206" s="6"/>
      <c r="AEQ206" s="6"/>
      <c r="AER206" s="6"/>
      <c r="AES206" s="6"/>
      <c r="AET206" s="6"/>
      <c r="AEU206" s="6"/>
      <c r="AEV206" s="6"/>
      <c r="AEW206" s="6"/>
      <c r="AEX206" s="6"/>
      <c r="AEY206" s="6"/>
      <c r="AEZ206" s="6"/>
      <c r="AFA206" s="6"/>
      <c r="AFB206" s="6"/>
      <c r="AFC206" s="6"/>
      <c r="AFD206" s="6"/>
      <c r="AFE206" s="6"/>
      <c r="AFF206" s="6"/>
      <c r="AFG206" s="6"/>
      <c r="AFH206" s="6"/>
      <c r="AFI206" s="6"/>
      <c r="AFJ206" s="6"/>
      <c r="AFK206" s="6"/>
      <c r="AFL206" s="6"/>
    </row>
    <row r="207" spans="1:844" s="10" customFormat="1" ht="48.75" customHeight="1">
      <c r="A207" s="133"/>
      <c r="B207" s="146"/>
      <c r="C207" s="147"/>
      <c r="D207" s="157"/>
      <c r="E207" s="2" t="s">
        <v>1169</v>
      </c>
      <c r="F207" s="93" t="s">
        <v>648</v>
      </c>
      <c r="G207" s="93" t="s">
        <v>1170</v>
      </c>
      <c r="H207" s="160"/>
      <c r="I207" s="168"/>
      <c r="J207" s="166"/>
      <c r="K207" s="166"/>
      <c r="L207" s="160"/>
      <c r="M207" s="160"/>
      <c r="N207" s="169"/>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6"/>
      <c r="FL207" s="6"/>
      <c r="FM207" s="6"/>
      <c r="FN207" s="6"/>
      <c r="FO207" s="6"/>
      <c r="FP207" s="6"/>
      <c r="FQ207" s="6"/>
      <c r="FR207" s="6"/>
      <c r="FS207" s="6"/>
      <c r="FT207" s="6"/>
      <c r="FU207" s="6"/>
      <c r="FV207" s="6"/>
      <c r="FW207" s="6"/>
      <c r="FX207" s="6"/>
      <c r="FY207" s="6"/>
      <c r="FZ207" s="6"/>
      <c r="GA207" s="6"/>
      <c r="GB207" s="6"/>
      <c r="GC207" s="6"/>
      <c r="GD207" s="6"/>
      <c r="GE207" s="6"/>
      <c r="GF207" s="6"/>
      <c r="GG207" s="6"/>
      <c r="GH207" s="6"/>
      <c r="GI207" s="6"/>
      <c r="GJ207" s="6"/>
      <c r="GK207" s="6"/>
      <c r="GL207" s="6"/>
      <c r="GM207" s="6"/>
      <c r="GN207" s="6"/>
      <c r="GO207" s="6"/>
      <c r="GP207" s="6"/>
      <c r="GQ207" s="6"/>
      <c r="GR207" s="6"/>
      <c r="GS207" s="6"/>
      <c r="GT207" s="6"/>
      <c r="GU207" s="6"/>
      <c r="GV207" s="6"/>
      <c r="GW207" s="6"/>
      <c r="GX207" s="6"/>
      <c r="GY207" s="6"/>
      <c r="GZ207" s="6"/>
      <c r="HA207" s="6"/>
      <c r="HB207" s="6"/>
      <c r="HC207" s="6"/>
      <c r="HD207" s="6"/>
      <c r="HE207" s="6"/>
      <c r="HF207" s="6"/>
      <c r="HG207" s="6"/>
      <c r="HH207" s="6"/>
      <c r="HI207" s="6"/>
      <c r="HJ207" s="6"/>
      <c r="HK207" s="6"/>
      <c r="HL207" s="6"/>
      <c r="HM207" s="6"/>
      <c r="HN207" s="6"/>
      <c r="HO207" s="6"/>
      <c r="HP207" s="6"/>
      <c r="HQ207" s="6"/>
      <c r="HR207" s="6"/>
      <c r="HS207" s="6"/>
      <c r="HT207" s="6"/>
      <c r="HU207" s="6"/>
      <c r="HV207" s="6"/>
      <c r="HW207" s="6"/>
      <c r="HX207" s="6"/>
      <c r="HY207" s="6"/>
      <c r="HZ207" s="6"/>
      <c r="IA207" s="6"/>
      <c r="IB207" s="6"/>
      <c r="IC207" s="6"/>
      <c r="ID207" s="6"/>
      <c r="IE207" s="6"/>
      <c r="IF207" s="6"/>
      <c r="IG207" s="6"/>
      <c r="IH207" s="6"/>
      <c r="II207" s="6"/>
      <c r="IJ207" s="6"/>
      <c r="IK207" s="6"/>
      <c r="IL207" s="6"/>
      <c r="IM207" s="6"/>
      <c r="IN207" s="6"/>
      <c r="IO207" s="6"/>
      <c r="IP207" s="6"/>
      <c r="IQ207" s="6"/>
      <c r="IR207" s="6"/>
      <c r="IS207" s="6"/>
      <c r="IT207" s="6"/>
      <c r="IU207" s="6"/>
      <c r="IV207" s="6"/>
      <c r="IW207" s="6"/>
      <c r="IX207" s="6"/>
      <c r="IY207" s="6"/>
      <c r="IZ207" s="6"/>
      <c r="JA207" s="6"/>
      <c r="JB207" s="6"/>
      <c r="JC207" s="6"/>
      <c r="JD207" s="6"/>
      <c r="JE207" s="6"/>
      <c r="JF207" s="6"/>
      <c r="JG207" s="6"/>
      <c r="JH207" s="6"/>
      <c r="JI207" s="6"/>
      <c r="JJ207" s="6"/>
      <c r="JK207" s="6"/>
      <c r="JL207" s="6"/>
      <c r="JM207" s="6"/>
      <c r="JN207" s="6"/>
      <c r="JO207" s="6"/>
      <c r="JP207" s="6"/>
      <c r="JQ207" s="6"/>
      <c r="JR207" s="6"/>
      <c r="JS207" s="6"/>
      <c r="JT207" s="6"/>
      <c r="JU207" s="6"/>
      <c r="JV207" s="6"/>
      <c r="JW207" s="6"/>
      <c r="JX207" s="6"/>
      <c r="JY207" s="6"/>
      <c r="JZ207" s="6"/>
      <c r="KA207" s="6"/>
      <c r="KB207" s="6"/>
      <c r="KC207" s="6"/>
      <c r="KD207" s="6"/>
      <c r="KE207" s="6"/>
      <c r="KF207" s="6"/>
      <c r="KG207" s="6"/>
      <c r="KH207" s="6"/>
      <c r="KI207" s="6"/>
      <c r="KJ207" s="6"/>
      <c r="KK207" s="6"/>
      <c r="KL207" s="6"/>
      <c r="KM207" s="6"/>
      <c r="KN207" s="6"/>
      <c r="KO207" s="6"/>
      <c r="KP207" s="6"/>
      <c r="KQ207" s="6"/>
      <c r="KR207" s="6"/>
      <c r="KS207" s="6"/>
      <c r="KT207" s="6"/>
      <c r="KU207" s="6"/>
      <c r="KV207" s="6"/>
      <c r="KW207" s="6"/>
      <c r="KX207" s="6"/>
      <c r="KY207" s="6"/>
      <c r="KZ207" s="6"/>
      <c r="LA207" s="6"/>
      <c r="LB207" s="6"/>
      <c r="LC207" s="6"/>
      <c r="LD207" s="6"/>
      <c r="LE207" s="6"/>
      <c r="LF207" s="6"/>
      <c r="LG207" s="6"/>
      <c r="LH207" s="6"/>
      <c r="LI207" s="6"/>
      <c r="LJ207" s="6"/>
      <c r="LK207" s="6"/>
      <c r="LL207" s="6"/>
      <c r="LM207" s="6"/>
      <c r="LN207" s="6"/>
      <c r="LO207" s="6"/>
      <c r="LP207" s="6"/>
      <c r="LQ207" s="6"/>
      <c r="LR207" s="6"/>
      <c r="LS207" s="6"/>
      <c r="LT207" s="6"/>
      <c r="LU207" s="6"/>
      <c r="LV207" s="6"/>
      <c r="LW207" s="6"/>
      <c r="LX207" s="6"/>
      <c r="LY207" s="6"/>
      <c r="LZ207" s="6"/>
      <c r="MA207" s="6"/>
      <c r="MB207" s="6"/>
      <c r="MC207" s="6"/>
      <c r="MD207" s="6"/>
      <c r="ME207" s="6"/>
      <c r="MF207" s="6"/>
      <c r="MG207" s="6"/>
      <c r="MH207" s="6"/>
      <c r="MI207" s="6"/>
      <c r="MJ207" s="6"/>
      <c r="MK207" s="6"/>
      <c r="ML207" s="6"/>
      <c r="MM207" s="6"/>
      <c r="MN207" s="6"/>
      <c r="MO207" s="6"/>
      <c r="MP207" s="6"/>
      <c r="MQ207" s="6"/>
      <c r="MR207" s="6"/>
      <c r="MS207" s="6"/>
      <c r="MT207" s="6"/>
      <c r="MU207" s="6"/>
      <c r="MV207" s="6"/>
      <c r="MW207" s="6"/>
      <c r="MX207" s="6"/>
      <c r="MY207" s="6"/>
      <c r="MZ207" s="6"/>
      <c r="NA207" s="6"/>
      <c r="NB207" s="6"/>
      <c r="NC207" s="6"/>
      <c r="ND207" s="6"/>
      <c r="NE207" s="6"/>
      <c r="NF207" s="6"/>
      <c r="NG207" s="6"/>
      <c r="NH207" s="6"/>
      <c r="NI207" s="6"/>
      <c r="NJ207" s="6"/>
      <c r="NK207" s="6"/>
      <c r="NL207" s="6"/>
      <c r="NM207" s="6"/>
      <c r="NN207" s="6"/>
      <c r="NO207" s="6"/>
      <c r="NP207" s="6"/>
      <c r="NQ207" s="6"/>
      <c r="NR207" s="6"/>
      <c r="NS207" s="6"/>
      <c r="NT207" s="6"/>
      <c r="NU207" s="6"/>
      <c r="NV207" s="6"/>
      <c r="NW207" s="6"/>
      <c r="NX207" s="6"/>
      <c r="NY207" s="6"/>
      <c r="NZ207" s="6"/>
      <c r="OA207" s="6"/>
      <c r="OB207" s="6"/>
      <c r="OC207" s="6"/>
      <c r="OD207" s="6"/>
      <c r="OE207" s="6"/>
      <c r="OF207" s="6"/>
      <c r="OG207" s="6"/>
      <c r="OH207" s="6"/>
      <c r="OI207" s="6"/>
      <c r="OJ207" s="6"/>
      <c r="OK207" s="6"/>
      <c r="OL207" s="6"/>
      <c r="OM207" s="6"/>
      <c r="ON207" s="6"/>
      <c r="OO207" s="6"/>
      <c r="OP207" s="6"/>
      <c r="OQ207" s="6"/>
      <c r="OR207" s="6"/>
      <c r="OS207" s="6"/>
      <c r="OT207" s="6"/>
      <c r="OU207" s="6"/>
      <c r="OV207" s="6"/>
      <c r="OW207" s="6"/>
      <c r="OX207" s="6"/>
      <c r="OY207" s="6"/>
      <c r="OZ207" s="6"/>
      <c r="PA207" s="6"/>
      <c r="PB207" s="6"/>
      <c r="PC207" s="6"/>
      <c r="PD207" s="6"/>
      <c r="PE207" s="6"/>
      <c r="PF207" s="6"/>
      <c r="PG207" s="6"/>
      <c r="PH207" s="6"/>
      <c r="PI207" s="6"/>
      <c r="PJ207" s="6"/>
      <c r="PK207" s="6"/>
      <c r="PL207" s="6"/>
      <c r="PM207" s="6"/>
      <c r="PN207" s="6"/>
      <c r="PO207" s="6"/>
      <c r="PP207" s="6"/>
      <c r="PQ207" s="6"/>
      <c r="PR207" s="6"/>
      <c r="PS207" s="6"/>
      <c r="PT207" s="6"/>
      <c r="PU207" s="6"/>
      <c r="PV207" s="6"/>
      <c r="PW207" s="6"/>
      <c r="PX207" s="6"/>
      <c r="PY207" s="6"/>
      <c r="PZ207" s="6"/>
      <c r="QA207" s="6"/>
      <c r="QB207" s="6"/>
      <c r="QC207" s="6"/>
      <c r="QD207" s="6"/>
      <c r="QE207" s="6"/>
      <c r="QF207" s="6"/>
      <c r="QG207" s="6"/>
      <c r="QH207" s="6"/>
      <c r="QI207" s="6"/>
      <c r="QJ207" s="6"/>
      <c r="QK207" s="6"/>
      <c r="QL207" s="6"/>
      <c r="QM207" s="6"/>
      <c r="QN207" s="6"/>
      <c r="QO207" s="6"/>
      <c r="QP207" s="6"/>
      <c r="QQ207" s="6"/>
      <c r="QR207" s="6"/>
      <c r="QS207" s="6"/>
      <c r="QT207" s="6"/>
      <c r="QU207" s="6"/>
      <c r="QV207" s="6"/>
      <c r="QW207" s="6"/>
      <c r="QX207" s="6"/>
      <c r="QY207" s="6"/>
      <c r="QZ207" s="6"/>
      <c r="RA207" s="6"/>
      <c r="RB207" s="6"/>
      <c r="RC207" s="6"/>
      <c r="RD207" s="6"/>
      <c r="RE207" s="6"/>
      <c r="RF207" s="6"/>
      <c r="RG207" s="6"/>
      <c r="RH207" s="6"/>
      <c r="RI207" s="6"/>
      <c r="RJ207" s="6"/>
      <c r="RK207" s="6"/>
      <c r="RL207" s="6"/>
      <c r="RM207" s="6"/>
      <c r="RN207" s="6"/>
      <c r="RO207" s="6"/>
      <c r="RP207" s="6"/>
      <c r="RQ207" s="6"/>
      <c r="RR207" s="6"/>
      <c r="RS207" s="6"/>
      <c r="RT207" s="6"/>
      <c r="RU207" s="6"/>
      <c r="RV207" s="6"/>
      <c r="RW207" s="6"/>
      <c r="RX207" s="6"/>
      <c r="RY207" s="6"/>
      <c r="RZ207" s="6"/>
      <c r="SA207" s="6"/>
      <c r="SB207" s="6"/>
      <c r="SC207" s="6"/>
      <c r="SD207" s="6"/>
      <c r="SE207" s="6"/>
      <c r="SF207" s="6"/>
      <c r="SG207" s="6"/>
      <c r="SH207" s="6"/>
      <c r="SI207" s="6"/>
      <c r="SJ207" s="6"/>
      <c r="SK207" s="6"/>
      <c r="SL207" s="6"/>
      <c r="SM207" s="6"/>
      <c r="SN207" s="6"/>
      <c r="SO207" s="6"/>
      <c r="SP207" s="6"/>
      <c r="SQ207" s="6"/>
      <c r="SR207" s="6"/>
      <c r="SS207" s="6"/>
      <c r="ST207" s="6"/>
      <c r="SU207" s="6"/>
      <c r="SV207" s="6"/>
      <c r="SW207" s="6"/>
      <c r="SX207" s="6"/>
      <c r="SY207" s="6"/>
      <c r="SZ207" s="6"/>
      <c r="TA207" s="6"/>
      <c r="TB207" s="6"/>
      <c r="TC207" s="6"/>
      <c r="TD207" s="6"/>
      <c r="TE207" s="6"/>
      <c r="TF207" s="6"/>
      <c r="TG207" s="6"/>
      <c r="TH207" s="6"/>
      <c r="TI207" s="6"/>
      <c r="TJ207" s="6"/>
      <c r="TK207" s="6"/>
      <c r="TL207" s="6"/>
      <c r="TM207" s="6"/>
      <c r="TN207" s="6"/>
      <c r="TO207" s="6"/>
      <c r="TP207" s="6"/>
      <c r="TQ207" s="6"/>
      <c r="TR207" s="6"/>
      <c r="TS207" s="6"/>
      <c r="TT207" s="6"/>
      <c r="TU207" s="6"/>
      <c r="TV207" s="6"/>
      <c r="TW207" s="6"/>
      <c r="TX207" s="6"/>
      <c r="TY207" s="6"/>
      <c r="TZ207" s="6"/>
      <c r="UA207" s="6"/>
      <c r="UB207" s="6"/>
      <c r="UC207" s="6"/>
      <c r="UD207" s="6"/>
      <c r="UE207" s="6"/>
      <c r="UF207" s="6"/>
      <c r="UG207" s="6"/>
      <c r="UH207" s="6"/>
      <c r="UI207" s="6"/>
      <c r="UJ207" s="6"/>
      <c r="UK207" s="6"/>
      <c r="UL207" s="6"/>
      <c r="UM207" s="6"/>
      <c r="UN207" s="6"/>
      <c r="UO207" s="6"/>
      <c r="UP207" s="6"/>
      <c r="UQ207" s="6"/>
      <c r="UR207" s="6"/>
      <c r="US207" s="6"/>
      <c r="UT207" s="6"/>
      <c r="UU207" s="6"/>
      <c r="UV207" s="6"/>
      <c r="UW207" s="6"/>
      <c r="UX207" s="6"/>
      <c r="UY207" s="6"/>
      <c r="UZ207" s="6"/>
      <c r="VA207" s="6"/>
      <c r="VB207" s="6"/>
      <c r="VC207" s="6"/>
      <c r="VD207" s="6"/>
      <c r="VE207" s="6"/>
      <c r="VF207" s="6"/>
      <c r="VG207" s="6"/>
      <c r="VH207" s="6"/>
      <c r="VI207" s="6"/>
      <c r="VJ207" s="6"/>
      <c r="VK207" s="6"/>
      <c r="VL207" s="6"/>
      <c r="VM207" s="6"/>
      <c r="VN207" s="6"/>
      <c r="VO207" s="6"/>
      <c r="VP207" s="6"/>
      <c r="VQ207" s="6"/>
      <c r="VR207" s="6"/>
      <c r="VS207" s="6"/>
      <c r="VT207" s="6"/>
      <c r="VU207" s="6"/>
      <c r="VV207" s="6"/>
      <c r="VW207" s="6"/>
      <c r="VX207" s="6"/>
      <c r="VY207" s="6"/>
      <c r="VZ207" s="6"/>
      <c r="WA207" s="6"/>
      <c r="WB207" s="6"/>
      <c r="WC207" s="6"/>
      <c r="WD207" s="6"/>
      <c r="WE207" s="6"/>
      <c r="WF207" s="6"/>
      <c r="WG207" s="6"/>
      <c r="WH207" s="6"/>
      <c r="WI207" s="6"/>
      <c r="WJ207" s="6"/>
      <c r="WK207" s="6"/>
      <c r="WL207" s="6"/>
      <c r="WM207" s="6"/>
      <c r="WN207" s="6"/>
      <c r="WO207" s="6"/>
      <c r="WP207" s="6"/>
      <c r="WQ207" s="6"/>
      <c r="WR207" s="6"/>
      <c r="WS207" s="6"/>
      <c r="WT207" s="6"/>
      <c r="WU207" s="6"/>
      <c r="WV207" s="6"/>
      <c r="WW207" s="6"/>
      <c r="WX207" s="6"/>
      <c r="WY207" s="6"/>
      <c r="WZ207" s="6"/>
      <c r="XA207" s="6"/>
      <c r="XB207" s="6"/>
      <c r="XC207" s="6"/>
      <c r="XD207" s="6"/>
      <c r="XE207" s="6"/>
      <c r="XF207" s="6"/>
      <c r="XG207" s="6"/>
      <c r="XH207" s="6"/>
      <c r="XI207" s="6"/>
      <c r="XJ207" s="6"/>
      <c r="XK207" s="6"/>
      <c r="XL207" s="6"/>
      <c r="XM207" s="6"/>
      <c r="XN207" s="6"/>
      <c r="XO207" s="6"/>
      <c r="XP207" s="6"/>
      <c r="XQ207" s="6"/>
      <c r="XR207" s="6"/>
      <c r="XS207" s="6"/>
      <c r="XT207" s="6"/>
      <c r="XU207" s="6"/>
      <c r="XV207" s="6"/>
      <c r="XW207" s="6"/>
      <c r="XX207" s="6"/>
      <c r="XY207" s="6"/>
      <c r="XZ207" s="6"/>
      <c r="YA207" s="6"/>
      <c r="YB207" s="6"/>
      <c r="YC207" s="6"/>
      <c r="YD207" s="6"/>
      <c r="YE207" s="6"/>
      <c r="YF207" s="6"/>
      <c r="YG207" s="6"/>
      <c r="YH207" s="6"/>
      <c r="YI207" s="6"/>
      <c r="YJ207" s="6"/>
      <c r="YK207" s="6"/>
      <c r="YL207" s="6"/>
      <c r="YM207" s="6"/>
      <c r="YN207" s="6"/>
      <c r="YO207" s="6"/>
      <c r="YP207" s="6"/>
      <c r="YQ207" s="6"/>
      <c r="YR207" s="6"/>
      <c r="YS207" s="6"/>
      <c r="YT207" s="6"/>
      <c r="YU207" s="6"/>
      <c r="YV207" s="6"/>
      <c r="YW207" s="6"/>
      <c r="YX207" s="6"/>
      <c r="YY207" s="6"/>
      <c r="YZ207" s="6"/>
      <c r="ZA207" s="6"/>
      <c r="ZB207" s="6"/>
      <c r="ZC207" s="6"/>
      <c r="ZD207" s="6"/>
      <c r="ZE207" s="6"/>
      <c r="ZF207" s="6"/>
      <c r="ZG207" s="6"/>
      <c r="ZH207" s="6"/>
      <c r="ZI207" s="6"/>
      <c r="ZJ207" s="6"/>
      <c r="ZK207" s="6"/>
      <c r="ZL207" s="6"/>
      <c r="ZM207" s="6"/>
      <c r="ZN207" s="6"/>
      <c r="ZO207" s="6"/>
      <c r="ZP207" s="6"/>
      <c r="ZQ207" s="6"/>
      <c r="ZR207" s="6"/>
      <c r="ZS207" s="6"/>
      <c r="ZT207" s="6"/>
      <c r="ZU207" s="6"/>
      <c r="ZV207" s="6"/>
      <c r="ZW207" s="6"/>
      <c r="ZX207" s="6"/>
      <c r="ZY207" s="6"/>
      <c r="ZZ207" s="6"/>
      <c r="AAA207" s="6"/>
      <c r="AAB207" s="6"/>
      <c r="AAC207" s="6"/>
      <c r="AAD207" s="6"/>
      <c r="AAE207" s="6"/>
      <c r="AAF207" s="6"/>
      <c r="AAG207" s="6"/>
      <c r="AAH207" s="6"/>
      <c r="AAI207" s="6"/>
      <c r="AAJ207" s="6"/>
      <c r="AAK207" s="6"/>
      <c r="AAL207" s="6"/>
      <c r="AAM207" s="6"/>
      <c r="AAN207" s="6"/>
      <c r="AAO207" s="6"/>
      <c r="AAP207" s="6"/>
      <c r="AAQ207" s="6"/>
      <c r="AAR207" s="6"/>
      <c r="AAS207" s="6"/>
      <c r="AAT207" s="6"/>
      <c r="AAU207" s="6"/>
      <c r="AAV207" s="6"/>
      <c r="AAW207" s="6"/>
      <c r="AAX207" s="6"/>
      <c r="AAY207" s="6"/>
      <c r="AAZ207" s="6"/>
      <c r="ABA207" s="6"/>
      <c r="ABB207" s="6"/>
      <c r="ABC207" s="6"/>
      <c r="ABD207" s="6"/>
      <c r="ABE207" s="6"/>
      <c r="ABF207" s="6"/>
      <c r="ABG207" s="6"/>
      <c r="ABH207" s="6"/>
      <c r="ABI207" s="6"/>
      <c r="ABJ207" s="6"/>
      <c r="ABK207" s="6"/>
      <c r="ABL207" s="6"/>
      <c r="ABM207" s="6"/>
      <c r="ABN207" s="6"/>
      <c r="ABO207" s="6"/>
      <c r="ABP207" s="6"/>
      <c r="ABQ207" s="6"/>
      <c r="ABR207" s="6"/>
      <c r="ABS207" s="6"/>
      <c r="ABT207" s="6"/>
      <c r="ABU207" s="6"/>
      <c r="ABV207" s="6"/>
      <c r="ABW207" s="6"/>
      <c r="ABX207" s="6"/>
      <c r="ABY207" s="6"/>
      <c r="ABZ207" s="6"/>
      <c r="ACA207" s="6"/>
      <c r="ACB207" s="6"/>
      <c r="ACC207" s="6"/>
      <c r="ACD207" s="6"/>
      <c r="ACE207" s="6"/>
      <c r="ACF207" s="6"/>
      <c r="ACG207" s="6"/>
      <c r="ACH207" s="6"/>
      <c r="ACI207" s="6"/>
      <c r="ACJ207" s="6"/>
      <c r="ACK207" s="6"/>
      <c r="ACL207" s="6"/>
      <c r="ACM207" s="6"/>
      <c r="ACN207" s="6"/>
      <c r="ACO207" s="6"/>
      <c r="ACP207" s="6"/>
      <c r="ACQ207" s="6"/>
      <c r="ACR207" s="6"/>
      <c r="ACS207" s="6"/>
      <c r="ACT207" s="6"/>
      <c r="ACU207" s="6"/>
      <c r="ACV207" s="6"/>
      <c r="ACW207" s="6"/>
      <c r="ACX207" s="6"/>
      <c r="ACY207" s="6"/>
      <c r="ACZ207" s="6"/>
      <c r="ADA207" s="6"/>
      <c r="ADB207" s="6"/>
      <c r="ADC207" s="6"/>
      <c r="ADD207" s="6"/>
      <c r="ADE207" s="6"/>
      <c r="ADF207" s="6"/>
      <c r="ADG207" s="6"/>
      <c r="ADH207" s="6"/>
      <c r="ADI207" s="6"/>
      <c r="ADJ207" s="6"/>
      <c r="ADK207" s="6"/>
      <c r="ADL207" s="6"/>
      <c r="ADM207" s="6"/>
      <c r="ADN207" s="6"/>
      <c r="ADO207" s="6"/>
      <c r="ADP207" s="6"/>
      <c r="ADQ207" s="6"/>
      <c r="ADR207" s="6"/>
      <c r="ADS207" s="6"/>
      <c r="ADT207" s="6"/>
      <c r="ADU207" s="6"/>
      <c r="ADV207" s="6"/>
      <c r="ADW207" s="6"/>
      <c r="ADX207" s="6"/>
      <c r="ADY207" s="6"/>
      <c r="ADZ207" s="6"/>
      <c r="AEA207" s="6"/>
      <c r="AEB207" s="6"/>
      <c r="AEC207" s="6"/>
      <c r="AED207" s="6"/>
      <c r="AEE207" s="6"/>
      <c r="AEF207" s="6"/>
      <c r="AEG207" s="6"/>
      <c r="AEH207" s="6"/>
      <c r="AEI207" s="6"/>
      <c r="AEJ207" s="6"/>
      <c r="AEK207" s="6"/>
      <c r="AEL207" s="6"/>
      <c r="AEM207" s="6"/>
      <c r="AEN207" s="6"/>
      <c r="AEO207" s="6"/>
      <c r="AEP207" s="6"/>
      <c r="AEQ207" s="6"/>
      <c r="AER207" s="6"/>
      <c r="AES207" s="6"/>
      <c r="AET207" s="6"/>
      <c r="AEU207" s="6"/>
      <c r="AEV207" s="6"/>
      <c r="AEW207" s="6"/>
      <c r="AEX207" s="6"/>
      <c r="AEY207" s="6"/>
      <c r="AEZ207" s="6"/>
      <c r="AFA207" s="6"/>
      <c r="AFB207" s="6"/>
      <c r="AFC207" s="6"/>
      <c r="AFD207" s="6"/>
      <c r="AFE207" s="6"/>
      <c r="AFF207" s="6"/>
      <c r="AFG207" s="6"/>
      <c r="AFH207" s="6"/>
      <c r="AFI207" s="6"/>
      <c r="AFJ207" s="6"/>
      <c r="AFK207" s="6"/>
      <c r="AFL207" s="6"/>
    </row>
    <row r="208" spans="1:844" s="11" customFormat="1" ht="30">
      <c r="A208" s="133" t="s">
        <v>309</v>
      </c>
      <c r="B208" s="146" t="s">
        <v>95</v>
      </c>
      <c r="C208" s="147" t="s">
        <v>423</v>
      </c>
      <c r="D208" s="147" t="s">
        <v>1231</v>
      </c>
      <c r="E208" s="2" t="s">
        <v>1495</v>
      </c>
      <c r="F208" s="93" t="s">
        <v>58</v>
      </c>
      <c r="G208" s="93" t="s">
        <v>59</v>
      </c>
      <c r="H208" s="154">
        <f>SUM(H214:H221)</f>
        <v>38189.800000000003</v>
      </c>
      <c r="I208" s="161">
        <f t="shared" ref="I208:M208" si="24">SUM(I214:I221)</f>
        <v>38189.800000000003</v>
      </c>
      <c r="J208" s="129">
        <f t="shared" ref="J208:L208" si="25">SUM(J214:J221)</f>
        <v>43612.1</v>
      </c>
      <c r="K208" s="129">
        <f t="shared" si="25"/>
        <v>49351.700000000012</v>
      </c>
      <c r="L208" s="154">
        <f t="shared" si="25"/>
        <v>39552.700000000004</v>
      </c>
      <c r="M208" s="154">
        <f t="shared" si="24"/>
        <v>38759.200000000004</v>
      </c>
      <c r="N208" s="169"/>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c r="FE208" s="6"/>
      <c r="FF208" s="6"/>
      <c r="FG208" s="6"/>
      <c r="FH208" s="6"/>
      <c r="FI208" s="6"/>
      <c r="FJ208" s="6"/>
      <c r="FK208" s="6"/>
      <c r="FL208" s="6"/>
      <c r="FM208" s="6"/>
      <c r="FN208" s="6"/>
      <c r="FO208" s="6"/>
      <c r="FP208" s="6"/>
      <c r="FQ208" s="6"/>
      <c r="FR208" s="6"/>
      <c r="FS208" s="6"/>
      <c r="FT208" s="6"/>
      <c r="FU208" s="6"/>
      <c r="FV208" s="6"/>
      <c r="FW208" s="6"/>
      <c r="FX208" s="6"/>
      <c r="FY208" s="6"/>
      <c r="FZ208" s="6"/>
      <c r="GA208" s="6"/>
      <c r="GB208" s="6"/>
      <c r="GC208" s="6"/>
      <c r="GD208" s="6"/>
      <c r="GE208" s="6"/>
      <c r="GF208" s="6"/>
      <c r="GG208" s="6"/>
      <c r="GH208" s="6"/>
      <c r="GI208" s="6"/>
      <c r="GJ208" s="6"/>
      <c r="GK208" s="6"/>
      <c r="GL208" s="6"/>
      <c r="GM208" s="6"/>
      <c r="GN208" s="6"/>
      <c r="GO208" s="6"/>
      <c r="GP208" s="6"/>
      <c r="GQ208" s="6"/>
      <c r="GR208" s="6"/>
      <c r="GS208" s="6"/>
      <c r="GT208" s="6"/>
      <c r="GU208" s="6"/>
      <c r="GV208" s="6"/>
      <c r="GW208" s="6"/>
      <c r="GX208" s="6"/>
      <c r="GY208" s="6"/>
      <c r="GZ208" s="6"/>
      <c r="HA208" s="6"/>
      <c r="HB208" s="6"/>
      <c r="HC208" s="6"/>
      <c r="HD208" s="6"/>
      <c r="HE208" s="6"/>
      <c r="HF208" s="6"/>
      <c r="HG208" s="6"/>
      <c r="HH208" s="6"/>
      <c r="HI208" s="6"/>
      <c r="HJ208" s="6"/>
      <c r="HK208" s="6"/>
      <c r="HL208" s="6"/>
      <c r="HM208" s="6"/>
      <c r="HN208" s="6"/>
      <c r="HO208" s="6"/>
      <c r="HP208" s="6"/>
      <c r="HQ208" s="6"/>
      <c r="HR208" s="6"/>
      <c r="HS208" s="6"/>
      <c r="HT208" s="6"/>
      <c r="HU208" s="6"/>
      <c r="HV208" s="6"/>
      <c r="HW208" s="6"/>
      <c r="HX208" s="6"/>
      <c r="HY208" s="6"/>
      <c r="HZ208" s="6"/>
      <c r="IA208" s="6"/>
      <c r="IB208" s="6"/>
      <c r="IC208" s="6"/>
      <c r="ID208" s="6"/>
      <c r="IE208" s="6"/>
      <c r="IF208" s="6"/>
      <c r="IG208" s="6"/>
      <c r="IH208" s="6"/>
      <c r="II208" s="6"/>
      <c r="IJ208" s="6"/>
      <c r="IK208" s="6"/>
      <c r="IL208" s="6"/>
      <c r="IM208" s="6"/>
      <c r="IN208" s="6"/>
      <c r="IO208" s="6"/>
      <c r="IP208" s="6"/>
      <c r="IQ208" s="6"/>
      <c r="IR208" s="6"/>
      <c r="IS208" s="6"/>
      <c r="IT208" s="6"/>
      <c r="IU208" s="6"/>
      <c r="IV208" s="6"/>
      <c r="IW208" s="6"/>
      <c r="IX208" s="6"/>
      <c r="IY208" s="6"/>
      <c r="IZ208" s="6"/>
      <c r="JA208" s="6"/>
      <c r="JB208" s="6"/>
      <c r="JC208" s="6"/>
      <c r="JD208" s="6"/>
      <c r="JE208" s="6"/>
      <c r="JF208" s="6"/>
      <c r="JG208" s="6"/>
      <c r="JH208" s="6"/>
      <c r="JI208" s="6"/>
      <c r="JJ208" s="6"/>
      <c r="JK208" s="6"/>
      <c r="JL208" s="6"/>
      <c r="JM208" s="6"/>
      <c r="JN208" s="6"/>
      <c r="JO208" s="6"/>
      <c r="JP208" s="6"/>
      <c r="JQ208" s="6"/>
      <c r="JR208" s="6"/>
      <c r="JS208" s="6"/>
      <c r="JT208" s="6"/>
      <c r="JU208" s="6"/>
      <c r="JV208" s="6"/>
      <c r="JW208" s="6"/>
      <c r="JX208" s="6"/>
      <c r="JY208" s="6"/>
      <c r="JZ208" s="6"/>
      <c r="KA208" s="6"/>
      <c r="KB208" s="6"/>
      <c r="KC208" s="6"/>
      <c r="KD208" s="6"/>
      <c r="KE208" s="6"/>
      <c r="KF208" s="6"/>
      <c r="KG208" s="6"/>
      <c r="KH208" s="6"/>
      <c r="KI208" s="6"/>
      <c r="KJ208" s="6"/>
      <c r="KK208" s="6"/>
      <c r="KL208" s="6"/>
      <c r="KM208" s="6"/>
      <c r="KN208" s="6"/>
      <c r="KO208" s="6"/>
      <c r="KP208" s="6"/>
      <c r="KQ208" s="6"/>
      <c r="KR208" s="6"/>
      <c r="KS208" s="6"/>
      <c r="KT208" s="6"/>
      <c r="KU208" s="6"/>
      <c r="KV208" s="6"/>
      <c r="KW208" s="6"/>
      <c r="KX208" s="6"/>
      <c r="KY208" s="6"/>
      <c r="KZ208" s="6"/>
      <c r="LA208" s="6"/>
      <c r="LB208" s="6"/>
      <c r="LC208" s="6"/>
      <c r="LD208" s="6"/>
      <c r="LE208" s="6"/>
      <c r="LF208" s="6"/>
      <c r="LG208" s="6"/>
      <c r="LH208" s="6"/>
      <c r="LI208" s="6"/>
      <c r="LJ208" s="6"/>
      <c r="LK208" s="6"/>
      <c r="LL208" s="6"/>
      <c r="LM208" s="6"/>
      <c r="LN208" s="6"/>
      <c r="LO208" s="6"/>
      <c r="LP208" s="6"/>
      <c r="LQ208" s="6"/>
      <c r="LR208" s="6"/>
      <c r="LS208" s="6"/>
      <c r="LT208" s="6"/>
      <c r="LU208" s="6"/>
      <c r="LV208" s="6"/>
      <c r="LW208" s="6"/>
      <c r="LX208" s="6"/>
      <c r="LY208" s="6"/>
      <c r="LZ208" s="6"/>
      <c r="MA208" s="6"/>
      <c r="MB208" s="6"/>
      <c r="MC208" s="6"/>
      <c r="MD208" s="6"/>
      <c r="ME208" s="6"/>
      <c r="MF208" s="6"/>
      <c r="MG208" s="6"/>
      <c r="MH208" s="6"/>
      <c r="MI208" s="6"/>
      <c r="MJ208" s="6"/>
      <c r="MK208" s="6"/>
      <c r="ML208" s="6"/>
      <c r="MM208" s="6"/>
      <c r="MN208" s="6"/>
      <c r="MO208" s="6"/>
      <c r="MP208" s="6"/>
      <c r="MQ208" s="6"/>
      <c r="MR208" s="6"/>
      <c r="MS208" s="6"/>
      <c r="MT208" s="6"/>
      <c r="MU208" s="6"/>
      <c r="MV208" s="6"/>
      <c r="MW208" s="6"/>
      <c r="MX208" s="6"/>
      <c r="MY208" s="6"/>
      <c r="MZ208" s="6"/>
      <c r="NA208" s="6"/>
      <c r="NB208" s="6"/>
      <c r="NC208" s="6"/>
      <c r="ND208" s="6"/>
      <c r="NE208" s="6"/>
      <c r="NF208" s="6"/>
      <c r="NG208" s="6"/>
      <c r="NH208" s="6"/>
      <c r="NI208" s="6"/>
      <c r="NJ208" s="6"/>
      <c r="NK208" s="6"/>
      <c r="NL208" s="6"/>
      <c r="NM208" s="6"/>
      <c r="NN208" s="6"/>
      <c r="NO208" s="6"/>
      <c r="NP208" s="6"/>
      <c r="NQ208" s="6"/>
      <c r="NR208" s="6"/>
      <c r="NS208" s="6"/>
      <c r="NT208" s="6"/>
      <c r="NU208" s="6"/>
      <c r="NV208" s="6"/>
      <c r="NW208" s="6"/>
      <c r="NX208" s="6"/>
      <c r="NY208" s="6"/>
      <c r="NZ208" s="6"/>
      <c r="OA208" s="6"/>
      <c r="OB208" s="6"/>
      <c r="OC208" s="6"/>
      <c r="OD208" s="6"/>
      <c r="OE208" s="6"/>
      <c r="OF208" s="6"/>
      <c r="OG208" s="6"/>
      <c r="OH208" s="6"/>
      <c r="OI208" s="6"/>
      <c r="OJ208" s="6"/>
      <c r="OK208" s="6"/>
      <c r="OL208" s="6"/>
      <c r="OM208" s="6"/>
      <c r="ON208" s="6"/>
      <c r="OO208" s="6"/>
      <c r="OP208" s="6"/>
      <c r="OQ208" s="6"/>
      <c r="OR208" s="6"/>
      <c r="OS208" s="6"/>
      <c r="OT208" s="6"/>
      <c r="OU208" s="6"/>
      <c r="OV208" s="6"/>
      <c r="OW208" s="6"/>
      <c r="OX208" s="6"/>
      <c r="OY208" s="6"/>
      <c r="OZ208" s="6"/>
      <c r="PA208" s="6"/>
      <c r="PB208" s="6"/>
      <c r="PC208" s="6"/>
      <c r="PD208" s="6"/>
      <c r="PE208" s="6"/>
      <c r="PF208" s="6"/>
      <c r="PG208" s="6"/>
      <c r="PH208" s="6"/>
      <c r="PI208" s="6"/>
      <c r="PJ208" s="6"/>
      <c r="PK208" s="6"/>
      <c r="PL208" s="6"/>
      <c r="PM208" s="6"/>
      <c r="PN208" s="6"/>
      <c r="PO208" s="6"/>
      <c r="PP208" s="6"/>
      <c r="PQ208" s="6"/>
      <c r="PR208" s="6"/>
      <c r="PS208" s="6"/>
      <c r="PT208" s="6"/>
      <c r="PU208" s="6"/>
      <c r="PV208" s="6"/>
      <c r="PW208" s="6"/>
      <c r="PX208" s="6"/>
      <c r="PY208" s="6"/>
      <c r="PZ208" s="6"/>
      <c r="QA208" s="6"/>
      <c r="QB208" s="6"/>
      <c r="QC208" s="6"/>
      <c r="QD208" s="6"/>
      <c r="QE208" s="6"/>
      <c r="QF208" s="6"/>
      <c r="QG208" s="6"/>
      <c r="QH208" s="6"/>
      <c r="QI208" s="6"/>
      <c r="QJ208" s="6"/>
      <c r="QK208" s="6"/>
      <c r="QL208" s="6"/>
      <c r="QM208" s="6"/>
      <c r="QN208" s="6"/>
      <c r="QO208" s="6"/>
      <c r="QP208" s="6"/>
      <c r="QQ208" s="6"/>
      <c r="QR208" s="6"/>
      <c r="QS208" s="6"/>
      <c r="QT208" s="6"/>
      <c r="QU208" s="6"/>
      <c r="QV208" s="6"/>
      <c r="QW208" s="6"/>
      <c r="QX208" s="6"/>
      <c r="QY208" s="6"/>
      <c r="QZ208" s="6"/>
      <c r="RA208" s="6"/>
      <c r="RB208" s="6"/>
      <c r="RC208" s="6"/>
      <c r="RD208" s="6"/>
      <c r="RE208" s="6"/>
      <c r="RF208" s="6"/>
      <c r="RG208" s="6"/>
      <c r="RH208" s="6"/>
      <c r="RI208" s="6"/>
      <c r="RJ208" s="6"/>
      <c r="RK208" s="6"/>
      <c r="RL208" s="6"/>
      <c r="RM208" s="6"/>
      <c r="RN208" s="6"/>
      <c r="RO208" s="6"/>
      <c r="RP208" s="6"/>
      <c r="RQ208" s="6"/>
      <c r="RR208" s="6"/>
      <c r="RS208" s="6"/>
      <c r="RT208" s="6"/>
      <c r="RU208" s="6"/>
      <c r="RV208" s="6"/>
      <c r="RW208" s="6"/>
      <c r="RX208" s="6"/>
      <c r="RY208" s="6"/>
      <c r="RZ208" s="6"/>
      <c r="SA208" s="6"/>
      <c r="SB208" s="6"/>
      <c r="SC208" s="6"/>
      <c r="SD208" s="6"/>
      <c r="SE208" s="6"/>
      <c r="SF208" s="6"/>
      <c r="SG208" s="6"/>
      <c r="SH208" s="6"/>
      <c r="SI208" s="6"/>
      <c r="SJ208" s="6"/>
      <c r="SK208" s="6"/>
      <c r="SL208" s="6"/>
      <c r="SM208" s="6"/>
      <c r="SN208" s="6"/>
      <c r="SO208" s="6"/>
      <c r="SP208" s="6"/>
      <c r="SQ208" s="6"/>
      <c r="SR208" s="6"/>
      <c r="SS208" s="6"/>
      <c r="ST208" s="6"/>
      <c r="SU208" s="6"/>
      <c r="SV208" s="6"/>
      <c r="SW208" s="6"/>
      <c r="SX208" s="6"/>
      <c r="SY208" s="6"/>
      <c r="SZ208" s="6"/>
      <c r="TA208" s="6"/>
      <c r="TB208" s="6"/>
      <c r="TC208" s="6"/>
      <c r="TD208" s="6"/>
      <c r="TE208" s="6"/>
      <c r="TF208" s="6"/>
      <c r="TG208" s="6"/>
      <c r="TH208" s="6"/>
      <c r="TI208" s="6"/>
      <c r="TJ208" s="6"/>
      <c r="TK208" s="6"/>
      <c r="TL208" s="6"/>
      <c r="TM208" s="6"/>
      <c r="TN208" s="6"/>
      <c r="TO208" s="6"/>
      <c r="TP208" s="6"/>
      <c r="TQ208" s="6"/>
      <c r="TR208" s="6"/>
      <c r="TS208" s="6"/>
      <c r="TT208" s="6"/>
      <c r="TU208" s="6"/>
      <c r="TV208" s="6"/>
      <c r="TW208" s="6"/>
      <c r="TX208" s="6"/>
      <c r="TY208" s="6"/>
      <c r="TZ208" s="6"/>
      <c r="UA208" s="6"/>
      <c r="UB208" s="6"/>
      <c r="UC208" s="6"/>
      <c r="UD208" s="6"/>
      <c r="UE208" s="6"/>
      <c r="UF208" s="6"/>
      <c r="UG208" s="6"/>
      <c r="UH208" s="6"/>
      <c r="UI208" s="6"/>
      <c r="UJ208" s="6"/>
      <c r="UK208" s="6"/>
      <c r="UL208" s="6"/>
      <c r="UM208" s="6"/>
      <c r="UN208" s="6"/>
      <c r="UO208" s="6"/>
      <c r="UP208" s="6"/>
      <c r="UQ208" s="6"/>
      <c r="UR208" s="6"/>
      <c r="US208" s="6"/>
      <c r="UT208" s="6"/>
      <c r="UU208" s="6"/>
      <c r="UV208" s="6"/>
      <c r="UW208" s="6"/>
      <c r="UX208" s="6"/>
      <c r="UY208" s="6"/>
      <c r="UZ208" s="6"/>
      <c r="VA208" s="6"/>
      <c r="VB208" s="6"/>
      <c r="VC208" s="6"/>
      <c r="VD208" s="6"/>
      <c r="VE208" s="6"/>
      <c r="VF208" s="6"/>
      <c r="VG208" s="6"/>
      <c r="VH208" s="6"/>
      <c r="VI208" s="6"/>
      <c r="VJ208" s="6"/>
      <c r="VK208" s="6"/>
      <c r="VL208" s="6"/>
      <c r="VM208" s="6"/>
      <c r="VN208" s="6"/>
      <c r="VO208" s="6"/>
      <c r="VP208" s="6"/>
      <c r="VQ208" s="6"/>
      <c r="VR208" s="6"/>
      <c r="VS208" s="6"/>
      <c r="VT208" s="6"/>
      <c r="VU208" s="6"/>
      <c r="VV208" s="6"/>
      <c r="VW208" s="6"/>
      <c r="VX208" s="6"/>
      <c r="VY208" s="6"/>
      <c r="VZ208" s="6"/>
      <c r="WA208" s="6"/>
      <c r="WB208" s="6"/>
      <c r="WC208" s="6"/>
      <c r="WD208" s="6"/>
      <c r="WE208" s="6"/>
      <c r="WF208" s="6"/>
      <c r="WG208" s="6"/>
      <c r="WH208" s="6"/>
      <c r="WI208" s="6"/>
      <c r="WJ208" s="6"/>
      <c r="WK208" s="6"/>
      <c r="WL208" s="6"/>
      <c r="WM208" s="6"/>
      <c r="WN208" s="6"/>
      <c r="WO208" s="6"/>
      <c r="WP208" s="6"/>
      <c r="WQ208" s="6"/>
      <c r="WR208" s="6"/>
      <c r="WS208" s="6"/>
      <c r="WT208" s="6"/>
      <c r="WU208" s="6"/>
      <c r="WV208" s="6"/>
      <c r="WW208" s="6"/>
      <c r="WX208" s="6"/>
      <c r="WY208" s="6"/>
      <c r="WZ208" s="6"/>
      <c r="XA208" s="6"/>
      <c r="XB208" s="6"/>
      <c r="XC208" s="6"/>
      <c r="XD208" s="6"/>
      <c r="XE208" s="6"/>
      <c r="XF208" s="6"/>
      <c r="XG208" s="6"/>
      <c r="XH208" s="6"/>
      <c r="XI208" s="6"/>
      <c r="XJ208" s="6"/>
      <c r="XK208" s="6"/>
      <c r="XL208" s="6"/>
      <c r="XM208" s="6"/>
      <c r="XN208" s="6"/>
      <c r="XO208" s="6"/>
      <c r="XP208" s="6"/>
      <c r="XQ208" s="6"/>
      <c r="XR208" s="6"/>
      <c r="XS208" s="6"/>
      <c r="XT208" s="6"/>
      <c r="XU208" s="6"/>
      <c r="XV208" s="6"/>
      <c r="XW208" s="6"/>
      <c r="XX208" s="6"/>
      <c r="XY208" s="6"/>
      <c r="XZ208" s="6"/>
      <c r="YA208" s="6"/>
      <c r="YB208" s="6"/>
      <c r="YC208" s="6"/>
      <c r="YD208" s="6"/>
      <c r="YE208" s="6"/>
      <c r="YF208" s="6"/>
      <c r="YG208" s="6"/>
      <c r="YH208" s="6"/>
      <c r="YI208" s="6"/>
      <c r="YJ208" s="6"/>
      <c r="YK208" s="6"/>
      <c r="YL208" s="6"/>
      <c r="YM208" s="6"/>
      <c r="YN208" s="6"/>
      <c r="YO208" s="6"/>
      <c r="YP208" s="6"/>
      <c r="YQ208" s="6"/>
      <c r="YR208" s="6"/>
      <c r="YS208" s="6"/>
      <c r="YT208" s="6"/>
      <c r="YU208" s="6"/>
      <c r="YV208" s="6"/>
      <c r="YW208" s="6"/>
      <c r="YX208" s="6"/>
      <c r="YY208" s="6"/>
      <c r="YZ208" s="6"/>
      <c r="ZA208" s="6"/>
      <c r="ZB208" s="6"/>
      <c r="ZC208" s="6"/>
      <c r="ZD208" s="6"/>
      <c r="ZE208" s="6"/>
      <c r="ZF208" s="6"/>
      <c r="ZG208" s="6"/>
      <c r="ZH208" s="6"/>
      <c r="ZI208" s="6"/>
      <c r="ZJ208" s="6"/>
      <c r="ZK208" s="6"/>
      <c r="ZL208" s="6"/>
      <c r="ZM208" s="6"/>
      <c r="ZN208" s="6"/>
      <c r="ZO208" s="6"/>
      <c r="ZP208" s="6"/>
      <c r="ZQ208" s="6"/>
      <c r="ZR208" s="6"/>
      <c r="ZS208" s="6"/>
      <c r="ZT208" s="6"/>
      <c r="ZU208" s="6"/>
      <c r="ZV208" s="6"/>
      <c r="ZW208" s="6"/>
      <c r="ZX208" s="6"/>
      <c r="ZY208" s="6"/>
      <c r="ZZ208" s="6"/>
      <c r="AAA208" s="6"/>
      <c r="AAB208" s="6"/>
      <c r="AAC208" s="6"/>
      <c r="AAD208" s="6"/>
      <c r="AAE208" s="6"/>
      <c r="AAF208" s="6"/>
      <c r="AAG208" s="6"/>
      <c r="AAH208" s="6"/>
      <c r="AAI208" s="6"/>
      <c r="AAJ208" s="6"/>
      <c r="AAK208" s="6"/>
      <c r="AAL208" s="6"/>
      <c r="AAM208" s="6"/>
      <c r="AAN208" s="6"/>
      <c r="AAO208" s="6"/>
      <c r="AAP208" s="6"/>
      <c r="AAQ208" s="6"/>
      <c r="AAR208" s="6"/>
      <c r="AAS208" s="6"/>
      <c r="AAT208" s="6"/>
      <c r="AAU208" s="6"/>
      <c r="AAV208" s="6"/>
      <c r="AAW208" s="6"/>
      <c r="AAX208" s="6"/>
      <c r="AAY208" s="6"/>
      <c r="AAZ208" s="6"/>
      <c r="ABA208" s="6"/>
      <c r="ABB208" s="6"/>
      <c r="ABC208" s="6"/>
      <c r="ABD208" s="6"/>
      <c r="ABE208" s="6"/>
      <c r="ABF208" s="6"/>
      <c r="ABG208" s="6"/>
      <c r="ABH208" s="6"/>
      <c r="ABI208" s="6"/>
      <c r="ABJ208" s="6"/>
      <c r="ABK208" s="6"/>
      <c r="ABL208" s="6"/>
      <c r="ABM208" s="6"/>
      <c r="ABN208" s="6"/>
      <c r="ABO208" s="6"/>
      <c r="ABP208" s="6"/>
      <c r="ABQ208" s="6"/>
      <c r="ABR208" s="6"/>
      <c r="ABS208" s="6"/>
      <c r="ABT208" s="6"/>
      <c r="ABU208" s="6"/>
      <c r="ABV208" s="6"/>
      <c r="ABW208" s="6"/>
      <c r="ABX208" s="6"/>
      <c r="ABY208" s="6"/>
      <c r="ABZ208" s="6"/>
      <c r="ACA208" s="6"/>
      <c r="ACB208" s="6"/>
      <c r="ACC208" s="6"/>
      <c r="ACD208" s="6"/>
      <c r="ACE208" s="6"/>
      <c r="ACF208" s="6"/>
      <c r="ACG208" s="6"/>
      <c r="ACH208" s="6"/>
      <c r="ACI208" s="6"/>
      <c r="ACJ208" s="6"/>
      <c r="ACK208" s="6"/>
      <c r="ACL208" s="6"/>
      <c r="ACM208" s="6"/>
      <c r="ACN208" s="6"/>
      <c r="ACO208" s="6"/>
      <c r="ACP208" s="6"/>
      <c r="ACQ208" s="6"/>
      <c r="ACR208" s="6"/>
      <c r="ACS208" s="6"/>
      <c r="ACT208" s="6"/>
      <c r="ACU208" s="6"/>
      <c r="ACV208" s="6"/>
      <c r="ACW208" s="6"/>
      <c r="ACX208" s="6"/>
      <c r="ACY208" s="6"/>
      <c r="ACZ208" s="6"/>
      <c r="ADA208" s="6"/>
      <c r="ADB208" s="6"/>
      <c r="ADC208" s="6"/>
      <c r="ADD208" s="6"/>
      <c r="ADE208" s="6"/>
      <c r="ADF208" s="6"/>
      <c r="ADG208" s="6"/>
      <c r="ADH208" s="6"/>
      <c r="ADI208" s="6"/>
      <c r="ADJ208" s="6"/>
      <c r="ADK208" s="6"/>
      <c r="ADL208" s="6"/>
      <c r="ADM208" s="6"/>
      <c r="ADN208" s="6"/>
      <c r="ADO208" s="6"/>
      <c r="ADP208" s="6"/>
      <c r="ADQ208" s="6"/>
      <c r="ADR208" s="6"/>
      <c r="ADS208" s="6"/>
      <c r="ADT208" s="6"/>
      <c r="ADU208" s="6"/>
      <c r="ADV208" s="6"/>
      <c r="ADW208" s="6"/>
      <c r="ADX208" s="6"/>
      <c r="ADY208" s="6"/>
      <c r="ADZ208" s="6"/>
      <c r="AEA208" s="6"/>
      <c r="AEB208" s="6"/>
      <c r="AEC208" s="6"/>
      <c r="AED208" s="6"/>
      <c r="AEE208" s="6"/>
      <c r="AEF208" s="6"/>
      <c r="AEG208" s="6"/>
      <c r="AEH208" s="6"/>
      <c r="AEI208" s="6"/>
      <c r="AEJ208" s="6"/>
      <c r="AEK208" s="6"/>
      <c r="AEL208" s="6"/>
      <c r="AEM208" s="6"/>
      <c r="AEN208" s="6"/>
      <c r="AEO208" s="6"/>
      <c r="AEP208" s="6"/>
      <c r="AEQ208" s="6"/>
      <c r="AER208" s="6"/>
      <c r="AES208" s="6"/>
      <c r="AET208" s="6"/>
      <c r="AEU208" s="6"/>
      <c r="AEV208" s="6"/>
      <c r="AEW208" s="6"/>
      <c r="AEX208" s="6"/>
      <c r="AEY208" s="6"/>
      <c r="AEZ208" s="6"/>
      <c r="AFA208" s="6"/>
      <c r="AFB208" s="6"/>
      <c r="AFC208" s="6"/>
      <c r="AFD208" s="6"/>
      <c r="AFE208" s="6"/>
      <c r="AFF208" s="6"/>
      <c r="AFG208" s="6"/>
      <c r="AFH208" s="6"/>
      <c r="AFI208" s="6"/>
      <c r="AFJ208" s="6"/>
      <c r="AFK208" s="6"/>
      <c r="AFL208" s="6"/>
    </row>
    <row r="209" spans="1:844" ht="30">
      <c r="A209" s="133"/>
      <c r="B209" s="146"/>
      <c r="C209" s="147"/>
      <c r="D209" s="147"/>
      <c r="E209" s="2" t="s">
        <v>1496</v>
      </c>
      <c r="F209" s="93" t="s">
        <v>611</v>
      </c>
      <c r="G209" s="93" t="s">
        <v>55</v>
      </c>
      <c r="H209" s="154"/>
      <c r="I209" s="161"/>
      <c r="J209" s="162"/>
      <c r="K209" s="162"/>
      <c r="L209" s="154"/>
      <c r="M209" s="154"/>
      <c r="N209" s="169"/>
    </row>
    <row r="210" spans="1:844" ht="30">
      <c r="A210" s="133"/>
      <c r="B210" s="146"/>
      <c r="C210" s="147"/>
      <c r="D210" s="147"/>
      <c r="E210" s="2" t="s">
        <v>1497</v>
      </c>
      <c r="F210" s="93" t="s">
        <v>54</v>
      </c>
      <c r="G210" s="93" t="s">
        <v>56</v>
      </c>
      <c r="H210" s="154"/>
      <c r="I210" s="161"/>
      <c r="J210" s="162"/>
      <c r="K210" s="162"/>
      <c r="L210" s="154"/>
      <c r="M210" s="154"/>
      <c r="N210" s="169"/>
    </row>
    <row r="211" spans="1:844" ht="45">
      <c r="A211" s="133"/>
      <c r="B211" s="146"/>
      <c r="C211" s="147"/>
      <c r="D211" s="147"/>
      <c r="E211" s="2" t="s">
        <v>1498</v>
      </c>
      <c r="F211" s="93" t="s">
        <v>54</v>
      </c>
      <c r="G211" s="93" t="s">
        <v>57</v>
      </c>
      <c r="H211" s="154"/>
      <c r="I211" s="161"/>
      <c r="J211" s="162"/>
      <c r="K211" s="162"/>
      <c r="L211" s="154"/>
      <c r="M211" s="154"/>
      <c r="N211" s="169"/>
    </row>
    <row r="212" spans="1:844" ht="45">
      <c r="A212" s="133"/>
      <c r="B212" s="146"/>
      <c r="C212" s="147"/>
      <c r="D212" s="147"/>
      <c r="E212" s="2" t="s">
        <v>53</v>
      </c>
      <c r="F212" s="93" t="s">
        <v>648</v>
      </c>
      <c r="G212" s="93" t="s">
        <v>158</v>
      </c>
      <c r="H212" s="154"/>
      <c r="I212" s="161"/>
      <c r="J212" s="130"/>
      <c r="K212" s="130"/>
      <c r="L212" s="154"/>
      <c r="M212" s="154"/>
      <c r="N212" s="169"/>
    </row>
    <row r="213" spans="1:844" ht="15">
      <c r="A213" s="133"/>
      <c r="B213" s="146"/>
      <c r="C213" s="147"/>
      <c r="D213" s="147"/>
      <c r="E213" s="2" t="s">
        <v>605</v>
      </c>
      <c r="F213" s="93"/>
      <c r="G213" s="93"/>
      <c r="H213" s="79"/>
      <c r="I213" s="82"/>
      <c r="J213" s="79"/>
      <c r="K213" s="79"/>
      <c r="L213" s="79"/>
      <c r="M213" s="79"/>
      <c r="N213" s="80"/>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c r="CE213" s="7"/>
      <c r="CF213" s="7"/>
      <c r="CG213" s="7"/>
      <c r="CH213" s="7"/>
      <c r="CI213" s="7"/>
      <c r="CJ213" s="7"/>
      <c r="CK213" s="7"/>
      <c r="CL213" s="7"/>
      <c r="CM213" s="7"/>
      <c r="CN213" s="7"/>
      <c r="CO213" s="7"/>
      <c r="CP213" s="7"/>
      <c r="CQ213" s="7"/>
      <c r="CR213" s="7"/>
      <c r="CS213" s="7"/>
      <c r="CT213" s="7"/>
      <c r="CU213" s="7"/>
      <c r="CV213" s="7"/>
      <c r="CW213" s="7"/>
      <c r="CX213" s="7"/>
      <c r="CY213" s="7"/>
      <c r="CZ213" s="7"/>
      <c r="DA213" s="7"/>
      <c r="DB213" s="7"/>
      <c r="DC213" s="7"/>
      <c r="DD213" s="7"/>
      <c r="DE213" s="7"/>
      <c r="DF213" s="7"/>
      <c r="DG213" s="7"/>
      <c r="DH213" s="7"/>
      <c r="DI213" s="7"/>
      <c r="DJ213" s="7"/>
      <c r="DK213" s="7"/>
      <c r="DL213" s="7"/>
      <c r="DM213" s="7"/>
      <c r="DN213" s="7"/>
      <c r="DO213" s="7"/>
      <c r="DP213" s="7"/>
      <c r="DQ213" s="7"/>
      <c r="DR213" s="7"/>
      <c r="DS213" s="7"/>
      <c r="DT213" s="7"/>
      <c r="DU213" s="7"/>
      <c r="DV213" s="7"/>
      <c r="DW213" s="7"/>
      <c r="DX213" s="7"/>
      <c r="DY213" s="7"/>
      <c r="DZ213" s="7"/>
      <c r="EA213" s="7"/>
      <c r="EB213" s="7"/>
      <c r="EC213" s="7"/>
      <c r="ED213" s="7"/>
      <c r="EE213" s="7"/>
      <c r="EF213" s="7"/>
      <c r="EG213" s="7"/>
      <c r="EH213" s="7"/>
      <c r="EI213" s="7"/>
      <c r="EJ213" s="7"/>
      <c r="EK213" s="7"/>
      <c r="EL213" s="7"/>
      <c r="EM213" s="7"/>
      <c r="EN213" s="7"/>
      <c r="EO213" s="7"/>
      <c r="EP213" s="7"/>
      <c r="EQ213" s="7"/>
      <c r="ER213" s="7"/>
      <c r="ES213" s="7"/>
      <c r="ET213" s="7"/>
      <c r="EU213" s="7"/>
      <c r="EV213" s="7"/>
      <c r="EW213" s="7"/>
      <c r="EX213" s="7"/>
      <c r="EY213" s="7"/>
      <c r="EZ213" s="7"/>
      <c r="FA213" s="7"/>
      <c r="FB213" s="7"/>
      <c r="FC213" s="7"/>
      <c r="FD213" s="7"/>
      <c r="FE213" s="7"/>
      <c r="FF213" s="7"/>
      <c r="FG213" s="7"/>
      <c r="FH213" s="7"/>
      <c r="FI213" s="7"/>
      <c r="FJ213" s="7"/>
      <c r="FK213" s="7"/>
      <c r="FL213" s="7"/>
      <c r="FM213" s="7"/>
      <c r="FN213" s="7"/>
      <c r="FO213" s="7"/>
      <c r="FP213" s="7"/>
      <c r="FQ213" s="7"/>
      <c r="FR213" s="7"/>
      <c r="FS213" s="7"/>
      <c r="FT213" s="7"/>
      <c r="FU213" s="7"/>
      <c r="FV213" s="7"/>
      <c r="FW213" s="7"/>
      <c r="FX213" s="7"/>
      <c r="FY213" s="7"/>
      <c r="FZ213" s="7"/>
      <c r="GA213" s="7"/>
      <c r="GB213" s="7"/>
      <c r="GC213" s="7"/>
      <c r="GD213" s="7"/>
      <c r="GE213" s="7"/>
      <c r="GF213" s="7"/>
      <c r="GG213" s="7"/>
      <c r="GH213" s="7"/>
      <c r="GI213" s="7"/>
      <c r="GJ213" s="7"/>
      <c r="GK213" s="7"/>
      <c r="GL213" s="7"/>
      <c r="GM213" s="7"/>
      <c r="GN213" s="7"/>
      <c r="GO213" s="7"/>
      <c r="GP213" s="7"/>
      <c r="GQ213" s="7"/>
      <c r="GR213" s="7"/>
      <c r="GS213" s="7"/>
      <c r="GT213" s="7"/>
      <c r="GU213" s="7"/>
      <c r="GV213" s="7"/>
      <c r="GW213" s="7"/>
      <c r="GX213" s="7"/>
      <c r="GY213" s="7"/>
      <c r="GZ213" s="7"/>
      <c r="HA213" s="7"/>
      <c r="HB213" s="7"/>
      <c r="HC213" s="7"/>
      <c r="HD213" s="7"/>
      <c r="HE213" s="7"/>
      <c r="HF213" s="7"/>
      <c r="HG213" s="7"/>
      <c r="HH213" s="7"/>
      <c r="HI213" s="7"/>
      <c r="HJ213" s="7"/>
      <c r="HK213" s="7"/>
      <c r="HL213" s="7"/>
      <c r="HM213" s="7"/>
      <c r="HN213" s="7"/>
      <c r="HO213" s="7"/>
      <c r="HP213" s="7"/>
      <c r="HQ213" s="7"/>
      <c r="HR213" s="7"/>
      <c r="HS213" s="7"/>
      <c r="HT213" s="7"/>
      <c r="HU213" s="7"/>
      <c r="HV213" s="7"/>
      <c r="HW213" s="7"/>
      <c r="HX213" s="7"/>
      <c r="HY213" s="7"/>
      <c r="HZ213" s="7"/>
      <c r="IA213" s="7"/>
      <c r="IB213" s="7"/>
      <c r="IC213" s="7"/>
      <c r="ID213" s="7"/>
      <c r="IE213" s="7"/>
      <c r="IF213" s="7"/>
      <c r="IG213" s="7"/>
      <c r="IH213" s="7"/>
      <c r="II213" s="7"/>
      <c r="IJ213" s="7"/>
      <c r="IK213" s="7"/>
      <c r="IL213" s="7"/>
      <c r="IM213" s="7"/>
      <c r="IN213" s="7"/>
      <c r="IO213" s="7"/>
      <c r="IP213" s="7"/>
      <c r="IQ213" s="7"/>
      <c r="IR213" s="7"/>
      <c r="IS213" s="7"/>
      <c r="IT213" s="7"/>
      <c r="IU213" s="7"/>
      <c r="IV213" s="7"/>
      <c r="IW213" s="7"/>
      <c r="IX213" s="7"/>
      <c r="IY213" s="7"/>
      <c r="IZ213" s="7"/>
      <c r="JA213" s="7"/>
      <c r="JB213" s="7"/>
      <c r="JC213" s="7"/>
      <c r="JD213" s="7"/>
      <c r="JE213" s="7"/>
      <c r="JF213" s="7"/>
      <c r="JG213" s="7"/>
      <c r="JH213" s="7"/>
      <c r="JI213" s="7"/>
      <c r="JJ213" s="7"/>
      <c r="JK213" s="7"/>
      <c r="JL213" s="7"/>
      <c r="JM213" s="7"/>
      <c r="JN213" s="7"/>
      <c r="JO213" s="7"/>
      <c r="JP213" s="7"/>
      <c r="JQ213" s="7"/>
      <c r="JR213" s="7"/>
      <c r="JS213" s="7"/>
      <c r="JT213" s="7"/>
      <c r="JU213" s="7"/>
      <c r="JV213" s="7"/>
      <c r="JW213" s="7"/>
      <c r="JX213" s="7"/>
      <c r="JY213" s="7"/>
      <c r="JZ213" s="7"/>
      <c r="KA213" s="7"/>
      <c r="KB213" s="7"/>
      <c r="KC213" s="7"/>
      <c r="KD213" s="7"/>
      <c r="KE213" s="7"/>
      <c r="KF213" s="7"/>
      <c r="KG213" s="7"/>
      <c r="KH213" s="7"/>
      <c r="KI213" s="7"/>
      <c r="KJ213" s="7"/>
      <c r="KK213" s="7"/>
      <c r="KL213" s="7"/>
      <c r="KM213" s="7"/>
      <c r="KN213" s="7"/>
      <c r="KO213" s="7"/>
      <c r="KP213" s="7"/>
      <c r="KQ213" s="7"/>
      <c r="KR213" s="7"/>
      <c r="KS213" s="7"/>
      <c r="KT213" s="7"/>
      <c r="KU213" s="7"/>
      <c r="KV213" s="7"/>
      <c r="KW213" s="7"/>
      <c r="KX213" s="7"/>
      <c r="KY213" s="7"/>
      <c r="KZ213" s="7"/>
      <c r="LA213" s="7"/>
      <c r="LB213" s="7"/>
      <c r="LC213" s="7"/>
      <c r="LD213" s="7"/>
      <c r="LE213" s="7"/>
      <c r="LF213" s="7"/>
      <c r="LG213" s="7"/>
      <c r="LH213" s="7"/>
      <c r="LI213" s="7"/>
      <c r="LJ213" s="7"/>
      <c r="LK213" s="7"/>
      <c r="LL213" s="7"/>
      <c r="LM213" s="7"/>
      <c r="LN213" s="7"/>
      <c r="LO213" s="7"/>
      <c r="LP213" s="7"/>
      <c r="LQ213" s="7"/>
      <c r="LR213" s="7"/>
      <c r="LS213" s="7"/>
      <c r="LT213" s="7"/>
      <c r="LU213" s="7"/>
      <c r="LV213" s="7"/>
      <c r="LW213" s="7"/>
      <c r="LX213" s="7"/>
      <c r="LY213" s="7"/>
      <c r="LZ213" s="7"/>
      <c r="MA213" s="7"/>
      <c r="MB213" s="7"/>
      <c r="MC213" s="7"/>
      <c r="MD213" s="7"/>
      <c r="ME213" s="7"/>
      <c r="MF213" s="7"/>
      <c r="MG213" s="7"/>
      <c r="MH213" s="7"/>
      <c r="MI213" s="7"/>
      <c r="MJ213" s="7"/>
      <c r="MK213" s="7"/>
      <c r="ML213" s="7"/>
      <c r="MM213" s="7"/>
      <c r="MN213" s="7"/>
      <c r="MO213" s="7"/>
      <c r="MP213" s="7"/>
      <c r="MQ213" s="7"/>
      <c r="MR213" s="7"/>
      <c r="MS213" s="7"/>
      <c r="MT213" s="7"/>
      <c r="MU213" s="7"/>
      <c r="MV213" s="7"/>
      <c r="MW213" s="7"/>
      <c r="MX213" s="7"/>
      <c r="MY213" s="7"/>
      <c r="MZ213" s="7"/>
      <c r="NA213" s="7"/>
      <c r="NB213" s="7"/>
      <c r="NC213" s="7"/>
      <c r="ND213" s="7"/>
      <c r="NE213" s="7"/>
      <c r="NF213" s="7"/>
      <c r="NG213" s="7"/>
      <c r="NH213" s="7"/>
      <c r="NI213" s="7"/>
      <c r="NJ213" s="7"/>
      <c r="NK213" s="7"/>
      <c r="NL213" s="7"/>
      <c r="NM213" s="7"/>
      <c r="NN213" s="7"/>
      <c r="NO213" s="7"/>
      <c r="NP213" s="7"/>
      <c r="NQ213" s="7"/>
      <c r="NR213" s="7"/>
      <c r="NS213" s="7"/>
      <c r="NT213" s="7"/>
      <c r="NU213" s="7"/>
      <c r="NV213" s="7"/>
      <c r="NW213" s="7"/>
      <c r="NX213" s="7"/>
      <c r="NY213" s="7"/>
      <c r="NZ213" s="7"/>
      <c r="OA213" s="7"/>
      <c r="OB213" s="7"/>
      <c r="OC213" s="7"/>
      <c r="OD213" s="7"/>
      <c r="OE213" s="7"/>
      <c r="OF213" s="7"/>
      <c r="OG213" s="7"/>
      <c r="OH213" s="7"/>
      <c r="OI213" s="7"/>
      <c r="OJ213" s="7"/>
      <c r="OK213" s="7"/>
      <c r="OL213" s="7"/>
      <c r="OM213" s="7"/>
      <c r="ON213" s="7"/>
      <c r="OO213" s="7"/>
      <c r="OP213" s="7"/>
      <c r="OQ213" s="7"/>
      <c r="OR213" s="7"/>
      <c r="OS213" s="7"/>
      <c r="OT213" s="7"/>
      <c r="OU213" s="7"/>
      <c r="OV213" s="7"/>
      <c r="OW213" s="7"/>
      <c r="OX213" s="7"/>
      <c r="OY213" s="7"/>
      <c r="OZ213" s="7"/>
      <c r="PA213" s="7"/>
      <c r="PB213" s="7"/>
      <c r="PC213" s="7"/>
      <c r="PD213" s="7"/>
      <c r="PE213" s="7"/>
      <c r="PF213" s="7"/>
      <c r="PG213" s="7"/>
      <c r="PH213" s="7"/>
      <c r="PI213" s="7"/>
      <c r="PJ213" s="7"/>
      <c r="PK213" s="7"/>
      <c r="PL213" s="7"/>
      <c r="PM213" s="7"/>
      <c r="PN213" s="7"/>
      <c r="PO213" s="7"/>
      <c r="PP213" s="7"/>
      <c r="PQ213" s="7"/>
      <c r="PR213" s="7"/>
      <c r="PS213" s="7"/>
      <c r="PT213" s="7"/>
      <c r="PU213" s="7"/>
      <c r="PV213" s="7"/>
      <c r="PW213" s="7"/>
      <c r="PX213" s="7"/>
      <c r="PY213" s="7"/>
      <c r="PZ213" s="7"/>
      <c r="QA213" s="7"/>
      <c r="QB213" s="7"/>
      <c r="QC213" s="7"/>
      <c r="QD213" s="7"/>
      <c r="QE213" s="7"/>
      <c r="QF213" s="7"/>
      <c r="QG213" s="7"/>
      <c r="QH213" s="7"/>
      <c r="QI213" s="7"/>
      <c r="QJ213" s="7"/>
      <c r="QK213" s="7"/>
      <c r="QL213" s="7"/>
      <c r="QM213" s="7"/>
      <c r="QN213" s="7"/>
      <c r="QO213" s="7"/>
      <c r="QP213" s="7"/>
      <c r="QQ213" s="7"/>
      <c r="QR213" s="7"/>
      <c r="QS213" s="7"/>
      <c r="QT213" s="7"/>
      <c r="QU213" s="7"/>
      <c r="QV213" s="7"/>
      <c r="QW213" s="7"/>
      <c r="QX213" s="7"/>
      <c r="QY213" s="7"/>
      <c r="QZ213" s="7"/>
      <c r="RA213" s="7"/>
      <c r="RB213" s="7"/>
      <c r="RC213" s="7"/>
      <c r="RD213" s="7"/>
      <c r="RE213" s="7"/>
      <c r="RF213" s="7"/>
      <c r="RG213" s="7"/>
      <c r="RH213" s="7"/>
      <c r="RI213" s="7"/>
      <c r="RJ213" s="7"/>
      <c r="RK213" s="7"/>
      <c r="RL213" s="7"/>
      <c r="RM213" s="7"/>
      <c r="RN213" s="7"/>
      <c r="RO213" s="7"/>
      <c r="RP213" s="7"/>
      <c r="RQ213" s="7"/>
      <c r="RR213" s="7"/>
      <c r="RS213" s="7"/>
      <c r="RT213" s="7"/>
      <c r="RU213" s="7"/>
      <c r="RV213" s="7"/>
      <c r="RW213" s="7"/>
      <c r="RX213" s="7"/>
      <c r="RY213" s="7"/>
      <c r="RZ213" s="7"/>
      <c r="SA213" s="7"/>
      <c r="SB213" s="7"/>
      <c r="SC213" s="7"/>
      <c r="SD213" s="7"/>
      <c r="SE213" s="7"/>
      <c r="SF213" s="7"/>
      <c r="SG213" s="7"/>
      <c r="SH213" s="7"/>
      <c r="SI213" s="7"/>
      <c r="SJ213" s="7"/>
      <c r="SK213" s="7"/>
      <c r="SL213" s="7"/>
      <c r="SM213" s="7"/>
      <c r="SN213" s="7"/>
      <c r="SO213" s="7"/>
      <c r="SP213" s="7"/>
      <c r="SQ213" s="7"/>
      <c r="SR213" s="7"/>
      <c r="SS213" s="7"/>
      <c r="ST213" s="7"/>
      <c r="SU213" s="7"/>
      <c r="SV213" s="7"/>
      <c r="SW213" s="7"/>
      <c r="SX213" s="7"/>
      <c r="SY213" s="7"/>
      <c r="SZ213" s="7"/>
      <c r="TA213" s="7"/>
      <c r="TB213" s="7"/>
      <c r="TC213" s="7"/>
      <c r="TD213" s="7"/>
      <c r="TE213" s="7"/>
      <c r="TF213" s="7"/>
      <c r="TG213" s="7"/>
      <c r="TH213" s="7"/>
      <c r="TI213" s="7"/>
      <c r="TJ213" s="7"/>
      <c r="TK213" s="7"/>
      <c r="TL213" s="7"/>
      <c r="TM213" s="7"/>
      <c r="TN213" s="7"/>
      <c r="TO213" s="7"/>
      <c r="TP213" s="7"/>
      <c r="TQ213" s="7"/>
      <c r="TR213" s="7"/>
      <c r="TS213" s="7"/>
      <c r="TT213" s="7"/>
      <c r="TU213" s="7"/>
      <c r="TV213" s="7"/>
      <c r="TW213" s="7"/>
      <c r="TX213" s="7"/>
      <c r="TY213" s="7"/>
      <c r="TZ213" s="7"/>
      <c r="UA213" s="7"/>
      <c r="UB213" s="7"/>
      <c r="UC213" s="7"/>
      <c r="UD213" s="7"/>
      <c r="UE213" s="7"/>
      <c r="UF213" s="7"/>
      <c r="UG213" s="7"/>
      <c r="UH213" s="7"/>
      <c r="UI213" s="7"/>
      <c r="UJ213" s="7"/>
      <c r="UK213" s="7"/>
      <c r="UL213" s="7"/>
      <c r="UM213" s="7"/>
      <c r="UN213" s="7"/>
      <c r="UO213" s="7"/>
      <c r="UP213" s="7"/>
      <c r="UQ213" s="7"/>
      <c r="UR213" s="7"/>
      <c r="US213" s="7"/>
      <c r="UT213" s="7"/>
      <c r="UU213" s="7"/>
      <c r="UV213" s="7"/>
      <c r="UW213" s="7"/>
      <c r="UX213" s="7"/>
      <c r="UY213" s="7"/>
      <c r="UZ213" s="7"/>
      <c r="VA213" s="7"/>
      <c r="VB213" s="7"/>
      <c r="VC213" s="7"/>
      <c r="VD213" s="7"/>
      <c r="VE213" s="7"/>
      <c r="VF213" s="7"/>
      <c r="VG213" s="7"/>
      <c r="VH213" s="7"/>
      <c r="VI213" s="7"/>
      <c r="VJ213" s="7"/>
      <c r="VK213" s="7"/>
      <c r="VL213" s="7"/>
      <c r="VM213" s="7"/>
      <c r="VN213" s="7"/>
      <c r="VO213" s="7"/>
      <c r="VP213" s="7"/>
      <c r="VQ213" s="7"/>
      <c r="VR213" s="7"/>
      <c r="VS213" s="7"/>
      <c r="VT213" s="7"/>
      <c r="VU213" s="7"/>
      <c r="VV213" s="7"/>
      <c r="VW213" s="7"/>
      <c r="VX213" s="7"/>
      <c r="VY213" s="7"/>
      <c r="VZ213" s="7"/>
      <c r="WA213" s="7"/>
      <c r="WB213" s="7"/>
      <c r="WC213" s="7"/>
      <c r="WD213" s="7"/>
      <c r="WE213" s="7"/>
      <c r="WF213" s="7"/>
      <c r="WG213" s="7"/>
      <c r="WH213" s="7"/>
      <c r="WI213" s="7"/>
      <c r="WJ213" s="7"/>
      <c r="WK213" s="7"/>
      <c r="WL213" s="7"/>
      <c r="WM213" s="7"/>
      <c r="WN213" s="7"/>
      <c r="WO213" s="7"/>
      <c r="WP213" s="7"/>
      <c r="WQ213" s="7"/>
      <c r="WR213" s="7"/>
      <c r="WS213" s="7"/>
      <c r="WT213" s="7"/>
      <c r="WU213" s="7"/>
      <c r="WV213" s="7"/>
      <c r="WW213" s="7"/>
      <c r="WX213" s="7"/>
      <c r="WY213" s="7"/>
      <c r="WZ213" s="7"/>
      <c r="XA213" s="7"/>
      <c r="XB213" s="7"/>
      <c r="XC213" s="7"/>
      <c r="XD213" s="7"/>
      <c r="XE213" s="7"/>
      <c r="XF213" s="7"/>
      <c r="XG213" s="7"/>
      <c r="XH213" s="7"/>
      <c r="XI213" s="7"/>
      <c r="XJ213" s="7"/>
      <c r="XK213" s="7"/>
      <c r="XL213" s="7"/>
      <c r="XM213" s="7"/>
      <c r="XN213" s="7"/>
      <c r="XO213" s="7"/>
      <c r="XP213" s="7"/>
      <c r="XQ213" s="7"/>
      <c r="XR213" s="7"/>
      <c r="XS213" s="7"/>
      <c r="XT213" s="7"/>
      <c r="XU213" s="7"/>
      <c r="XV213" s="7"/>
      <c r="XW213" s="7"/>
      <c r="XX213" s="7"/>
      <c r="XY213" s="7"/>
      <c r="XZ213" s="7"/>
      <c r="YA213" s="7"/>
      <c r="YB213" s="7"/>
      <c r="YC213" s="7"/>
      <c r="YD213" s="7"/>
      <c r="YE213" s="7"/>
      <c r="YF213" s="7"/>
      <c r="YG213" s="7"/>
      <c r="YH213" s="7"/>
      <c r="YI213" s="7"/>
      <c r="YJ213" s="7"/>
      <c r="YK213" s="7"/>
      <c r="YL213" s="7"/>
      <c r="YM213" s="7"/>
      <c r="YN213" s="7"/>
      <c r="YO213" s="7"/>
      <c r="YP213" s="7"/>
      <c r="YQ213" s="7"/>
      <c r="YR213" s="7"/>
      <c r="YS213" s="7"/>
      <c r="YT213" s="7"/>
      <c r="YU213" s="7"/>
      <c r="YV213" s="7"/>
      <c r="YW213" s="7"/>
      <c r="YX213" s="7"/>
      <c r="YY213" s="7"/>
      <c r="YZ213" s="7"/>
      <c r="ZA213" s="7"/>
      <c r="ZB213" s="7"/>
      <c r="ZC213" s="7"/>
      <c r="ZD213" s="7"/>
      <c r="ZE213" s="7"/>
      <c r="ZF213" s="7"/>
      <c r="ZG213" s="7"/>
      <c r="ZH213" s="7"/>
      <c r="ZI213" s="7"/>
      <c r="ZJ213" s="7"/>
      <c r="ZK213" s="7"/>
      <c r="ZL213" s="7"/>
      <c r="ZM213" s="7"/>
      <c r="ZN213" s="7"/>
      <c r="ZO213" s="7"/>
      <c r="ZP213" s="7"/>
      <c r="ZQ213" s="7"/>
      <c r="ZR213" s="7"/>
      <c r="ZS213" s="7"/>
      <c r="ZT213" s="7"/>
      <c r="ZU213" s="7"/>
      <c r="ZV213" s="7"/>
      <c r="ZW213" s="7"/>
      <c r="ZX213" s="7"/>
      <c r="ZY213" s="7"/>
      <c r="ZZ213" s="7"/>
      <c r="AAA213" s="7"/>
      <c r="AAB213" s="7"/>
      <c r="AAC213" s="7"/>
      <c r="AAD213" s="7"/>
      <c r="AAE213" s="7"/>
      <c r="AAF213" s="7"/>
      <c r="AAG213" s="7"/>
      <c r="AAH213" s="7"/>
      <c r="AAI213" s="7"/>
      <c r="AAJ213" s="7"/>
      <c r="AAK213" s="7"/>
      <c r="AAL213" s="7"/>
      <c r="AAM213" s="7"/>
      <c r="AAN213" s="7"/>
      <c r="AAO213" s="7"/>
      <c r="AAP213" s="7"/>
      <c r="AAQ213" s="7"/>
      <c r="AAR213" s="7"/>
      <c r="AAS213" s="7"/>
      <c r="AAT213" s="7"/>
      <c r="AAU213" s="7"/>
      <c r="AAV213" s="7"/>
      <c r="AAW213" s="7"/>
      <c r="AAX213" s="7"/>
      <c r="AAY213" s="7"/>
      <c r="AAZ213" s="7"/>
      <c r="ABA213" s="7"/>
      <c r="ABB213" s="7"/>
      <c r="ABC213" s="7"/>
      <c r="ABD213" s="7"/>
      <c r="ABE213" s="7"/>
      <c r="ABF213" s="7"/>
      <c r="ABG213" s="7"/>
      <c r="ABH213" s="7"/>
      <c r="ABI213" s="7"/>
      <c r="ABJ213" s="7"/>
      <c r="ABK213" s="7"/>
      <c r="ABL213" s="7"/>
      <c r="ABM213" s="7"/>
      <c r="ABN213" s="7"/>
      <c r="ABO213" s="7"/>
      <c r="ABP213" s="7"/>
      <c r="ABQ213" s="7"/>
      <c r="ABR213" s="7"/>
      <c r="ABS213" s="7"/>
      <c r="ABT213" s="7"/>
      <c r="ABU213" s="7"/>
      <c r="ABV213" s="7"/>
      <c r="ABW213" s="7"/>
      <c r="ABX213" s="7"/>
      <c r="ABY213" s="7"/>
      <c r="ABZ213" s="7"/>
      <c r="ACA213" s="7"/>
      <c r="ACB213" s="7"/>
      <c r="ACC213" s="7"/>
      <c r="ACD213" s="7"/>
      <c r="ACE213" s="7"/>
      <c r="ACF213" s="7"/>
      <c r="ACG213" s="7"/>
      <c r="ACH213" s="7"/>
      <c r="ACI213" s="7"/>
      <c r="ACJ213" s="7"/>
      <c r="ACK213" s="7"/>
      <c r="ACL213" s="7"/>
      <c r="ACM213" s="7"/>
      <c r="ACN213" s="7"/>
      <c r="ACO213" s="7"/>
      <c r="ACP213" s="7"/>
      <c r="ACQ213" s="7"/>
      <c r="ACR213" s="7"/>
      <c r="ACS213" s="7"/>
      <c r="ACT213" s="7"/>
      <c r="ACU213" s="7"/>
      <c r="ACV213" s="7"/>
      <c r="ACW213" s="7"/>
      <c r="ACX213" s="7"/>
      <c r="ACY213" s="7"/>
      <c r="ACZ213" s="7"/>
      <c r="ADA213" s="7"/>
      <c r="ADB213" s="7"/>
      <c r="ADC213" s="7"/>
      <c r="ADD213" s="7"/>
      <c r="ADE213" s="7"/>
      <c r="ADF213" s="7"/>
      <c r="ADG213" s="7"/>
      <c r="ADH213" s="7"/>
      <c r="ADI213" s="7"/>
      <c r="ADJ213" s="7"/>
      <c r="ADK213" s="7"/>
      <c r="ADL213" s="7"/>
      <c r="ADM213" s="7"/>
      <c r="ADN213" s="7"/>
      <c r="ADO213" s="7"/>
      <c r="ADP213" s="7"/>
      <c r="ADQ213" s="7"/>
      <c r="ADR213" s="7"/>
      <c r="ADS213" s="7"/>
      <c r="ADT213" s="7"/>
      <c r="ADU213" s="7"/>
      <c r="ADV213" s="7"/>
      <c r="ADW213" s="7"/>
      <c r="ADX213" s="7"/>
      <c r="ADY213" s="7"/>
      <c r="ADZ213" s="7"/>
      <c r="AEA213" s="7"/>
      <c r="AEB213" s="7"/>
      <c r="AEC213" s="7"/>
      <c r="AED213" s="7"/>
      <c r="AEE213" s="7"/>
      <c r="AEF213" s="7"/>
      <c r="AEG213" s="7"/>
      <c r="AEH213" s="7"/>
      <c r="AEI213" s="7"/>
      <c r="AEJ213" s="7"/>
      <c r="AEK213" s="7"/>
      <c r="AEL213" s="7"/>
      <c r="AEM213" s="7"/>
      <c r="AEN213" s="7"/>
      <c r="AEO213" s="7"/>
      <c r="AEP213" s="7"/>
      <c r="AEQ213" s="7"/>
      <c r="AER213" s="7"/>
      <c r="AES213" s="7"/>
      <c r="AET213" s="7"/>
      <c r="AEU213" s="7"/>
      <c r="AEV213" s="7"/>
      <c r="AEW213" s="7"/>
      <c r="AEX213" s="7"/>
      <c r="AEY213" s="7"/>
      <c r="AEZ213" s="7"/>
      <c r="AFA213" s="7"/>
      <c r="AFB213" s="7"/>
      <c r="AFC213" s="7"/>
      <c r="AFD213" s="7"/>
      <c r="AFE213" s="7"/>
      <c r="AFF213" s="7"/>
      <c r="AFG213" s="7"/>
      <c r="AFH213" s="7"/>
      <c r="AFI213" s="7"/>
      <c r="AFJ213" s="7"/>
      <c r="AFK213" s="7"/>
      <c r="AFL213" s="7"/>
    </row>
    <row r="214" spans="1:844" ht="84" customHeight="1">
      <c r="A214" s="133"/>
      <c r="B214" s="146"/>
      <c r="C214" s="93" t="s">
        <v>670</v>
      </c>
      <c r="D214" s="90" t="s">
        <v>397</v>
      </c>
      <c r="E214" s="2" t="s">
        <v>1218</v>
      </c>
      <c r="F214" s="93" t="s">
        <v>648</v>
      </c>
      <c r="G214" s="93" t="s">
        <v>673</v>
      </c>
      <c r="H214" s="79">
        <v>36880.199999999997</v>
      </c>
      <c r="I214" s="82">
        <v>36880.199999999997</v>
      </c>
      <c r="J214" s="79">
        <v>37717.699999999997</v>
      </c>
      <c r="K214" s="79">
        <v>37813.300000000003</v>
      </c>
      <c r="L214" s="79">
        <v>38167.5</v>
      </c>
      <c r="M214" s="79">
        <v>38167.5</v>
      </c>
      <c r="N214" s="80" t="s">
        <v>693</v>
      </c>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c r="DB214" s="7"/>
      <c r="DC214" s="7"/>
      <c r="DD214" s="7"/>
      <c r="DE214" s="7"/>
      <c r="DF214" s="7"/>
      <c r="DG214" s="7"/>
      <c r="DH214" s="7"/>
      <c r="DI214" s="7"/>
      <c r="DJ214" s="7"/>
      <c r="DK214" s="7"/>
      <c r="DL214" s="7"/>
      <c r="DM214" s="7"/>
      <c r="DN214" s="7"/>
      <c r="DO214" s="7"/>
      <c r="DP214" s="7"/>
      <c r="DQ214" s="7"/>
      <c r="DR214" s="7"/>
      <c r="DS214" s="7"/>
      <c r="DT214" s="7"/>
      <c r="DU214" s="7"/>
      <c r="DV214" s="7"/>
      <c r="DW214" s="7"/>
      <c r="DX214" s="7"/>
      <c r="DY214" s="7"/>
      <c r="DZ214" s="7"/>
      <c r="EA214" s="7"/>
      <c r="EB214" s="7"/>
      <c r="EC214" s="7"/>
      <c r="ED214" s="7"/>
      <c r="EE214" s="7"/>
      <c r="EF214" s="7"/>
      <c r="EG214" s="7"/>
      <c r="EH214" s="7"/>
      <c r="EI214" s="7"/>
      <c r="EJ214" s="7"/>
      <c r="EK214" s="7"/>
      <c r="EL214" s="7"/>
      <c r="EM214" s="7"/>
      <c r="EN214" s="7"/>
      <c r="EO214" s="7"/>
      <c r="EP214" s="7"/>
      <c r="EQ214" s="7"/>
      <c r="ER214" s="7"/>
      <c r="ES214" s="7"/>
      <c r="ET214" s="7"/>
      <c r="EU214" s="7"/>
      <c r="EV214" s="7"/>
      <c r="EW214" s="7"/>
      <c r="EX214" s="7"/>
      <c r="EY214" s="7"/>
      <c r="EZ214" s="7"/>
      <c r="FA214" s="7"/>
      <c r="FB214" s="7"/>
      <c r="FC214" s="7"/>
      <c r="FD214" s="7"/>
      <c r="FE214" s="7"/>
      <c r="FF214" s="7"/>
      <c r="FG214" s="7"/>
      <c r="FH214" s="7"/>
      <c r="FI214" s="7"/>
      <c r="FJ214" s="7"/>
      <c r="FK214" s="7"/>
      <c r="FL214" s="7"/>
      <c r="FM214" s="7"/>
      <c r="FN214" s="7"/>
      <c r="FO214" s="7"/>
      <c r="FP214" s="7"/>
      <c r="FQ214" s="7"/>
      <c r="FR214" s="7"/>
      <c r="FS214" s="7"/>
      <c r="FT214" s="7"/>
      <c r="FU214" s="7"/>
      <c r="FV214" s="7"/>
      <c r="FW214" s="7"/>
      <c r="FX214" s="7"/>
      <c r="FY214" s="7"/>
      <c r="FZ214" s="7"/>
      <c r="GA214" s="7"/>
      <c r="GB214" s="7"/>
      <c r="GC214" s="7"/>
      <c r="GD214" s="7"/>
      <c r="GE214" s="7"/>
      <c r="GF214" s="7"/>
      <c r="GG214" s="7"/>
      <c r="GH214" s="7"/>
      <c r="GI214" s="7"/>
      <c r="GJ214" s="7"/>
      <c r="GK214" s="7"/>
      <c r="GL214" s="7"/>
      <c r="GM214" s="7"/>
      <c r="GN214" s="7"/>
      <c r="GO214" s="7"/>
      <c r="GP214" s="7"/>
      <c r="GQ214" s="7"/>
      <c r="GR214" s="7"/>
      <c r="GS214" s="7"/>
      <c r="GT214" s="7"/>
      <c r="GU214" s="7"/>
      <c r="GV214" s="7"/>
      <c r="GW214" s="7"/>
      <c r="GX214" s="7"/>
      <c r="GY214" s="7"/>
      <c r="GZ214" s="7"/>
      <c r="HA214" s="7"/>
      <c r="HB214" s="7"/>
      <c r="HC214" s="7"/>
      <c r="HD214" s="7"/>
      <c r="HE214" s="7"/>
      <c r="HF214" s="7"/>
      <c r="HG214" s="7"/>
      <c r="HH214" s="7"/>
      <c r="HI214" s="7"/>
      <c r="HJ214" s="7"/>
      <c r="HK214" s="7"/>
      <c r="HL214" s="7"/>
      <c r="HM214" s="7"/>
      <c r="HN214" s="7"/>
      <c r="HO214" s="7"/>
      <c r="HP214" s="7"/>
      <c r="HQ214" s="7"/>
      <c r="HR214" s="7"/>
      <c r="HS214" s="7"/>
      <c r="HT214" s="7"/>
      <c r="HU214" s="7"/>
      <c r="HV214" s="7"/>
      <c r="HW214" s="7"/>
      <c r="HX214" s="7"/>
      <c r="HY214" s="7"/>
      <c r="HZ214" s="7"/>
      <c r="IA214" s="7"/>
      <c r="IB214" s="7"/>
      <c r="IC214" s="7"/>
      <c r="ID214" s="7"/>
      <c r="IE214" s="7"/>
      <c r="IF214" s="7"/>
      <c r="IG214" s="7"/>
      <c r="IH214" s="7"/>
      <c r="II214" s="7"/>
      <c r="IJ214" s="7"/>
      <c r="IK214" s="7"/>
      <c r="IL214" s="7"/>
      <c r="IM214" s="7"/>
      <c r="IN214" s="7"/>
      <c r="IO214" s="7"/>
      <c r="IP214" s="7"/>
      <c r="IQ214" s="7"/>
      <c r="IR214" s="7"/>
      <c r="IS214" s="7"/>
      <c r="IT214" s="7"/>
      <c r="IU214" s="7"/>
      <c r="IV214" s="7"/>
      <c r="IW214" s="7"/>
      <c r="IX214" s="7"/>
      <c r="IY214" s="7"/>
      <c r="IZ214" s="7"/>
      <c r="JA214" s="7"/>
      <c r="JB214" s="7"/>
      <c r="JC214" s="7"/>
      <c r="JD214" s="7"/>
      <c r="JE214" s="7"/>
      <c r="JF214" s="7"/>
      <c r="JG214" s="7"/>
      <c r="JH214" s="7"/>
      <c r="JI214" s="7"/>
      <c r="JJ214" s="7"/>
      <c r="JK214" s="7"/>
      <c r="JL214" s="7"/>
      <c r="JM214" s="7"/>
      <c r="JN214" s="7"/>
      <c r="JO214" s="7"/>
      <c r="JP214" s="7"/>
      <c r="JQ214" s="7"/>
      <c r="JR214" s="7"/>
      <c r="JS214" s="7"/>
      <c r="JT214" s="7"/>
      <c r="JU214" s="7"/>
      <c r="JV214" s="7"/>
      <c r="JW214" s="7"/>
      <c r="JX214" s="7"/>
      <c r="JY214" s="7"/>
      <c r="JZ214" s="7"/>
      <c r="KA214" s="7"/>
      <c r="KB214" s="7"/>
      <c r="KC214" s="7"/>
      <c r="KD214" s="7"/>
      <c r="KE214" s="7"/>
      <c r="KF214" s="7"/>
      <c r="KG214" s="7"/>
      <c r="KH214" s="7"/>
      <c r="KI214" s="7"/>
      <c r="KJ214" s="7"/>
      <c r="KK214" s="7"/>
      <c r="KL214" s="7"/>
      <c r="KM214" s="7"/>
      <c r="KN214" s="7"/>
      <c r="KO214" s="7"/>
      <c r="KP214" s="7"/>
      <c r="KQ214" s="7"/>
      <c r="KR214" s="7"/>
      <c r="KS214" s="7"/>
      <c r="KT214" s="7"/>
      <c r="KU214" s="7"/>
      <c r="KV214" s="7"/>
      <c r="KW214" s="7"/>
      <c r="KX214" s="7"/>
      <c r="KY214" s="7"/>
      <c r="KZ214" s="7"/>
      <c r="LA214" s="7"/>
      <c r="LB214" s="7"/>
      <c r="LC214" s="7"/>
      <c r="LD214" s="7"/>
      <c r="LE214" s="7"/>
      <c r="LF214" s="7"/>
      <c r="LG214" s="7"/>
      <c r="LH214" s="7"/>
      <c r="LI214" s="7"/>
      <c r="LJ214" s="7"/>
      <c r="LK214" s="7"/>
      <c r="LL214" s="7"/>
      <c r="LM214" s="7"/>
      <c r="LN214" s="7"/>
      <c r="LO214" s="7"/>
      <c r="LP214" s="7"/>
      <c r="LQ214" s="7"/>
      <c r="LR214" s="7"/>
      <c r="LS214" s="7"/>
      <c r="LT214" s="7"/>
      <c r="LU214" s="7"/>
      <c r="LV214" s="7"/>
      <c r="LW214" s="7"/>
      <c r="LX214" s="7"/>
      <c r="LY214" s="7"/>
      <c r="LZ214" s="7"/>
      <c r="MA214" s="7"/>
      <c r="MB214" s="7"/>
      <c r="MC214" s="7"/>
      <c r="MD214" s="7"/>
      <c r="ME214" s="7"/>
      <c r="MF214" s="7"/>
      <c r="MG214" s="7"/>
      <c r="MH214" s="7"/>
      <c r="MI214" s="7"/>
      <c r="MJ214" s="7"/>
      <c r="MK214" s="7"/>
      <c r="ML214" s="7"/>
      <c r="MM214" s="7"/>
      <c r="MN214" s="7"/>
      <c r="MO214" s="7"/>
      <c r="MP214" s="7"/>
      <c r="MQ214" s="7"/>
      <c r="MR214" s="7"/>
      <c r="MS214" s="7"/>
      <c r="MT214" s="7"/>
      <c r="MU214" s="7"/>
      <c r="MV214" s="7"/>
      <c r="MW214" s="7"/>
      <c r="MX214" s="7"/>
      <c r="MY214" s="7"/>
      <c r="MZ214" s="7"/>
      <c r="NA214" s="7"/>
      <c r="NB214" s="7"/>
      <c r="NC214" s="7"/>
      <c r="ND214" s="7"/>
      <c r="NE214" s="7"/>
      <c r="NF214" s="7"/>
      <c r="NG214" s="7"/>
      <c r="NH214" s="7"/>
      <c r="NI214" s="7"/>
      <c r="NJ214" s="7"/>
      <c r="NK214" s="7"/>
      <c r="NL214" s="7"/>
      <c r="NM214" s="7"/>
      <c r="NN214" s="7"/>
      <c r="NO214" s="7"/>
      <c r="NP214" s="7"/>
      <c r="NQ214" s="7"/>
      <c r="NR214" s="7"/>
      <c r="NS214" s="7"/>
      <c r="NT214" s="7"/>
      <c r="NU214" s="7"/>
      <c r="NV214" s="7"/>
      <c r="NW214" s="7"/>
      <c r="NX214" s="7"/>
      <c r="NY214" s="7"/>
      <c r="NZ214" s="7"/>
      <c r="OA214" s="7"/>
      <c r="OB214" s="7"/>
      <c r="OC214" s="7"/>
      <c r="OD214" s="7"/>
      <c r="OE214" s="7"/>
      <c r="OF214" s="7"/>
      <c r="OG214" s="7"/>
      <c r="OH214" s="7"/>
      <c r="OI214" s="7"/>
      <c r="OJ214" s="7"/>
      <c r="OK214" s="7"/>
      <c r="OL214" s="7"/>
      <c r="OM214" s="7"/>
      <c r="ON214" s="7"/>
      <c r="OO214" s="7"/>
      <c r="OP214" s="7"/>
      <c r="OQ214" s="7"/>
      <c r="OR214" s="7"/>
      <c r="OS214" s="7"/>
      <c r="OT214" s="7"/>
      <c r="OU214" s="7"/>
      <c r="OV214" s="7"/>
      <c r="OW214" s="7"/>
      <c r="OX214" s="7"/>
      <c r="OY214" s="7"/>
      <c r="OZ214" s="7"/>
      <c r="PA214" s="7"/>
      <c r="PB214" s="7"/>
      <c r="PC214" s="7"/>
      <c r="PD214" s="7"/>
      <c r="PE214" s="7"/>
      <c r="PF214" s="7"/>
      <c r="PG214" s="7"/>
      <c r="PH214" s="7"/>
      <c r="PI214" s="7"/>
      <c r="PJ214" s="7"/>
      <c r="PK214" s="7"/>
      <c r="PL214" s="7"/>
      <c r="PM214" s="7"/>
      <c r="PN214" s="7"/>
      <c r="PO214" s="7"/>
      <c r="PP214" s="7"/>
      <c r="PQ214" s="7"/>
      <c r="PR214" s="7"/>
      <c r="PS214" s="7"/>
      <c r="PT214" s="7"/>
      <c r="PU214" s="7"/>
      <c r="PV214" s="7"/>
      <c r="PW214" s="7"/>
      <c r="PX214" s="7"/>
      <c r="PY214" s="7"/>
      <c r="PZ214" s="7"/>
      <c r="QA214" s="7"/>
      <c r="QB214" s="7"/>
      <c r="QC214" s="7"/>
      <c r="QD214" s="7"/>
      <c r="QE214" s="7"/>
      <c r="QF214" s="7"/>
      <c r="QG214" s="7"/>
      <c r="QH214" s="7"/>
      <c r="QI214" s="7"/>
      <c r="QJ214" s="7"/>
      <c r="QK214" s="7"/>
      <c r="QL214" s="7"/>
      <c r="QM214" s="7"/>
      <c r="QN214" s="7"/>
      <c r="QO214" s="7"/>
      <c r="QP214" s="7"/>
      <c r="QQ214" s="7"/>
      <c r="QR214" s="7"/>
      <c r="QS214" s="7"/>
      <c r="QT214" s="7"/>
      <c r="QU214" s="7"/>
      <c r="QV214" s="7"/>
      <c r="QW214" s="7"/>
      <c r="QX214" s="7"/>
      <c r="QY214" s="7"/>
      <c r="QZ214" s="7"/>
      <c r="RA214" s="7"/>
      <c r="RB214" s="7"/>
      <c r="RC214" s="7"/>
      <c r="RD214" s="7"/>
      <c r="RE214" s="7"/>
      <c r="RF214" s="7"/>
      <c r="RG214" s="7"/>
      <c r="RH214" s="7"/>
      <c r="RI214" s="7"/>
      <c r="RJ214" s="7"/>
      <c r="RK214" s="7"/>
      <c r="RL214" s="7"/>
      <c r="RM214" s="7"/>
      <c r="RN214" s="7"/>
      <c r="RO214" s="7"/>
      <c r="RP214" s="7"/>
      <c r="RQ214" s="7"/>
      <c r="RR214" s="7"/>
      <c r="RS214" s="7"/>
      <c r="RT214" s="7"/>
      <c r="RU214" s="7"/>
      <c r="RV214" s="7"/>
      <c r="RW214" s="7"/>
      <c r="RX214" s="7"/>
      <c r="RY214" s="7"/>
      <c r="RZ214" s="7"/>
      <c r="SA214" s="7"/>
      <c r="SB214" s="7"/>
      <c r="SC214" s="7"/>
      <c r="SD214" s="7"/>
      <c r="SE214" s="7"/>
      <c r="SF214" s="7"/>
      <c r="SG214" s="7"/>
      <c r="SH214" s="7"/>
      <c r="SI214" s="7"/>
      <c r="SJ214" s="7"/>
      <c r="SK214" s="7"/>
      <c r="SL214" s="7"/>
      <c r="SM214" s="7"/>
      <c r="SN214" s="7"/>
      <c r="SO214" s="7"/>
      <c r="SP214" s="7"/>
      <c r="SQ214" s="7"/>
      <c r="SR214" s="7"/>
      <c r="SS214" s="7"/>
      <c r="ST214" s="7"/>
      <c r="SU214" s="7"/>
      <c r="SV214" s="7"/>
      <c r="SW214" s="7"/>
      <c r="SX214" s="7"/>
      <c r="SY214" s="7"/>
      <c r="SZ214" s="7"/>
      <c r="TA214" s="7"/>
      <c r="TB214" s="7"/>
      <c r="TC214" s="7"/>
      <c r="TD214" s="7"/>
      <c r="TE214" s="7"/>
      <c r="TF214" s="7"/>
      <c r="TG214" s="7"/>
      <c r="TH214" s="7"/>
      <c r="TI214" s="7"/>
      <c r="TJ214" s="7"/>
      <c r="TK214" s="7"/>
      <c r="TL214" s="7"/>
      <c r="TM214" s="7"/>
      <c r="TN214" s="7"/>
      <c r="TO214" s="7"/>
      <c r="TP214" s="7"/>
      <c r="TQ214" s="7"/>
      <c r="TR214" s="7"/>
      <c r="TS214" s="7"/>
      <c r="TT214" s="7"/>
      <c r="TU214" s="7"/>
      <c r="TV214" s="7"/>
      <c r="TW214" s="7"/>
      <c r="TX214" s="7"/>
      <c r="TY214" s="7"/>
      <c r="TZ214" s="7"/>
      <c r="UA214" s="7"/>
      <c r="UB214" s="7"/>
      <c r="UC214" s="7"/>
      <c r="UD214" s="7"/>
      <c r="UE214" s="7"/>
      <c r="UF214" s="7"/>
      <c r="UG214" s="7"/>
      <c r="UH214" s="7"/>
      <c r="UI214" s="7"/>
      <c r="UJ214" s="7"/>
      <c r="UK214" s="7"/>
      <c r="UL214" s="7"/>
      <c r="UM214" s="7"/>
      <c r="UN214" s="7"/>
      <c r="UO214" s="7"/>
      <c r="UP214" s="7"/>
      <c r="UQ214" s="7"/>
      <c r="UR214" s="7"/>
      <c r="US214" s="7"/>
      <c r="UT214" s="7"/>
      <c r="UU214" s="7"/>
      <c r="UV214" s="7"/>
      <c r="UW214" s="7"/>
      <c r="UX214" s="7"/>
      <c r="UY214" s="7"/>
      <c r="UZ214" s="7"/>
      <c r="VA214" s="7"/>
      <c r="VB214" s="7"/>
      <c r="VC214" s="7"/>
      <c r="VD214" s="7"/>
      <c r="VE214" s="7"/>
      <c r="VF214" s="7"/>
      <c r="VG214" s="7"/>
      <c r="VH214" s="7"/>
      <c r="VI214" s="7"/>
      <c r="VJ214" s="7"/>
      <c r="VK214" s="7"/>
      <c r="VL214" s="7"/>
      <c r="VM214" s="7"/>
      <c r="VN214" s="7"/>
      <c r="VO214" s="7"/>
      <c r="VP214" s="7"/>
      <c r="VQ214" s="7"/>
      <c r="VR214" s="7"/>
      <c r="VS214" s="7"/>
      <c r="VT214" s="7"/>
      <c r="VU214" s="7"/>
      <c r="VV214" s="7"/>
      <c r="VW214" s="7"/>
      <c r="VX214" s="7"/>
      <c r="VY214" s="7"/>
      <c r="VZ214" s="7"/>
      <c r="WA214" s="7"/>
      <c r="WB214" s="7"/>
      <c r="WC214" s="7"/>
      <c r="WD214" s="7"/>
      <c r="WE214" s="7"/>
      <c r="WF214" s="7"/>
      <c r="WG214" s="7"/>
      <c r="WH214" s="7"/>
      <c r="WI214" s="7"/>
      <c r="WJ214" s="7"/>
      <c r="WK214" s="7"/>
      <c r="WL214" s="7"/>
      <c r="WM214" s="7"/>
      <c r="WN214" s="7"/>
      <c r="WO214" s="7"/>
      <c r="WP214" s="7"/>
      <c r="WQ214" s="7"/>
      <c r="WR214" s="7"/>
      <c r="WS214" s="7"/>
      <c r="WT214" s="7"/>
      <c r="WU214" s="7"/>
      <c r="WV214" s="7"/>
      <c r="WW214" s="7"/>
      <c r="WX214" s="7"/>
      <c r="WY214" s="7"/>
      <c r="WZ214" s="7"/>
      <c r="XA214" s="7"/>
      <c r="XB214" s="7"/>
      <c r="XC214" s="7"/>
      <c r="XD214" s="7"/>
      <c r="XE214" s="7"/>
      <c r="XF214" s="7"/>
      <c r="XG214" s="7"/>
      <c r="XH214" s="7"/>
      <c r="XI214" s="7"/>
      <c r="XJ214" s="7"/>
      <c r="XK214" s="7"/>
      <c r="XL214" s="7"/>
      <c r="XM214" s="7"/>
      <c r="XN214" s="7"/>
      <c r="XO214" s="7"/>
      <c r="XP214" s="7"/>
      <c r="XQ214" s="7"/>
      <c r="XR214" s="7"/>
      <c r="XS214" s="7"/>
      <c r="XT214" s="7"/>
      <c r="XU214" s="7"/>
      <c r="XV214" s="7"/>
      <c r="XW214" s="7"/>
      <c r="XX214" s="7"/>
      <c r="XY214" s="7"/>
      <c r="XZ214" s="7"/>
      <c r="YA214" s="7"/>
      <c r="YB214" s="7"/>
      <c r="YC214" s="7"/>
      <c r="YD214" s="7"/>
      <c r="YE214" s="7"/>
      <c r="YF214" s="7"/>
      <c r="YG214" s="7"/>
      <c r="YH214" s="7"/>
      <c r="YI214" s="7"/>
      <c r="YJ214" s="7"/>
      <c r="YK214" s="7"/>
      <c r="YL214" s="7"/>
      <c r="YM214" s="7"/>
      <c r="YN214" s="7"/>
      <c r="YO214" s="7"/>
      <c r="YP214" s="7"/>
      <c r="YQ214" s="7"/>
      <c r="YR214" s="7"/>
      <c r="YS214" s="7"/>
      <c r="YT214" s="7"/>
      <c r="YU214" s="7"/>
      <c r="YV214" s="7"/>
      <c r="YW214" s="7"/>
      <c r="YX214" s="7"/>
      <c r="YY214" s="7"/>
      <c r="YZ214" s="7"/>
      <c r="ZA214" s="7"/>
      <c r="ZB214" s="7"/>
      <c r="ZC214" s="7"/>
      <c r="ZD214" s="7"/>
      <c r="ZE214" s="7"/>
      <c r="ZF214" s="7"/>
      <c r="ZG214" s="7"/>
      <c r="ZH214" s="7"/>
      <c r="ZI214" s="7"/>
      <c r="ZJ214" s="7"/>
      <c r="ZK214" s="7"/>
      <c r="ZL214" s="7"/>
      <c r="ZM214" s="7"/>
      <c r="ZN214" s="7"/>
      <c r="ZO214" s="7"/>
      <c r="ZP214" s="7"/>
      <c r="ZQ214" s="7"/>
      <c r="ZR214" s="7"/>
      <c r="ZS214" s="7"/>
      <c r="ZT214" s="7"/>
      <c r="ZU214" s="7"/>
      <c r="ZV214" s="7"/>
      <c r="ZW214" s="7"/>
      <c r="ZX214" s="7"/>
      <c r="ZY214" s="7"/>
      <c r="ZZ214" s="7"/>
      <c r="AAA214" s="7"/>
      <c r="AAB214" s="7"/>
      <c r="AAC214" s="7"/>
      <c r="AAD214" s="7"/>
      <c r="AAE214" s="7"/>
      <c r="AAF214" s="7"/>
      <c r="AAG214" s="7"/>
      <c r="AAH214" s="7"/>
      <c r="AAI214" s="7"/>
      <c r="AAJ214" s="7"/>
      <c r="AAK214" s="7"/>
      <c r="AAL214" s="7"/>
      <c r="AAM214" s="7"/>
      <c r="AAN214" s="7"/>
      <c r="AAO214" s="7"/>
      <c r="AAP214" s="7"/>
      <c r="AAQ214" s="7"/>
      <c r="AAR214" s="7"/>
      <c r="AAS214" s="7"/>
      <c r="AAT214" s="7"/>
      <c r="AAU214" s="7"/>
      <c r="AAV214" s="7"/>
      <c r="AAW214" s="7"/>
      <c r="AAX214" s="7"/>
      <c r="AAY214" s="7"/>
      <c r="AAZ214" s="7"/>
      <c r="ABA214" s="7"/>
      <c r="ABB214" s="7"/>
      <c r="ABC214" s="7"/>
      <c r="ABD214" s="7"/>
      <c r="ABE214" s="7"/>
      <c r="ABF214" s="7"/>
      <c r="ABG214" s="7"/>
      <c r="ABH214" s="7"/>
      <c r="ABI214" s="7"/>
      <c r="ABJ214" s="7"/>
      <c r="ABK214" s="7"/>
      <c r="ABL214" s="7"/>
      <c r="ABM214" s="7"/>
      <c r="ABN214" s="7"/>
      <c r="ABO214" s="7"/>
      <c r="ABP214" s="7"/>
      <c r="ABQ214" s="7"/>
      <c r="ABR214" s="7"/>
      <c r="ABS214" s="7"/>
      <c r="ABT214" s="7"/>
      <c r="ABU214" s="7"/>
      <c r="ABV214" s="7"/>
      <c r="ABW214" s="7"/>
      <c r="ABX214" s="7"/>
      <c r="ABY214" s="7"/>
      <c r="ABZ214" s="7"/>
      <c r="ACA214" s="7"/>
      <c r="ACB214" s="7"/>
      <c r="ACC214" s="7"/>
      <c r="ACD214" s="7"/>
      <c r="ACE214" s="7"/>
      <c r="ACF214" s="7"/>
      <c r="ACG214" s="7"/>
      <c r="ACH214" s="7"/>
      <c r="ACI214" s="7"/>
      <c r="ACJ214" s="7"/>
      <c r="ACK214" s="7"/>
      <c r="ACL214" s="7"/>
      <c r="ACM214" s="7"/>
      <c r="ACN214" s="7"/>
      <c r="ACO214" s="7"/>
      <c r="ACP214" s="7"/>
      <c r="ACQ214" s="7"/>
      <c r="ACR214" s="7"/>
      <c r="ACS214" s="7"/>
      <c r="ACT214" s="7"/>
      <c r="ACU214" s="7"/>
      <c r="ACV214" s="7"/>
      <c r="ACW214" s="7"/>
      <c r="ACX214" s="7"/>
      <c r="ACY214" s="7"/>
      <c r="ACZ214" s="7"/>
      <c r="ADA214" s="7"/>
      <c r="ADB214" s="7"/>
      <c r="ADC214" s="7"/>
      <c r="ADD214" s="7"/>
      <c r="ADE214" s="7"/>
      <c r="ADF214" s="7"/>
      <c r="ADG214" s="7"/>
      <c r="ADH214" s="7"/>
      <c r="ADI214" s="7"/>
      <c r="ADJ214" s="7"/>
      <c r="ADK214" s="7"/>
      <c r="ADL214" s="7"/>
      <c r="ADM214" s="7"/>
      <c r="ADN214" s="7"/>
      <c r="ADO214" s="7"/>
      <c r="ADP214" s="7"/>
      <c r="ADQ214" s="7"/>
      <c r="ADR214" s="7"/>
      <c r="ADS214" s="7"/>
      <c r="ADT214" s="7"/>
      <c r="ADU214" s="7"/>
      <c r="ADV214" s="7"/>
      <c r="ADW214" s="7"/>
      <c r="ADX214" s="7"/>
      <c r="ADY214" s="7"/>
      <c r="ADZ214" s="7"/>
      <c r="AEA214" s="7"/>
      <c r="AEB214" s="7"/>
      <c r="AEC214" s="7"/>
      <c r="AED214" s="7"/>
      <c r="AEE214" s="7"/>
      <c r="AEF214" s="7"/>
      <c r="AEG214" s="7"/>
      <c r="AEH214" s="7"/>
      <c r="AEI214" s="7"/>
      <c r="AEJ214" s="7"/>
      <c r="AEK214" s="7"/>
      <c r="AEL214" s="7"/>
      <c r="AEM214" s="7"/>
      <c r="AEN214" s="7"/>
      <c r="AEO214" s="7"/>
      <c r="AEP214" s="7"/>
      <c r="AEQ214" s="7"/>
      <c r="AER214" s="7"/>
      <c r="AES214" s="7"/>
      <c r="AET214" s="7"/>
      <c r="AEU214" s="7"/>
      <c r="AEV214" s="7"/>
      <c r="AEW214" s="7"/>
      <c r="AEX214" s="7"/>
      <c r="AEY214" s="7"/>
      <c r="AEZ214" s="7"/>
      <c r="AFA214" s="7"/>
      <c r="AFB214" s="7"/>
      <c r="AFC214" s="7"/>
      <c r="AFD214" s="7"/>
      <c r="AFE214" s="7"/>
      <c r="AFF214" s="7"/>
      <c r="AFG214" s="7"/>
      <c r="AFH214" s="7"/>
      <c r="AFI214" s="7"/>
      <c r="AFJ214" s="7"/>
      <c r="AFK214" s="7"/>
      <c r="AFL214" s="7"/>
    </row>
    <row r="215" spans="1:844" ht="66" customHeight="1">
      <c r="A215" s="133"/>
      <c r="B215" s="146"/>
      <c r="C215" s="93" t="s">
        <v>671</v>
      </c>
      <c r="D215" s="90" t="s">
        <v>397</v>
      </c>
      <c r="E215" s="2" t="s">
        <v>1011</v>
      </c>
      <c r="F215" s="93" t="s">
        <v>648</v>
      </c>
      <c r="G215" s="93" t="s">
        <v>1012</v>
      </c>
      <c r="H215" s="79">
        <v>766.3</v>
      </c>
      <c r="I215" s="82">
        <v>766.3</v>
      </c>
      <c r="J215" s="79">
        <v>771</v>
      </c>
      <c r="K215" s="79">
        <v>771</v>
      </c>
      <c r="L215" s="79">
        <v>771</v>
      </c>
      <c r="M215" s="79"/>
      <c r="N215" s="80" t="s">
        <v>1013</v>
      </c>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c r="CM215" s="7"/>
      <c r="CN215" s="7"/>
      <c r="CO215" s="7"/>
      <c r="CP215" s="7"/>
      <c r="CQ215" s="7"/>
      <c r="CR215" s="7"/>
      <c r="CS215" s="7"/>
      <c r="CT215" s="7"/>
      <c r="CU215" s="7"/>
      <c r="CV215" s="7"/>
      <c r="CW215" s="7"/>
      <c r="CX215" s="7"/>
      <c r="CY215" s="7"/>
      <c r="CZ215" s="7"/>
      <c r="DA215" s="7"/>
      <c r="DB215" s="7"/>
      <c r="DC215" s="7"/>
      <c r="DD215" s="7"/>
      <c r="DE215" s="7"/>
      <c r="DF215" s="7"/>
      <c r="DG215" s="7"/>
      <c r="DH215" s="7"/>
      <c r="DI215" s="7"/>
      <c r="DJ215" s="7"/>
      <c r="DK215" s="7"/>
      <c r="DL215" s="7"/>
      <c r="DM215" s="7"/>
      <c r="DN215" s="7"/>
      <c r="DO215" s="7"/>
      <c r="DP215" s="7"/>
      <c r="DQ215" s="7"/>
      <c r="DR215" s="7"/>
      <c r="DS215" s="7"/>
      <c r="DT215" s="7"/>
      <c r="DU215" s="7"/>
      <c r="DV215" s="7"/>
      <c r="DW215" s="7"/>
      <c r="DX215" s="7"/>
      <c r="DY215" s="7"/>
      <c r="DZ215" s="7"/>
      <c r="EA215" s="7"/>
      <c r="EB215" s="7"/>
      <c r="EC215" s="7"/>
      <c r="ED215" s="7"/>
      <c r="EE215" s="7"/>
      <c r="EF215" s="7"/>
      <c r="EG215" s="7"/>
      <c r="EH215" s="7"/>
      <c r="EI215" s="7"/>
      <c r="EJ215" s="7"/>
      <c r="EK215" s="7"/>
      <c r="EL215" s="7"/>
      <c r="EM215" s="7"/>
      <c r="EN215" s="7"/>
      <c r="EO215" s="7"/>
      <c r="EP215" s="7"/>
      <c r="EQ215" s="7"/>
      <c r="ER215" s="7"/>
      <c r="ES215" s="7"/>
      <c r="ET215" s="7"/>
      <c r="EU215" s="7"/>
      <c r="EV215" s="7"/>
      <c r="EW215" s="7"/>
      <c r="EX215" s="7"/>
      <c r="EY215" s="7"/>
      <c r="EZ215" s="7"/>
      <c r="FA215" s="7"/>
      <c r="FB215" s="7"/>
      <c r="FC215" s="7"/>
      <c r="FD215" s="7"/>
      <c r="FE215" s="7"/>
      <c r="FF215" s="7"/>
      <c r="FG215" s="7"/>
      <c r="FH215" s="7"/>
      <c r="FI215" s="7"/>
      <c r="FJ215" s="7"/>
      <c r="FK215" s="7"/>
      <c r="FL215" s="7"/>
      <c r="FM215" s="7"/>
      <c r="FN215" s="7"/>
      <c r="FO215" s="7"/>
      <c r="FP215" s="7"/>
      <c r="FQ215" s="7"/>
      <c r="FR215" s="7"/>
      <c r="FS215" s="7"/>
      <c r="FT215" s="7"/>
      <c r="FU215" s="7"/>
      <c r="FV215" s="7"/>
      <c r="FW215" s="7"/>
      <c r="FX215" s="7"/>
      <c r="FY215" s="7"/>
      <c r="FZ215" s="7"/>
      <c r="GA215" s="7"/>
      <c r="GB215" s="7"/>
      <c r="GC215" s="7"/>
      <c r="GD215" s="7"/>
      <c r="GE215" s="7"/>
      <c r="GF215" s="7"/>
      <c r="GG215" s="7"/>
      <c r="GH215" s="7"/>
      <c r="GI215" s="7"/>
      <c r="GJ215" s="7"/>
      <c r="GK215" s="7"/>
      <c r="GL215" s="7"/>
      <c r="GM215" s="7"/>
      <c r="GN215" s="7"/>
      <c r="GO215" s="7"/>
      <c r="GP215" s="7"/>
      <c r="GQ215" s="7"/>
      <c r="GR215" s="7"/>
      <c r="GS215" s="7"/>
      <c r="GT215" s="7"/>
      <c r="GU215" s="7"/>
      <c r="GV215" s="7"/>
      <c r="GW215" s="7"/>
      <c r="GX215" s="7"/>
      <c r="GY215" s="7"/>
      <c r="GZ215" s="7"/>
      <c r="HA215" s="7"/>
      <c r="HB215" s="7"/>
      <c r="HC215" s="7"/>
      <c r="HD215" s="7"/>
      <c r="HE215" s="7"/>
      <c r="HF215" s="7"/>
      <c r="HG215" s="7"/>
      <c r="HH215" s="7"/>
      <c r="HI215" s="7"/>
      <c r="HJ215" s="7"/>
      <c r="HK215" s="7"/>
      <c r="HL215" s="7"/>
      <c r="HM215" s="7"/>
      <c r="HN215" s="7"/>
      <c r="HO215" s="7"/>
      <c r="HP215" s="7"/>
      <c r="HQ215" s="7"/>
      <c r="HR215" s="7"/>
      <c r="HS215" s="7"/>
      <c r="HT215" s="7"/>
      <c r="HU215" s="7"/>
      <c r="HV215" s="7"/>
      <c r="HW215" s="7"/>
      <c r="HX215" s="7"/>
      <c r="HY215" s="7"/>
      <c r="HZ215" s="7"/>
      <c r="IA215" s="7"/>
      <c r="IB215" s="7"/>
      <c r="IC215" s="7"/>
      <c r="ID215" s="7"/>
      <c r="IE215" s="7"/>
      <c r="IF215" s="7"/>
      <c r="IG215" s="7"/>
      <c r="IH215" s="7"/>
      <c r="II215" s="7"/>
      <c r="IJ215" s="7"/>
      <c r="IK215" s="7"/>
      <c r="IL215" s="7"/>
      <c r="IM215" s="7"/>
      <c r="IN215" s="7"/>
      <c r="IO215" s="7"/>
      <c r="IP215" s="7"/>
      <c r="IQ215" s="7"/>
      <c r="IR215" s="7"/>
      <c r="IS215" s="7"/>
      <c r="IT215" s="7"/>
      <c r="IU215" s="7"/>
      <c r="IV215" s="7"/>
      <c r="IW215" s="7"/>
      <c r="IX215" s="7"/>
      <c r="IY215" s="7"/>
      <c r="IZ215" s="7"/>
      <c r="JA215" s="7"/>
      <c r="JB215" s="7"/>
      <c r="JC215" s="7"/>
      <c r="JD215" s="7"/>
      <c r="JE215" s="7"/>
      <c r="JF215" s="7"/>
      <c r="JG215" s="7"/>
      <c r="JH215" s="7"/>
      <c r="JI215" s="7"/>
      <c r="JJ215" s="7"/>
      <c r="JK215" s="7"/>
      <c r="JL215" s="7"/>
      <c r="JM215" s="7"/>
      <c r="JN215" s="7"/>
      <c r="JO215" s="7"/>
      <c r="JP215" s="7"/>
      <c r="JQ215" s="7"/>
      <c r="JR215" s="7"/>
      <c r="JS215" s="7"/>
      <c r="JT215" s="7"/>
      <c r="JU215" s="7"/>
      <c r="JV215" s="7"/>
      <c r="JW215" s="7"/>
      <c r="JX215" s="7"/>
      <c r="JY215" s="7"/>
      <c r="JZ215" s="7"/>
      <c r="KA215" s="7"/>
      <c r="KB215" s="7"/>
      <c r="KC215" s="7"/>
      <c r="KD215" s="7"/>
      <c r="KE215" s="7"/>
      <c r="KF215" s="7"/>
      <c r="KG215" s="7"/>
      <c r="KH215" s="7"/>
      <c r="KI215" s="7"/>
      <c r="KJ215" s="7"/>
      <c r="KK215" s="7"/>
      <c r="KL215" s="7"/>
      <c r="KM215" s="7"/>
      <c r="KN215" s="7"/>
      <c r="KO215" s="7"/>
      <c r="KP215" s="7"/>
      <c r="KQ215" s="7"/>
      <c r="KR215" s="7"/>
      <c r="KS215" s="7"/>
      <c r="KT215" s="7"/>
      <c r="KU215" s="7"/>
      <c r="KV215" s="7"/>
      <c r="KW215" s="7"/>
      <c r="KX215" s="7"/>
      <c r="KY215" s="7"/>
      <c r="KZ215" s="7"/>
      <c r="LA215" s="7"/>
      <c r="LB215" s="7"/>
      <c r="LC215" s="7"/>
      <c r="LD215" s="7"/>
      <c r="LE215" s="7"/>
      <c r="LF215" s="7"/>
      <c r="LG215" s="7"/>
      <c r="LH215" s="7"/>
      <c r="LI215" s="7"/>
      <c r="LJ215" s="7"/>
      <c r="LK215" s="7"/>
      <c r="LL215" s="7"/>
      <c r="LM215" s="7"/>
      <c r="LN215" s="7"/>
      <c r="LO215" s="7"/>
      <c r="LP215" s="7"/>
      <c r="LQ215" s="7"/>
      <c r="LR215" s="7"/>
      <c r="LS215" s="7"/>
      <c r="LT215" s="7"/>
      <c r="LU215" s="7"/>
      <c r="LV215" s="7"/>
      <c r="LW215" s="7"/>
      <c r="LX215" s="7"/>
      <c r="LY215" s="7"/>
      <c r="LZ215" s="7"/>
      <c r="MA215" s="7"/>
      <c r="MB215" s="7"/>
      <c r="MC215" s="7"/>
      <c r="MD215" s="7"/>
      <c r="ME215" s="7"/>
      <c r="MF215" s="7"/>
      <c r="MG215" s="7"/>
      <c r="MH215" s="7"/>
      <c r="MI215" s="7"/>
      <c r="MJ215" s="7"/>
      <c r="MK215" s="7"/>
      <c r="ML215" s="7"/>
      <c r="MM215" s="7"/>
      <c r="MN215" s="7"/>
      <c r="MO215" s="7"/>
      <c r="MP215" s="7"/>
      <c r="MQ215" s="7"/>
      <c r="MR215" s="7"/>
      <c r="MS215" s="7"/>
      <c r="MT215" s="7"/>
      <c r="MU215" s="7"/>
      <c r="MV215" s="7"/>
      <c r="MW215" s="7"/>
      <c r="MX215" s="7"/>
      <c r="MY215" s="7"/>
      <c r="MZ215" s="7"/>
      <c r="NA215" s="7"/>
      <c r="NB215" s="7"/>
      <c r="NC215" s="7"/>
      <c r="ND215" s="7"/>
      <c r="NE215" s="7"/>
      <c r="NF215" s="7"/>
      <c r="NG215" s="7"/>
      <c r="NH215" s="7"/>
      <c r="NI215" s="7"/>
      <c r="NJ215" s="7"/>
      <c r="NK215" s="7"/>
      <c r="NL215" s="7"/>
      <c r="NM215" s="7"/>
      <c r="NN215" s="7"/>
      <c r="NO215" s="7"/>
      <c r="NP215" s="7"/>
      <c r="NQ215" s="7"/>
      <c r="NR215" s="7"/>
      <c r="NS215" s="7"/>
      <c r="NT215" s="7"/>
      <c r="NU215" s="7"/>
      <c r="NV215" s="7"/>
      <c r="NW215" s="7"/>
      <c r="NX215" s="7"/>
      <c r="NY215" s="7"/>
      <c r="NZ215" s="7"/>
      <c r="OA215" s="7"/>
      <c r="OB215" s="7"/>
      <c r="OC215" s="7"/>
      <c r="OD215" s="7"/>
      <c r="OE215" s="7"/>
      <c r="OF215" s="7"/>
      <c r="OG215" s="7"/>
      <c r="OH215" s="7"/>
      <c r="OI215" s="7"/>
      <c r="OJ215" s="7"/>
      <c r="OK215" s="7"/>
      <c r="OL215" s="7"/>
      <c r="OM215" s="7"/>
      <c r="ON215" s="7"/>
      <c r="OO215" s="7"/>
      <c r="OP215" s="7"/>
      <c r="OQ215" s="7"/>
      <c r="OR215" s="7"/>
      <c r="OS215" s="7"/>
      <c r="OT215" s="7"/>
      <c r="OU215" s="7"/>
      <c r="OV215" s="7"/>
      <c r="OW215" s="7"/>
      <c r="OX215" s="7"/>
      <c r="OY215" s="7"/>
      <c r="OZ215" s="7"/>
      <c r="PA215" s="7"/>
      <c r="PB215" s="7"/>
      <c r="PC215" s="7"/>
      <c r="PD215" s="7"/>
      <c r="PE215" s="7"/>
      <c r="PF215" s="7"/>
      <c r="PG215" s="7"/>
      <c r="PH215" s="7"/>
      <c r="PI215" s="7"/>
      <c r="PJ215" s="7"/>
      <c r="PK215" s="7"/>
      <c r="PL215" s="7"/>
      <c r="PM215" s="7"/>
      <c r="PN215" s="7"/>
      <c r="PO215" s="7"/>
      <c r="PP215" s="7"/>
      <c r="PQ215" s="7"/>
      <c r="PR215" s="7"/>
      <c r="PS215" s="7"/>
      <c r="PT215" s="7"/>
      <c r="PU215" s="7"/>
      <c r="PV215" s="7"/>
      <c r="PW215" s="7"/>
      <c r="PX215" s="7"/>
      <c r="PY215" s="7"/>
      <c r="PZ215" s="7"/>
      <c r="QA215" s="7"/>
      <c r="QB215" s="7"/>
      <c r="QC215" s="7"/>
      <c r="QD215" s="7"/>
      <c r="QE215" s="7"/>
      <c r="QF215" s="7"/>
      <c r="QG215" s="7"/>
      <c r="QH215" s="7"/>
      <c r="QI215" s="7"/>
      <c r="QJ215" s="7"/>
      <c r="QK215" s="7"/>
      <c r="QL215" s="7"/>
      <c r="QM215" s="7"/>
      <c r="QN215" s="7"/>
      <c r="QO215" s="7"/>
      <c r="QP215" s="7"/>
      <c r="QQ215" s="7"/>
      <c r="QR215" s="7"/>
      <c r="QS215" s="7"/>
      <c r="QT215" s="7"/>
      <c r="QU215" s="7"/>
      <c r="QV215" s="7"/>
      <c r="QW215" s="7"/>
      <c r="QX215" s="7"/>
      <c r="QY215" s="7"/>
      <c r="QZ215" s="7"/>
      <c r="RA215" s="7"/>
      <c r="RB215" s="7"/>
      <c r="RC215" s="7"/>
      <c r="RD215" s="7"/>
      <c r="RE215" s="7"/>
      <c r="RF215" s="7"/>
      <c r="RG215" s="7"/>
      <c r="RH215" s="7"/>
      <c r="RI215" s="7"/>
      <c r="RJ215" s="7"/>
      <c r="RK215" s="7"/>
      <c r="RL215" s="7"/>
      <c r="RM215" s="7"/>
      <c r="RN215" s="7"/>
      <c r="RO215" s="7"/>
      <c r="RP215" s="7"/>
      <c r="RQ215" s="7"/>
      <c r="RR215" s="7"/>
      <c r="RS215" s="7"/>
      <c r="RT215" s="7"/>
      <c r="RU215" s="7"/>
      <c r="RV215" s="7"/>
      <c r="RW215" s="7"/>
      <c r="RX215" s="7"/>
      <c r="RY215" s="7"/>
      <c r="RZ215" s="7"/>
      <c r="SA215" s="7"/>
      <c r="SB215" s="7"/>
      <c r="SC215" s="7"/>
      <c r="SD215" s="7"/>
      <c r="SE215" s="7"/>
      <c r="SF215" s="7"/>
      <c r="SG215" s="7"/>
      <c r="SH215" s="7"/>
      <c r="SI215" s="7"/>
      <c r="SJ215" s="7"/>
      <c r="SK215" s="7"/>
      <c r="SL215" s="7"/>
      <c r="SM215" s="7"/>
      <c r="SN215" s="7"/>
      <c r="SO215" s="7"/>
      <c r="SP215" s="7"/>
      <c r="SQ215" s="7"/>
      <c r="SR215" s="7"/>
      <c r="SS215" s="7"/>
      <c r="ST215" s="7"/>
      <c r="SU215" s="7"/>
      <c r="SV215" s="7"/>
      <c r="SW215" s="7"/>
      <c r="SX215" s="7"/>
      <c r="SY215" s="7"/>
      <c r="SZ215" s="7"/>
      <c r="TA215" s="7"/>
      <c r="TB215" s="7"/>
      <c r="TC215" s="7"/>
      <c r="TD215" s="7"/>
      <c r="TE215" s="7"/>
      <c r="TF215" s="7"/>
      <c r="TG215" s="7"/>
      <c r="TH215" s="7"/>
      <c r="TI215" s="7"/>
      <c r="TJ215" s="7"/>
      <c r="TK215" s="7"/>
      <c r="TL215" s="7"/>
      <c r="TM215" s="7"/>
      <c r="TN215" s="7"/>
      <c r="TO215" s="7"/>
      <c r="TP215" s="7"/>
      <c r="TQ215" s="7"/>
      <c r="TR215" s="7"/>
      <c r="TS215" s="7"/>
      <c r="TT215" s="7"/>
      <c r="TU215" s="7"/>
      <c r="TV215" s="7"/>
      <c r="TW215" s="7"/>
      <c r="TX215" s="7"/>
      <c r="TY215" s="7"/>
      <c r="TZ215" s="7"/>
      <c r="UA215" s="7"/>
      <c r="UB215" s="7"/>
      <c r="UC215" s="7"/>
      <c r="UD215" s="7"/>
      <c r="UE215" s="7"/>
      <c r="UF215" s="7"/>
      <c r="UG215" s="7"/>
      <c r="UH215" s="7"/>
      <c r="UI215" s="7"/>
      <c r="UJ215" s="7"/>
      <c r="UK215" s="7"/>
      <c r="UL215" s="7"/>
      <c r="UM215" s="7"/>
      <c r="UN215" s="7"/>
      <c r="UO215" s="7"/>
      <c r="UP215" s="7"/>
      <c r="UQ215" s="7"/>
      <c r="UR215" s="7"/>
      <c r="US215" s="7"/>
      <c r="UT215" s="7"/>
      <c r="UU215" s="7"/>
      <c r="UV215" s="7"/>
      <c r="UW215" s="7"/>
      <c r="UX215" s="7"/>
      <c r="UY215" s="7"/>
      <c r="UZ215" s="7"/>
      <c r="VA215" s="7"/>
      <c r="VB215" s="7"/>
      <c r="VC215" s="7"/>
      <c r="VD215" s="7"/>
      <c r="VE215" s="7"/>
      <c r="VF215" s="7"/>
      <c r="VG215" s="7"/>
      <c r="VH215" s="7"/>
      <c r="VI215" s="7"/>
      <c r="VJ215" s="7"/>
      <c r="VK215" s="7"/>
      <c r="VL215" s="7"/>
      <c r="VM215" s="7"/>
      <c r="VN215" s="7"/>
      <c r="VO215" s="7"/>
      <c r="VP215" s="7"/>
      <c r="VQ215" s="7"/>
      <c r="VR215" s="7"/>
      <c r="VS215" s="7"/>
      <c r="VT215" s="7"/>
      <c r="VU215" s="7"/>
      <c r="VV215" s="7"/>
      <c r="VW215" s="7"/>
      <c r="VX215" s="7"/>
      <c r="VY215" s="7"/>
      <c r="VZ215" s="7"/>
      <c r="WA215" s="7"/>
      <c r="WB215" s="7"/>
      <c r="WC215" s="7"/>
      <c r="WD215" s="7"/>
      <c r="WE215" s="7"/>
      <c r="WF215" s="7"/>
      <c r="WG215" s="7"/>
      <c r="WH215" s="7"/>
      <c r="WI215" s="7"/>
      <c r="WJ215" s="7"/>
      <c r="WK215" s="7"/>
      <c r="WL215" s="7"/>
      <c r="WM215" s="7"/>
      <c r="WN215" s="7"/>
      <c r="WO215" s="7"/>
      <c r="WP215" s="7"/>
      <c r="WQ215" s="7"/>
      <c r="WR215" s="7"/>
      <c r="WS215" s="7"/>
      <c r="WT215" s="7"/>
      <c r="WU215" s="7"/>
      <c r="WV215" s="7"/>
      <c r="WW215" s="7"/>
      <c r="WX215" s="7"/>
      <c r="WY215" s="7"/>
      <c r="WZ215" s="7"/>
      <c r="XA215" s="7"/>
      <c r="XB215" s="7"/>
      <c r="XC215" s="7"/>
      <c r="XD215" s="7"/>
      <c r="XE215" s="7"/>
      <c r="XF215" s="7"/>
      <c r="XG215" s="7"/>
      <c r="XH215" s="7"/>
      <c r="XI215" s="7"/>
      <c r="XJ215" s="7"/>
      <c r="XK215" s="7"/>
      <c r="XL215" s="7"/>
      <c r="XM215" s="7"/>
      <c r="XN215" s="7"/>
      <c r="XO215" s="7"/>
      <c r="XP215" s="7"/>
      <c r="XQ215" s="7"/>
      <c r="XR215" s="7"/>
      <c r="XS215" s="7"/>
      <c r="XT215" s="7"/>
      <c r="XU215" s="7"/>
      <c r="XV215" s="7"/>
      <c r="XW215" s="7"/>
      <c r="XX215" s="7"/>
      <c r="XY215" s="7"/>
      <c r="XZ215" s="7"/>
      <c r="YA215" s="7"/>
      <c r="YB215" s="7"/>
      <c r="YC215" s="7"/>
      <c r="YD215" s="7"/>
      <c r="YE215" s="7"/>
      <c r="YF215" s="7"/>
      <c r="YG215" s="7"/>
      <c r="YH215" s="7"/>
      <c r="YI215" s="7"/>
      <c r="YJ215" s="7"/>
      <c r="YK215" s="7"/>
      <c r="YL215" s="7"/>
      <c r="YM215" s="7"/>
      <c r="YN215" s="7"/>
      <c r="YO215" s="7"/>
      <c r="YP215" s="7"/>
      <c r="YQ215" s="7"/>
      <c r="YR215" s="7"/>
      <c r="YS215" s="7"/>
      <c r="YT215" s="7"/>
      <c r="YU215" s="7"/>
      <c r="YV215" s="7"/>
      <c r="YW215" s="7"/>
      <c r="YX215" s="7"/>
      <c r="YY215" s="7"/>
      <c r="YZ215" s="7"/>
      <c r="ZA215" s="7"/>
      <c r="ZB215" s="7"/>
      <c r="ZC215" s="7"/>
      <c r="ZD215" s="7"/>
      <c r="ZE215" s="7"/>
      <c r="ZF215" s="7"/>
      <c r="ZG215" s="7"/>
      <c r="ZH215" s="7"/>
      <c r="ZI215" s="7"/>
      <c r="ZJ215" s="7"/>
      <c r="ZK215" s="7"/>
      <c r="ZL215" s="7"/>
      <c r="ZM215" s="7"/>
      <c r="ZN215" s="7"/>
      <c r="ZO215" s="7"/>
      <c r="ZP215" s="7"/>
      <c r="ZQ215" s="7"/>
      <c r="ZR215" s="7"/>
      <c r="ZS215" s="7"/>
      <c r="ZT215" s="7"/>
      <c r="ZU215" s="7"/>
      <c r="ZV215" s="7"/>
      <c r="ZW215" s="7"/>
      <c r="ZX215" s="7"/>
      <c r="ZY215" s="7"/>
      <c r="ZZ215" s="7"/>
      <c r="AAA215" s="7"/>
      <c r="AAB215" s="7"/>
      <c r="AAC215" s="7"/>
      <c r="AAD215" s="7"/>
      <c r="AAE215" s="7"/>
      <c r="AAF215" s="7"/>
      <c r="AAG215" s="7"/>
      <c r="AAH215" s="7"/>
      <c r="AAI215" s="7"/>
      <c r="AAJ215" s="7"/>
      <c r="AAK215" s="7"/>
      <c r="AAL215" s="7"/>
      <c r="AAM215" s="7"/>
      <c r="AAN215" s="7"/>
      <c r="AAO215" s="7"/>
      <c r="AAP215" s="7"/>
      <c r="AAQ215" s="7"/>
      <c r="AAR215" s="7"/>
      <c r="AAS215" s="7"/>
      <c r="AAT215" s="7"/>
      <c r="AAU215" s="7"/>
      <c r="AAV215" s="7"/>
      <c r="AAW215" s="7"/>
      <c r="AAX215" s="7"/>
      <c r="AAY215" s="7"/>
      <c r="AAZ215" s="7"/>
      <c r="ABA215" s="7"/>
      <c r="ABB215" s="7"/>
      <c r="ABC215" s="7"/>
      <c r="ABD215" s="7"/>
      <c r="ABE215" s="7"/>
      <c r="ABF215" s="7"/>
      <c r="ABG215" s="7"/>
      <c r="ABH215" s="7"/>
      <c r="ABI215" s="7"/>
      <c r="ABJ215" s="7"/>
      <c r="ABK215" s="7"/>
      <c r="ABL215" s="7"/>
      <c r="ABM215" s="7"/>
      <c r="ABN215" s="7"/>
      <c r="ABO215" s="7"/>
      <c r="ABP215" s="7"/>
      <c r="ABQ215" s="7"/>
      <c r="ABR215" s="7"/>
      <c r="ABS215" s="7"/>
      <c r="ABT215" s="7"/>
      <c r="ABU215" s="7"/>
      <c r="ABV215" s="7"/>
      <c r="ABW215" s="7"/>
      <c r="ABX215" s="7"/>
      <c r="ABY215" s="7"/>
      <c r="ABZ215" s="7"/>
      <c r="ACA215" s="7"/>
      <c r="ACB215" s="7"/>
      <c r="ACC215" s="7"/>
      <c r="ACD215" s="7"/>
      <c r="ACE215" s="7"/>
      <c r="ACF215" s="7"/>
      <c r="ACG215" s="7"/>
      <c r="ACH215" s="7"/>
      <c r="ACI215" s="7"/>
      <c r="ACJ215" s="7"/>
      <c r="ACK215" s="7"/>
      <c r="ACL215" s="7"/>
      <c r="ACM215" s="7"/>
      <c r="ACN215" s="7"/>
      <c r="ACO215" s="7"/>
      <c r="ACP215" s="7"/>
      <c r="ACQ215" s="7"/>
      <c r="ACR215" s="7"/>
      <c r="ACS215" s="7"/>
      <c r="ACT215" s="7"/>
      <c r="ACU215" s="7"/>
      <c r="ACV215" s="7"/>
      <c r="ACW215" s="7"/>
      <c r="ACX215" s="7"/>
      <c r="ACY215" s="7"/>
      <c r="ACZ215" s="7"/>
      <c r="ADA215" s="7"/>
      <c r="ADB215" s="7"/>
      <c r="ADC215" s="7"/>
      <c r="ADD215" s="7"/>
      <c r="ADE215" s="7"/>
      <c r="ADF215" s="7"/>
      <c r="ADG215" s="7"/>
      <c r="ADH215" s="7"/>
      <c r="ADI215" s="7"/>
      <c r="ADJ215" s="7"/>
      <c r="ADK215" s="7"/>
      <c r="ADL215" s="7"/>
      <c r="ADM215" s="7"/>
      <c r="ADN215" s="7"/>
      <c r="ADO215" s="7"/>
      <c r="ADP215" s="7"/>
      <c r="ADQ215" s="7"/>
      <c r="ADR215" s="7"/>
      <c r="ADS215" s="7"/>
      <c r="ADT215" s="7"/>
      <c r="ADU215" s="7"/>
      <c r="ADV215" s="7"/>
      <c r="ADW215" s="7"/>
      <c r="ADX215" s="7"/>
      <c r="ADY215" s="7"/>
      <c r="ADZ215" s="7"/>
      <c r="AEA215" s="7"/>
      <c r="AEB215" s="7"/>
      <c r="AEC215" s="7"/>
      <c r="AED215" s="7"/>
      <c r="AEE215" s="7"/>
      <c r="AEF215" s="7"/>
      <c r="AEG215" s="7"/>
      <c r="AEH215" s="7"/>
      <c r="AEI215" s="7"/>
      <c r="AEJ215" s="7"/>
      <c r="AEK215" s="7"/>
      <c r="AEL215" s="7"/>
      <c r="AEM215" s="7"/>
      <c r="AEN215" s="7"/>
      <c r="AEO215" s="7"/>
      <c r="AEP215" s="7"/>
      <c r="AEQ215" s="7"/>
      <c r="AER215" s="7"/>
      <c r="AES215" s="7"/>
      <c r="AET215" s="7"/>
      <c r="AEU215" s="7"/>
      <c r="AEV215" s="7"/>
      <c r="AEW215" s="7"/>
      <c r="AEX215" s="7"/>
      <c r="AEY215" s="7"/>
      <c r="AEZ215" s="7"/>
      <c r="AFA215" s="7"/>
      <c r="AFB215" s="7"/>
      <c r="AFC215" s="7"/>
      <c r="AFD215" s="7"/>
      <c r="AFE215" s="7"/>
      <c r="AFF215" s="7"/>
      <c r="AFG215" s="7"/>
      <c r="AFH215" s="7"/>
      <c r="AFI215" s="7"/>
      <c r="AFJ215" s="7"/>
      <c r="AFK215" s="7"/>
      <c r="AFL215" s="7"/>
    </row>
    <row r="216" spans="1:844" ht="60">
      <c r="A216" s="133"/>
      <c r="B216" s="146"/>
      <c r="C216" s="93" t="s">
        <v>672</v>
      </c>
      <c r="D216" s="90" t="s">
        <v>397</v>
      </c>
      <c r="E216" s="88" t="s">
        <v>695</v>
      </c>
      <c r="F216" s="99" t="s">
        <v>648</v>
      </c>
      <c r="G216" s="99" t="s">
        <v>12</v>
      </c>
      <c r="H216" s="79"/>
      <c r="I216" s="82"/>
      <c r="J216" s="79">
        <v>657.8</v>
      </c>
      <c r="K216" s="79">
        <v>514.9</v>
      </c>
      <c r="L216" s="79">
        <v>514.9</v>
      </c>
      <c r="M216" s="79">
        <v>514.9</v>
      </c>
      <c r="N216" s="80" t="s">
        <v>694</v>
      </c>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CS216" s="7"/>
      <c r="CT216" s="7"/>
      <c r="CU216" s="7"/>
      <c r="CV216" s="7"/>
      <c r="CW216" s="7"/>
      <c r="CX216" s="7"/>
      <c r="CY216" s="7"/>
      <c r="CZ216" s="7"/>
      <c r="DA216" s="7"/>
      <c r="DB216" s="7"/>
      <c r="DC216" s="7"/>
      <c r="DD216" s="7"/>
      <c r="DE216" s="7"/>
      <c r="DF216" s="7"/>
      <c r="DG216" s="7"/>
      <c r="DH216" s="7"/>
      <c r="DI216" s="7"/>
      <c r="DJ216" s="7"/>
      <c r="DK216" s="7"/>
      <c r="DL216" s="7"/>
      <c r="DM216" s="7"/>
      <c r="DN216" s="7"/>
      <c r="DO216" s="7"/>
      <c r="DP216" s="7"/>
      <c r="DQ216" s="7"/>
      <c r="DR216" s="7"/>
      <c r="DS216" s="7"/>
      <c r="DT216" s="7"/>
      <c r="DU216" s="7"/>
      <c r="DV216" s="7"/>
      <c r="DW216" s="7"/>
      <c r="DX216" s="7"/>
      <c r="DY216" s="7"/>
      <c r="DZ216" s="7"/>
      <c r="EA216" s="7"/>
      <c r="EB216" s="7"/>
      <c r="EC216" s="7"/>
      <c r="ED216" s="7"/>
      <c r="EE216" s="7"/>
      <c r="EF216" s="7"/>
      <c r="EG216" s="7"/>
      <c r="EH216" s="7"/>
      <c r="EI216" s="7"/>
      <c r="EJ216" s="7"/>
      <c r="EK216" s="7"/>
      <c r="EL216" s="7"/>
      <c r="EM216" s="7"/>
      <c r="EN216" s="7"/>
      <c r="EO216" s="7"/>
      <c r="EP216" s="7"/>
      <c r="EQ216" s="7"/>
      <c r="ER216" s="7"/>
      <c r="ES216" s="7"/>
      <c r="ET216" s="7"/>
      <c r="EU216" s="7"/>
      <c r="EV216" s="7"/>
      <c r="EW216" s="7"/>
      <c r="EX216" s="7"/>
      <c r="EY216" s="7"/>
      <c r="EZ216" s="7"/>
      <c r="FA216" s="7"/>
      <c r="FB216" s="7"/>
      <c r="FC216" s="7"/>
      <c r="FD216" s="7"/>
      <c r="FE216" s="7"/>
      <c r="FF216" s="7"/>
      <c r="FG216" s="7"/>
      <c r="FH216" s="7"/>
      <c r="FI216" s="7"/>
      <c r="FJ216" s="7"/>
      <c r="FK216" s="7"/>
      <c r="FL216" s="7"/>
      <c r="FM216" s="7"/>
      <c r="FN216" s="7"/>
      <c r="FO216" s="7"/>
      <c r="FP216" s="7"/>
      <c r="FQ216" s="7"/>
      <c r="FR216" s="7"/>
      <c r="FS216" s="7"/>
      <c r="FT216" s="7"/>
      <c r="FU216" s="7"/>
      <c r="FV216" s="7"/>
      <c r="FW216" s="7"/>
      <c r="FX216" s="7"/>
      <c r="FY216" s="7"/>
      <c r="FZ216" s="7"/>
      <c r="GA216" s="7"/>
      <c r="GB216" s="7"/>
      <c r="GC216" s="7"/>
      <c r="GD216" s="7"/>
      <c r="GE216" s="7"/>
      <c r="GF216" s="7"/>
      <c r="GG216" s="7"/>
      <c r="GH216" s="7"/>
      <c r="GI216" s="7"/>
      <c r="GJ216" s="7"/>
      <c r="GK216" s="7"/>
      <c r="GL216" s="7"/>
      <c r="GM216" s="7"/>
      <c r="GN216" s="7"/>
      <c r="GO216" s="7"/>
      <c r="GP216" s="7"/>
      <c r="GQ216" s="7"/>
      <c r="GR216" s="7"/>
      <c r="GS216" s="7"/>
      <c r="GT216" s="7"/>
      <c r="GU216" s="7"/>
      <c r="GV216" s="7"/>
      <c r="GW216" s="7"/>
      <c r="GX216" s="7"/>
      <c r="GY216" s="7"/>
      <c r="GZ216" s="7"/>
      <c r="HA216" s="7"/>
      <c r="HB216" s="7"/>
      <c r="HC216" s="7"/>
      <c r="HD216" s="7"/>
      <c r="HE216" s="7"/>
      <c r="HF216" s="7"/>
      <c r="HG216" s="7"/>
      <c r="HH216" s="7"/>
      <c r="HI216" s="7"/>
      <c r="HJ216" s="7"/>
      <c r="HK216" s="7"/>
      <c r="HL216" s="7"/>
      <c r="HM216" s="7"/>
      <c r="HN216" s="7"/>
      <c r="HO216" s="7"/>
      <c r="HP216" s="7"/>
      <c r="HQ216" s="7"/>
      <c r="HR216" s="7"/>
      <c r="HS216" s="7"/>
      <c r="HT216" s="7"/>
      <c r="HU216" s="7"/>
      <c r="HV216" s="7"/>
      <c r="HW216" s="7"/>
      <c r="HX216" s="7"/>
      <c r="HY216" s="7"/>
      <c r="HZ216" s="7"/>
      <c r="IA216" s="7"/>
      <c r="IB216" s="7"/>
      <c r="IC216" s="7"/>
      <c r="ID216" s="7"/>
      <c r="IE216" s="7"/>
      <c r="IF216" s="7"/>
      <c r="IG216" s="7"/>
      <c r="IH216" s="7"/>
      <c r="II216" s="7"/>
      <c r="IJ216" s="7"/>
      <c r="IK216" s="7"/>
      <c r="IL216" s="7"/>
      <c r="IM216" s="7"/>
      <c r="IN216" s="7"/>
      <c r="IO216" s="7"/>
      <c r="IP216" s="7"/>
      <c r="IQ216" s="7"/>
      <c r="IR216" s="7"/>
      <c r="IS216" s="7"/>
      <c r="IT216" s="7"/>
      <c r="IU216" s="7"/>
      <c r="IV216" s="7"/>
      <c r="IW216" s="7"/>
      <c r="IX216" s="7"/>
      <c r="IY216" s="7"/>
      <c r="IZ216" s="7"/>
      <c r="JA216" s="7"/>
      <c r="JB216" s="7"/>
      <c r="JC216" s="7"/>
      <c r="JD216" s="7"/>
      <c r="JE216" s="7"/>
      <c r="JF216" s="7"/>
      <c r="JG216" s="7"/>
      <c r="JH216" s="7"/>
      <c r="JI216" s="7"/>
      <c r="JJ216" s="7"/>
      <c r="JK216" s="7"/>
      <c r="JL216" s="7"/>
      <c r="JM216" s="7"/>
      <c r="JN216" s="7"/>
      <c r="JO216" s="7"/>
      <c r="JP216" s="7"/>
      <c r="JQ216" s="7"/>
      <c r="JR216" s="7"/>
      <c r="JS216" s="7"/>
      <c r="JT216" s="7"/>
      <c r="JU216" s="7"/>
      <c r="JV216" s="7"/>
      <c r="JW216" s="7"/>
      <c r="JX216" s="7"/>
      <c r="JY216" s="7"/>
      <c r="JZ216" s="7"/>
      <c r="KA216" s="7"/>
      <c r="KB216" s="7"/>
      <c r="KC216" s="7"/>
      <c r="KD216" s="7"/>
      <c r="KE216" s="7"/>
      <c r="KF216" s="7"/>
      <c r="KG216" s="7"/>
      <c r="KH216" s="7"/>
      <c r="KI216" s="7"/>
      <c r="KJ216" s="7"/>
      <c r="KK216" s="7"/>
      <c r="KL216" s="7"/>
      <c r="KM216" s="7"/>
      <c r="KN216" s="7"/>
      <c r="KO216" s="7"/>
      <c r="KP216" s="7"/>
      <c r="KQ216" s="7"/>
      <c r="KR216" s="7"/>
      <c r="KS216" s="7"/>
      <c r="KT216" s="7"/>
      <c r="KU216" s="7"/>
      <c r="KV216" s="7"/>
      <c r="KW216" s="7"/>
      <c r="KX216" s="7"/>
      <c r="KY216" s="7"/>
      <c r="KZ216" s="7"/>
      <c r="LA216" s="7"/>
      <c r="LB216" s="7"/>
      <c r="LC216" s="7"/>
      <c r="LD216" s="7"/>
      <c r="LE216" s="7"/>
      <c r="LF216" s="7"/>
      <c r="LG216" s="7"/>
      <c r="LH216" s="7"/>
      <c r="LI216" s="7"/>
      <c r="LJ216" s="7"/>
      <c r="LK216" s="7"/>
      <c r="LL216" s="7"/>
      <c r="LM216" s="7"/>
      <c r="LN216" s="7"/>
      <c r="LO216" s="7"/>
      <c r="LP216" s="7"/>
      <c r="LQ216" s="7"/>
      <c r="LR216" s="7"/>
      <c r="LS216" s="7"/>
      <c r="LT216" s="7"/>
      <c r="LU216" s="7"/>
      <c r="LV216" s="7"/>
      <c r="LW216" s="7"/>
      <c r="LX216" s="7"/>
      <c r="LY216" s="7"/>
      <c r="LZ216" s="7"/>
      <c r="MA216" s="7"/>
      <c r="MB216" s="7"/>
      <c r="MC216" s="7"/>
      <c r="MD216" s="7"/>
      <c r="ME216" s="7"/>
      <c r="MF216" s="7"/>
      <c r="MG216" s="7"/>
      <c r="MH216" s="7"/>
      <c r="MI216" s="7"/>
      <c r="MJ216" s="7"/>
      <c r="MK216" s="7"/>
      <c r="ML216" s="7"/>
      <c r="MM216" s="7"/>
      <c r="MN216" s="7"/>
      <c r="MO216" s="7"/>
      <c r="MP216" s="7"/>
      <c r="MQ216" s="7"/>
      <c r="MR216" s="7"/>
      <c r="MS216" s="7"/>
      <c r="MT216" s="7"/>
      <c r="MU216" s="7"/>
      <c r="MV216" s="7"/>
      <c r="MW216" s="7"/>
      <c r="MX216" s="7"/>
      <c r="MY216" s="7"/>
      <c r="MZ216" s="7"/>
      <c r="NA216" s="7"/>
      <c r="NB216" s="7"/>
      <c r="NC216" s="7"/>
      <c r="ND216" s="7"/>
      <c r="NE216" s="7"/>
      <c r="NF216" s="7"/>
      <c r="NG216" s="7"/>
      <c r="NH216" s="7"/>
      <c r="NI216" s="7"/>
      <c r="NJ216" s="7"/>
      <c r="NK216" s="7"/>
      <c r="NL216" s="7"/>
      <c r="NM216" s="7"/>
      <c r="NN216" s="7"/>
      <c r="NO216" s="7"/>
      <c r="NP216" s="7"/>
      <c r="NQ216" s="7"/>
      <c r="NR216" s="7"/>
      <c r="NS216" s="7"/>
      <c r="NT216" s="7"/>
      <c r="NU216" s="7"/>
      <c r="NV216" s="7"/>
      <c r="NW216" s="7"/>
      <c r="NX216" s="7"/>
      <c r="NY216" s="7"/>
      <c r="NZ216" s="7"/>
      <c r="OA216" s="7"/>
      <c r="OB216" s="7"/>
      <c r="OC216" s="7"/>
      <c r="OD216" s="7"/>
      <c r="OE216" s="7"/>
      <c r="OF216" s="7"/>
      <c r="OG216" s="7"/>
      <c r="OH216" s="7"/>
      <c r="OI216" s="7"/>
      <c r="OJ216" s="7"/>
      <c r="OK216" s="7"/>
      <c r="OL216" s="7"/>
      <c r="OM216" s="7"/>
      <c r="ON216" s="7"/>
      <c r="OO216" s="7"/>
      <c r="OP216" s="7"/>
      <c r="OQ216" s="7"/>
      <c r="OR216" s="7"/>
      <c r="OS216" s="7"/>
      <c r="OT216" s="7"/>
      <c r="OU216" s="7"/>
      <c r="OV216" s="7"/>
      <c r="OW216" s="7"/>
      <c r="OX216" s="7"/>
      <c r="OY216" s="7"/>
      <c r="OZ216" s="7"/>
      <c r="PA216" s="7"/>
      <c r="PB216" s="7"/>
      <c r="PC216" s="7"/>
      <c r="PD216" s="7"/>
      <c r="PE216" s="7"/>
      <c r="PF216" s="7"/>
      <c r="PG216" s="7"/>
      <c r="PH216" s="7"/>
      <c r="PI216" s="7"/>
      <c r="PJ216" s="7"/>
      <c r="PK216" s="7"/>
      <c r="PL216" s="7"/>
      <c r="PM216" s="7"/>
      <c r="PN216" s="7"/>
      <c r="PO216" s="7"/>
      <c r="PP216" s="7"/>
      <c r="PQ216" s="7"/>
      <c r="PR216" s="7"/>
      <c r="PS216" s="7"/>
      <c r="PT216" s="7"/>
      <c r="PU216" s="7"/>
      <c r="PV216" s="7"/>
      <c r="PW216" s="7"/>
      <c r="PX216" s="7"/>
      <c r="PY216" s="7"/>
      <c r="PZ216" s="7"/>
      <c r="QA216" s="7"/>
      <c r="QB216" s="7"/>
      <c r="QC216" s="7"/>
      <c r="QD216" s="7"/>
      <c r="QE216" s="7"/>
      <c r="QF216" s="7"/>
      <c r="QG216" s="7"/>
      <c r="QH216" s="7"/>
      <c r="QI216" s="7"/>
      <c r="QJ216" s="7"/>
      <c r="QK216" s="7"/>
      <c r="QL216" s="7"/>
      <c r="QM216" s="7"/>
      <c r="QN216" s="7"/>
      <c r="QO216" s="7"/>
      <c r="QP216" s="7"/>
      <c r="QQ216" s="7"/>
      <c r="QR216" s="7"/>
      <c r="QS216" s="7"/>
      <c r="QT216" s="7"/>
      <c r="QU216" s="7"/>
      <c r="QV216" s="7"/>
      <c r="QW216" s="7"/>
      <c r="QX216" s="7"/>
      <c r="QY216" s="7"/>
      <c r="QZ216" s="7"/>
      <c r="RA216" s="7"/>
      <c r="RB216" s="7"/>
      <c r="RC216" s="7"/>
      <c r="RD216" s="7"/>
      <c r="RE216" s="7"/>
      <c r="RF216" s="7"/>
      <c r="RG216" s="7"/>
      <c r="RH216" s="7"/>
      <c r="RI216" s="7"/>
      <c r="RJ216" s="7"/>
      <c r="RK216" s="7"/>
      <c r="RL216" s="7"/>
      <c r="RM216" s="7"/>
      <c r="RN216" s="7"/>
      <c r="RO216" s="7"/>
      <c r="RP216" s="7"/>
      <c r="RQ216" s="7"/>
      <c r="RR216" s="7"/>
      <c r="RS216" s="7"/>
      <c r="RT216" s="7"/>
      <c r="RU216" s="7"/>
      <c r="RV216" s="7"/>
      <c r="RW216" s="7"/>
      <c r="RX216" s="7"/>
      <c r="RY216" s="7"/>
      <c r="RZ216" s="7"/>
      <c r="SA216" s="7"/>
      <c r="SB216" s="7"/>
      <c r="SC216" s="7"/>
      <c r="SD216" s="7"/>
      <c r="SE216" s="7"/>
      <c r="SF216" s="7"/>
      <c r="SG216" s="7"/>
      <c r="SH216" s="7"/>
      <c r="SI216" s="7"/>
      <c r="SJ216" s="7"/>
      <c r="SK216" s="7"/>
      <c r="SL216" s="7"/>
      <c r="SM216" s="7"/>
      <c r="SN216" s="7"/>
      <c r="SO216" s="7"/>
      <c r="SP216" s="7"/>
      <c r="SQ216" s="7"/>
      <c r="SR216" s="7"/>
      <c r="SS216" s="7"/>
      <c r="ST216" s="7"/>
      <c r="SU216" s="7"/>
      <c r="SV216" s="7"/>
      <c r="SW216" s="7"/>
      <c r="SX216" s="7"/>
      <c r="SY216" s="7"/>
      <c r="SZ216" s="7"/>
      <c r="TA216" s="7"/>
      <c r="TB216" s="7"/>
      <c r="TC216" s="7"/>
      <c r="TD216" s="7"/>
      <c r="TE216" s="7"/>
      <c r="TF216" s="7"/>
      <c r="TG216" s="7"/>
      <c r="TH216" s="7"/>
      <c r="TI216" s="7"/>
      <c r="TJ216" s="7"/>
      <c r="TK216" s="7"/>
      <c r="TL216" s="7"/>
      <c r="TM216" s="7"/>
      <c r="TN216" s="7"/>
      <c r="TO216" s="7"/>
      <c r="TP216" s="7"/>
      <c r="TQ216" s="7"/>
      <c r="TR216" s="7"/>
      <c r="TS216" s="7"/>
      <c r="TT216" s="7"/>
      <c r="TU216" s="7"/>
      <c r="TV216" s="7"/>
      <c r="TW216" s="7"/>
      <c r="TX216" s="7"/>
      <c r="TY216" s="7"/>
      <c r="TZ216" s="7"/>
      <c r="UA216" s="7"/>
      <c r="UB216" s="7"/>
      <c r="UC216" s="7"/>
      <c r="UD216" s="7"/>
      <c r="UE216" s="7"/>
      <c r="UF216" s="7"/>
      <c r="UG216" s="7"/>
      <c r="UH216" s="7"/>
      <c r="UI216" s="7"/>
      <c r="UJ216" s="7"/>
      <c r="UK216" s="7"/>
      <c r="UL216" s="7"/>
      <c r="UM216" s="7"/>
      <c r="UN216" s="7"/>
      <c r="UO216" s="7"/>
      <c r="UP216" s="7"/>
      <c r="UQ216" s="7"/>
      <c r="UR216" s="7"/>
      <c r="US216" s="7"/>
      <c r="UT216" s="7"/>
      <c r="UU216" s="7"/>
      <c r="UV216" s="7"/>
      <c r="UW216" s="7"/>
      <c r="UX216" s="7"/>
      <c r="UY216" s="7"/>
      <c r="UZ216" s="7"/>
      <c r="VA216" s="7"/>
      <c r="VB216" s="7"/>
      <c r="VC216" s="7"/>
      <c r="VD216" s="7"/>
      <c r="VE216" s="7"/>
      <c r="VF216" s="7"/>
      <c r="VG216" s="7"/>
      <c r="VH216" s="7"/>
      <c r="VI216" s="7"/>
      <c r="VJ216" s="7"/>
      <c r="VK216" s="7"/>
      <c r="VL216" s="7"/>
      <c r="VM216" s="7"/>
      <c r="VN216" s="7"/>
      <c r="VO216" s="7"/>
      <c r="VP216" s="7"/>
      <c r="VQ216" s="7"/>
      <c r="VR216" s="7"/>
      <c r="VS216" s="7"/>
      <c r="VT216" s="7"/>
      <c r="VU216" s="7"/>
      <c r="VV216" s="7"/>
      <c r="VW216" s="7"/>
      <c r="VX216" s="7"/>
      <c r="VY216" s="7"/>
      <c r="VZ216" s="7"/>
      <c r="WA216" s="7"/>
      <c r="WB216" s="7"/>
      <c r="WC216" s="7"/>
      <c r="WD216" s="7"/>
      <c r="WE216" s="7"/>
      <c r="WF216" s="7"/>
      <c r="WG216" s="7"/>
      <c r="WH216" s="7"/>
      <c r="WI216" s="7"/>
      <c r="WJ216" s="7"/>
      <c r="WK216" s="7"/>
      <c r="WL216" s="7"/>
      <c r="WM216" s="7"/>
      <c r="WN216" s="7"/>
      <c r="WO216" s="7"/>
      <c r="WP216" s="7"/>
      <c r="WQ216" s="7"/>
      <c r="WR216" s="7"/>
      <c r="WS216" s="7"/>
      <c r="WT216" s="7"/>
      <c r="WU216" s="7"/>
      <c r="WV216" s="7"/>
      <c r="WW216" s="7"/>
      <c r="WX216" s="7"/>
      <c r="WY216" s="7"/>
      <c r="WZ216" s="7"/>
      <c r="XA216" s="7"/>
      <c r="XB216" s="7"/>
      <c r="XC216" s="7"/>
      <c r="XD216" s="7"/>
      <c r="XE216" s="7"/>
      <c r="XF216" s="7"/>
      <c r="XG216" s="7"/>
      <c r="XH216" s="7"/>
      <c r="XI216" s="7"/>
      <c r="XJ216" s="7"/>
      <c r="XK216" s="7"/>
      <c r="XL216" s="7"/>
      <c r="XM216" s="7"/>
      <c r="XN216" s="7"/>
      <c r="XO216" s="7"/>
      <c r="XP216" s="7"/>
      <c r="XQ216" s="7"/>
      <c r="XR216" s="7"/>
      <c r="XS216" s="7"/>
      <c r="XT216" s="7"/>
      <c r="XU216" s="7"/>
      <c r="XV216" s="7"/>
      <c r="XW216" s="7"/>
      <c r="XX216" s="7"/>
      <c r="XY216" s="7"/>
      <c r="XZ216" s="7"/>
      <c r="YA216" s="7"/>
      <c r="YB216" s="7"/>
      <c r="YC216" s="7"/>
      <c r="YD216" s="7"/>
      <c r="YE216" s="7"/>
      <c r="YF216" s="7"/>
      <c r="YG216" s="7"/>
      <c r="YH216" s="7"/>
      <c r="YI216" s="7"/>
      <c r="YJ216" s="7"/>
      <c r="YK216" s="7"/>
      <c r="YL216" s="7"/>
      <c r="YM216" s="7"/>
      <c r="YN216" s="7"/>
      <c r="YO216" s="7"/>
      <c r="YP216" s="7"/>
      <c r="YQ216" s="7"/>
      <c r="YR216" s="7"/>
      <c r="YS216" s="7"/>
      <c r="YT216" s="7"/>
      <c r="YU216" s="7"/>
      <c r="YV216" s="7"/>
      <c r="YW216" s="7"/>
      <c r="YX216" s="7"/>
      <c r="YY216" s="7"/>
      <c r="YZ216" s="7"/>
      <c r="ZA216" s="7"/>
      <c r="ZB216" s="7"/>
      <c r="ZC216" s="7"/>
      <c r="ZD216" s="7"/>
      <c r="ZE216" s="7"/>
      <c r="ZF216" s="7"/>
      <c r="ZG216" s="7"/>
      <c r="ZH216" s="7"/>
      <c r="ZI216" s="7"/>
      <c r="ZJ216" s="7"/>
      <c r="ZK216" s="7"/>
      <c r="ZL216" s="7"/>
      <c r="ZM216" s="7"/>
      <c r="ZN216" s="7"/>
      <c r="ZO216" s="7"/>
      <c r="ZP216" s="7"/>
      <c r="ZQ216" s="7"/>
      <c r="ZR216" s="7"/>
      <c r="ZS216" s="7"/>
      <c r="ZT216" s="7"/>
      <c r="ZU216" s="7"/>
      <c r="ZV216" s="7"/>
      <c r="ZW216" s="7"/>
      <c r="ZX216" s="7"/>
      <c r="ZY216" s="7"/>
      <c r="ZZ216" s="7"/>
      <c r="AAA216" s="7"/>
      <c r="AAB216" s="7"/>
      <c r="AAC216" s="7"/>
      <c r="AAD216" s="7"/>
      <c r="AAE216" s="7"/>
      <c r="AAF216" s="7"/>
      <c r="AAG216" s="7"/>
      <c r="AAH216" s="7"/>
      <c r="AAI216" s="7"/>
      <c r="AAJ216" s="7"/>
      <c r="AAK216" s="7"/>
      <c r="AAL216" s="7"/>
      <c r="AAM216" s="7"/>
      <c r="AAN216" s="7"/>
      <c r="AAO216" s="7"/>
      <c r="AAP216" s="7"/>
      <c r="AAQ216" s="7"/>
      <c r="AAR216" s="7"/>
      <c r="AAS216" s="7"/>
      <c r="AAT216" s="7"/>
      <c r="AAU216" s="7"/>
      <c r="AAV216" s="7"/>
      <c r="AAW216" s="7"/>
      <c r="AAX216" s="7"/>
      <c r="AAY216" s="7"/>
      <c r="AAZ216" s="7"/>
      <c r="ABA216" s="7"/>
      <c r="ABB216" s="7"/>
      <c r="ABC216" s="7"/>
      <c r="ABD216" s="7"/>
      <c r="ABE216" s="7"/>
      <c r="ABF216" s="7"/>
      <c r="ABG216" s="7"/>
      <c r="ABH216" s="7"/>
      <c r="ABI216" s="7"/>
      <c r="ABJ216" s="7"/>
      <c r="ABK216" s="7"/>
      <c r="ABL216" s="7"/>
      <c r="ABM216" s="7"/>
      <c r="ABN216" s="7"/>
      <c r="ABO216" s="7"/>
      <c r="ABP216" s="7"/>
      <c r="ABQ216" s="7"/>
      <c r="ABR216" s="7"/>
      <c r="ABS216" s="7"/>
      <c r="ABT216" s="7"/>
      <c r="ABU216" s="7"/>
      <c r="ABV216" s="7"/>
      <c r="ABW216" s="7"/>
      <c r="ABX216" s="7"/>
      <c r="ABY216" s="7"/>
      <c r="ABZ216" s="7"/>
      <c r="ACA216" s="7"/>
      <c r="ACB216" s="7"/>
      <c r="ACC216" s="7"/>
      <c r="ACD216" s="7"/>
      <c r="ACE216" s="7"/>
      <c r="ACF216" s="7"/>
      <c r="ACG216" s="7"/>
      <c r="ACH216" s="7"/>
      <c r="ACI216" s="7"/>
      <c r="ACJ216" s="7"/>
      <c r="ACK216" s="7"/>
      <c r="ACL216" s="7"/>
      <c r="ACM216" s="7"/>
      <c r="ACN216" s="7"/>
      <c r="ACO216" s="7"/>
      <c r="ACP216" s="7"/>
      <c r="ACQ216" s="7"/>
      <c r="ACR216" s="7"/>
      <c r="ACS216" s="7"/>
      <c r="ACT216" s="7"/>
      <c r="ACU216" s="7"/>
      <c r="ACV216" s="7"/>
      <c r="ACW216" s="7"/>
      <c r="ACX216" s="7"/>
      <c r="ACY216" s="7"/>
      <c r="ACZ216" s="7"/>
      <c r="ADA216" s="7"/>
      <c r="ADB216" s="7"/>
      <c r="ADC216" s="7"/>
      <c r="ADD216" s="7"/>
      <c r="ADE216" s="7"/>
      <c r="ADF216" s="7"/>
      <c r="ADG216" s="7"/>
      <c r="ADH216" s="7"/>
      <c r="ADI216" s="7"/>
      <c r="ADJ216" s="7"/>
      <c r="ADK216" s="7"/>
      <c r="ADL216" s="7"/>
      <c r="ADM216" s="7"/>
      <c r="ADN216" s="7"/>
      <c r="ADO216" s="7"/>
      <c r="ADP216" s="7"/>
      <c r="ADQ216" s="7"/>
      <c r="ADR216" s="7"/>
      <c r="ADS216" s="7"/>
      <c r="ADT216" s="7"/>
      <c r="ADU216" s="7"/>
      <c r="ADV216" s="7"/>
      <c r="ADW216" s="7"/>
      <c r="ADX216" s="7"/>
      <c r="ADY216" s="7"/>
      <c r="ADZ216" s="7"/>
      <c r="AEA216" s="7"/>
      <c r="AEB216" s="7"/>
      <c r="AEC216" s="7"/>
      <c r="AED216" s="7"/>
      <c r="AEE216" s="7"/>
      <c r="AEF216" s="7"/>
      <c r="AEG216" s="7"/>
      <c r="AEH216" s="7"/>
      <c r="AEI216" s="7"/>
      <c r="AEJ216" s="7"/>
      <c r="AEK216" s="7"/>
      <c r="AEL216" s="7"/>
      <c r="AEM216" s="7"/>
      <c r="AEN216" s="7"/>
      <c r="AEO216" s="7"/>
      <c r="AEP216" s="7"/>
      <c r="AEQ216" s="7"/>
      <c r="AER216" s="7"/>
      <c r="AES216" s="7"/>
      <c r="AET216" s="7"/>
      <c r="AEU216" s="7"/>
      <c r="AEV216" s="7"/>
      <c r="AEW216" s="7"/>
      <c r="AEX216" s="7"/>
      <c r="AEY216" s="7"/>
      <c r="AEZ216" s="7"/>
      <c r="AFA216" s="7"/>
      <c r="AFB216" s="7"/>
      <c r="AFC216" s="7"/>
      <c r="AFD216" s="7"/>
      <c r="AFE216" s="7"/>
      <c r="AFF216" s="7"/>
      <c r="AFG216" s="7"/>
      <c r="AFH216" s="7"/>
      <c r="AFI216" s="7"/>
      <c r="AFJ216" s="7"/>
      <c r="AFK216" s="7"/>
      <c r="AFL216" s="7"/>
    </row>
    <row r="217" spans="1:844" ht="45">
      <c r="A217" s="133"/>
      <c r="B217" s="146"/>
      <c r="C217" s="93" t="s">
        <v>823</v>
      </c>
      <c r="D217" s="90" t="s">
        <v>391</v>
      </c>
      <c r="E217" s="44" t="s">
        <v>1430</v>
      </c>
      <c r="F217" s="41" t="s">
        <v>648</v>
      </c>
      <c r="G217" s="40" t="s">
        <v>644</v>
      </c>
      <c r="H217" s="79">
        <f>23</f>
        <v>23</v>
      </c>
      <c r="I217" s="82">
        <v>23</v>
      </c>
      <c r="J217" s="79">
        <v>15.1</v>
      </c>
      <c r="K217" s="79"/>
      <c r="L217" s="79"/>
      <c r="M217" s="79"/>
      <c r="N217" s="80" t="s">
        <v>1431</v>
      </c>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7"/>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7"/>
      <c r="EZ217" s="7"/>
      <c r="FA217" s="7"/>
      <c r="FB217" s="7"/>
      <c r="FC217" s="7"/>
      <c r="FD217" s="7"/>
      <c r="FE217" s="7"/>
      <c r="FF217" s="7"/>
      <c r="FG217" s="7"/>
      <c r="FH217" s="7"/>
      <c r="FI217" s="7"/>
      <c r="FJ217" s="7"/>
      <c r="FK217" s="7"/>
      <c r="FL217" s="7"/>
      <c r="FM217" s="7"/>
      <c r="FN217" s="7"/>
      <c r="FO217" s="7"/>
      <c r="FP217" s="7"/>
      <c r="FQ217" s="7"/>
      <c r="FR217" s="7"/>
      <c r="FS217" s="7"/>
      <c r="FT217" s="7"/>
      <c r="FU217" s="7"/>
      <c r="FV217" s="7"/>
      <c r="FW217" s="7"/>
      <c r="FX217" s="7"/>
      <c r="FY217" s="7"/>
      <c r="FZ217" s="7"/>
      <c r="GA217" s="7"/>
      <c r="GB217" s="7"/>
      <c r="GC217" s="7"/>
      <c r="GD217" s="7"/>
      <c r="GE217" s="7"/>
      <c r="GF217" s="7"/>
      <c r="GG217" s="7"/>
      <c r="GH217" s="7"/>
      <c r="GI217" s="7"/>
      <c r="GJ217" s="7"/>
      <c r="GK217" s="7"/>
      <c r="GL217" s="7"/>
      <c r="GM217" s="7"/>
      <c r="GN217" s="7"/>
      <c r="GO217" s="7"/>
      <c r="GP217" s="7"/>
      <c r="GQ217" s="7"/>
      <c r="GR217" s="7"/>
      <c r="GS217" s="7"/>
      <c r="GT217" s="7"/>
      <c r="GU217" s="7"/>
      <c r="GV217" s="7"/>
      <c r="GW217" s="7"/>
      <c r="GX217" s="7"/>
      <c r="GY217" s="7"/>
      <c r="GZ217" s="7"/>
      <c r="HA217" s="7"/>
      <c r="HB217" s="7"/>
      <c r="HC217" s="7"/>
      <c r="HD217" s="7"/>
      <c r="HE217" s="7"/>
      <c r="HF217" s="7"/>
      <c r="HG217" s="7"/>
      <c r="HH217" s="7"/>
      <c r="HI217" s="7"/>
      <c r="HJ217" s="7"/>
      <c r="HK217" s="7"/>
      <c r="HL217" s="7"/>
      <c r="HM217" s="7"/>
      <c r="HN217" s="7"/>
      <c r="HO217" s="7"/>
      <c r="HP217" s="7"/>
      <c r="HQ217" s="7"/>
      <c r="HR217" s="7"/>
      <c r="HS217" s="7"/>
      <c r="HT217" s="7"/>
      <c r="HU217" s="7"/>
      <c r="HV217" s="7"/>
      <c r="HW217" s="7"/>
      <c r="HX217" s="7"/>
      <c r="HY217" s="7"/>
      <c r="HZ217" s="7"/>
      <c r="IA217" s="7"/>
      <c r="IB217" s="7"/>
      <c r="IC217" s="7"/>
      <c r="ID217" s="7"/>
      <c r="IE217" s="7"/>
      <c r="IF217" s="7"/>
      <c r="IG217" s="7"/>
      <c r="IH217" s="7"/>
      <c r="II217" s="7"/>
      <c r="IJ217" s="7"/>
      <c r="IK217" s="7"/>
      <c r="IL217" s="7"/>
      <c r="IM217" s="7"/>
      <c r="IN217" s="7"/>
      <c r="IO217" s="7"/>
      <c r="IP217" s="7"/>
      <c r="IQ217" s="7"/>
      <c r="IR217" s="7"/>
      <c r="IS217" s="7"/>
      <c r="IT217" s="7"/>
      <c r="IU217" s="7"/>
      <c r="IV217" s="7"/>
      <c r="IW217" s="7"/>
      <c r="IX217" s="7"/>
      <c r="IY217" s="7"/>
      <c r="IZ217" s="7"/>
      <c r="JA217" s="7"/>
      <c r="JB217" s="7"/>
      <c r="JC217" s="7"/>
      <c r="JD217" s="7"/>
      <c r="JE217" s="7"/>
      <c r="JF217" s="7"/>
      <c r="JG217" s="7"/>
      <c r="JH217" s="7"/>
      <c r="JI217" s="7"/>
      <c r="JJ217" s="7"/>
      <c r="JK217" s="7"/>
      <c r="JL217" s="7"/>
      <c r="JM217" s="7"/>
      <c r="JN217" s="7"/>
      <c r="JO217" s="7"/>
      <c r="JP217" s="7"/>
      <c r="JQ217" s="7"/>
      <c r="JR217" s="7"/>
      <c r="JS217" s="7"/>
      <c r="JT217" s="7"/>
      <c r="JU217" s="7"/>
      <c r="JV217" s="7"/>
      <c r="JW217" s="7"/>
      <c r="JX217" s="7"/>
      <c r="JY217" s="7"/>
      <c r="JZ217" s="7"/>
      <c r="KA217" s="7"/>
      <c r="KB217" s="7"/>
      <c r="KC217" s="7"/>
      <c r="KD217" s="7"/>
      <c r="KE217" s="7"/>
      <c r="KF217" s="7"/>
      <c r="KG217" s="7"/>
      <c r="KH217" s="7"/>
      <c r="KI217" s="7"/>
      <c r="KJ217" s="7"/>
      <c r="KK217" s="7"/>
      <c r="KL217" s="7"/>
      <c r="KM217" s="7"/>
      <c r="KN217" s="7"/>
      <c r="KO217" s="7"/>
      <c r="KP217" s="7"/>
      <c r="KQ217" s="7"/>
      <c r="KR217" s="7"/>
      <c r="KS217" s="7"/>
      <c r="KT217" s="7"/>
      <c r="KU217" s="7"/>
      <c r="KV217" s="7"/>
      <c r="KW217" s="7"/>
      <c r="KX217" s="7"/>
      <c r="KY217" s="7"/>
      <c r="KZ217" s="7"/>
      <c r="LA217" s="7"/>
      <c r="LB217" s="7"/>
      <c r="LC217" s="7"/>
      <c r="LD217" s="7"/>
      <c r="LE217" s="7"/>
      <c r="LF217" s="7"/>
      <c r="LG217" s="7"/>
      <c r="LH217" s="7"/>
      <c r="LI217" s="7"/>
      <c r="LJ217" s="7"/>
      <c r="LK217" s="7"/>
      <c r="LL217" s="7"/>
      <c r="LM217" s="7"/>
      <c r="LN217" s="7"/>
      <c r="LO217" s="7"/>
      <c r="LP217" s="7"/>
      <c r="LQ217" s="7"/>
      <c r="LR217" s="7"/>
      <c r="LS217" s="7"/>
      <c r="LT217" s="7"/>
      <c r="LU217" s="7"/>
      <c r="LV217" s="7"/>
      <c r="LW217" s="7"/>
      <c r="LX217" s="7"/>
      <c r="LY217" s="7"/>
      <c r="LZ217" s="7"/>
      <c r="MA217" s="7"/>
      <c r="MB217" s="7"/>
      <c r="MC217" s="7"/>
      <c r="MD217" s="7"/>
      <c r="ME217" s="7"/>
      <c r="MF217" s="7"/>
      <c r="MG217" s="7"/>
      <c r="MH217" s="7"/>
      <c r="MI217" s="7"/>
      <c r="MJ217" s="7"/>
      <c r="MK217" s="7"/>
      <c r="ML217" s="7"/>
      <c r="MM217" s="7"/>
      <c r="MN217" s="7"/>
      <c r="MO217" s="7"/>
      <c r="MP217" s="7"/>
      <c r="MQ217" s="7"/>
      <c r="MR217" s="7"/>
      <c r="MS217" s="7"/>
      <c r="MT217" s="7"/>
      <c r="MU217" s="7"/>
      <c r="MV217" s="7"/>
      <c r="MW217" s="7"/>
      <c r="MX217" s="7"/>
      <c r="MY217" s="7"/>
      <c r="MZ217" s="7"/>
      <c r="NA217" s="7"/>
      <c r="NB217" s="7"/>
      <c r="NC217" s="7"/>
      <c r="ND217" s="7"/>
      <c r="NE217" s="7"/>
      <c r="NF217" s="7"/>
      <c r="NG217" s="7"/>
      <c r="NH217" s="7"/>
      <c r="NI217" s="7"/>
      <c r="NJ217" s="7"/>
      <c r="NK217" s="7"/>
      <c r="NL217" s="7"/>
      <c r="NM217" s="7"/>
      <c r="NN217" s="7"/>
      <c r="NO217" s="7"/>
      <c r="NP217" s="7"/>
      <c r="NQ217" s="7"/>
      <c r="NR217" s="7"/>
      <c r="NS217" s="7"/>
      <c r="NT217" s="7"/>
      <c r="NU217" s="7"/>
      <c r="NV217" s="7"/>
      <c r="NW217" s="7"/>
      <c r="NX217" s="7"/>
      <c r="NY217" s="7"/>
      <c r="NZ217" s="7"/>
      <c r="OA217" s="7"/>
      <c r="OB217" s="7"/>
      <c r="OC217" s="7"/>
      <c r="OD217" s="7"/>
      <c r="OE217" s="7"/>
      <c r="OF217" s="7"/>
      <c r="OG217" s="7"/>
      <c r="OH217" s="7"/>
      <c r="OI217" s="7"/>
      <c r="OJ217" s="7"/>
      <c r="OK217" s="7"/>
      <c r="OL217" s="7"/>
      <c r="OM217" s="7"/>
      <c r="ON217" s="7"/>
      <c r="OO217" s="7"/>
      <c r="OP217" s="7"/>
      <c r="OQ217" s="7"/>
      <c r="OR217" s="7"/>
      <c r="OS217" s="7"/>
      <c r="OT217" s="7"/>
      <c r="OU217" s="7"/>
      <c r="OV217" s="7"/>
      <c r="OW217" s="7"/>
      <c r="OX217" s="7"/>
      <c r="OY217" s="7"/>
      <c r="OZ217" s="7"/>
      <c r="PA217" s="7"/>
      <c r="PB217" s="7"/>
      <c r="PC217" s="7"/>
      <c r="PD217" s="7"/>
      <c r="PE217" s="7"/>
      <c r="PF217" s="7"/>
      <c r="PG217" s="7"/>
      <c r="PH217" s="7"/>
      <c r="PI217" s="7"/>
      <c r="PJ217" s="7"/>
      <c r="PK217" s="7"/>
      <c r="PL217" s="7"/>
      <c r="PM217" s="7"/>
      <c r="PN217" s="7"/>
      <c r="PO217" s="7"/>
      <c r="PP217" s="7"/>
      <c r="PQ217" s="7"/>
      <c r="PR217" s="7"/>
      <c r="PS217" s="7"/>
      <c r="PT217" s="7"/>
      <c r="PU217" s="7"/>
      <c r="PV217" s="7"/>
      <c r="PW217" s="7"/>
      <c r="PX217" s="7"/>
      <c r="PY217" s="7"/>
      <c r="PZ217" s="7"/>
      <c r="QA217" s="7"/>
      <c r="QB217" s="7"/>
      <c r="QC217" s="7"/>
      <c r="QD217" s="7"/>
      <c r="QE217" s="7"/>
      <c r="QF217" s="7"/>
      <c r="QG217" s="7"/>
      <c r="QH217" s="7"/>
      <c r="QI217" s="7"/>
      <c r="QJ217" s="7"/>
      <c r="QK217" s="7"/>
      <c r="QL217" s="7"/>
      <c r="QM217" s="7"/>
      <c r="QN217" s="7"/>
      <c r="QO217" s="7"/>
      <c r="QP217" s="7"/>
      <c r="QQ217" s="7"/>
      <c r="QR217" s="7"/>
      <c r="QS217" s="7"/>
      <c r="QT217" s="7"/>
      <c r="QU217" s="7"/>
      <c r="QV217" s="7"/>
      <c r="QW217" s="7"/>
      <c r="QX217" s="7"/>
      <c r="QY217" s="7"/>
      <c r="QZ217" s="7"/>
      <c r="RA217" s="7"/>
      <c r="RB217" s="7"/>
      <c r="RC217" s="7"/>
      <c r="RD217" s="7"/>
      <c r="RE217" s="7"/>
      <c r="RF217" s="7"/>
      <c r="RG217" s="7"/>
      <c r="RH217" s="7"/>
      <c r="RI217" s="7"/>
      <c r="RJ217" s="7"/>
      <c r="RK217" s="7"/>
      <c r="RL217" s="7"/>
      <c r="RM217" s="7"/>
      <c r="RN217" s="7"/>
      <c r="RO217" s="7"/>
      <c r="RP217" s="7"/>
      <c r="RQ217" s="7"/>
      <c r="RR217" s="7"/>
      <c r="RS217" s="7"/>
      <c r="RT217" s="7"/>
      <c r="RU217" s="7"/>
      <c r="RV217" s="7"/>
      <c r="RW217" s="7"/>
      <c r="RX217" s="7"/>
      <c r="RY217" s="7"/>
      <c r="RZ217" s="7"/>
      <c r="SA217" s="7"/>
      <c r="SB217" s="7"/>
      <c r="SC217" s="7"/>
      <c r="SD217" s="7"/>
      <c r="SE217" s="7"/>
      <c r="SF217" s="7"/>
      <c r="SG217" s="7"/>
      <c r="SH217" s="7"/>
      <c r="SI217" s="7"/>
      <c r="SJ217" s="7"/>
      <c r="SK217" s="7"/>
      <c r="SL217" s="7"/>
      <c r="SM217" s="7"/>
      <c r="SN217" s="7"/>
      <c r="SO217" s="7"/>
      <c r="SP217" s="7"/>
      <c r="SQ217" s="7"/>
      <c r="SR217" s="7"/>
      <c r="SS217" s="7"/>
      <c r="ST217" s="7"/>
      <c r="SU217" s="7"/>
      <c r="SV217" s="7"/>
      <c r="SW217" s="7"/>
      <c r="SX217" s="7"/>
      <c r="SY217" s="7"/>
      <c r="SZ217" s="7"/>
      <c r="TA217" s="7"/>
      <c r="TB217" s="7"/>
      <c r="TC217" s="7"/>
      <c r="TD217" s="7"/>
      <c r="TE217" s="7"/>
      <c r="TF217" s="7"/>
      <c r="TG217" s="7"/>
      <c r="TH217" s="7"/>
      <c r="TI217" s="7"/>
      <c r="TJ217" s="7"/>
      <c r="TK217" s="7"/>
      <c r="TL217" s="7"/>
      <c r="TM217" s="7"/>
      <c r="TN217" s="7"/>
      <c r="TO217" s="7"/>
      <c r="TP217" s="7"/>
      <c r="TQ217" s="7"/>
      <c r="TR217" s="7"/>
      <c r="TS217" s="7"/>
      <c r="TT217" s="7"/>
      <c r="TU217" s="7"/>
      <c r="TV217" s="7"/>
      <c r="TW217" s="7"/>
      <c r="TX217" s="7"/>
      <c r="TY217" s="7"/>
      <c r="TZ217" s="7"/>
      <c r="UA217" s="7"/>
      <c r="UB217" s="7"/>
      <c r="UC217" s="7"/>
      <c r="UD217" s="7"/>
      <c r="UE217" s="7"/>
      <c r="UF217" s="7"/>
      <c r="UG217" s="7"/>
      <c r="UH217" s="7"/>
      <c r="UI217" s="7"/>
      <c r="UJ217" s="7"/>
      <c r="UK217" s="7"/>
      <c r="UL217" s="7"/>
      <c r="UM217" s="7"/>
      <c r="UN217" s="7"/>
      <c r="UO217" s="7"/>
      <c r="UP217" s="7"/>
      <c r="UQ217" s="7"/>
      <c r="UR217" s="7"/>
      <c r="US217" s="7"/>
      <c r="UT217" s="7"/>
      <c r="UU217" s="7"/>
      <c r="UV217" s="7"/>
      <c r="UW217" s="7"/>
      <c r="UX217" s="7"/>
      <c r="UY217" s="7"/>
      <c r="UZ217" s="7"/>
      <c r="VA217" s="7"/>
      <c r="VB217" s="7"/>
      <c r="VC217" s="7"/>
      <c r="VD217" s="7"/>
      <c r="VE217" s="7"/>
      <c r="VF217" s="7"/>
      <c r="VG217" s="7"/>
      <c r="VH217" s="7"/>
      <c r="VI217" s="7"/>
      <c r="VJ217" s="7"/>
      <c r="VK217" s="7"/>
      <c r="VL217" s="7"/>
      <c r="VM217" s="7"/>
      <c r="VN217" s="7"/>
      <c r="VO217" s="7"/>
      <c r="VP217" s="7"/>
      <c r="VQ217" s="7"/>
      <c r="VR217" s="7"/>
      <c r="VS217" s="7"/>
      <c r="VT217" s="7"/>
      <c r="VU217" s="7"/>
      <c r="VV217" s="7"/>
      <c r="VW217" s="7"/>
      <c r="VX217" s="7"/>
      <c r="VY217" s="7"/>
      <c r="VZ217" s="7"/>
      <c r="WA217" s="7"/>
      <c r="WB217" s="7"/>
      <c r="WC217" s="7"/>
      <c r="WD217" s="7"/>
      <c r="WE217" s="7"/>
      <c r="WF217" s="7"/>
      <c r="WG217" s="7"/>
      <c r="WH217" s="7"/>
      <c r="WI217" s="7"/>
      <c r="WJ217" s="7"/>
      <c r="WK217" s="7"/>
      <c r="WL217" s="7"/>
      <c r="WM217" s="7"/>
      <c r="WN217" s="7"/>
      <c r="WO217" s="7"/>
      <c r="WP217" s="7"/>
      <c r="WQ217" s="7"/>
      <c r="WR217" s="7"/>
      <c r="WS217" s="7"/>
      <c r="WT217" s="7"/>
      <c r="WU217" s="7"/>
      <c r="WV217" s="7"/>
      <c r="WW217" s="7"/>
      <c r="WX217" s="7"/>
      <c r="WY217" s="7"/>
      <c r="WZ217" s="7"/>
      <c r="XA217" s="7"/>
      <c r="XB217" s="7"/>
      <c r="XC217" s="7"/>
      <c r="XD217" s="7"/>
      <c r="XE217" s="7"/>
      <c r="XF217" s="7"/>
      <c r="XG217" s="7"/>
      <c r="XH217" s="7"/>
      <c r="XI217" s="7"/>
      <c r="XJ217" s="7"/>
      <c r="XK217" s="7"/>
      <c r="XL217" s="7"/>
      <c r="XM217" s="7"/>
      <c r="XN217" s="7"/>
      <c r="XO217" s="7"/>
      <c r="XP217" s="7"/>
      <c r="XQ217" s="7"/>
      <c r="XR217" s="7"/>
      <c r="XS217" s="7"/>
      <c r="XT217" s="7"/>
      <c r="XU217" s="7"/>
      <c r="XV217" s="7"/>
      <c r="XW217" s="7"/>
      <c r="XX217" s="7"/>
      <c r="XY217" s="7"/>
      <c r="XZ217" s="7"/>
      <c r="YA217" s="7"/>
      <c r="YB217" s="7"/>
      <c r="YC217" s="7"/>
      <c r="YD217" s="7"/>
      <c r="YE217" s="7"/>
      <c r="YF217" s="7"/>
      <c r="YG217" s="7"/>
      <c r="YH217" s="7"/>
      <c r="YI217" s="7"/>
      <c r="YJ217" s="7"/>
      <c r="YK217" s="7"/>
      <c r="YL217" s="7"/>
      <c r="YM217" s="7"/>
      <c r="YN217" s="7"/>
      <c r="YO217" s="7"/>
      <c r="YP217" s="7"/>
      <c r="YQ217" s="7"/>
      <c r="YR217" s="7"/>
      <c r="YS217" s="7"/>
      <c r="YT217" s="7"/>
      <c r="YU217" s="7"/>
      <c r="YV217" s="7"/>
      <c r="YW217" s="7"/>
      <c r="YX217" s="7"/>
      <c r="YY217" s="7"/>
      <c r="YZ217" s="7"/>
      <c r="ZA217" s="7"/>
      <c r="ZB217" s="7"/>
      <c r="ZC217" s="7"/>
      <c r="ZD217" s="7"/>
      <c r="ZE217" s="7"/>
      <c r="ZF217" s="7"/>
      <c r="ZG217" s="7"/>
      <c r="ZH217" s="7"/>
      <c r="ZI217" s="7"/>
      <c r="ZJ217" s="7"/>
      <c r="ZK217" s="7"/>
      <c r="ZL217" s="7"/>
      <c r="ZM217" s="7"/>
      <c r="ZN217" s="7"/>
      <c r="ZO217" s="7"/>
      <c r="ZP217" s="7"/>
      <c r="ZQ217" s="7"/>
      <c r="ZR217" s="7"/>
      <c r="ZS217" s="7"/>
      <c r="ZT217" s="7"/>
      <c r="ZU217" s="7"/>
      <c r="ZV217" s="7"/>
      <c r="ZW217" s="7"/>
      <c r="ZX217" s="7"/>
      <c r="ZY217" s="7"/>
      <c r="ZZ217" s="7"/>
      <c r="AAA217" s="7"/>
      <c r="AAB217" s="7"/>
      <c r="AAC217" s="7"/>
      <c r="AAD217" s="7"/>
      <c r="AAE217" s="7"/>
      <c r="AAF217" s="7"/>
      <c r="AAG217" s="7"/>
      <c r="AAH217" s="7"/>
      <c r="AAI217" s="7"/>
      <c r="AAJ217" s="7"/>
      <c r="AAK217" s="7"/>
      <c r="AAL217" s="7"/>
      <c r="AAM217" s="7"/>
      <c r="AAN217" s="7"/>
      <c r="AAO217" s="7"/>
      <c r="AAP217" s="7"/>
      <c r="AAQ217" s="7"/>
      <c r="AAR217" s="7"/>
      <c r="AAS217" s="7"/>
      <c r="AAT217" s="7"/>
      <c r="AAU217" s="7"/>
      <c r="AAV217" s="7"/>
      <c r="AAW217" s="7"/>
      <c r="AAX217" s="7"/>
      <c r="AAY217" s="7"/>
      <c r="AAZ217" s="7"/>
      <c r="ABA217" s="7"/>
      <c r="ABB217" s="7"/>
      <c r="ABC217" s="7"/>
      <c r="ABD217" s="7"/>
      <c r="ABE217" s="7"/>
      <c r="ABF217" s="7"/>
      <c r="ABG217" s="7"/>
      <c r="ABH217" s="7"/>
      <c r="ABI217" s="7"/>
      <c r="ABJ217" s="7"/>
      <c r="ABK217" s="7"/>
      <c r="ABL217" s="7"/>
      <c r="ABM217" s="7"/>
      <c r="ABN217" s="7"/>
      <c r="ABO217" s="7"/>
      <c r="ABP217" s="7"/>
      <c r="ABQ217" s="7"/>
      <c r="ABR217" s="7"/>
      <c r="ABS217" s="7"/>
      <c r="ABT217" s="7"/>
      <c r="ABU217" s="7"/>
      <c r="ABV217" s="7"/>
      <c r="ABW217" s="7"/>
      <c r="ABX217" s="7"/>
      <c r="ABY217" s="7"/>
      <c r="ABZ217" s="7"/>
      <c r="ACA217" s="7"/>
      <c r="ACB217" s="7"/>
      <c r="ACC217" s="7"/>
      <c r="ACD217" s="7"/>
      <c r="ACE217" s="7"/>
      <c r="ACF217" s="7"/>
      <c r="ACG217" s="7"/>
      <c r="ACH217" s="7"/>
      <c r="ACI217" s="7"/>
      <c r="ACJ217" s="7"/>
      <c r="ACK217" s="7"/>
      <c r="ACL217" s="7"/>
      <c r="ACM217" s="7"/>
      <c r="ACN217" s="7"/>
      <c r="ACO217" s="7"/>
      <c r="ACP217" s="7"/>
      <c r="ACQ217" s="7"/>
      <c r="ACR217" s="7"/>
      <c r="ACS217" s="7"/>
      <c r="ACT217" s="7"/>
      <c r="ACU217" s="7"/>
      <c r="ACV217" s="7"/>
      <c r="ACW217" s="7"/>
      <c r="ACX217" s="7"/>
      <c r="ACY217" s="7"/>
      <c r="ACZ217" s="7"/>
      <c r="ADA217" s="7"/>
      <c r="ADB217" s="7"/>
      <c r="ADC217" s="7"/>
      <c r="ADD217" s="7"/>
      <c r="ADE217" s="7"/>
      <c r="ADF217" s="7"/>
      <c r="ADG217" s="7"/>
      <c r="ADH217" s="7"/>
      <c r="ADI217" s="7"/>
      <c r="ADJ217" s="7"/>
      <c r="ADK217" s="7"/>
      <c r="ADL217" s="7"/>
      <c r="ADM217" s="7"/>
      <c r="ADN217" s="7"/>
      <c r="ADO217" s="7"/>
      <c r="ADP217" s="7"/>
      <c r="ADQ217" s="7"/>
      <c r="ADR217" s="7"/>
      <c r="ADS217" s="7"/>
      <c r="ADT217" s="7"/>
      <c r="ADU217" s="7"/>
      <c r="ADV217" s="7"/>
      <c r="ADW217" s="7"/>
      <c r="ADX217" s="7"/>
      <c r="ADY217" s="7"/>
      <c r="ADZ217" s="7"/>
      <c r="AEA217" s="7"/>
      <c r="AEB217" s="7"/>
      <c r="AEC217" s="7"/>
      <c r="AED217" s="7"/>
      <c r="AEE217" s="7"/>
      <c r="AEF217" s="7"/>
      <c r="AEG217" s="7"/>
      <c r="AEH217" s="7"/>
      <c r="AEI217" s="7"/>
      <c r="AEJ217" s="7"/>
      <c r="AEK217" s="7"/>
      <c r="AEL217" s="7"/>
      <c r="AEM217" s="7"/>
      <c r="AEN217" s="7"/>
      <c r="AEO217" s="7"/>
      <c r="AEP217" s="7"/>
      <c r="AEQ217" s="7"/>
      <c r="AER217" s="7"/>
      <c r="AES217" s="7"/>
      <c r="AET217" s="7"/>
      <c r="AEU217" s="7"/>
      <c r="AEV217" s="7"/>
      <c r="AEW217" s="7"/>
      <c r="AEX217" s="7"/>
      <c r="AEY217" s="7"/>
      <c r="AEZ217" s="7"/>
      <c r="AFA217" s="7"/>
      <c r="AFB217" s="7"/>
      <c r="AFC217" s="7"/>
      <c r="AFD217" s="7"/>
      <c r="AFE217" s="7"/>
      <c r="AFF217" s="7"/>
      <c r="AFG217" s="7"/>
      <c r="AFH217" s="7"/>
      <c r="AFI217" s="7"/>
      <c r="AFJ217" s="7"/>
      <c r="AFK217" s="7"/>
      <c r="AFL217" s="7"/>
    </row>
    <row r="218" spans="1:844" ht="57" customHeight="1">
      <c r="A218" s="133"/>
      <c r="B218" s="146"/>
      <c r="C218" s="93" t="s">
        <v>254</v>
      </c>
      <c r="D218" s="90" t="s">
        <v>572</v>
      </c>
      <c r="E218" s="88" t="s">
        <v>947</v>
      </c>
      <c r="F218" s="99" t="s">
        <v>578</v>
      </c>
      <c r="G218" s="38" t="s">
        <v>579</v>
      </c>
      <c r="H218" s="79">
        <v>20.3</v>
      </c>
      <c r="I218" s="82">
        <v>20.3</v>
      </c>
      <c r="J218" s="79">
        <v>23</v>
      </c>
      <c r="K218" s="79">
        <v>23</v>
      </c>
      <c r="L218" s="79">
        <v>24</v>
      </c>
      <c r="M218" s="79"/>
      <c r="N218" s="80" t="s">
        <v>754</v>
      </c>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7"/>
      <c r="CS218" s="7"/>
      <c r="CT218" s="7"/>
      <c r="CU218" s="7"/>
      <c r="CV218" s="7"/>
      <c r="CW218" s="7"/>
      <c r="CX218" s="7"/>
      <c r="CY218" s="7"/>
      <c r="CZ218" s="7"/>
      <c r="DA218" s="7"/>
      <c r="DB218" s="7"/>
      <c r="DC218" s="7"/>
      <c r="DD218" s="7"/>
      <c r="DE218" s="7"/>
      <c r="DF218" s="7"/>
      <c r="DG218" s="7"/>
      <c r="DH218" s="7"/>
      <c r="DI218" s="7"/>
      <c r="DJ218" s="7"/>
      <c r="DK218" s="7"/>
      <c r="DL218" s="7"/>
      <c r="DM218" s="7"/>
      <c r="DN218" s="7"/>
      <c r="DO218" s="7"/>
      <c r="DP218" s="7"/>
      <c r="DQ218" s="7"/>
      <c r="DR218" s="7"/>
      <c r="DS218" s="7"/>
      <c r="DT218" s="7"/>
      <c r="DU218" s="7"/>
      <c r="DV218" s="7"/>
      <c r="DW218" s="7"/>
      <c r="DX218" s="7"/>
      <c r="DY218" s="7"/>
      <c r="DZ218" s="7"/>
      <c r="EA218" s="7"/>
      <c r="EB218" s="7"/>
      <c r="EC218" s="7"/>
      <c r="ED218" s="7"/>
      <c r="EE218" s="7"/>
      <c r="EF218" s="7"/>
      <c r="EG218" s="7"/>
      <c r="EH218" s="7"/>
      <c r="EI218" s="7"/>
      <c r="EJ218" s="7"/>
      <c r="EK218" s="7"/>
      <c r="EL218" s="7"/>
      <c r="EM218" s="7"/>
      <c r="EN218" s="7"/>
      <c r="EO218" s="7"/>
      <c r="EP218" s="7"/>
      <c r="EQ218" s="7"/>
      <c r="ER218" s="7"/>
      <c r="ES218" s="7"/>
      <c r="ET218" s="7"/>
      <c r="EU218" s="7"/>
      <c r="EV218" s="7"/>
      <c r="EW218" s="7"/>
      <c r="EX218" s="7"/>
      <c r="EY218" s="7"/>
      <c r="EZ218" s="7"/>
      <c r="FA218" s="7"/>
      <c r="FB218" s="7"/>
      <c r="FC218" s="7"/>
      <c r="FD218" s="7"/>
      <c r="FE218" s="7"/>
      <c r="FF218" s="7"/>
      <c r="FG218" s="7"/>
      <c r="FH218" s="7"/>
      <c r="FI218" s="7"/>
      <c r="FJ218" s="7"/>
      <c r="FK218" s="7"/>
      <c r="FL218" s="7"/>
      <c r="FM218" s="7"/>
      <c r="FN218" s="7"/>
      <c r="FO218" s="7"/>
      <c r="FP218" s="7"/>
      <c r="FQ218" s="7"/>
      <c r="FR218" s="7"/>
      <c r="FS218" s="7"/>
      <c r="FT218" s="7"/>
      <c r="FU218" s="7"/>
      <c r="FV218" s="7"/>
      <c r="FW218" s="7"/>
      <c r="FX218" s="7"/>
      <c r="FY218" s="7"/>
      <c r="FZ218" s="7"/>
      <c r="GA218" s="7"/>
      <c r="GB218" s="7"/>
      <c r="GC218" s="7"/>
      <c r="GD218" s="7"/>
      <c r="GE218" s="7"/>
      <c r="GF218" s="7"/>
      <c r="GG218" s="7"/>
      <c r="GH218" s="7"/>
      <c r="GI218" s="7"/>
      <c r="GJ218" s="7"/>
      <c r="GK218" s="7"/>
      <c r="GL218" s="7"/>
      <c r="GM218" s="7"/>
      <c r="GN218" s="7"/>
      <c r="GO218" s="7"/>
      <c r="GP218" s="7"/>
      <c r="GQ218" s="7"/>
      <c r="GR218" s="7"/>
      <c r="GS218" s="7"/>
      <c r="GT218" s="7"/>
      <c r="GU218" s="7"/>
      <c r="GV218" s="7"/>
      <c r="GW218" s="7"/>
      <c r="GX218" s="7"/>
      <c r="GY218" s="7"/>
      <c r="GZ218" s="7"/>
      <c r="HA218" s="7"/>
      <c r="HB218" s="7"/>
      <c r="HC218" s="7"/>
      <c r="HD218" s="7"/>
      <c r="HE218" s="7"/>
      <c r="HF218" s="7"/>
      <c r="HG218" s="7"/>
      <c r="HH218" s="7"/>
      <c r="HI218" s="7"/>
      <c r="HJ218" s="7"/>
      <c r="HK218" s="7"/>
      <c r="HL218" s="7"/>
      <c r="HM218" s="7"/>
      <c r="HN218" s="7"/>
      <c r="HO218" s="7"/>
      <c r="HP218" s="7"/>
      <c r="HQ218" s="7"/>
      <c r="HR218" s="7"/>
      <c r="HS218" s="7"/>
      <c r="HT218" s="7"/>
      <c r="HU218" s="7"/>
      <c r="HV218" s="7"/>
      <c r="HW218" s="7"/>
      <c r="HX218" s="7"/>
      <c r="HY218" s="7"/>
      <c r="HZ218" s="7"/>
      <c r="IA218" s="7"/>
      <c r="IB218" s="7"/>
      <c r="IC218" s="7"/>
      <c r="ID218" s="7"/>
      <c r="IE218" s="7"/>
      <c r="IF218" s="7"/>
      <c r="IG218" s="7"/>
      <c r="IH218" s="7"/>
      <c r="II218" s="7"/>
      <c r="IJ218" s="7"/>
      <c r="IK218" s="7"/>
      <c r="IL218" s="7"/>
      <c r="IM218" s="7"/>
      <c r="IN218" s="7"/>
      <c r="IO218" s="7"/>
      <c r="IP218" s="7"/>
      <c r="IQ218" s="7"/>
      <c r="IR218" s="7"/>
      <c r="IS218" s="7"/>
      <c r="IT218" s="7"/>
      <c r="IU218" s="7"/>
      <c r="IV218" s="7"/>
      <c r="IW218" s="7"/>
      <c r="IX218" s="7"/>
      <c r="IY218" s="7"/>
      <c r="IZ218" s="7"/>
      <c r="JA218" s="7"/>
      <c r="JB218" s="7"/>
      <c r="JC218" s="7"/>
      <c r="JD218" s="7"/>
      <c r="JE218" s="7"/>
      <c r="JF218" s="7"/>
      <c r="JG218" s="7"/>
      <c r="JH218" s="7"/>
      <c r="JI218" s="7"/>
      <c r="JJ218" s="7"/>
      <c r="JK218" s="7"/>
      <c r="JL218" s="7"/>
      <c r="JM218" s="7"/>
      <c r="JN218" s="7"/>
      <c r="JO218" s="7"/>
      <c r="JP218" s="7"/>
      <c r="JQ218" s="7"/>
      <c r="JR218" s="7"/>
      <c r="JS218" s="7"/>
      <c r="JT218" s="7"/>
      <c r="JU218" s="7"/>
      <c r="JV218" s="7"/>
      <c r="JW218" s="7"/>
      <c r="JX218" s="7"/>
      <c r="JY218" s="7"/>
      <c r="JZ218" s="7"/>
      <c r="KA218" s="7"/>
      <c r="KB218" s="7"/>
      <c r="KC218" s="7"/>
      <c r="KD218" s="7"/>
      <c r="KE218" s="7"/>
      <c r="KF218" s="7"/>
      <c r="KG218" s="7"/>
      <c r="KH218" s="7"/>
      <c r="KI218" s="7"/>
      <c r="KJ218" s="7"/>
      <c r="KK218" s="7"/>
      <c r="KL218" s="7"/>
      <c r="KM218" s="7"/>
      <c r="KN218" s="7"/>
      <c r="KO218" s="7"/>
      <c r="KP218" s="7"/>
      <c r="KQ218" s="7"/>
      <c r="KR218" s="7"/>
      <c r="KS218" s="7"/>
      <c r="KT218" s="7"/>
      <c r="KU218" s="7"/>
      <c r="KV218" s="7"/>
      <c r="KW218" s="7"/>
      <c r="KX218" s="7"/>
      <c r="KY218" s="7"/>
      <c r="KZ218" s="7"/>
      <c r="LA218" s="7"/>
      <c r="LB218" s="7"/>
      <c r="LC218" s="7"/>
      <c r="LD218" s="7"/>
      <c r="LE218" s="7"/>
      <c r="LF218" s="7"/>
      <c r="LG218" s="7"/>
      <c r="LH218" s="7"/>
      <c r="LI218" s="7"/>
      <c r="LJ218" s="7"/>
      <c r="LK218" s="7"/>
      <c r="LL218" s="7"/>
      <c r="LM218" s="7"/>
      <c r="LN218" s="7"/>
      <c r="LO218" s="7"/>
      <c r="LP218" s="7"/>
      <c r="LQ218" s="7"/>
      <c r="LR218" s="7"/>
      <c r="LS218" s="7"/>
      <c r="LT218" s="7"/>
      <c r="LU218" s="7"/>
      <c r="LV218" s="7"/>
      <c r="LW218" s="7"/>
      <c r="LX218" s="7"/>
      <c r="LY218" s="7"/>
      <c r="LZ218" s="7"/>
      <c r="MA218" s="7"/>
      <c r="MB218" s="7"/>
      <c r="MC218" s="7"/>
      <c r="MD218" s="7"/>
      <c r="ME218" s="7"/>
      <c r="MF218" s="7"/>
      <c r="MG218" s="7"/>
      <c r="MH218" s="7"/>
      <c r="MI218" s="7"/>
      <c r="MJ218" s="7"/>
      <c r="MK218" s="7"/>
      <c r="ML218" s="7"/>
      <c r="MM218" s="7"/>
      <c r="MN218" s="7"/>
      <c r="MO218" s="7"/>
      <c r="MP218" s="7"/>
      <c r="MQ218" s="7"/>
      <c r="MR218" s="7"/>
      <c r="MS218" s="7"/>
      <c r="MT218" s="7"/>
      <c r="MU218" s="7"/>
      <c r="MV218" s="7"/>
      <c r="MW218" s="7"/>
      <c r="MX218" s="7"/>
      <c r="MY218" s="7"/>
      <c r="MZ218" s="7"/>
      <c r="NA218" s="7"/>
      <c r="NB218" s="7"/>
      <c r="NC218" s="7"/>
      <c r="ND218" s="7"/>
      <c r="NE218" s="7"/>
      <c r="NF218" s="7"/>
      <c r="NG218" s="7"/>
      <c r="NH218" s="7"/>
      <c r="NI218" s="7"/>
      <c r="NJ218" s="7"/>
      <c r="NK218" s="7"/>
      <c r="NL218" s="7"/>
      <c r="NM218" s="7"/>
      <c r="NN218" s="7"/>
      <c r="NO218" s="7"/>
      <c r="NP218" s="7"/>
      <c r="NQ218" s="7"/>
      <c r="NR218" s="7"/>
      <c r="NS218" s="7"/>
      <c r="NT218" s="7"/>
      <c r="NU218" s="7"/>
      <c r="NV218" s="7"/>
      <c r="NW218" s="7"/>
      <c r="NX218" s="7"/>
      <c r="NY218" s="7"/>
      <c r="NZ218" s="7"/>
      <c r="OA218" s="7"/>
      <c r="OB218" s="7"/>
      <c r="OC218" s="7"/>
      <c r="OD218" s="7"/>
      <c r="OE218" s="7"/>
      <c r="OF218" s="7"/>
      <c r="OG218" s="7"/>
      <c r="OH218" s="7"/>
      <c r="OI218" s="7"/>
      <c r="OJ218" s="7"/>
      <c r="OK218" s="7"/>
      <c r="OL218" s="7"/>
      <c r="OM218" s="7"/>
      <c r="ON218" s="7"/>
      <c r="OO218" s="7"/>
      <c r="OP218" s="7"/>
      <c r="OQ218" s="7"/>
      <c r="OR218" s="7"/>
      <c r="OS218" s="7"/>
      <c r="OT218" s="7"/>
      <c r="OU218" s="7"/>
      <c r="OV218" s="7"/>
      <c r="OW218" s="7"/>
      <c r="OX218" s="7"/>
      <c r="OY218" s="7"/>
      <c r="OZ218" s="7"/>
      <c r="PA218" s="7"/>
      <c r="PB218" s="7"/>
      <c r="PC218" s="7"/>
      <c r="PD218" s="7"/>
      <c r="PE218" s="7"/>
      <c r="PF218" s="7"/>
      <c r="PG218" s="7"/>
      <c r="PH218" s="7"/>
      <c r="PI218" s="7"/>
      <c r="PJ218" s="7"/>
      <c r="PK218" s="7"/>
      <c r="PL218" s="7"/>
      <c r="PM218" s="7"/>
      <c r="PN218" s="7"/>
      <c r="PO218" s="7"/>
      <c r="PP218" s="7"/>
      <c r="PQ218" s="7"/>
      <c r="PR218" s="7"/>
      <c r="PS218" s="7"/>
      <c r="PT218" s="7"/>
      <c r="PU218" s="7"/>
      <c r="PV218" s="7"/>
      <c r="PW218" s="7"/>
      <c r="PX218" s="7"/>
      <c r="PY218" s="7"/>
      <c r="PZ218" s="7"/>
      <c r="QA218" s="7"/>
      <c r="QB218" s="7"/>
      <c r="QC218" s="7"/>
      <c r="QD218" s="7"/>
      <c r="QE218" s="7"/>
      <c r="QF218" s="7"/>
      <c r="QG218" s="7"/>
      <c r="QH218" s="7"/>
      <c r="QI218" s="7"/>
      <c r="QJ218" s="7"/>
      <c r="QK218" s="7"/>
      <c r="QL218" s="7"/>
      <c r="QM218" s="7"/>
      <c r="QN218" s="7"/>
      <c r="QO218" s="7"/>
      <c r="QP218" s="7"/>
      <c r="QQ218" s="7"/>
      <c r="QR218" s="7"/>
      <c r="QS218" s="7"/>
      <c r="QT218" s="7"/>
      <c r="QU218" s="7"/>
      <c r="QV218" s="7"/>
      <c r="QW218" s="7"/>
      <c r="QX218" s="7"/>
      <c r="QY218" s="7"/>
      <c r="QZ218" s="7"/>
      <c r="RA218" s="7"/>
      <c r="RB218" s="7"/>
      <c r="RC218" s="7"/>
      <c r="RD218" s="7"/>
      <c r="RE218" s="7"/>
      <c r="RF218" s="7"/>
      <c r="RG218" s="7"/>
      <c r="RH218" s="7"/>
      <c r="RI218" s="7"/>
      <c r="RJ218" s="7"/>
      <c r="RK218" s="7"/>
      <c r="RL218" s="7"/>
      <c r="RM218" s="7"/>
      <c r="RN218" s="7"/>
      <c r="RO218" s="7"/>
      <c r="RP218" s="7"/>
      <c r="RQ218" s="7"/>
      <c r="RR218" s="7"/>
      <c r="RS218" s="7"/>
      <c r="RT218" s="7"/>
      <c r="RU218" s="7"/>
      <c r="RV218" s="7"/>
      <c r="RW218" s="7"/>
      <c r="RX218" s="7"/>
      <c r="RY218" s="7"/>
      <c r="RZ218" s="7"/>
      <c r="SA218" s="7"/>
      <c r="SB218" s="7"/>
      <c r="SC218" s="7"/>
      <c r="SD218" s="7"/>
      <c r="SE218" s="7"/>
      <c r="SF218" s="7"/>
      <c r="SG218" s="7"/>
      <c r="SH218" s="7"/>
      <c r="SI218" s="7"/>
      <c r="SJ218" s="7"/>
      <c r="SK218" s="7"/>
      <c r="SL218" s="7"/>
      <c r="SM218" s="7"/>
      <c r="SN218" s="7"/>
      <c r="SO218" s="7"/>
      <c r="SP218" s="7"/>
      <c r="SQ218" s="7"/>
      <c r="SR218" s="7"/>
      <c r="SS218" s="7"/>
      <c r="ST218" s="7"/>
      <c r="SU218" s="7"/>
      <c r="SV218" s="7"/>
      <c r="SW218" s="7"/>
      <c r="SX218" s="7"/>
      <c r="SY218" s="7"/>
      <c r="SZ218" s="7"/>
      <c r="TA218" s="7"/>
      <c r="TB218" s="7"/>
      <c r="TC218" s="7"/>
      <c r="TD218" s="7"/>
      <c r="TE218" s="7"/>
      <c r="TF218" s="7"/>
      <c r="TG218" s="7"/>
      <c r="TH218" s="7"/>
      <c r="TI218" s="7"/>
      <c r="TJ218" s="7"/>
      <c r="TK218" s="7"/>
      <c r="TL218" s="7"/>
      <c r="TM218" s="7"/>
      <c r="TN218" s="7"/>
      <c r="TO218" s="7"/>
      <c r="TP218" s="7"/>
      <c r="TQ218" s="7"/>
      <c r="TR218" s="7"/>
      <c r="TS218" s="7"/>
      <c r="TT218" s="7"/>
      <c r="TU218" s="7"/>
      <c r="TV218" s="7"/>
      <c r="TW218" s="7"/>
      <c r="TX218" s="7"/>
      <c r="TY218" s="7"/>
      <c r="TZ218" s="7"/>
      <c r="UA218" s="7"/>
      <c r="UB218" s="7"/>
      <c r="UC218" s="7"/>
      <c r="UD218" s="7"/>
      <c r="UE218" s="7"/>
      <c r="UF218" s="7"/>
      <c r="UG218" s="7"/>
      <c r="UH218" s="7"/>
      <c r="UI218" s="7"/>
      <c r="UJ218" s="7"/>
      <c r="UK218" s="7"/>
      <c r="UL218" s="7"/>
      <c r="UM218" s="7"/>
      <c r="UN218" s="7"/>
      <c r="UO218" s="7"/>
      <c r="UP218" s="7"/>
      <c r="UQ218" s="7"/>
      <c r="UR218" s="7"/>
      <c r="US218" s="7"/>
      <c r="UT218" s="7"/>
      <c r="UU218" s="7"/>
      <c r="UV218" s="7"/>
      <c r="UW218" s="7"/>
      <c r="UX218" s="7"/>
      <c r="UY218" s="7"/>
      <c r="UZ218" s="7"/>
      <c r="VA218" s="7"/>
      <c r="VB218" s="7"/>
      <c r="VC218" s="7"/>
      <c r="VD218" s="7"/>
      <c r="VE218" s="7"/>
      <c r="VF218" s="7"/>
      <c r="VG218" s="7"/>
      <c r="VH218" s="7"/>
      <c r="VI218" s="7"/>
      <c r="VJ218" s="7"/>
      <c r="VK218" s="7"/>
      <c r="VL218" s="7"/>
      <c r="VM218" s="7"/>
      <c r="VN218" s="7"/>
      <c r="VO218" s="7"/>
      <c r="VP218" s="7"/>
      <c r="VQ218" s="7"/>
      <c r="VR218" s="7"/>
      <c r="VS218" s="7"/>
      <c r="VT218" s="7"/>
      <c r="VU218" s="7"/>
      <c r="VV218" s="7"/>
      <c r="VW218" s="7"/>
      <c r="VX218" s="7"/>
      <c r="VY218" s="7"/>
      <c r="VZ218" s="7"/>
      <c r="WA218" s="7"/>
      <c r="WB218" s="7"/>
      <c r="WC218" s="7"/>
      <c r="WD218" s="7"/>
      <c r="WE218" s="7"/>
      <c r="WF218" s="7"/>
      <c r="WG218" s="7"/>
      <c r="WH218" s="7"/>
      <c r="WI218" s="7"/>
      <c r="WJ218" s="7"/>
      <c r="WK218" s="7"/>
      <c r="WL218" s="7"/>
      <c r="WM218" s="7"/>
      <c r="WN218" s="7"/>
      <c r="WO218" s="7"/>
      <c r="WP218" s="7"/>
      <c r="WQ218" s="7"/>
      <c r="WR218" s="7"/>
      <c r="WS218" s="7"/>
      <c r="WT218" s="7"/>
      <c r="WU218" s="7"/>
      <c r="WV218" s="7"/>
      <c r="WW218" s="7"/>
      <c r="WX218" s="7"/>
      <c r="WY218" s="7"/>
      <c r="WZ218" s="7"/>
      <c r="XA218" s="7"/>
      <c r="XB218" s="7"/>
      <c r="XC218" s="7"/>
      <c r="XD218" s="7"/>
      <c r="XE218" s="7"/>
      <c r="XF218" s="7"/>
      <c r="XG218" s="7"/>
      <c r="XH218" s="7"/>
      <c r="XI218" s="7"/>
      <c r="XJ218" s="7"/>
      <c r="XK218" s="7"/>
      <c r="XL218" s="7"/>
      <c r="XM218" s="7"/>
      <c r="XN218" s="7"/>
      <c r="XO218" s="7"/>
      <c r="XP218" s="7"/>
      <c r="XQ218" s="7"/>
      <c r="XR218" s="7"/>
      <c r="XS218" s="7"/>
      <c r="XT218" s="7"/>
      <c r="XU218" s="7"/>
      <c r="XV218" s="7"/>
      <c r="XW218" s="7"/>
      <c r="XX218" s="7"/>
      <c r="XY218" s="7"/>
      <c r="XZ218" s="7"/>
      <c r="YA218" s="7"/>
      <c r="YB218" s="7"/>
      <c r="YC218" s="7"/>
      <c r="YD218" s="7"/>
      <c r="YE218" s="7"/>
      <c r="YF218" s="7"/>
      <c r="YG218" s="7"/>
      <c r="YH218" s="7"/>
      <c r="YI218" s="7"/>
      <c r="YJ218" s="7"/>
      <c r="YK218" s="7"/>
      <c r="YL218" s="7"/>
      <c r="YM218" s="7"/>
      <c r="YN218" s="7"/>
      <c r="YO218" s="7"/>
      <c r="YP218" s="7"/>
      <c r="YQ218" s="7"/>
      <c r="YR218" s="7"/>
      <c r="YS218" s="7"/>
      <c r="YT218" s="7"/>
      <c r="YU218" s="7"/>
      <c r="YV218" s="7"/>
      <c r="YW218" s="7"/>
      <c r="YX218" s="7"/>
      <c r="YY218" s="7"/>
      <c r="YZ218" s="7"/>
      <c r="ZA218" s="7"/>
      <c r="ZB218" s="7"/>
      <c r="ZC218" s="7"/>
      <c r="ZD218" s="7"/>
      <c r="ZE218" s="7"/>
      <c r="ZF218" s="7"/>
      <c r="ZG218" s="7"/>
      <c r="ZH218" s="7"/>
      <c r="ZI218" s="7"/>
      <c r="ZJ218" s="7"/>
      <c r="ZK218" s="7"/>
      <c r="ZL218" s="7"/>
      <c r="ZM218" s="7"/>
      <c r="ZN218" s="7"/>
      <c r="ZO218" s="7"/>
      <c r="ZP218" s="7"/>
      <c r="ZQ218" s="7"/>
      <c r="ZR218" s="7"/>
      <c r="ZS218" s="7"/>
      <c r="ZT218" s="7"/>
      <c r="ZU218" s="7"/>
      <c r="ZV218" s="7"/>
      <c r="ZW218" s="7"/>
      <c r="ZX218" s="7"/>
      <c r="ZY218" s="7"/>
      <c r="ZZ218" s="7"/>
      <c r="AAA218" s="7"/>
      <c r="AAB218" s="7"/>
      <c r="AAC218" s="7"/>
      <c r="AAD218" s="7"/>
      <c r="AAE218" s="7"/>
      <c r="AAF218" s="7"/>
      <c r="AAG218" s="7"/>
      <c r="AAH218" s="7"/>
      <c r="AAI218" s="7"/>
      <c r="AAJ218" s="7"/>
      <c r="AAK218" s="7"/>
      <c r="AAL218" s="7"/>
      <c r="AAM218" s="7"/>
      <c r="AAN218" s="7"/>
      <c r="AAO218" s="7"/>
      <c r="AAP218" s="7"/>
      <c r="AAQ218" s="7"/>
      <c r="AAR218" s="7"/>
      <c r="AAS218" s="7"/>
      <c r="AAT218" s="7"/>
      <c r="AAU218" s="7"/>
      <c r="AAV218" s="7"/>
      <c r="AAW218" s="7"/>
      <c r="AAX218" s="7"/>
      <c r="AAY218" s="7"/>
      <c r="AAZ218" s="7"/>
      <c r="ABA218" s="7"/>
      <c r="ABB218" s="7"/>
      <c r="ABC218" s="7"/>
      <c r="ABD218" s="7"/>
      <c r="ABE218" s="7"/>
      <c r="ABF218" s="7"/>
      <c r="ABG218" s="7"/>
      <c r="ABH218" s="7"/>
      <c r="ABI218" s="7"/>
      <c r="ABJ218" s="7"/>
      <c r="ABK218" s="7"/>
      <c r="ABL218" s="7"/>
      <c r="ABM218" s="7"/>
      <c r="ABN218" s="7"/>
      <c r="ABO218" s="7"/>
      <c r="ABP218" s="7"/>
      <c r="ABQ218" s="7"/>
      <c r="ABR218" s="7"/>
      <c r="ABS218" s="7"/>
      <c r="ABT218" s="7"/>
      <c r="ABU218" s="7"/>
      <c r="ABV218" s="7"/>
      <c r="ABW218" s="7"/>
      <c r="ABX218" s="7"/>
      <c r="ABY218" s="7"/>
      <c r="ABZ218" s="7"/>
      <c r="ACA218" s="7"/>
      <c r="ACB218" s="7"/>
      <c r="ACC218" s="7"/>
      <c r="ACD218" s="7"/>
      <c r="ACE218" s="7"/>
      <c r="ACF218" s="7"/>
      <c r="ACG218" s="7"/>
      <c r="ACH218" s="7"/>
      <c r="ACI218" s="7"/>
      <c r="ACJ218" s="7"/>
      <c r="ACK218" s="7"/>
      <c r="ACL218" s="7"/>
      <c r="ACM218" s="7"/>
      <c r="ACN218" s="7"/>
      <c r="ACO218" s="7"/>
      <c r="ACP218" s="7"/>
      <c r="ACQ218" s="7"/>
      <c r="ACR218" s="7"/>
      <c r="ACS218" s="7"/>
      <c r="ACT218" s="7"/>
      <c r="ACU218" s="7"/>
      <c r="ACV218" s="7"/>
      <c r="ACW218" s="7"/>
      <c r="ACX218" s="7"/>
      <c r="ACY218" s="7"/>
      <c r="ACZ218" s="7"/>
      <c r="ADA218" s="7"/>
      <c r="ADB218" s="7"/>
      <c r="ADC218" s="7"/>
      <c r="ADD218" s="7"/>
      <c r="ADE218" s="7"/>
      <c r="ADF218" s="7"/>
      <c r="ADG218" s="7"/>
      <c r="ADH218" s="7"/>
      <c r="ADI218" s="7"/>
      <c r="ADJ218" s="7"/>
      <c r="ADK218" s="7"/>
      <c r="ADL218" s="7"/>
      <c r="ADM218" s="7"/>
      <c r="ADN218" s="7"/>
      <c r="ADO218" s="7"/>
      <c r="ADP218" s="7"/>
      <c r="ADQ218" s="7"/>
      <c r="ADR218" s="7"/>
      <c r="ADS218" s="7"/>
      <c r="ADT218" s="7"/>
      <c r="ADU218" s="7"/>
      <c r="ADV218" s="7"/>
      <c r="ADW218" s="7"/>
      <c r="ADX218" s="7"/>
      <c r="ADY218" s="7"/>
      <c r="ADZ218" s="7"/>
      <c r="AEA218" s="7"/>
      <c r="AEB218" s="7"/>
      <c r="AEC218" s="7"/>
      <c r="AED218" s="7"/>
      <c r="AEE218" s="7"/>
      <c r="AEF218" s="7"/>
      <c r="AEG218" s="7"/>
      <c r="AEH218" s="7"/>
      <c r="AEI218" s="7"/>
      <c r="AEJ218" s="7"/>
      <c r="AEK218" s="7"/>
      <c r="AEL218" s="7"/>
      <c r="AEM218" s="7"/>
      <c r="AEN218" s="7"/>
      <c r="AEO218" s="7"/>
      <c r="AEP218" s="7"/>
      <c r="AEQ218" s="7"/>
      <c r="AER218" s="7"/>
      <c r="AES218" s="7"/>
      <c r="AET218" s="7"/>
      <c r="AEU218" s="7"/>
      <c r="AEV218" s="7"/>
      <c r="AEW218" s="7"/>
      <c r="AEX218" s="7"/>
      <c r="AEY218" s="7"/>
      <c r="AEZ218" s="7"/>
      <c r="AFA218" s="7"/>
      <c r="AFB218" s="7"/>
      <c r="AFC218" s="7"/>
      <c r="AFD218" s="7"/>
      <c r="AFE218" s="7"/>
      <c r="AFF218" s="7"/>
      <c r="AFG218" s="7"/>
      <c r="AFH218" s="7"/>
      <c r="AFI218" s="7"/>
      <c r="AFJ218" s="7"/>
      <c r="AFK218" s="7"/>
      <c r="AFL218" s="7"/>
    </row>
    <row r="219" spans="1:844" ht="115.5" customHeight="1">
      <c r="A219" s="133"/>
      <c r="B219" s="146"/>
      <c r="C219" s="93" t="s">
        <v>743</v>
      </c>
      <c r="D219" s="90" t="s">
        <v>572</v>
      </c>
      <c r="E219" s="88" t="s">
        <v>1334</v>
      </c>
      <c r="F219" s="1" t="s">
        <v>648</v>
      </c>
      <c r="G219" s="99" t="s">
        <v>12</v>
      </c>
      <c r="H219" s="87"/>
      <c r="I219" s="87"/>
      <c r="J219" s="87"/>
      <c r="K219" s="87">
        <v>73.8</v>
      </c>
      <c r="L219" s="87">
        <v>75.3</v>
      </c>
      <c r="M219" s="87">
        <v>76.8</v>
      </c>
      <c r="N219" s="80" t="s">
        <v>1335</v>
      </c>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c r="DK219" s="7"/>
      <c r="DL219" s="7"/>
      <c r="DM219" s="7"/>
      <c r="DN219" s="7"/>
      <c r="DO219" s="7"/>
      <c r="DP219" s="7"/>
      <c r="DQ219" s="7"/>
      <c r="DR219" s="7"/>
      <c r="DS219" s="7"/>
      <c r="DT219" s="7"/>
      <c r="DU219" s="7"/>
      <c r="DV219" s="7"/>
      <c r="DW219" s="7"/>
      <c r="DX219" s="7"/>
      <c r="DY219" s="7"/>
      <c r="DZ219" s="7"/>
      <c r="EA219" s="7"/>
      <c r="EB219" s="7"/>
      <c r="EC219" s="7"/>
      <c r="ED219" s="7"/>
      <c r="EE219" s="7"/>
      <c r="EF219" s="7"/>
      <c r="EG219" s="7"/>
      <c r="EH219" s="7"/>
      <c r="EI219" s="7"/>
      <c r="EJ219" s="7"/>
      <c r="EK219" s="7"/>
      <c r="EL219" s="7"/>
      <c r="EM219" s="7"/>
      <c r="EN219" s="7"/>
      <c r="EO219" s="7"/>
      <c r="EP219" s="7"/>
      <c r="EQ219" s="7"/>
      <c r="ER219" s="7"/>
      <c r="ES219" s="7"/>
      <c r="ET219" s="7"/>
      <c r="EU219" s="7"/>
      <c r="EV219" s="7"/>
      <c r="EW219" s="7"/>
      <c r="EX219" s="7"/>
      <c r="EY219" s="7"/>
      <c r="EZ219" s="7"/>
      <c r="FA219" s="7"/>
      <c r="FB219" s="7"/>
      <c r="FC219" s="7"/>
      <c r="FD219" s="7"/>
      <c r="FE219" s="7"/>
      <c r="FF219" s="7"/>
      <c r="FG219" s="7"/>
      <c r="FH219" s="7"/>
      <c r="FI219" s="7"/>
      <c r="FJ219" s="7"/>
      <c r="FK219" s="7"/>
      <c r="FL219" s="7"/>
      <c r="FM219" s="7"/>
      <c r="FN219" s="7"/>
      <c r="FO219" s="7"/>
      <c r="FP219" s="7"/>
      <c r="FQ219" s="7"/>
      <c r="FR219" s="7"/>
      <c r="FS219" s="7"/>
      <c r="FT219" s="7"/>
      <c r="FU219" s="7"/>
      <c r="FV219" s="7"/>
      <c r="FW219" s="7"/>
      <c r="FX219" s="7"/>
      <c r="FY219" s="7"/>
      <c r="FZ219" s="7"/>
      <c r="GA219" s="7"/>
      <c r="GB219" s="7"/>
      <c r="GC219" s="7"/>
      <c r="GD219" s="7"/>
      <c r="GE219" s="7"/>
      <c r="GF219" s="7"/>
      <c r="GG219" s="7"/>
      <c r="GH219" s="7"/>
      <c r="GI219" s="7"/>
      <c r="GJ219" s="7"/>
      <c r="GK219" s="7"/>
      <c r="GL219" s="7"/>
      <c r="GM219" s="7"/>
      <c r="GN219" s="7"/>
      <c r="GO219" s="7"/>
      <c r="GP219" s="7"/>
      <c r="GQ219" s="7"/>
      <c r="GR219" s="7"/>
      <c r="GS219" s="7"/>
      <c r="GT219" s="7"/>
      <c r="GU219" s="7"/>
      <c r="GV219" s="7"/>
      <c r="GW219" s="7"/>
      <c r="GX219" s="7"/>
      <c r="GY219" s="7"/>
      <c r="GZ219" s="7"/>
      <c r="HA219" s="7"/>
      <c r="HB219" s="7"/>
      <c r="HC219" s="7"/>
      <c r="HD219" s="7"/>
      <c r="HE219" s="7"/>
      <c r="HF219" s="7"/>
      <c r="HG219" s="7"/>
      <c r="HH219" s="7"/>
      <c r="HI219" s="7"/>
      <c r="HJ219" s="7"/>
      <c r="HK219" s="7"/>
      <c r="HL219" s="7"/>
      <c r="HM219" s="7"/>
      <c r="HN219" s="7"/>
      <c r="HO219" s="7"/>
      <c r="HP219" s="7"/>
      <c r="HQ219" s="7"/>
      <c r="HR219" s="7"/>
      <c r="HS219" s="7"/>
      <c r="HT219" s="7"/>
      <c r="HU219" s="7"/>
      <c r="HV219" s="7"/>
      <c r="HW219" s="7"/>
      <c r="HX219" s="7"/>
      <c r="HY219" s="7"/>
      <c r="HZ219" s="7"/>
      <c r="IA219" s="7"/>
      <c r="IB219" s="7"/>
      <c r="IC219" s="7"/>
      <c r="ID219" s="7"/>
      <c r="IE219" s="7"/>
      <c r="IF219" s="7"/>
      <c r="IG219" s="7"/>
      <c r="IH219" s="7"/>
      <c r="II219" s="7"/>
      <c r="IJ219" s="7"/>
      <c r="IK219" s="7"/>
      <c r="IL219" s="7"/>
      <c r="IM219" s="7"/>
      <c r="IN219" s="7"/>
      <c r="IO219" s="7"/>
      <c r="IP219" s="7"/>
      <c r="IQ219" s="7"/>
      <c r="IR219" s="7"/>
      <c r="IS219" s="7"/>
      <c r="IT219" s="7"/>
      <c r="IU219" s="7"/>
      <c r="IV219" s="7"/>
      <c r="IW219" s="7"/>
      <c r="IX219" s="7"/>
      <c r="IY219" s="7"/>
      <c r="IZ219" s="7"/>
      <c r="JA219" s="7"/>
      <c r="JB219" s="7"/>
      <c r="JC219" s="7"/>
      <c r="JD219" s="7"/>
      <c r="JE219" s="7"/>
      <c r="JF219" s="7"/>
      <c r="JG219" s="7"/>
      <c r="JH219" s="7"/>
      <c r="JI219" s="7"/>
      <c r="JJ219" s="7"/>
      <c r="JK219" s="7"/>
      <c r="JL219" s="7"/>
      <c r="JM219" s="7"/>
      <c r="JN219" s="7"/>
      <c r="JO219" s="7"/>
      <c r="JP219" s="7"/>
      <c r="JQ219" s="7"/>
      <c r="JR219" s="7"/>
      <c r="JS219" s="7"/>
      <c r="JT219" s="7"/>
      <c r="JU219" s="7"/>
      <c r="JV219" s="7"/>
      <c r="JW219" s="7"/>
      <c r="JX219" s="7"/>
      <c r="JY219" s="7"/>
      <c r="JZ219" s="7"/>
      <c r="KA219" s="7"/>
      <c r="KB219" s="7"/>
      <c r="KC219" s="7"/>
      <c r="KD219" s="7"/>
      <c r="KE219" s="7"/>
      <c r="KF219" s="7"/>
      <c r="KG219" s="7"/>
      <c r="KH219" s="7"/>
      <c r="KI219" s="7"/>
      <c r="KJ219" s="7"/>
      <c r="KK219" s="7"/>
      <c r="KL219" s="7"/>
      <c r="KM219" s="7"/>
      <c r="KN219" s="7"/>
      <c r="KO219" s="7"/>
      <c r="KP219" s="7"/>
      <c r="KQ219" s="7"/>
      <c r="KR219" s="7"/>
      <c r="KS219" s="7"/>
      <c r="KT219" s="7"/>
      <c r="KU219" s="7"/>
      <c r="KV219" s="7"/>
      <c r="KW219" s="7"/>
      <c r="KX219" s="7"/>
      <c r="KY219" s="7"/>
      <c r="KZ219" s="7"/>
      <c r="LA219" s="7"/>
      <c r="LB219" s="7"/>
      <c r="LC219" s="7"/>
      <c r="LD219" s="7"/>
      <c r="LE219" s="7"/>
      <c r="LF219" s="7"/>
      <c r="LG219" s="7"/>
      <c r="LH219" s="7"/>
      <c r="LI219" s="7"/>
      <c r="LJ219" s="7"/>
      <c r="LK219" s="7"/>
      <c r="LL219" s="7"/>
      <c r="LM219" s="7"/>
      <c r="LN219" s="7"/>
      <c r="LO219" s="7"/>
      <c r="LP219" s="7"/>
      <c r="LQ219" s="7"/>
      <c r="LR219" s="7"/>
      <c r="LS219" s="7"/>
      <c r="LT219" s="7"/>
      <c r="LU219" s="7"/>
      <c r="LV219" s="7"/>
      <c r="LW219" s="7"/>
      <c r="LX219" s="7"/>
      <c r="LY219" s="7"/>
      <c r="LZ219" s="7"/>
      <c r="MA219" s="7"/>
      <c r="MB219" s="7"/>
      <c r="MC219" s="7"/>
      <c r="MD219" s="7"/>
      <c r="ME219" s="7"/>
      <c r="MF219" s="7"/>
      <c r="MG219" s="7"/>
      <c r="MH219" s="7"/>
      <c r="MI219" s="7"/>
      <c r="MJ219" s="7"/>
      <c r="MK219" s="7"/>
      <c r="ML219" s="7"/>
      <c r="MM219" s="7"/>
      <c r="MN219" s="7"/>
      <c r="MO219" s="7"/>
      <c r="MP219" s="7"/>
      <c r="MQ219" s="7"/>
      <c r="MR219" s="7"/>
      <c r="MS219" s="7"/>
      <c r="MT219" s="7"/>
      <c r="MU219" s="7"/>
      <c r="MV219" s="7"/>
      <c r="MW219" s="7"/>
      <c r="MX219" s="7"/>
      <c r="MY219" s="7"/>
      <c r="MZ219" s="7"/>
      <c r="NA219" s="7"/>
      <c r="NB219" s="7"/>
      <c r="NC219" s="7"/>
      <c r="ND219" s="7"/>
      <c r="NE219" s="7"/>
      <c r="NF219" s="7"/>
      <c r="NG219" s="7"/>
      <c r="NH219" s="7"/>
      <c r="NI219" s="7"/>
      <c r="NJ219" s="7"/>
      <c r="NK219" s="7"/>
      <c r="NL219" s="7"/>
      <c r="NM219" s="7"/>
      <c r="NN219" s="7"/>
      <c r="NO219" s="7"/>
      <c r="NP219" s="7"/>
      <c r="NQ219" s="7"/>
      <c r="NR219" s="7"/>
      <c r="NS219" s="7"/>
      <c r="NT219" s="7"/>
      <c r="NU219" s="7"/>
      <c r="NV219" s="7"/>
      <c r="NW219" s="7"/>
      <c r="NX219" s="7"/>
      <c r="NY219" s="7"/>
      <c r="NZ219" s="7"/>
      <c r="OA219" s="7"/>
      <c r="OB219" s="7"/>
      <c r="OC219" s="7"/>
      <c r="OD219" s="7"/>
      <c r="OE219" s="7"/>
      <c r="OF219" s="7"/>
      <c r="OG219" s="7"/>
      <c r="OH219" s="7"/>
      <c r="OI219" s="7"/>
      <c r="OJ219" s="7"/>
      <c r="OK219" s="7"/>
      <c r="OL219" s="7"/>
      <c r="OM219" s="7"/>
      <c r="ON219" s="7"/>
      <c r="OO219" s="7"/>
      <c r="OP219" s="7"/>
      <c r="OQ219" s="7"/>
      <c r="OR219" s="7"/>
      <c r="OS219" s="7"/>
      <c r="OT219" s="7"/>
      <c r="OU219" s="7"/>
      <c r="OV219" s="7"/>
      <c r="OW219" s="7"/>
      <c r="OX219" s="7"/>
      <c r="OY219" s="7"/>
      <c r="OZ219" s="7"/>
      <c r="PA219" s="7"/>
      <c r="PB219" s="7"/>
      <c r="PC219" s="7"/>
      <c r="PD219" s="7"/>
      <c r="PE219" s="7"/>
      <c r="PF219" s="7"/>
      <c r="PG219" s="7"/>
      <c r="PH219" s="7"/>
      <c r="PI219" s="7"/>
      <c r="PJ219" s="7"/>
      <c r="PK219" s="7"/>
      <c r="PL219" s="7"/>
      <c r="PM219" s="7"/>
      <c r="PN219" s="7"/>
      <c r="PO219" s="7"/>
      <c r="PP219" s="7"/>
      <c r="PQ219" s="7"/>
      <c r="PR219" s="7"/>
      <c r="PS219" s="7"/>
      <c r="PT219" s="7"/>
      <c r="PU219" s="7"/>
      <c r="PV219" s="7"/>
      <c r="PW219" s="7"/>
      <c r="PX219" s="7"/>
      <c r="PY219" s="7"/>
      <c r="PZ219" s="7"/>
      <c r="QA219" s="7"/>
      <c r="QB219" s="7"/>
      <c r="QC219" s="7"/>
      <c r="QD219" s="7"/>
      <c r="QE219" s="7"/>
      <c r="QF219" s="7"/>
      <c r="QG219" s="7"/>
      <c r="QH219" s="7"/>
      <c r="QI219" s="7"/>
      <c r="QJ219" s="7"/>
      <c r="QK219" s="7"/>
      <c r="QL219" s="7"/>
      <c r="QM219" s="7"/>
      <c r="QN219" s="7"/>
      <c r="QO219" s="7"/>
      <c r="QP219" s="7"/>
      <c r="QQ219" s="7"/>
      <c r="QR219" s="7"/>
      <c r="QS219" s="7"/>
      <c r="QT219" s="7"/>
      <c r="QU219" s="7"/>
      <c r="QV219" s="7"/>
      <c r="QW219" s="7"/>
      <c r="QX219" s="7"/>
      <c r="QY219" s="7"/>
      <c r="QZ219" s="7"/>
      <c r="RA219" s="7"/>
      <c r="RB219" s="7"/>
      <c r="RC219" s="7"/>
      <c r="RD219" s="7"/>
      <c r="RE219" s="7"/>
      <c r="RF219" s="7"/>
      <c r="RG219" s="7"/>
      <c r="RH219" s="7"/>
      <c r="RI219" s="7"/>
      <c r="RJ219" s="7"/>
      <c r="RK219" s="7"/>
      <c r="RL219" s="7"/>
      <c r="RM219" s="7"/>
      <c r="RN219" s="7"/>
      <c r="RO219" s="7"/>
      <c r="RP219" s="7"/>
      <c r="RQ219" s="7"/>
      <c r="RR219" s="7"/>
      <c r="RS219" s="7"/>
      <c r="RT219" s="7"/>
      <c r="RU219" s="7"/>
      <c r="RV219" s="7"/>
      <c r="RW219" s="7"/>
      <c r="RX219" s="7"/>
      <c r="RY219" s="7"/>
      <c r="RZ219" s="7"/>
      <c r="SA219" s="7"/>
      <c r="SB219" s="7"/>
      <c r="SC219" s="7"/>
      <c r="SD219" s="7"/>
      <c r="SE219" s="7"/>
      <c r="SF219" s="7"/>
      <c r="SG219" s="7"/>
      <c r="SH219" s="7"/>
      <c r="SI219" s="7"/>
      <c r="SJ219" s="7"/>
      <c r="SK219" s="7"/>
      <c r="SL219" s="7"/>
      <c r="SM219" s="7"/>
      <c r="SN219" s="7"/>
      <c r="SO219" s="7"/>
      <c r="SP219" s="7"/>
      <c r="SQ219" s="7"/>
      <c r="SR219" s="7"/>
      <c r="SS219" s="7"/>
      <c r="ST219" s="7"/>
      <c r="SU219" s="7"/>
      <c r="SV219" s="7"/>
      <c r="SW219" s="7"/>
      <c r="SX219" s="7"/>
      <c r="SY219" s="7"/>
      <c r="SZ219" s="7"/>
      <c r="TA219" s="7"/>
      <c r="TB219" s="7"/>
      <c r="TC219" s="7"/>
      <c r="TD219" s="7"/>
      <c r="TE219" s="7"/>
      <c r="TF219" s="7"/>
      <c r="TG219" s="7"/>
      <c r="TH219" s="7"/>
      <c r="TI219" s="7"/>
      <c r="TJ219" s="7"/>
      <c r="TK219" s="7"/>
      <c r="TL219" s="7"/>
      <c r="TM219" s="7"/>
      <c r="TN219" s="7"/>
      <c r="TO219" s="7"/>
      <c r="TP219" s="7"/>
      <c r="TQ219" s="7"/>
      <c r="TR219" s="7"/>
      <c r="TS219" s="7"/>
      <c r="TT219" s="7"/>
      <c r="TU219" s="7"/>
      <c r="TV219" s="7"/>
      <c r="TW219" s="7"/>
      <c r="TX219" s="7"/>
      <c r="TY219" s="7"/>
      <c r="TZ219" s="7"/>
      <c r="UA219" s="7"/>
      <c r="UB219" s="7"/>
      <c r="UC219" s="7"/>
      <c r="UD219" s="7"/>
      <c r="UE219" s="7"/>
      <c r="UF219" s="7"/>
      <c r="UG219" s="7"/>
      <c r="UH219" s="7"/>
      <c r="UI219" s="7"/>
      <c r="UJ219" s="7"/>
      <c r="UK219" s="7"/>
      <c r="UL219" s="7"/>
      <c r="UM219" s="7"/>
      <c r="UN219" s="7"/>
      <c r="UO219" s="7"/>
      <c r="UP219" s="7"/>
      <c r="UQ219" s="7"/>
      <c r="UR219" s="7"/>
      <c r="US219" s="7"/>
      <c r="UT219" s="7"/>
      <c r="UU219" s="7"/>
      <c r="UV219" s="7"/>
      <c r="UW219" s="7"/>
      <c r="UX219" s="7"/>
      <c r="UY219" s="7"/>
      <c r="UZ219" s="7"/>
      <c r="VA219" s="7"/>
      <c r="VB219" s="7"/>
      <c r="VC219" s="7"/>
      <c r="VD219" s="7"/>
      <c r="VE219" s="7"/>
      <c r="VF219" s="7"/>
      <c r="VG219" s="7"/>
      <c r="VH219" s="7"/>
      <c r="VI219" s="7"/>
      <c r="VJ219" s="7"/>
      <c r="VK219" s="7"/>
      <c r="VL219" s="7"/>
      <c r="VM219" s="7"/>
      <c r="VN219" s="7"/>
      <c r="VO219" s="7"/>
      <c r="VP219" s="7"/>
      <c r="VQ219" s="7"/>
      <c r="VR219" s="7"/>
      <c r="VS219" s="7"/>
      <c r="VT219" s="7"/>
      <c r="VU219" s="7"/>
      <c r="VV219" s="7"/>
      <c r="VW219" s="7"/>
      <c r="VX219" s="7"/>
      <c r="VY219" s="7"/>
      <c r="VZ219" s="7"/>
      <c r="WA219" s="7"/>
      <c r="WB219" s="7"/>
      <c r="WC219" s="7"/>
      <c r="WD219" s="7"/>
      <c r="WE219" s="7"/>
      <c r="WF219" s="7"/>
      <c r="WG219" s="7"/>
      <c r="WH219" s="7"/>
      <c r="WI219" s="7"/>
      <c r="WJ219" s="7"/>
      <c r="WK219" s="7"/>
      <c r="WL219" s="7"/>
      <c r="WM219" s="7"/>
      <c r="WN219" s="7"/>
      <c r="WO219" s="7"/>
      <c r="WP219" s="7"/>
      <c r="WQ219" s="7"/>
      <c r="WR219" s="7"/>
      <c r="WS219" s="7"/>
      <c r="WT219" s="7"/>
      <c r="WU219" s="7"/>
      <c r="WV219" s="7"/>
      <c r="WW219" s="7"/>
      <c r="WX219" s="7"/>
      <c r="WY219" s="7"/>
      <c r="WZ219" s="7"/>
      <c r="XA219" s="7"/>
      <c r="XB219" s="7"/>
      <c r="XC219" s="7"/>
      <c r="XD219" s="7"/>
      <c r="XE219" s="7"/>
      <c r="XF219" s="7"/>
      <c r="XG219" s="7"/>
      <c r="XH219" s="7"/>
      <c r="XI219" s="7"/>
      <c r="XJ219" s="7"/>
      <c r="XK219" s="7"/>
      <c r="XL219" s="7"/>
      <c r="XM219" s="7"/>
      <c r="XN219" s="7"/>
      <c r="XO219" s="7"/>
      <c r="XP219" s="7"/>
      <c r="XQ219" s="7"/>
      <c r="XR219" s="7"/>
      <c r="XS219" s="7"/>
      <c r="XT219" s="7"/>
      <c r="XU219" s="7"/>
      <c r="XV219" s="7"/>
      <c r="XW219" s="7"/>
      <c r="XX219" s="7"/>
      <c r="XY219" s="7"/>
      <c r="XZ219" s="7"/>
      <c r="YA219" s="7"/>
      <c r="YB219" s="7"/>
      <c r="YC219" s="7"/>
      <c r="YD219" s="7"/>
      <c r="YE219" s="7"/>
      <c r="YF219" s="7"/>
      <c r="YG219" s="7"/>
      <c r="YH219" s="7"/>
      <c r="YI219" s="7"/>
      <c r="YJ219" s="7"/>
      <c r="YK219" s="7"/>
      <c r="YL219" s="7"/>
      <c r="YM219" s="7"/>
      <c r="YN219" s="7"/>
      <c r="YO219" s="7"/>
      <c r="YP219" s="7"/>
      <c r="YQ219" s="7"/>
      <c r="YR219" s="7"/>
      <c r="YS219" s="7"/>
      <c r="YT219" s="7"/>
      <c r="YU219" s="7"/>
      <c r="YV219" s="7"/>
      <c r="YW219" s="7"/>
      <c r="YX219" s="7"/>
      <c r="YY219" s="7"/>
      <c r="YZ219" s="7"/>
      <c r="ZA219" s="7"/>
      <c r="ZB219" s="7"/>
      <c r="ZC219" s="7"/>
      <c r="ZD219" s="7"/>
      <c r="ZE219" s="7"/>
      <c r="ZF219" s="7"/>
      <c r="ZG219" s="7"/>
      <c r="ZH219" s="7"/>
      <c r="ZI219" s="7"/>
      <c r="ZJ219" s="7"/>
      <c r="ZK219" s="7"/>
      <c r="ZL219" s="7"/>
      <c r="ZM219" s="7"/>
      <c r="ZN219" s="7"/>
      <c r="ZO219" s="7"/>
      <c r="ZP219" s="7"/>
      <c r="ZQ219" s="7"/>
      <c r="ZR219" s="7"/>
      <c r="ZS219" s="7"/>
      <c r="ZT219" s="7"/>
      <c r="ZU219" s="7"/>
      <c r="ZV219" s="7"/>
      <c r="ZW219" s="7"/>
      <c r="ZX219" s="7"/>
      <c r="ZY219" s="7"/>
      <c r="ZZ219" s="7"/>
      <c r="AAA219" s="7"/>
      <c r="AAB219" s="7"/>
      <c r="AAC219" s="7"/>
      <c r="AAD219" s="7"/>
      <c r="AAE219" s="7"/>
      <c r="AAF219" s="7"/>
      <c r="AAG219" s="7"/>
      <c r="AAH219" s="7"/>
      <c r="AAI219" s="7"/>
      <c r="AAJ219" s="7"/>
      <c r="AAK219" s="7"/>
      <c r="AAL219" s="7"/>
      <c r="AAM219" s="7"/>
      <c r="AAN219" s="7"/>
      <c r="AAO219" s="7"/>
      <c r="AAP219" s="7"/>
      <c r="AAQ219" s="7"/>
      <c r="AAR219" s="7"/>
      <c r="AAS219" s="7"/>
      <c r="AAT219" s="7"/>
      <c r="AAU219" s="7"/>
      <c r="AAV219" s="7"/>
      <c r="AAW219" s="7"/>
      <c r="AAX219" s="7"/>
      <c r="AAY219" s="7"/>
      <c r="AAZ219" s="7"/>
      <c r="ABA219" s="7"/>
      <c r="ABB219" s="7"/>
      <c r="ABC219" s="7"/>
      <c r="ABD219" s="7"/>
      <c r="ABE219" s="7"/>
      <c r="ABF219" s="7"/>
      <c r="ABG219" s="7"/>
      <c r="ABH219" s="7"/>
      <c r="ABI219" s="7"/>
      <c r="ABJ219" s="7"/>
      <c r="ABK219" s="7"/>
      <c r="ABL219" s="7"/>
      <c r="ABM219" s="7"/>
      <c r="ABN219" s="7"/>
      <c r="ABO219" s="7"/>
      <c r="ABP219" s="7"/>
      <c r="ABQ219" s="7"/>
      <c r="ABR219" s="7"/>
      <c r="ABS219" s="7"/>
      <c r="ABT219" s="7"/>
      <c r="ABU219" s="7"/>
      <c r="ABV219" s="7"/>
      <c r="ABW219" s="7"/>
      <c r="ABX219" s="7"/>
      <c r="ABY219" s="7"/>
      <c r="ABZ219" s="7"/>
      <c r="ACA219" s="7"/>
      <c r="ACB219" s="7"/>
      <c r="ACC219" s="7"/>
      <c r="ACD219" s="7"/>
      <c r="ACE219" s="7"/>
      <c r="ACF219" s="7"/>
      <c r="ACG219" s="7"/>
      <c r="ACH219" s="7"/>
      <c r="ACI219" s="7"/>
      <c r="ACJ219" s="7"/>
      <c r="ACK219" s="7"/>
      <c r="ACL219" s="7"/>
      <c r="ACM219" s="7"/>
      <c r="ACN219" s="7"/>
      <c r="ACO219" s="7"/>
      <c r="ACP219" s="7"/>
      <c r="ACQ219" s="7"/>
      <c r="ACR219" s="7"/>
      <c r="ACS219" s="7"/>
      <c r="ACT219" s="7"/>
      <c r="ACU219" s="7"/>
      <c r="ACV219" s="7"/>
      <c r="ACW219" s="7"/>
      <c r="ACX219" s="7"/>
      <c r="ACY219" s="7"/>
      <c r="ACZ219" s="7"/>
      <c r="ADA219" s="7"/>
      <c r="ADB219" s="7"/>
      <c r="ADC219" s="7"/>
      <c r="ADD219" s="7"/>
      <c r="ADE219" s="7"/>
      <c r="ADF219" s="7"/>
      <c r="ADG219" s="7"/>
      <c r="ADH219" s="7"/>
      <c r="ADI219" s="7"/>
      <c r="ADJ219" s="7"/>
      <c r="ADK219" s="7"/>
      <c r="ADL219" s="7"/>
      <c r="ADM219" s="7"/>
      <c r="ADN219" s="7"/>
      <c r="ADO219" s="7"/>
      <c r="ADP219" s="7"/>
      <c r="ADQ219" s="7"/>
      <c r="ADR219" s="7"/>
      <c r="ADS219" s="7"/>
      <c r="ADT219" s="7"/>
      <c r="ADU219" s="7"/>
      <c r="ADV219" s="7"/>
      <c r="ADW219" s="7"/>
      <c r="ADX219" s="7"/>
      <c r="ADY219" s="7"/>
      <c r="ADZ219" s="7"/>
      <c r="AEA219" s="7"/>
      <c r="AEB219" s="7"/>
      <c r="AEC219" s="7"/>
      <c r="AED219" s="7"/>
      <c r="AEE219" s="7"/>
      <c r="AEF219" s="7"/>
      <c r="AEG219" s="7"/>
      <c r="AEH219" s="7"/>
      <c r="AEI219" s="7"/>
      <c r="AEJ219" s="7"/>
      <c r="AEK219" s="7"/>
      <c r="AEL219" s="7"/>
      <c r="AEM219" s="7"/>
      <c r="AEN219" s="7"/>
      <c r="AEO219" s="7"/>
      <c r="AEP219" s="7"/>
      <c r="AEQ219" s="7"/>
      <c r="AER219" s="7"/>
      <c r="AES219" s="7"/>
      <c r="AET219" s="7"/>
      <c r="AEU219" s="7"/>
      <c r="AEV219" s="7"/>
      <c r="AEW219" s="7"/>
      <c r="AEX219" s="7"/>
      <c r="AEY219" s="7"/>
      <c r="AEZ219" s="7"/>
      <c r="AFA219" s="7"/>
      <c r="AFB219" s="7"/>
      <c r="AFC219" s="7"/>
      <c r="AFD219" s="7"/>
      <c r="AFE219" s="7"/>
      <c r="AFF219" s="7"/>
      <c r="AFG219" s="7"/>
      <c r="AFH219" s="7"/>
      <c r="AFI219" s="7"/>
      <c r="AFJ219" s="7"/>
      <c r="AFK219" s="7"/>
      <c r="AFL219" s="7"/>
    </row>
    <row r="220" spans="1:844" ht="45">
      <c r="A220" s="133"/>
      <c r="B220" s="146"/>
      <c r="C220" s="93" t="s">
        <v>744</v>
      </c>
      <c r="D220" s="90" t="s">
        <v>572</v>
      </c>
      <c r="E220" s="88" t="s">
        <v>1475</v>
      </c>
      <c r="F220" s="1" t="s">
        <v>648</v>
      </c>
      <c r="G220" s="99" t="s">
        <v>13</v>
      </c>
      <c r="H220" s="79">
        <v>500</v>
      </c>
      <c r="I220" s="82">
        <v>500</v>
      </c>
      <c r="J220" s="79">
        <v>4427.5</v>
      </c>
      <c r="K220" s="79">
        <v>6008.8</v>
      </c>
      <c r="L220" s="79"/>
      <c r="M220" s="79"/>
      <c r="N220" s="80" t="s">
        <v>1345</v>
      </c>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7"/>
      <c r="CS220" s="7"/>
      <c r="CT220" s="7"/>
      <c r="CU220" s="7"/>
      <c r="CV220" s="7"/>
      <c r="CW220" s="7"/>
      <c r="CX220" s="7"/>
      <c r="CY220" s="7"/>
      <c r="CZ220" s="7"/>
      <c r="DA220" s="7"/>
      <c r="DB220" s="7"/>
      <c r="DC220" s="7"/>
      <c r="DD220" s="7"/>
      <c r="DE220" s="7"/>
      <c r="DF220" s="7"/>
      <c r="DG220" s="7"/>
      <c r="DH220" s="7"/>
      <c r="DI220" s="7"/>
      <c r="DJ220" s="7"/>
      <c r="DK220" s="7"/>
      <c r="DL220" s="7"/>
      <c r="DM220" s="7"/>
      <c r="DN220" s="7"/>
      <c r="DO220" s="7"/>
      <c r="DP220" s="7"/>
      <c r="DQ220" s="7"/>
      <c r="DR220" s="7"/>
      <c r="DS220" s="7"/>
      <c r="DT220" s="7"/>
      <c r="DU220" s="7"/>
      <c r="DV220" s="7"/>
      <c r="DW220" s="7"/>
      <c r="DX220" s="7"/>
      <c r="DY220" s="7"/>
      <c r="DZ220" s="7"/>
      <c r="EA220" s="7"/>
      <c r="EB220" s="7"/>
      <c r="EC220" s="7"/>
      <c r="ED220" s="7"/>
      <c r="EE220" s="7"/>
      <c r="EF220" s="7"/>
      <c r="EG220" s="7"/>
      <c r="EH220" s="7"/>
      <c r="EI220" s="7"/>
      <c r="EJ220" s="7"/>
      <c r="EK220" s="7"/>
      <c r="EL220" s="7"/>
      <c r="EM220" s="7"/>
      <c r="EN220" s="7"/>
      <c r="EO220" s="7"/>
      <c r="EP220" s="7"/>
      <c r="EQ220" s="7"/>
      <c r="ER220" s="7"/>
      <c r="ES220" s="7"/>
      <c r="ET220" s="7"/>
      <c r="EU220" s="7"/>
      <c r="EV220" s="7"/>
      <c r="EW220" s="7"/>
      <c r="EX220" s="7"/>
      <c r="EY220" s="7"/>
      <c r="EZ220" s="7"/>
      <c r="FA220" s="7"/>
      <c r="FB220" s="7"/>
      <c r="FC220" s="7"/>
      <c r="FD220" s="7"/>
      <c r="FE220" s="7"/>
      <c r="FF220" s="7"/>
      <c r="FG220" s="7"/>
      <c r="FH220" s="7"/>
      <c r="FI220" s="7"/>
      <c r="FJ220" s="7"/>
      <c r="FK220" s="7"/>
      <c r="FL220" s="7"/>
      <c r="FM220" s="7"/>
      <c r="FN220" s="7"/>
      <c r="FO220" s="7"/>
      <c r="FP220" s="7"/>
      <c r="FQ220" s="7"/>
      <c r="FR220" s="7"/>
      <c r="FS220" s="7"/>
      <c r="FT220" s="7"/>
      <c r="FU220" s="7"/>
      <c r="FV220" s="7"/>
      <c r="FW220" s="7"/>
      <c r="FX220" s="7"/>
      <c r="FY220" s="7"/>
      <c r="FZ220" s="7"/>
      <c r="GA220" s="7"/>
      <c r="GB220" s="7"/>
      <c r="GC220" s="7"/>
      <c r="GD220" s="7"/>
      <c r="GE220" s="7"/>
      <c r="GF220" s="7"/>
      <c r="GG220" s="7"/>
      <c r="GH220" s="7"/>
      <c r="GI220" s="7"/>
      <c r="GJ220" s="7"/>
      <c r="GK220" s="7"/>
      <c r="GL220" s="7"/>
      <c r="GM220" s="7"/>
      <c r="GN220" s="7"/>
      <c r="GO220" s="7"/>
      <c r="GP220" s="7"/>
      <c r="GQ220" s="7"/>
      <c r="GR220" s="7"/>
      <c r="GS220" s="7"/>
      <c r="GT220" s="7"/>
      <c r="GU220" s="7"/>
      <c r="GV220" s="7"/>
      <c r="GW220" s="7"/>
      <c r="GX220" s="7"/>
      <c r="GY220" s="7"/>
      <c r="GZ220" s="7"/>
      <c r="HA220" s="7"/>
      <c r="HB220" s="7"/>
      <c r="HC220" s="7"/>
      <c r="HD220" s="7"/>
      <c r="HE220" s="7"/>
      <c r="HF220" s="7"/>
      <c r="HG220" s="7"/>
      <c r="HH220" s="7"/>
      <c r="HI220" s="7"/>
      <c r="HJ220" s="7"/>
      <c r="HK220" s="7"/>
      <c r="HL220" s="7"/>
      <c r="HM220" s="7"/>
      <c r="HN220" s="7"/>
      <c r="HO220" s="7"/>
      <c r="HP220" s="7"/>
      <c r="HQ220" s="7"/>
      <c r="HR220" s="7"/>
      <c r="HS220" s="7"/>
      <c r="HT220" s="7"/>
      <c r="HU220" s="7"/>
      <c r="HV220" s="7"/>
      <c r="HW220" s="7"/>
      <c r="HX220" s="7"/>
      <c r="HY220" s="7"/>
      <c r="HZ220" s="7"/>
      <c r="IA220" s="7"/>
      <c r="IB220" s="7"/>
      <c r="IC220" s="7"/>
      <c r="ID220" s="7"/>
      <c r="IE220" s="7"/>
      <c r="IF220" s="7"/>
      <c r="IG220" s="7"/>
      <c r="IH220" s="7"/>
      <c r="II220" s="7"/>
      <c r="IJ220" s="7"/>
      <c r="IK220" s="7"/>
      <c r="IL220" s="7"/>
      <c r="IM220" s="7"/>
      <c r="IN220" s="7"/>
      <c r="IO220" s="7"/>
      <c r="IP220" s="7"/>
      <c r="IQ220" s="7"/>
      <c r="IR220" s="7"/>
      <c r="IS220" s="7"/>
      <c r="IT220" s="7"/>
      <c r="IU220" s="7"/>
      <c r="IV220" s="7"/>
      <c r="IW220" s="7"/>
      <c r="IX220" s="7"/>
      <c r="IY220" s="7"/>
      <c r="IZ220" s="7"/>
      <c r="JA220" s="7"/>
      <c r="JB220" s="7"/>
      <c r="JC220" s="7"/>
      <c r="JD220" s="7"/>
      <c r="JE220" s="7"/>
      <c r="JF220" s="7"/>
      <c r="JG220" s="7"/>
      <c r="JH220" s="7"/>
      <c r="JI220" s="7"/>
      <c r="JJ220" s="7"/>
      <c r="JK220" s="7"/>
      <c r="JL220" s="7"/>
      <c r="JM220" s="7"/>
      <c r="JN220" s="7"/>
      <c r="JO220" s="7"/>
      <c r="JP220" s="7"/>
      <c r="JQ220" s="7"/>
      <c r="JR220" s="7"/>
      <c r="JS220" s="7"/>
      <c r="JT220" s="7"/>
      <c r="JU220" s="7"/>
      <c r="JV220" s="7"/>
      <c r="JW220" s="7"/>
      <c r="JX220" s="7"/>
      <c r="JY220" s="7"/>
      <c r="JZ220" s="7"/>
      <c r="KA220" s="7"/>
      <c r="KB220" s="7"/>
      <c r="KC220" s="7"/>
      <c r="KD220" s="7"/>
      <c r="KE220" s="7"/>
      <c r="KF220" s="7"/>
      <c r="KG220" s="7"/>
      <c r="KH220" s="7"/>
      <c r="KI220" s="7"/>
      <c r="KJ220" s="7"/>
      <c r="KK220" s="7"/>
      <c r="KL220" s="7"/>
      <c r="KM220" s="7"/>
      <c r="KN220" s="7"/>
      <c r="KO220" s="7"/>
      <c r="KP220" s="7"/>
      <c r="KQ220" s="7"/>
      <c r="KR220" s="7"/>
      <c r="KS220" s="7"/>
      <c r="KT220" s="7"/>
      <c r="KU220" s="7"/>
      <c r="KV220" s="7"/>
      <c r="KW220" s="7"/>
      <c r="KX220" s="7"/>
      <c r="KY220" s="7"/>
      <c r="KZ220" s="7"/>
      <c r="LA220" s="7"/>
      <c r="LB220" s="7"/>
      <c r="LC220" s="7"/>
      <c r="LD220" s="7"/>
      <c r="LE220" s="7"/>
      <c r="LF220" s="7"/>
      <c r="LG220" s="7"/>
      <c r="LH220" s="7"/>
      <c r="LI220" s="7"/>
      <c r="LJ220" s="7"/>
      <c r="LK220" s="7"/>
      <c r="LL220" s="7"/>
      <c r="LM220" s="7"/>
      <c r="LN220" s="7"/>
      <c r="LO220" s="7"/>
      <c r="LP220" s="7"/>
      <c r="LQ220" s="7"/>
      <c r="LR220" s="7"/>
      <c r="LS220" s="7"/>
      <c r="LT220" s="7"/>
      <c r="LU220" s="7"/>
      <c r="LV220" s="7"/>
      <c r="LW220" s="7"/>
      <c r="LX220" s="7"/>
      <c r="LY220" s="7"/>
      <c r="LZ220" s="7"/>
      <c r="MA220" s="7"/>
      <c r="MB220" s="7"/>
      <c r="MC220" s="7"/>
      <c r="MD220" s="7"/>
      <c r="ME220" s="7"/>
      <c r="MF220" s="7"/>
      <c r="MG220" s="7"/>
      <c r="MH220" s="7"/>
      <c r="MI220" s="7"/>
      <c r="MJ220" s="7"/>
      <c r="MK220" s="7"/>
      <c r="ML220" s="7"/>
      <c r="MM220" s="7"/>
      <c r="MN220" s="7"/>
      <c r="MO220" s="7"/>
      <c r="MP220" s="7"/>
      <c r="MQ220" s="7"/>
      <c r="MR220" s="7"/>
      <c r="MS220" s="7"/>
      <c r="MT220" s="7"/>
      <c r="MU220" s="7"/>
      <c r="MV220" s="7"/>
      <c r="MW220" s="7"/>
      <c r="MX220" s="7"/>
      <c r="MY220" s="7"/>
      <c r="MZ220" s="7"/>
      <c r="NA220" s="7"/>
      <c r="NB220" s="7"/>
      <c r="NC220" s="7"/>
      <c r="ND220" s="7"/>
      <c r="NE220" s="7"/>
      <c r="NF220" s="7"/>
      <c r="NG220" s="7"/>
      <c r="NH220" s="7"/>
      <c r="NI220" s="7"/>
      <c r="NJ220" s="7"/>
      <c r="NK220" s="7"/>
      <c r="NL220" s="7"/>
      <c r="NM220" s="7"/>
      <c r="NN220" s="7"/>
      <c r="NO220" s="7"/>
      <c r="NP220" s="7"/>
      <c r="NQ220" s="7"/>
      <c r="NR220" s="7"/>
      <c r="NS220" s="7"/>
      <c r="NT220" s="7"/>
      <c r="NU220" s="7"/>
      <c r="NV220" s="7"/>
      <c r="NW220" s="7"/>
      <c r="NX220" s="7"/>
      <c r="NY220" s="7"/>
      <c r="NZ220" s="7"/>
      <c r="OA220" s="7"/>
      <c r="OB220" s="7"/>
      <c r="OC220" s="7"/>
      <c r="OD220" s="7"/>
      <c r="OE220" s="7"/>
      <c r="OF220" s="7"/>
      <c r="OG220" s="7"/>
      <c r="OH220" s="7"/>
      <c r="OI220" s="7"/>
      <c r="OJ220" s="7"/>
      <c r="OK220" s="7"/>
      <c r="OL220" s="7"/>
      <c r="OM220" s="7"/>
      <c r="ON220" s="7"/>
      <c r="OO220" s="7"/>
      <c r="OP220" s="7"/>
      <c r="OQ220" s="7"/>
      <c r="OR220" s="7"/>
      <c r="OS220" s="7"/>
      <c r="OT220" s="7"/>
      <c r="OU220" s="7"/>
      <c r="OV220" s="7"/>
      <c r="OW220" s="7"/>
      <c r="OX220" s="7"/>
      <c r="OY220" s="7"/>
      <c r="OZ220" s="7"/>
      <c r="PA220" s="7"/>
      <c r="PB220" s="7"/>
      <c r="PC220" s="7"/>
      <c r="PD220" s="7"/>
      <c r="PE220" s="7"/>
      <c r="PF220" s="7"/>
      <c r="PG220" s="7"/>
      <c r="PH220" s="7"/>
      <c r="PI220" s="7"/>
      <c r="PJ220" s="7"/>
      <c r="PK220" s="7"/>
      <c r="PL220" s="7"/>
      <c r="PM220" s="7"/>
      <c r="PN220" s="7"/>
      <c r="PO220" s="7"/>
      <c r="PP220" s="7"/>
      <c r="PQ220" s="7"/>
      <c r="PR220" s="7"/>
      <c r="PS220" s="7"/>
      <c r="PT220" s="7"/>
      <c r="PU220" s="7"/>
      <c r="PV220" s="7"/>
      <c r="PW220" s="7"/>
      <c r="PX220" s="7"/>
      <c r="PY220" s="7"/>
      <c r="PZ220" s="7"/>
      <c r="QA220" s="7"/>
      <c r="QB220" s="7"/>
      <c r="QC220" s="7"/>
      <c r="QD220" s="7"/>
      <c r="QE220" s="7"/>
      <c r="QF220" s="7"/>
      <c r="QG220" s="7"/>
      <c r="QH220" s="7"/>
      <c r="QI220" s="7"/>
      <c r="QJ220" s="7"/>
      <c r="QK220" s="7"/>
      <c r="QL220" s="7"/>
      <c r="QM220" s="7"/>
      <c r="QN220" s="7"/>
      <c r="QO220" s="7"/>
      <c r="QP220" s="7"/>
      <c r="QQ220" s="7"/>
      <c r="QR220" s="7"/>
      <c r="QS220" s="7"/>
      <c r="QT220" s="7"/>
      <c r="QU220" s="7"/>
      <c r="QV220" s="7"/>
      <c r="QW220" s="7"/>
      <c r="QX220" s="7"/>
      <c r="QY220" s="7"/>
      <c r="QZ220" s="7"/>
      <c r="RA220" s="7"/>
      <c r="RB220" s="7"/>
      <c r="RC220" s="7"/>
      <c r="RD220" s="7"/>
      <c r="RE220" s="7"/>
      <c r="RF220" s="7"/>
      <c r="RG220" s="7"/>
      <c r="RH220" s="7"/>
      <c r="RI220" s="7"/>
      <c r="RJ220" s="7"/>
      <c r="RK220" s="7"/>
      <c r="RL220" s="7"/>
      <c r="RM220" s="7"/>
      <c r="RN220" s="7"/>
      <c r="RO220" s="7"/>
      <c r="RP220" s="7"/>
      <c r="RQ220" s="7"/>
      <c r="RR220" s="7"/>
      <c r="RS220" s="7"/>
      <c r="RT220" s="7"/>
      <c r="RU220" s="7"/>
      <c r="RV220" s="7"/>
      <c r="RW220" s="7"/>
      <c r="RX220" s="7"/>
      <c r="RY220" s="7"/>
      <c r="RZ220" s="7"/>
      <c r="SA220" s="7"/>
      <c r="SB220" s="7"/>
      <c r="SC220" s="7"/>
      <c r="SD220" s="7"/>
      <c r="SE220" s="7"/>
      <c r="SF220" s="7"/>
      <c r="SG220" s="7"/>
      <c r="SH220" s="7"/>
      <c r="SI220" s="7"/>
      <c r="SJ220" s="7"/>
      <c r="SK220" s="7"/>
      <c r="SL220" s="7"/>
      <c r="SM220" s="7"/>
      <c r="SN220" s="7"/>
      <c r="SO220" s="7"/>
      <c r="SP220" s="7"/>
      <c r="SQ220" s="7"/>
      <c r="SR220" s="7"/>
      <c r="SS220" s="7"/>
      <c r="ST220" s="7"/>
      <c r="SU220" s="7"/>
      <c r="SV220" s="7"/>
      <c r="SW220" s="7"/>
      <c r="SX220" s="7"/>
      <c r="SY220" s="7"/>
      <c r="SZ220" s="7"/>
      <c r="TA220" s="7"/>
      <c r="TB220" s="7"/>
      <c r="TC220" s="7"/>
      <c r="TD220" s="7"/>
      <c r="TE220" s="7"/>
      <c r="TF220" s="7"/>
      <c r="TG220" s="7"/>
      <c r="TH220" s="7"/>
      <c r="TI220" s="7"/>
      <c r="TJ220" s="7"/>
      <c r="TK220" s="7"/>
      <c r="TL220" s="7"/>
      <c r="TM220" s="7"/>
      <c r="TN220" s="7"/>
      <c r="TO220" s="7"/>
      <c r="TP220" s="7"/>
      <c r="TQ220" s="7"/>
      <c r="TR220" s="7"/>
      <c r="TS220" s="7"/>
      <c r="TT220" s="7"/>
      <c r="TU220" s="7"/>
      <c r="TV220" s="7"/>
      <c r="TW220" s="7"/>
      <c r="TX220" s="7"/>
      <c r="TY220" s="7"/>
      <c r="TZ220" s="7"/>
      <c r="UA220" s="7"/>
      <c r="UB220" s="7"/>
      <c r="UC220" s="7"/>
      <c r="UD220" s="7"/>
      <c r="UE220" s="7"/>
      <c r="UF220" s="7"/>
      <c r="UG220" s="7"/>
      <c r="UH220" s="7"/>
      <c r="UI220" s="7"/>
      <c r="UJ220" s="7"/>
      <c r="UK220" s="7"/>
      <c r="UL220" s="7"/>
      <c r="UM220" s="7"/>
      <c r="UN220" s="7"/>
      <c r="UO220" s="7"/>
      <c r="UP220" s="7"/>
      <c r="UQ220" s="7"/>
      <c r="UR220" s="7"/>
      <c r="US220" s="7"/>
      <c r="UT220" s="7"/>
      <c r="UU220" s="7"/>
      <c r="UV220" s="7"/>
      <c r="UW220" s="7"/>
      <c r="UX220" s="7"/>
      <c r="UY220" s="7"/>
      <c r="UZ220" s="7"/>
      <c r="VA220" s="7"/>
      <c r="VB220" s="7"/>
      <c r="VC220" s="7"/>
      <c r="VD220" s="7"/>
      <c r="VE220" s="7"/>
      <c r="VF220" s="7"/>
      <c r="VG220" s="7"/>
      <c r="VH220" s="7"/>
      <c r="VI220" s="7"/>
      <c r="VJ220" s="7"/>
      <c r="VK220" s="7"/>
      <c r="VL220" s="7"/>
      <c r="VM220" s="7"/>
      <c r="VN220" s="7"/>
      <c r="VO220" s="7"/>
      <c r="VP220" s="7"/>
      <c r="VQ220" s="7"/>
      <c r="VR220" s="7"/>
      <c r="VS220" s="7"/>
      <c r="VT220" s="7"/>
      <c r="VU220" s="7"/>
      <c r="VV220" s="7"/>
      <c r="VW220" s="7"/>
      <c r="VX220" s="7"/>
      <c r="VY220" s="7"/>
      <c r="VZ220" s="7"/>
      <c r="WA220" s="7"/>
      <c r="WB220" s="7"/>
      <c r="WC220" s="7"/>
      <c r="WD220" s="7"/>
      <c r="WE220" s="7"/>
      <c r="WF220" s="7"/>
      <c r="WG220" s="7"/>
      <c r="WH220" s="7"/>
      <c r="WI220" s="7"/>
      <c r="WJ220" s="7"/>
      <c r="WK220" s="7"/>
      <c r="WL220" s="7"/>
      <c r="WM220" s="7"/>
      <c r="WN220" s="7"/>
      <c r="WO220" s="7"/>
      <c r="WP220" s="7"/>
      <c r="WQ220" s="7"/>
      <c r="WR220" s="7"/>
      <c r="WS220" s="7"/>
      <c r="WT220" s="7"/>
      <c r="WU220" s="7"/>
      <c r="WV220" s="7"/>
      <c r="WW220" s="7"/>
      <c r="WX220" s="7"/>
      <c r="WY220" s="7"/>
      <c r="WZ220" s="7"/>
      <c r="XA220" s="7"/>
      <c r="XB220" s="7"/>
      <c r="XC220" s="7"/>
      <c r="XD220" s="7"/>
      <c r="XE220" s="7"/>
      <c r="XF220" s="7"/>
      <c r="XG220" s="7"/>
      <c r="XH220" s="7"/>
      <c r="XI220" s="7"/>
      <c r="XJ220" s="7"/>
      <c r="XK220" s="7"/>
      <c r="XL220" s="7"/>
      <c r="XM220" s="7"/>
      <c r="XN220" s="7"/>
      <c r="XO220" s="7"/>
      <c r="XP220" s="7"/>
      <c r="XQ220" s="7"/>
      <c r="XR220" s="7"/>
      <c r="XS220" s="7"/>
      <c r="XT220" s="7"/>
      <c r="XU220" s="7"/>
      <c r="XV220" s="7"/>
      <c r="XW220" s="7"/>
      <c r="XX220" s="7"/>
      <c r="XY220" s="7"/>
      <c r="XZ220" s="7"/>
      <c r="YA220" s="7"/>
      <c r="YB220" s="7"/>
      <c r="YC220" s="7"/>
      <c r="YD220" s="7"/>
      <c r="YE220" s="7"/>
      <c r="YF220" s="7"/>
      <c r="YG220" s="7"/>
      <c r="YH220" s="7"/>
      <c r="YI220" s="7"/>
      <c r="YJ220" s="7"/>
      <c r="YK220" s="7"/>
      <c r="YL220" s="7"/>
      <c r="YM220" s="7"/>
      <c r="YN220" s="7"/>
      <c r="YO220" s="7"/>
      <c r="YP220" s="7"/>
      <c r="YQ220" s="7"/>
      <c r="YR220" s="7"/>
      <c r="YS220" s="7"/>
      <c r="YT220" s="7"/>
      <c r="YU220" s="7"/>
      <c r="YV220" s="7"/>
      <c r="YW220" s="7"/>
      <c r="YX220" s="7"/>
      <c r="YY220" s="7"/>
      <c r="YZ220" s="7"/>
      <c r="ZA220" s="7"/>
      <c r="ZB220" s="7"/>
      <c r="ZC220" s="7"/>
      <c r="ZD220" s="7"/>
      <c r="ZE220" s="7"/>
      <c r="ZF220" s="7"/>
      <c r="ZG220" s="7"/>
      <c r="ZH220" s="7"/>
      <c r="ZI220" s="7"/>
      <c r="ZJ220" s="7"/>
      <c r="ZK220" s="7"/>
      <c r="ZL220" s="7"/>
      <c r="ZM220" s="7"/>
      <c r="ZN220" s="7"/>
      <c r="ZO220" s="7"/>
      <c r="ZP220" s="7"/>
      <c r="ZQ220" s="7"/>
      <c r="ZR220" s="7"/>
      <c r="ZS220" s="7"/>
      <c r="ZT220" s="7"/>
      <c r="ZU220" s="7"/>
      <c r="ZV220" s="7"/>
      <c r="ZW220" s="7"/>
      <c r="ZX220" s="7"/>
      <c r="ZY220" s="7"/>
      <c r="ZZ220" s="7"/>
      <c r="AAA220" s="7"/>
      <c r="AAB220" s="7"/>
      <c r="AAC220" s="7"/>
      <c r="AAD220" s="7"/>
      <c r="AAE220" s="7"/>
      <c r="AAF220" s="7"/>
      <c r="AAG220" s="7"/>
      <c r="AAH220" s="7"/>
      <c r="AAI220" s="7"/>
      <c r="AAJ220" s="7"/>
      <c r="AAK220" s="7"/>
      <c r="AAL220" s="7"/>
      <c r="AAM220" s="7"/>
      <c r="AAN220" s="7"/>
      <c r="AAO220" s="7"/>
      <c r="AAP220" s="7"/>
      <c r="AAQ220" s="7"/>
      <c r="AAR220" s="7"/>
      <c r="AAS220" s="7"/>
      <c r="AAT220" s="7"/>
      <c r="AAU220" s="7"/>
      <c r="AAV220" s="7"/>
      <c r="AAW220" s="7"/>
      <c r="AAX220" s="7"/>
      <c r="AAY220" s="7"/>
      <c r="AAZ220" s="7"/>
      <c r="ABA220" s="7"/>
      <c r="ABB220" s="7"/>
      <c r="ABC220" s="7"/>
      <c r="ABD220" s="7"/>
      <c r="ABE220" s="7"/>
      <c r="ABF220" s="7"/>
      <c r="ABG220" s="7"/>
      <c r="ABH220" s="7"/>
      <c r="ABI220" s="7"/>
      <c r="ABJ220" s="7"/>
      <c r="ABK220" s="7"/>
      <c r="ABL220" s="7"/>
      <c r="ABM220" s="7"/>
      <c r="ABN220" s="7"/>
      <c r="ABO220" s="7"/>
      <c r="ABP220" s="7"/>
      <c r="ABQ220" s="7"/>
      <c r="ABR220" s="7"/>
      <c r="ABS220" s="7"/>
      <c r="ABT220" s="7"/>
      <c r="ABU220" s="7"/>
      <c r="ABV220" s="7"/>
      <c r="ABW220" s="7"/>
      <c r="ABX220" s="7"/>
      <c r="ABY220" s="7"/>
      <c r="ABZ220" s="7"/>
      <c r="ACA220" s="7"/>
      <c r="ACB220" s="7"/>
      <c r="ACC220" s="7"/>
      <c r="ACD220" s="7"/>
      <c r="ACE220" s="7"/>
      <c r="ACF220" s="7"/>
      <c r="ACG220" s="7"/>
      <c r="ACH220" s="7"/>
      <c r="ACI220" s="7"/>
      <c r="ACJ220" s="7"/>
      <c r="ACK220" s="7"/>
      <c r="ACL220" s="7"/>
      <c r="ACM220" s="7"/>
      <c r="ACN220" s="7"/>
      <c r="ACO220" s="7"/>
      <c r="ACP220" s="7"/>
      <c r="ACQ220" s="7"/>
      <c r="ACR220" s="7"/>
      <c r="ACS220" s="7"/>
      <c r="ACT220" s="7"/>
      <c r="ACU220" s="7"/>
      <c r="ACV220" s="7"/>
      <c r="ACW220" s="7"/>
      <c r="ACX220" s="7"/>
      <c r="ACY220" s="7"/>
      <c r="ACZ220" s="7"/>
      <c r="ADA220" s="7"/>
      <c r="ADB220" s="7"/>
      <c r="ADC220" s="7"/>
      <c r="ADD220" s="7"/>
      <c r="ADE220" s="7"/>
      <c r="ADF220" s="7"/>
      <c r="ADG220" s="7"/>
      <c r="ADH220" s="7"/>
      <c r="ADI220" s="7"/>
      <c r="ADJ220" s="7"/>
      <c r="ADK220" s="7"/>
      <c r="ADL220" s="7"/>
      <c r="ADM220" s="7"/>
      <c r="ADN220" s="7"/>
      <c r="ADO220" s="7"/>
      <c r="ADP220" s="7"/>
      <c r="ADQ220" s="7"/>
      <c r="ADR220" s="7"/>
      <c r="ADS220" s="7"/>
      <c r="ADT220" s="7"/>
      <c r="ADU220" s="7"/>
      <c r="ADV220" s="7"/>
      <c r="ADW220" s="7"/>
      <c r="ADX220" s="7"/>
      <c r="ADY220" s="7"/>
      <c r="ADZ220" s="7"/>
      <c r="AEA220" s="7"/>
      <c r="AEB220" s="7"/>
      <c r="AEC220" s="7"/>
      <c r="AED220" s="7"/>
      <c r="AEE220" s="7"/>
      <c r="AEF220" s="7"/>
      <c r="AEG220" s="7"/>
      <c r="AEH220" s="7"/>
      <c r="AEI220" s="7"/>
      <c r="AEJ220" s="7"/>
      <c r="AEK220" s="7"/>
      <c r="AEL220" s="7"/>
      <c r="AEM220" s="7"/>
      <c r="AEN220" s="7"/>
      <c r="AEO220" s="7"/>
      <c r="AEP220" s="7"/>
      <c r="AEQ220" s="7"/>
      <c r="AER220" s="7"/>
      <c r="AES220" s="7"/>
      <c r="AET220" s="7"/>
      <c r="AEU220" s="7"/>
      <c r="AEV220" s="7"/>
      <c r="AEW220" s="7"/>
      <c r="AEX220" s="7"/>
      <c r="AEY220" s="7"/>
      <c r="AEZ220" s="7"/>
      <c r="AFA220" s="7"/>
      <c r="AFB220" s="7"/>
      <c r="AFC220" s="7"/>
      <c r="AFD220" s="7"/>
      <c r="AFE220" s="7"/>
      <c r="AFF220" s="7"/>
      <c r="AFG220" s="7"/>
      <c r="AFH220" s="7"/>
      <c r="AFI220" s="7"/>
      <c r="AFJ220" s="7"/>
      <c r="AFK220" s="7"/>
      <c r="AFL220" s="7"/>
    </row>
    <row r="221" spans="1:844" ht="68.25" customHeight="1">
      <c r="A221" s="133"/>
      <c r="B221" s="146"/>
      <c r="C221" s="93" t="s">
        <v>1217</v>
      </c>
      <c r="D221" s="90" t="s">
        <v>572</v>
      </c>
      <c r="E221" s="88" t="s">
        <v>1348</v>
      </c>
      <c r="F221" s="1" t="s">
        <v>648</v>
      </c>
      <c r="G221" s="99" t="s">
        <v>13</v>
      </c>
      <c r="H221" s="79"/>
      <c r="I221" s="82"/>
      <c r="J221" s="79"/>
      <c r="K221" s="79">
        <v>4146.8999999999996</v>
      </c>
      <c r="L221" s="79"/>
      <c r="M221" s="79"/>
      <c r="N221" s="80" t="s">
        <v>1349</v>
      </c>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c r="DB221" s="7"/>
      <c r="DC221" s="7"/>
      <c r="DD221" s="7"/>
      <c r="DE221" s="7"/>
      <c r="DF221" s="7"/>
      <c r="DG221" s="7"/>
      <c r="DH221" s="7"/>
      <c r="DI221" s="7"/>
      <c r="DJ221" s="7"/>
      <c r="DK221" s="7"/>
      <c r="DL221" s="7"/>
      <c r="DM221" s="7"/>
      <c r="DN221" s="7"/>
      <c r="DO221" s="7"/>
      <c r="DP221" s="7"/>
      <c r="DQ221" s="7"/>
      <c r="DR221" s="7"/>
      <c r="DS221" s="7"/>
      <c r="DT221" s="7"/>
      <c r="DU221" s="7"/>
      <c r="DV221" s="7"/>
      <c r="DW221" s="7"/>
      <c r="DX221" s="7"/>
      <c r="DY221" s="7"/>
      <c r="DZ221" s="7"/>
      <c r="EA221" s="7"/>
      <c r="EB221" s="7"/>
      <c r="EC221" s="7"/>
      <c r="ED221" s="7"/>
      <c r="EE221" s="7"/>
      <c r="EF221" s="7"/>
      <c r="EG221" s="7"/>
      <c r="EH221" s="7"/>
      <c r="EI221" s="7"/>
      <c r="EJ221" s="7"/>
      <c r="EK221" s="7"/>
      <c r="EL221" s="7"/>
      <c r="EM221" s="7"/>
      <c r="EN221" s="7"/>
      <c r="EO221" s="7"/>
      <c r="EP221" s="7"/>
      <c r="EQ221" s="7"/>
      <c r="ER221" s="7"/>
      <c r="ES221" s="7"/>
      <c r="ET221" s="7"/>
      <c r="EU221" s="7"/>
      <c r="EV221" s="7"/>
      <c r="EW221" s="7"/>
      <c r="EX221" s="7"/>
      <c r="EY221" s="7"/>
      <c r="EZ221" s="7"/>
      <c r="FA221" s="7"/>
      <c r="FB221" s="7"/>
      <c r="FC221" s="7"/>
      <c r="FD221" s="7"/>
      <c r="FE221" s="7"/>
      <c r="FF221" s="7"/>
      <c r="FG221" s="7"/>
      <c r="FH221" s="7"/>
      <c r="FI221" s="7"/>
      <c r="FJ221" s="7"/>
      <c r="FK221" s="7"/>
      <c r="FL221" s="7"/>
      <c r="FM221" s="7"/>
      <c r="FN221" s="7"/>
      <c r="FO221" s="7"/>
      <c r="FP221" s="7"/>
      <c r="FQ221" s="7"/>
      <c r="FR221" s="7"/>
      <c r="FS221" s="7"/>
      <c r="FT221" s="7"/>
      <c r="FU221" s="7"/>
      <c r="FV221" s="7"/>
      <c r="FW221" s="7"/>
      <c r="FX221" s="7"/>
      <c r="FY221" s="7"/>
      <c r="FZ221" s="7"/>
      <c r="GA221" s="7"/>
      <c r="GB221" s="7"/>
      <c r="GC221" s="7"/>
      <c r="GD221" s="7"/>
      <c r="GE221" s="7"/>
      <c r="GF221" s="7"/>
      <c r="GG221" s="7"/>
      <c r="GH221" s="7"/>
      <c r="GI221" s="7"/>
      <c r="GJ221" s="7"/>
      <c r="GK221" s="7"/>
      <c r="GL221" s="7"/>
      <c r="GM221" s="7"/>
      <c r="GN221" s="7"/>
      <c r="GO221" s="7"/>
      <c r="GP221" s="7"/>
      <c r="GQ221" s="7"/>
      <c r="GR221" s="7"/>
      <c r="GS221" s="7"/>
      <c r="GT221" s="7"/>
      <c r="GU221" s="7"/>
      <c r="GV221" s="7"/>
      <c r="GW221" s="7"/>
      <c r="GX221" s="7"/>
      <c r="GY221" s="7"/>
      <c r="GZ221" s="7"/>
      <c r="HA221" s="7"/>
      <c r="HB221" s="7"/>
      <c r="HC221" s="7"/>
      <c r="HD221" s="7"/>
      <c r="HE221" s="7"/>
      <c r="HF221" s="7"/>
      <c r="HG221" s="7"/>
      <c r="HH221" s="7"/>
      <c r="HI221" s="7"/>
      <c r="HJ221" s="7"/>
      <c r="HK221" s="7"/>
      <c r="HL221" s="7"/>
      <c r="HM221" s="7"/>
      <c r="HN221" s="7"/>
      <c r="HO221" s="7"/>
      <c r="HP221" s="7"/>
      <c r="HQ221" s="7"/>
      <c r="HR221" s="7"/>
      <c r="HS221" s="7"/>
      <c r="HT221" s="7"/>
      <c r="HU221" s="7"/>
      <c r="HV221" s="7"/>
      <c r="HW221" s="7"/>
      <c r="HX221" s="7"/>
      <c r="HY221" s="7"/>
      <c r="HZ221" s="7"/>
      <c r="IA221" s="7"/>
      <c r="IB221" s="7"/>
      <c r="IC221" s="7"/>
      <c r="ID221" s="7"/>
      <c r="IE221" s="7"/>
      <c r="IF221" s="7"/>
      <c r="IG221" s="7"/>
      <c r="IH221" s="7"/>
      <c r="II221" s="7"/>
      <c r="IJ221" s="7"/>
      <c r="IK221" s="7"/>
      <c r="IL221" s="7"/>
      <c r="IM221" s="7"/>
      <c r="IN221" s="7"/>
      <c r="IO221" s="7"/>
      <c r="IP221" s="7"/>
      <c r="IQ221" s="7"/>
      <c r="IR221" s="7"/>
      <c r="IS221" s="7"/>
      <c r="IT221" s="7"/>
      <c r="IU221" s="7"/>
      <c r="IV221" s="7"/>
      <c r="IW221" s="7"/>
      <c r="IX221" s="7"/>
      <c r="IY221" s="7"/>
      <c r="IZ221" s="7"/>
      <c r="JA221" s="7"/>
      <c r="JB221" s="7"/>
      <c r="JC221" s="7"/>
      <c r="JD221" s="7"/>
      <c r="JE221" s="7"/>
      <c r="JF221" s="7"/>
      <c r="JG221" s="7"/>
      <c r="JH221" s="7"/>
      <c r="JI221" s="7"/>
      <c r="JJ221" s="7"/>
      <c r="JK221" s="7"/>
      <c r="JL221" s="7"/>
      <c r="JM221" s="7"/>
      <c r="JN221" s="7"/>
      <c r="JO221" s="7"/>
      <c r="JP221" s="7"/>
      <c r="JQ221" s="7"/>
      <c r="JR221" s="7"/>
      <c r="JS221" s="7"/>
      <c r="JT221" s="7"/>
      <c r="JU221" s="7"/>
      <c r="JV221" s="7"/>
      <c r="JW221" s="7"/>
      <c r="JX221" s="7"/>
      <c r="JY221" s="7"/>
      <c r="JZ221" s="7"/>
      <c r="KA221" s="7"/>
      <c r="KB221" s="7"/>
      <c r="KC221" s="7"/>
      <c r="KD221" s="7"/>
      <c r="KE221" s="7"/>
      <c r="KF221" s="7"/>
      <c r="KG221" s="7"/>
      <c r="KH221" s="7"/>
      <c r="KI221" s="7"/>
      <c r="KJ221" s="7"/>
      <c r="KK221" s="7"/>
      <c r="KL221" s="7"/>
      <c r="KM221" s="7"/>
      <c r="KN221" s="7"/>
      <c r="KO221" s="7"/>
      <c r="KP221" s="7"/>
      <c r="KQ221" s="7"/>
      <c r="KR221" s="7"/>
      <c r="KS221" s="7"/>
      <c r="KT221" s="7"/>
      <c r="KU221" s="7"/>
      <c r="KV221" s="7"/>
      <c r="KW221" s="7"/>
      <c r="KX221" s="7"/>
      <c r="KY221" s="7"/>
      <c r="KZ221" s="7"/>
      <c r="LA221" s="7"/>
      <c r="LB221" s="7"/>
      <c r="LC221" s="7"/>
      <c r="LD221" s="7"/>
      <c r="LE221" s="7"/>
      <c r="LF221" s="7"/>
      <c r="LG221" s="7"/>
      <c r="LH221" s="7"/>
      <c r="LI221" s="7"/>
      <c r="LJ221" s="7"/>
      <c r="LK221" s="7"/>
      <c r="LL221" s="7"/>
      <c r="LM221" s="7"/>
      <c r="LN221" s="7"/>
      <c r="LO221" s="7"/>
      <c r="LP221" s="7"/>
      <c r="LQ221" s="7"/>
      <c r="LR221" s="7"/>
      <c r="LS221" s="7"/>
      <c r="LT221" s="7"/>
      <c r="LU221" s="7"/>
      <c r="LV221" s="7"/>
      <c r="LW221" s="7"/>
      <c r="LX221" s="7"/>
      <c r="LY221" s="7"/>
      <c r="LZ221" s="7"/>
      <c r="MA221" s="7"/>
      <c r="MB221" s="7"/>
      <c r="MC221" s="7"/>
      <c r="MD221" s="7"/>
      <c r="ME221" s="7"/>
      <c r="MF221" s="7"/>
      <c r="MG221" s="7"/>
      <c r="MH221" s="7"/>
      <c r="MI221" s="7"/>
      <c r="MJ221" s="7"/>
      <c r="MK221" s="7"/>
      <c r="ML221" s="7"/>
      <c r="MM221" s="7"/>
      <c r="MN221" s="7"/>
      <c r="MO221" s="7"/>
      <c r="MP221" s="7"/>
      <c r="MQ221" s="7"/>
      <c r="MR221" s="7"/>
      <c r="MS221" s="7"/>
      <c r="MT221" s="7"/>
      <c r="MU221" s="7"/>
      <c r="MV221" s="7"/>
      <c r="MW221" s="7"/>
      <c r="MX221" s="7"/>
      <c r="MY221" s="7"/>
      <c r="MZ221" s="7"/>
      <c r="NA221" s="7"/>
      <c r="NB221" s="7"/>
      <c r="NC221" s="7"/>
      <c r="ND221" s="7"/>
      <c r="NE221" s="7"/>
      <c r="NF221" s="7"/>
      <c r="NG221" s="7"/>
      <c r="NH221" s="7"/>
      <c r="NI221" s="7"/>
      <c r="NJ221" s="7"/>
      <c r="NK221" s="7"/>
      <c r="NL221" s="7"/>
      <c r="NM221" s="7"/>
      <c r="NN221" s="7"/>
      <c r="NO221" s="7"/>
      <c r="NP221" s="7"/>
      <c r="NQ221" s="7"/>
      <c r="NR221" s="7"/>
      <c r="NS221" s="7"/>
      <c r="NT221" s="7"/>
      <c r="NU221" s="7"/>
      <c r="NV221" s="7"/>
      <c r="NW221" s="7"/>
      <c r="NX221" s="7"/>
      <c r="NY221" s="7"/>
      <c r="NZ221" s="7"/>
      <c r="OA221" s="7"/>
      <c r="OB221" s="7"/>
      <c r="OC221" s="7"/>
      <c r="OD221" s="7"/>
      <c r="OE221" s="7"/>
      <c r="OF221" s="7"/>
      <c r="OG221" s="7"/>
      <c r="OH221" s="7"/>
      <c r="OI221" s="7"/>
      <c r="OJ221" s="7"/>
      <c r="OK221" s="7"/>
      <c r="OL221" s="7"/>
      <c r="OM221" s="7"/>
      <c r="ON221" s="7"/>
      <c r="OO221" s="7"/>
      <c r="OP221" s="7"/>
      <c r="OQ221" s="7"/>
      <c r="OR221" s="7"/>
      <c r="OS221" s="7"/>
      <c r="OT221" s="7"/>
      <c r="OU221" s="7"/>
      <c r="OV221" s="7"/>
      <c r="OW221" s="7"/>
      <c r="OX221" s="7"/>
      <c r="OY221" s="7"/>
      <c r="OZ221" s="7"/>
      <c r="PA221" s="7"/>
      <c r="PB221" s="7"/>
      <c r="PC221" s="7"/>
      <c r="PD221" s="7"/>
      <c r="PE221" s="7"/>
      <c r="PF221" s="7"/>
      <c r="PG221" s="7"/>
      <c r="PH221" s="7"/>
      <c r="PI221" s="7"/>
      <c r="PJ221" s="7"/>
      <c r="PK221" s="7"/>
      <c r="PL221" s="7"/>
      <c r="PM221" s="7"/>
      <c r="PN221" s="7"/>
      <c r="PO221" s="7"/>
      <c r="PP221" s="7"/>
      <c r="PQ221" s="7"/>
      <c r="PR221" s="7"/>
      <c r="PS221" s="7"/>
      <c r="PT221" s="7"/>
      <c r="PU221" s="7"/>
      <c r="PV221" s="7"/>
      <c r="PW221" s="7"/>
      <c r="PX221" s="7"/>
      <c r="PY221" s="7"/>
      <c r="PZ221" s="7"/>
      <c r="QA221" s="7"/>
      <c r="QB221" s="7"/>
      <c r="QC221" s="7"/>
      <c r="QD221" s="7"/>
      <c r="QE221" s="7"/>
      <c r="QF221" s="7"/>
      <c r="QG221" s="7"/>
      <c r="QH221" s="7"/>
      <c r="QI221" s="7"/>
      <c r="QJ221" s="7"/>
      <c r="QK221" s="7"/>
      <c r="QL221" s="7"/>
      <c r="QM221" s="7"/>
      <c r="QN221" s="7"/>
      <c r="QO221" s="7"/>
      <c r="QP221" s="7"/>
      <c r="QQ221" s="7"/>
      <c r="QR221" s="7"/>
      <c r="QS221" s="7"/>
      <c r="QT221" s="7"/>
      <c r="QU221" s="7"/>
      <c r="QV221" s="7"/>
      <c r="QW221" s="7"/>
      <c r="QX221" s="7"/>
      <c r="QY221" s="7"/>
      <c r="QZ221" s="7"/>
      <c r="RA221" s="7"/>
      <c r="RB221" s="7"/>
      <c r="RC221" s="7"/>
      <c r="RD221" s="7"/>
      <c r="RE221" s="7"/>
      <c r="RF221" s="7"/>
      <c r="RG221" s="7"/>
      <c r="RH221" s="7"/>
      <c r="RI221" s="7"/>
      <c r="RJ221" s="7"/>
      <c r="RK221" s="7"/>
      <c r="RL221" s="7"/>
      <c r="RM221" s="7"/>
      <c r="RN221" s="7"/>
      <c r="RO221" s="7"/>
      <c r="RP221" s="7"/>
      <c r="RQ221" s="7"/>
      <c r="RR221" s="7"/>
      <c r="RS221" s="7"/>
      <c r="RT221" s="7"/>
      <c r="RU221" s="7"/>
      <c r="RV221" s="7"/>
      <c r="RW221" s="7"/>
      <c r="RX221" s="7"/>
      <c r="RY221" s="7"/>
      <c r="RZ221" s="7"/>
      <c r="SA221" s="7"/>
      <c r="SB221" s="7"/>
      <c r="SC221" s="7"/>
      <c r="SD221" s="7"/>
      <c r="SE221" s="7"/>
      <c r="SF221" s="7"/>
      <c r="SG221" s="7"/>
      <c r="SH221" s="7"/>
      <c r="SI221" s="7"/>
      <c r="SJ221" s="7"/>
      <c r="SK221" s="7"/>
      <c r="SL221" s="7"/>
      <c r="SM221" s="7"/>
      <c r="SN221" s="7"/>
      <c r="SO221" s="7"/>
      <c r="SP221" s="7"/>
      <c r="SQ221" s="7"/>
      <c r="SR221" s="7"/>
      <c r="SS221" s="7"/>
      <c r="ST221" s="7"/>
      <c r="SU221" s="7"/>
      <c r="SV221" s="7"/>
      <c r="SW221" s="7"/>
      <c r="SX221" s="7"/>
      <c r="SY221" s="7"/>
      <c r="SZ221" s="7"/>
      <c r="TA221" s="7"/>
      <c r="TB221" s="7"/>
      <c r="TC221" s="7"/>
      <c r="TD221" s="7"/>
      <c r="TE221" s="7"/>
      <c r="TF221" s="7"/>
      <c r="TG221" s="7"/>
      <c r="TH221" s="7"/>
      <c r="TI221" s="7"/>
      <c r="TJ221" s="7"/>
      <c r="TK221" s="7"/>
      <c r="TL221" s="7"/>
      <c r="TM221" s="7"/>
      <c r="TN221" s="7"/>
      <c r="TO221" s="7"/>
      <c r="TP221" s="7"/>
      <c r="TQ221" s="7"/>
      <c r="TR221" s="7"/>
      <c r="TS221" s="7"/>
      <c r="TT221" s="7"/>
      <c r="TU221" s="7"/>
      <c r="TV221" s="7"/>
      <c r="TW221" s="7"/>
      <c r="TX221" s="7"/>
      <c r="TY221" s="7"/>
      <c r="TZ221" s="7"/>
      <c r="UA221" s="7"/>
      <c r="UB221" s="7"/>
      <c r="UC221" s="7"/>
      <c r="UD221" s="7"/>
      <c r="UE221" s="7"/>
      <c r="UF221" s="7"/>
      <c r="UG221" s="7"/>
      <c r="UH221" s="7"/>
      <c r="UI221" s="7"/>
      <c r="UJ221" s="7"/>
      <c r="UK221" s="7"/>
      <c r="UL221" s="7"/>
      <c r="UM221" s="7"/>
      <c r="UN221" s="7"/>
      <c r="UO221" s="7"/>
      <c r="UP221" s="7"/>
      <c r="UQ221" s="7"/>
      <c r="UR221" s="7"/>
      <c r="US221" s="7"/>
      <c r="UT221" s="7"/>
      <c r="UU221" s="7"/>
      <c r="UV221" s="7"/>
      <c r="UW221" s="7"/>
      <c r="UX221" s="7"/>
      <c r="UY221" s="7"/>
      <c r="UZ221" s="7"/>
      <c r="VA221" s="7"/>
      <c r="VB221" s="7"/>
      <c r="VC221" s="7"/>
      <c r="VD221" s="7"/>
      <c r="VE221" s="7"/>
      <c r="VF221" s="7"/>
      <c r="VG221" s="7"/>
      <c r="VH221" s="7"/>
      <c r="VI221" s="7"/>
      <c r="VJ221" s="7"/>
      <c r="VK221" s="7"/>
      <c r="VL221" s="7"/>
      <c r="VM221" s="7"/>
      <c r="VN221" s="7"/>
      <c r="VO221" s="7"/>
      <c r="VP221" s="7"/>
      <c r="VQ221" s="7"/>
      <c r="VR221" s="7"/>
      <c r="VS221" s="7"/>
      <c r="VT221" s="7"/>
      <c r="VU221" s="7"/>
      <c r="VV221" s="7"/>
      <c r="VW221" s="7"/>
      <c r="VX221" s="7"/>
      <c r="VY221" s="7"/>
      <c r="VZ221" s="7"/>
      <c r="WA221" s="7"/>
      <c r="WB221" s="7"/>
      <c r="WC221" s="7"/>
      <c r="WD221" s="7"/>
      <c r="WE221" s="7"/>
      <c r="WF221" s="7"/>
      <c r="WG221" s="7"/>
      <c r="WH221" s="7"/>
      <c r="WI221" s="7"/>
      <c r="WJ221" s="7"/>
      <c r="WK221" s="7"/>
      <c r="WL221" s="7"/>
      <c r="WM221" s="7"/>
      <c r="WN221" s="7"/>
      <c r="WO221" s="7"/>
      <c r="WP221" s="7"/>
      <c r="WQ221" s="7"/>
      <c r="WR221" s="7"/>
      <c r="WS221" s="7"/>
      <c r="WT221" s="7"/>
      <c r="WU221" s="7"/>
      <c r="WV221" s="7"/>
      <c r="WW221" s="7"/>
      <c r="WX221" s="7"/>
      <c r="WY221" s="7"/>
      <c r="WZ221" s="7"/>
      <c r="XA221" s="7"/>
      <c r="XB221" s="7"/>
      <c r="XC221" s="7"/>
      <c r="XD221" s="7"/>
      <c r="XE221" s="7"/>
      <c r="XF221" s="7"/>
      <c r="XG221" s="7"/>
      <c r="XH221" s="7"/>
      <c r="XI221" s="7"/>
      <c r="XJ221" s="7"/>
      <c r="XK221" s="7"/>
      <c r="XL221" s="7"/>
      <c r="XM221" s="7"/>
      <c r="XN221" s="7"/>
      <c r="XO221" s="7"/>
      <c r="XP221" s="7"/>
      <c r="XQ221" s="7"/>
      <c r="XR221" s="7"/>
      <c r="XS221" s="7"/>
      <c r="XT221" s="7"/>
      <c r="XU221" s="7"/>
      <c r="XV221" s="7"/>
      <c r="XW221" s="7"/>
      <c r="XX221" s="7"/>
      <c r="XY221" s="7"/>
      <c r="XZ221" s="7"/>
      <c r="YA221" s="7"/>
      <c r="YB221" s="7"/>
      <c r="YC221" s="7"/>
      <c r="YD221" s="7"/>
      <c r="YE221" s="7"/>
      <c r="YF221" s="7"/>
      <c r="YG221" s="7"/>
      <c r="YH221" s="7"/>
      <c r="YI221" s="7"/>
      <c r="YJ221" s="7"/>
      <c r="YK221" s="7"/>
      <c r="YL221" s="7"/>
      <c r="YM221" s="7"/>
      <c r="YN221" s="7"/>
      <c r="YO221" s="7"/>
      <c r="YP221" s="7"/>
      <c r="YQ221" s="7"/>
      <c r="YR221" s="7"/>
      <c r="YS221" s="7"/>
      <c r="YT221" s="7"/>
      <c r="YU221" s="7"/>
      <c r="YV221" s="7"/>
      <c r="YW221" s="7"/>
      <c r="YX221" s="7"/>
      <c r="YY221" s="7"/>
      <c r="YZ221" s="7"/>
      <c r="ZA221" s="7"/>
      <c r="ZB221" s="7"/>
      <c r="ZC221" s="7"/>
      <c r="ZD221" s="7"/>
      <c r="ZE221" s="7"/>
      <c r="ZF221" s="7"/>
      <c r="ZG221" s="7"/>
      <c r="ZH221" s="7"/>
      <c r="ZI221" s="7"/>
      <c r="ZJ221" s="7"/>
      <c r="ZK221" s="7"/>
      <c r="ZL221" s="7"/>
      <c r="ZM221" s="7"/>
      <c r="ZN221" s="7"/>
      <c r="ZO221" s="7"/>
      <c r="ZP221" s="7"/>
      <c r="ZQ221" s="7"/>
      <c r="ZR221" s="7"/>
      <c r="ZS221" s="7"/>
      <c r="ZT221" s="7"/>
      <c r="ZU221" s="7"/>
      <c r="ZV221" s="7"/>
      <c r="ZW221" s="7"/>
      <c r="ZX221" s="7"/>
      <c r="ZY221" s="7"/>
      <c r="ZZ221" s="7"/>
      <c r="AAA221" s="7"/>
      <c r="AAB221" s="7"/>
      <c r="AAC221" s="7"/>
      <c r="AAD221" s="7"/>
      <c r="AAE221" s="7"/>
      <c r="AAF221" s="7"/>
      <c r="AAG221" s="7"/>
      <c r="AAH221" s="7"/>
      <c r="AAI221" s="7"/>
      <c r="AAJ221" s="7"/>
      <c r="AAK221" s="7"/>
      <c r="AAL221" s="7"/>
      <c r="AAM221" s="7"/>
      <c r="AAN221" s="7"/>
      <c r="AAO221" s="7"/>
      <c r="AAP221" s="7"/>
      <c r="AAQ221" s="7"/>
      <c r="AAR221" s="7"/>
      <c r="AAS221" s="7"/>
      <c r="AAT221" s="7"/>
      <c r="AAU221" s="7"/>
      <c r="AAV221" s="7"/>
      <c r="AAW221" s="7"/>
      <c r="AAX221" s="7"/>
      <c r="AAY221" s="7"/>
      <c r="AAZ221" s="7"/>
      <c r="ABA221" s="7"/>
      <c r="ABB221" s="7"/>
      <c r="ABC221" s="7"/>
      <c r="ABD221" s="7"/>
      <c r="ABE221" s="7"/>
      <c r="ABF221" s="7"/>
      <c r="ABG221" s="7"/>
      <c r="ABH221" s="7"/>
      <c r="ABI221" s="7"/>
      <c r="ABJ221" s="7"/>
      <c r="ABK221" s="7"/>
      <c r="ABL221" s="7"/>
      <c r="ABM221" s="7"/>
      <c r="ABN221" s="7"/>
      <c r="ABO221" s="7"/>
      <c r="ABP221" s="7"/>
      <c r="ABQ221" s="7"/>
      <c r="ABR221" s="7"/>
      <c r="ABS221" s="7"/>
      <c r="ABT221" s="7"/>
      <c r="ABU221" s="7"/>
      <c r="ABV221" s="7"/>
      <c r="ABW221" s="7"/>
      <c r="ABX221" s="7"/>
      <c r="ABY221" s="7"/>
      <c r="ABZ221" s="7"/>
      <c r="ACA221" s="7"/>
      <c r="ACB221" s="7"/>
      <c r="ACC221" s="7"/>
      <c r="ACD221" s="7"/>
      <c r="ACE221" s="7"/>
      <c r="ACF221" s="7"/>
      <c r="ACG221" s="7"/>
      <c r="ACH221" s="7"/>
      <c r="ACI221" s="7"/>
      <c r="ACJ221" s="7"/>
      <c r="ACK221" s="7"/>
      <c r="ACL221" s="7"/>
      <c r="ACM221" s="7"/>
      <c r="ACN221" s="7"/>
      <c r="ACO221" s="7"/>
      <c r="ACP221" s="7"/>
      <c r="ACQ221" s="7"/>
      <c r="ACR221" s="7"/>
      <c r="ACS221" s="7"/>
      <c r="ACT221" s="7"/>
      <c r="ACU221" s="7"/>
      <c r="ACV221" s="7"/>
      <c r="ACW221" s="7"/>
      <c r="ACX221" s="7"/>
      <c r="ACY221" s="7"/>
      <c r="ACZ221" s="7"/>
      <c r="ADA221" s="7"/>
      <c r="ADB221" s="7"/>
      <c r="ADC221" s="7"/>
      <c r="ADD221" s="7"/>
      <c r="ADE221" s="7"/>
      <c r="ADF221" s="7"/>
      <c r="ADG221" s="7"/>
      <c r="ADH221" s="7"/>
      <c r="ADI221" s="7"/>
      <c r="ADJ221" s="7"/>
      <c r="ADK221" s="7"/>
      <c r="ADL221" s="7"/>
      <c r="ADM221" s="7"/>
      <c r="ADN221" s="7"/>
      <c r="ADO221" s="7"/>
      <c r="ADP221" s="7"/>
      <c r="ADQ221" s="7"/>
      <c r="ADR221" s="7"/>
      <c r="ADS221" s="7"/>
      <c r="ADT221" s="7"/>
      <c r="ADU221" s="7"/>
      <c r="ADV221" s="7"/>
      <c r="ADW221" s="7"/>
      <c r="ADX221" s="7"/>
      <c r="ADY221" s="7"/>
      <c r="ADZ221" s="7"/>
      <c r="AEA221" s="7"/>
      <c r="AEB221" s="7"/>
      <c r="AEC221" s="7"/>
      <c r="AED221" s="7"/>
      <c r="AEE221" s="7"/>
      <c r="AEF221" s="7"/>
      <c r="AEG221" s="7"/>
      <c r="AEH221" s="7"/>
      <c r="AEI221" s="7"/>
      <c r="AEJ221" s="7"/>
      <c r="AEK221" s="7"/>
      <c r="AEL221" s="7"/>
      <c r="AEM221" s="7"/>
      <c r="AEN221" s="7"/>
      <c r="AEO221" s="7"/>
      <c r="AEP221" s="7"/>
      <c r="AEQ221" s="7"/>
      <c r="AER221" s="7"/>
      <c r="AES221" s="7"/>
      <c r="AET221" s="7"/>
      <c r="AEU221" s="7"/>
      <c r="AEV221" s="7"/>
      <c r="AEW221" s="7"/>
      <c r="AEX221" s="7"/>
      <c r="AEY221" s="7"/>
      <c r="AEZ221" s="7"/>
      <c r="AFA221" s="7"/>
      <c r="AFB221" s="7"/>
      <c r="AFC221" s="7"/>
      <c r="AFD221" s="7"/>
      <c r="AFE221" s="7"/>
      <c r="AFF221" s="7"/>
      <c r="AFG221" s="7"/>
      <c r="AFH221" s="7"/>
      <c r="AFI221" s="7"/>
      <c r="AFJ221" s="7"/>
      <c r="AFK221" s="7"/>
      <c r="AFL221" s="7"/>
    </row>
    <row r="222" spans="1:844" ht="41.25" customHeight="1">
      <c r="A222" s="133" t="s">
        <v>310</v>
      </c>
      <c r="B222" s="146" t="s">
        <v>303</v>
      </c>
      <c r="C222" s="147" t="s">
        <v>424</v>
      </c>
      <c r="D222" s="147" t="s">
        <v>1232</v>
      </c>
      <c r="E222" s="2" t="s">
        <v>1499</v>
      </c>
      <c r="F222" s="93" t="s">
        <v>1283</v>
      </c>
      <c r="G222" s="93" t="s">
        <v>1015</v>
      </c>
      <c r="H222" s="154">
        <f>SUM(H226:H231)</f>
        <v>135517.79999999999</v>
      </c>
      <c r="I222" s="161">
        <f t="shared" ref="I222:M222" si="26">SUM(I226:I231)</f>
        <v>135061</v>
      </c>
      <c r="J222" s="129">
        <f t="shared" ref="J222:L222" si="27">SUM(J226:J231)</f>
        <v>136595.09999999998</v>
      </c>
      <c r="K222" s="129">
        <f t="shared" si="27"/>
        <v>138627.59999999998</v>
      </c>
      <c r="L222" s="154">
        <f t="shared" si="27"/>
        <v>132282.20000000001</v>
      </c>
      <c r="M222" s="154">
        <f t="shared" si="26"/>
        <v>132155.80000000002</v>
      </c>
      <c r="N222" s="169"/>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c r="CZ222" s="7"/>
      <c r="DA222" s="7"/>
      <c r="DB222" s="7"/>
      <c r="DC222" s="7"/>
      <c r="DD222" s="7"/>
      <c r="DE222" s="7"/>
      <c r="DF222" s="7"/>
      <c r="DG222" s="7"/>
      <c r="DH222" s="7"/>
      <c r="DI222" s="7"/>
      <c r="DJ222" s="7"/>
      <c r="DK222" s="7"/>
      <c r="DL222" s="7"/>
      <c r="DM222" s="7"/>
      <c r="DN222" s="7"/>
      <c r="DO222" s="7"/>
      <c r="DP222" s="7"/>
      <c r="DQ222" s="7"/>
      <c r="DR222" s="7"/>
      <c r="DS222" s="7"/>
      <c r="DT222" s="7"/>
      <c r="DU222" s="7"/>
      <c r="DV222" s="7"/>
      <c r="DW222" s="7"/>
      <c r="DX222" s="7"/>
      <c r="DY222" s="7"/>
      <c r="DZ222" s="7"/>
      <c r="EA222" s="7"/>
      <c r="EB222" s="7"/>
      <c r="EC222" s="7"/>
      <c r="ED222" s="7"/>
      <c r="EE222" s="7"/>
      <c r="EF222" s="7"/>
      <c r="EG222" s="7"/>
      <c r="EH222" s="7"/>
      <c r="EI222" s="7"/>
      <c r="EJ222" s="7"/>
      <c r="EK222" s="7"/>
      <c r="EL222" s="7"/>
      <c r="EM222" s="7"/>
      <c r="EN222" s="7"/>
      <c r="EO222" s="7"/>
      <c r="EP222" s="7"/>
      <c r="EQ222" s="7"/>
      <c r="ER222" s="7"/>
      <c r="ES222" s="7"/>
      <c r="ET222" s="7"/>
      <c r="EU222" s="7"/>
      <c r="EV222" s="7"/>
      <c r="EW222" s="7"/>
      <c r="EX222" s="7"/>
      <c r="EY222" s="7"/>
      <c r="EZ222" s="7"/>
      <c r="FA222" s="7"/>
      <c r="FB222" s="7"/>
      <c r="FC222" s="7"/>
      <c r="FD222" s="7"/>
      <c r="FE222" s="7"/>
      <c r="FF222" s="7"/>
      <c r="FG222" s="7"/>
      <c r="FH222" s="7"/>
      <c r="FI222" s="7"/>
      <c r="FJ222" s="7"/>
      <c r="FK222" s="7"/>
      <c r="FL222" s="7"/>
      <c r="FM222" s="7"/>
      <c r="FN222" s="7"/>
      <c r="FO222" s="7"/>
      <c r="FP222" s="7"/>
      <c r="FQ222" s="7"/>
      <c r="FR222" s="7"/>
      <c r="FS222" s="7"/>
      <c r="FT222" s="7"/>
      <c r="FU222" s="7"/>
      <c r="FV222" s="7"/>
      <c r="FW222" s="7"/>
      <c r="FX222" s="7"/>
      <c r="FY222" s="7"/>
      <c r="FZ222" s="7"/>
      <c r="GA222" s="7"/>
      <c r="GB222" s="7"/>
      <c r="GC222" s="7"/>
      <c r="GD222" s="7"/>
      <c r="GE222" s="7"/>
      <c r="GF222" s="7"/>
      <c r="GG222" s="7"/>
      <c r="GH222" s="7"/>
      <c r="GI222" s="7"/>
      <c r="GJ222" s="7"/>
      <c r="GK222" s="7"/>
      <c r="GL222" s="7"/>
      <c r="GM222" s="7"/>
      <c r="GN222" s="7"/>
      <c r="GO222" s="7"/>
      <c r="GP222" s="7"/>
      <c r="GQ222" s="7"/>
      <c r="GR222" s="7"/>
      <c r="GS222" s="7"/>
      <c r="GT222" s="7"/>
      <c r="GU222" s="7"/>
      <c r="GV222" s="7"/>
      <c r="GW222" s="7"/>
      <c r="GX222" s="7"/>
      <c r="GY222" s="7"/>
      <c r="GZ222" s="7"/>
      <c r="HA222" s="7"/>
      <c r="HB222" s="7"/>
      <c r="HC222" s="7"/>
      <c r="HD222" s="7"/>
      <c r="HE222" s="7"/>
      <c r="HF222" s="7"/>
      <c r="HG222" s="7"/>
      <c r="HH222" s="7"/>
      <c r="HI222" s="7"/>
      <c r="HJ222" s="7"/>
      <c r="HK222" s="7"/>
      <c r="HL222" s="7"/>
      <c r="HM222" s="7"/>
      <c r="HN222" s="7"/>
      <c r="HO222" s="7"/>
      <c r="HP222" s="7"/>
      <c r="HQ222" s="7"/>
      <c r="HR222" s="7"/>
      <c r="HS222" s="7"/>
      <c r="HT222" s="7"/>
      <c r="HU222" s="7"/>
      <c r="HV222" s="7"/>
      <c r="HW222" s="7"/>
      <c r="HX222" s="7"/>
      <c r="HY222" s="7"/>
      <c r="HZ222" s="7"/>
      <c r="IA222" s="7"/>
      <c r="IB222" s="7"/>
      <c r="IC222" s="7"/>
      <c r="ID222" s="7"/>
      <c r="IE222" s="7"/>
      <c r="IF222" s="7"/>
      <c r="IG222" s="7"/>
      <c r="IH222" s="7"/>
      <c r="II222" s="7"/>
      <c r="IJ222" s="7"/>
      <c r="IK222" s="7"/>
      <c r="IL222" s="7"/>
      <c r="IM222" s="7"/>
      <c r="IN222" s="7"/>
      <c r="IO222" s="7"/>
      <c r="IP222" s="7"/>
      <c r="IQ222" s="7"/>
      <c r="IR222" s="7"/>
      <c r="IS222" s="7"/>
      <c r="IT222" s="7"/>
      <c r="IU222" s="7"/>
      <c r="IV222" s="7"/>
      <c r="IW222" s="7"/>
      <c r="IX222" s="7"/>
      <c r="IY222" s="7"/>
      <c r="IZ222" s="7"/>
      <c r="JA222" s="7"/>
      <c r="JB222" s="7"/>
      <c r="JC222" s="7"/>
      <c r="JD222" s="7"/>
      <c r="JE222" s="7"/>
      <c r="JF222" s="7"/>
      <c r="JG222" s="7"/>
      <c r="JH222" s="7"/>
      <c r="JI222" s="7"/>
      <c r="JJ222" s="7"/>
      <c r="JK222" s="7"/>
      <c r="JL222" s="7"/>
      <c r="JM222" s="7"/>
      <c r="JN222" s="7"/>
      <c r="JO222" s="7"/>
      <c r="JP222" s="7"/>
      <c r="JQ222" s="7"/>
      <c r="JR222" s="7"/>
      <c r="JS222" s="7"/>
      <c r="JT222" s="7"/>
      <c r="JU222" s="7"/>
      <c r="JV222" s="7"/>
      <c r="JW222" s="7"/>
      <c r="JX222" s="7"/>
      <c r="JY222" s="7"/>
      <c r="JZ222" s="7"/>
      <c r="KA222" s="7"/>
      <c r="KB222" s="7"/>
      <c r="KC222" s="7"/>
      <c r="KD222" s="7"/>
      <c r="KE222" s="7"/>
      <c r="KF222" s="7"/>
      <c r="KG222" s="7"/>
      <c r="KH222" s="7"/>
      <c r="KI222" s="7"/>
      <c r="KJ222" s="7"/>
      <c r="KK222" s="7"/>
      <c r="KL222" s="7"/>
      <c r="KM222" s="7"/>
      <c r="KN222" s="7"/>
      <c r="KO222" s="7"/>
      <c r="KP222" s="7"/>
      <c r="KQ222" s="7"/>
      <c r="KR222" s="7"/>
      <c r="KS222" s="7"/>
      <c r="KT222" s="7"/>
      <c r="KU222" s="7"/>
      <c r="KV222" s="7"/>
      <c r="KW222" s="7"/>
      <c r="KX222" s="7"/>
      <c r="KY222" s="7"/>
      <c r="KZ222" s="7"/>
      <c r="LA222" s="7"/>
      <c r="LB222" s="7"/>
      <c r="LC222" s="7"/>
      <c r="LD222" s="7"/>
      <c r="LE222" s="7"/>
      <c r="LF222" s="7"/>
      <c r="LG222" s="7"/>
      <c r="LH222" s="7"/>
      <c r="LI222" s="7"/>
      <c r="LJ222" s="7"/>
      <c r="LK222" s="7"/>
      <c r="LL222" s="7"/>
      <c r="LM222" s="7"/>
      <c r="LN222" s="7"/>
      <c r="LO222" s="7"/>
      <c r="LP222" s="7"/>
      <c r="LQ222" s="7"/>
      <c r="LR222" s="7"/>
      <c r="LS222" s="7"/>
      <c r="LT222" s="7"/>
      <c r="LU222" s="7"/>
      <c r="LV222" s="7"/>
      <c r="LW222" s="7"/>
      <c r="LX222" s="7"/>
      <c r="LY222" s="7"/>
      <c r="LZ222" s="7"/>
      <c r="MA222" s="7"/>
      <c r="MB222" s="7"/>
      <c r="MC222" s="7"/>
      <c r="MD222" s="7"/>
      <c r="ME222" s="7"/>
      <c r="MF222" s="7"/>
      <c r="MG222" s="7"/>
      <c r="MH222" s="7"/>
      <c r="MI222" s="7"/>
      <c r="MJ222" s="7"/>
      <c r="MK222" s="7"/>
      <c r="ML222" s="7"/>
      <c r="MM222" s="7"/>
      <c r="MN222" s="7"/>
      <c r="MO222" s="7"/>
      <c r="MP222" s="7"/>
      <c r="MQ222" s="7"/>
      <c r="MR222" s="7"/>
      <c r="MS222" s="7"/>
      <c r="MT222" s="7"/>
      <c r="MU222" s="7"/>
      <c r="MV222" s="7"/>
      <c r="MW222" s="7"/>
      <c r="MX222" s="7"/>
      <c r="MY222" s="7"/>
      <c r="MZ222" s="7"/>
      <c r="NA222" s="7"/>
      <c r="NB222" s="7"/>
      <c r="NC222" s="7"/>
      <c r="ND222" s="7"/>
      <c r="NE222" s="7"/>
      <c r="NF222" s="7"/>
      <c r="NG222" s="7"/>
      <c r="NH222" s="7"/>
      <c r="NI222" s="7"/>
      <c r="NJ222" s="7"/>
      <c r="NK222" s="7"/>
      <c r="NL222" s="7"/>
      <c r="NM222" s="7"/>
      <c r="NN222" s="7"/>
      <c r="NO222" s="7"/>
      <c r="NP222" s="7"/>
      <c r="NQ222" s="7"/>
      <c r="NR222" s="7"/>
      <c r="NS222" s="7"/>
      <c r="NT222" s="7"/>
      <c r="NU222" s="7"/>
      <c r="NV222" s="7"/>
      <c r="NW222" s="7"/>
      <c r="NX222" s="7"/>
      <c r="NY222" s="7"/>
      <c r="NZ222" s="7"/>
      <c r="OA222" s="7"/>
      <c r="OB222" s="7"/>
      <c r="OC222" s="7"/>
      <c r="OD222" s="7"/>
      <c r="OE222" s="7"/>
      <c r="OF222" s="7"/>
      <c r="OG222" s="7"/>
      <c r="OH222" s="7"/>
      <c r="OI222" s="7"/>
      <c r="OJ222" s="7"/>
      <c r="OK222" s="7"/>
      <c r="OL222" s="7"/>
      <c r="OM222" s="7"/>
      <c r="ON222" s="7"/>
      <c r="OO222" s="7"/>
      <c r="OP222" s="7"/>
      <c r="OQ222" s="7"/>
      <c r="OR222" s="7"/>
      <c r="OS222" s="7"/>
      <c r="OT222" s="7"/>
      <c r="OU222" s="7"/>
      <c r="OV222" s="7"/>
      <c r="OW222" s="7"/>
      <c r="OX222" s="7"/>
      <c r="OY222" s="7"/>
      <c r="OZ222" s="7"/>
      <c r="PA222" s="7"/>
      <c r="PB222" s="7"/>
      <c r="PC222" s="7"/>
      <c r="PD222" s="7"/>
      <c r="PE222" s="7"/>
      <c r="PF222" s="7"/>
      <c r="PG222" s="7"/>
      <c r="PH222" s="7"/>
      <c r="PI222" s="7"/>
      <c r="PJ222" s="7"/>
      <c r="PK222" s="7"/>
      <c r="PL222" s="7"/>
      <c r="PM222" s="7"/>
      <c r="PN222" s="7"/>
      <c r="PO222" s="7"/>
      <c r="PP222" s="7"/>
      <c r="PQ222" s="7"/>
      <c r="PR222" s="7"/>
      <c r="PS222" s="7"/>
      <c r="PT222" s="7"/>
      <c r="PU222" s="7"/>
      <c r="PV222" s="7"/>
      <c r="PW222" s="7"/>
      <c r="PX222" s="7"/>
      <c r="PY222" s="7"/>
      <c r="PZ222" s="7"/>
      <c r="QA222" s="7"/>
      <c r="QB222" s="7"/>
      <c r="QC222" s="7"/>
      <c r="QD222" s="7"/>
      <c r="QE222" s="7"/>
      <c r="QF222" s="7"/>
      <c r="QG222" s="7"/>
      <c r="QH222" s="7"/>
      <c r="QI222" s="7"/>
      <c r="QJ222" s="7"/>
      <c r="QK222" s="7"/>
      <c r="QL222" s="7"/>
      <c r="QM222" s="7"/>
      <c r="QN222" s="7"/>
      <c r="QO222" s="7"/>
      <c r="QP222" s="7"/>
      <c r="QQ222" s="7"/>
      <c r="QR222" s="7"/>
      <c r="QS222" s="7"/>
      <c r="QT222" s="7"/>
      <c r="QU222" s="7"/>
      <c r="QV222" s="7"/>
      <c r="QW222" s="7"/>
      <c r="QX222" s="7"/>
      <c r="QY222" s="7"/>
      <c r="QZ222" s="7"/>
      <c r="RA222" s="7"/>
      <c r="RB222" s="7"/>
      <c r="RC222" s="7"/>
      <c r="RD222" s="7"/>
      <c r="RE222" s="7"/>
      <c r="RF222" s="7"/>
      <c r="RG222" s="7"/>
      <c r="RH222" s="7"/>
      <c r="RI222" s="7"/>
      <c r="RJ222" s="7"/>
      <c r="RK222" s="7"/>
      <c r="RL222" s="7"/>
      <c r="RM222" s="7"/>
      <c r="RN222" s="7"/>
      <c r="RO222" s="7"/>
      <c r="RP222" s="7"/>
      <c r="RQ222" s="7"/>
      <c r="RR222" s="7"/>
      <c r="RS222" s="7"/>
      <c r="RT222" s="7"/>
      <c r="RU222" s="7"/>
      <c r="RV222" s="7"/>
      <c r="RW222" s="7"/>
      <c r="RX222" s="7"/>
      <c r="RY222" s="7"/>
      <c r="RZ222" s="7"/>
      <c r="SA222" s="7"/>
      <c r="SB222" s="7"/>
      <c r="SC222" s="7"/>
      <c r="SD222" s="7"/>
      <c r="SE222" s="7"/>
      <c r="SF222" s="7"/>
      <c r="SG222" s="7"/>
      <c r="SH222" s="7"/>
      <c r="SI222" s="7"/>
      <c r="SJ222" s="7"/>
      <c r="SK222" s="7"/>
      <c r="SL222" s="7"/>
      <c r="SM222" s="7"/>
      <c r="SN222" s="7"/>
      <c r="SO222" s="7"/>
      <c r="SP222" s="7"/>
      <c r="SQ222" s="7"/>
      <c r="SR222" s="7"/>
      <c r="SS222" s="7"/>
      <c r="ST222" s="7"/>
      <c r="SU222" s="7"/>
      <c r="SV222" s="7"/>
      <c r="SW222" s="7"/>
      <c r="SX222" s="7"/>
      <c r="SY222" s="7"/>
      <c r="SZ222" s="7"/>
      <c r="TA222" s="7"/>
      <c r="TB222" s="7"/>
      <c r="TC222" s="7"/>
      <c r="TD222" s="7"/>
      <c r="TE222" s="7"/>
      <c r="TF222" s="7"/>
      <c r="TG222" s="7"/>
      <c r="TH222" s="7"/>
      <c r="TI222" s="7"/>
      <c r="TJ222" s="7"/>
      <c r="TK222" s="7"/>
      <c r="TL222" s="7"/>
      <c r="TM222" s="7"/>
      <c r="TN222" s="7"/>
      <c r="TO222" s="7"/>
      <c r="TP222" s="7"/>
      <c r="TQ222" s="7"/>
      <c r="TR222" s="7"/>
      <c r="TS222" s="7"/>
      <c r="TT222" s="7"/>
      <c r="TU222" s="7"/>
      <c r="TV222" s="7"/>
      <c r="TW222" s="7"/>
      <c r="TX222" s="7"/>
      <c r="TY222" s="7"/>
      <c r="TZ222" s="7"/>
      <c r="UA222" s="7"/>
      <c r="UB222" s="7"/>
      <c r="UC222" s="7"/>
      <c r="UD222" s="7"/>
      <c r="UE222" s="7"/>
      <c r="UF222" s="7"/>
      <c r="UG222" s="7"/>
      <c r="UH222" s="7"/>
      <c r="UI222" s="7"/>
      <c r="UJ222" s="7"/>
      <c r="UK222" s="7"/>
      <c r="UL222" s="7"/>
      <c r="UM222" s="7"/>
      <c r="UN222" s="7"/>
      <c r="UO222" s="7"/>
      <c r="UP222" s="7"/>
      <c r="UQ222" s="7"/>
      <c r="UR222" s="7"/>
      <c r="US222" s="7"/>
      <c r="UT222" s="7"/>
      <c r="UU222" s="7"/>
      <c r="UV222" s="7"/>
      <c r="UW222" s="7"/>
      <c r="UX222" s="7"/>
      <c r="UY222" s="7"/>
      <c r="UZ222" s="7"/>
      <c r="VA222" s="7"/>
      <c r="VB222" s="7"/>
      <c r="VC222" s="7"/>
      <c r="VD222" s="7"/>
      <c r="VE222" s="7"/>
      <c r="VF222" s="7"/>
      <c r="VG222" s="7"/>
      <c r="VH222" s="7"/>
      <c r="VI222" s="7"/>
      <c r="VJ222" s="7"/>
      <c r="VK222" s="7"/>
      <c r="VL222" s="7"/>
      <c r="VM222" s="7"/>
      <c r="VN222" s="7"/>
      <c r="VO222" s="7"/>
      <c r="VP222" s="7"/>
      <c r="VQ222" s="7"/>
      <c r="VR222" s="7"/>
      <c r="VS222" s="7"/>
      <c r="VT222" s="7"/>
      <c r="VU222" s="7"/>
      <c r="VV222" s="7"/>
      <c r="VW222" s="7"/>
      <c r="VX222" s="7"/>
      <c r="VY222" s="7"/>
      <c r="VZ222" s="7"/>
      <c r="WA222" s="7"/>
      <c r="WB222" s="7"/>
      <c r="WC222" s="7"/>
      <c r="WD222" s="7"/>
      <c r="WE222" s="7"/>
      <c r="WF222" s="7"/>
      <c r="WG222" s="7"/>
      <c r="WH222" s="7"/>
      <c r="WI222" s="7"/>
      <c r="WJ222" s="7"/>
      <c r="WK222" s="7"/>
      <c r="WL222" s="7"/>
      <c r="WM222" s="7"/>
      <c r="WN222" s="7"/>
      <c r="WO222" s="7"/>
      <c r="WP222" s="7"/>
      <c r="WQ222" s="7"/>
      <c r="WR222" s="7"/>
      <c r="WS222" s="7"/>
      <c r="WT222" s="7"/>
      <c r="WU222" s="7"/>
      <c r="WV222" s="7"/>
      <c r="WW222" s="7"/>
      <c r="WX222" s="7"/>
      <c r="WY222" s="7"/>
      <c r="WZ222" s="7"/>
      <c r="XA222" s="7"/>
      <c r="XB222" s="7"/>
      <c r="XC222" s="7"/>
      <c r="XD222" s="7"/>
      <c r="XE222" s="7"/>
      <c r="XF222" s="7"/>
      <c r="XG222" s="7"/>
      <c r="XH222" s="7"/>
      <c r="XI222" s="7"/>
      <c r="XJ222" s="7"/>
      <c r="XK222" s="7"/>
      <c r="XL222" s="7"/>
      <c r="XM222" s="7"/>
      <c r="XN222" s="7"/>
      <c r="XO222" s="7"/>
      <c r="XP222" s="7"/>
      <c r="XQ222" s="7"/>
      <c r="XR222" s="7"/>
      <c r="XS222" s="7"/>
      <c r="XT222" s="7"/>
      <c r="XU222" s="7"/>
      <c r="XV222" s="7"/>
      <c r="XW222" s="7"/>
      <c r="XX222" s="7"/>
      <c r="XY222" s="7"/>
      <c r="XZ222" s="7"/>
      <c r="YA222" s="7"/>
      <c r="YB222" s="7"/>
      <c r="YC222" s="7"/>
      <c r="YD222" s="7"/>
      <c r="YE222" s="7"/>
      <c r="YF222" s="7"/>
      <c r="YG222" s="7"/>
      <c r="YH222" s="7"/>
      <c r="YI222" s="7"/>
      <c r="YJ222" s="7"/>
      <c r="YK222" s="7"/>
      <c r="YL222" s="7"/>
      <c r="YM222" s="7"/>
      <c r="YN222" s="7"/>
      <c r="YO222" s="7"/>
      <c r="YP222" s="7"/>
      <c r="YQ222" s="7"/>
      <c r="YR222" s="7"/>
      <c r="YS222" s="7"/>
      <c r="YT222" s="7"/>
      <c r="YU222" s="7"/>
      <c r="YV222" s="7"/>
      <c r="YW222" s="7"/>
      <c r="YX222" s="7"/>
      <c r="YY222" s="7"/>
      <c r="YZ222" s="7"/>
      <c r="ZA222" s="7"/>
      <c r="ZB222" s="7"/>
      <c r="ZC222" s="7"/>
      <c r="ZD222" s="7"/>
      <c r="ZE222" s="7"/>
      <c r="ZF222" s="7"/>
      <c r="ZG222" s="7"/>
      <c r="ZH222" s="7"/>
      <c r="ZI222" s="7"/>
      <c r="ZJ222" s="7"/>
      <c r="ZK222" s="7"/>
      <c r="ZL222" s="7"/>
      <c r="ZM222" s="7"/>
      <c r="ZN222" s="7"/>
      <c r="ZO222" s="7"/>
      <c r="ZP222" s="7"/>
      <c r="ZQ222" s="7"/>
      <c r="ZR222" s="7"/>
      <c r="ZS222" s="7"/>
      <c r="ZT222" s="7"/>
      <c r="ZU222" s="7"/>
      <c r="ZV222" s="7"/>
      <c r="ZW222" s="7"/>
      <c r="ZX222" s="7"/>
      <c r="ZY222" s="7"/>
      <c r="ZZ222" s="7"/>
      <c r="AAA222" s="7"/>
      <c r="AAB222" s="7"/>
      <c r="AAC222" s="7"/>
      <c r="AAD222" s="7"/>
      <c r="AAE222" s="7"/>
      <c r="AAF222" s="7"/>
      <c r="AAG222" s="7"/>
      <c r="AAH222" s="7"/>
      <c r="AAI222" s="7"/>
      <c r="AAJ222" s="7"/>
      <c r="AAK222" s="7"/>
      <c r="AAL222" s="7"/>
      <c r="AAM222" s="7"/>
      <c r="AAN222" s="7"/>
      <c r="AAO222" s="7"/>
      <c r="AAP222" s="7"/>
      <c r="AAQ222" s="7"/>
      <c r="AAR222" s="7"/>
      <c r="AAS222" s="7"/>
      <c r="AAT222" s="7"/>
      <c r="AAU222" s="7"/>
      <c r="AAV222" s="7"/>
      <c r="AAW222" s="7"/>
      <c r="AAX222" s="7"/>
      <c r="AAY222" s="7"/>
      <c r="AAZ222" s="7"/>
      <c r="ABA222" s="7"/>
      <c r="ABB222" s="7"/>
      <c r="ABC222" s="7"/>
      <c r="ABD222" s="7"/>
      <c r="ABE222" s="7"/>
      <c r="ABF222" s="7"/>
      <c r="ABG222" s="7"/>
      <c r="ABH222" s="7"/>
      <c r="ABI222" s="7"/>
      <c r="ABJ222" s="7"/>
      <c r="ABK222" s="7"/>
      <c r="ABL222" s="7"/>
      <c r="ABM222" s="7"/>
      <c r="ABN222" s="7"/>
      <c r="ABO222" s="7"/>
      <c r="ABP222" s="7"/>
      <c r="ABQ222" s="7"/>
      <c r="ABR222" s="7"/>
      <c r="ABS222" s="7"/>
      <c r="ABT222" s="7"/>
      <c r="ABU222" s="7"/>
      <c r="ABV222" s="7"/>
      <c r="ABW222" s="7"/>
      <c r="ABX222" s="7"/>
      <c r="ABY222" s="7"/>
      <c r="ABZ222" s="7"/>
      <c r="ACA222" s="7"/>
      <c r="ACB222" s="7"/>
      <c r="ACC222" s="7"/>
      <c r="ACD222" s="7"/>
      <c r="ACE222" s="7"/>
      <c r="ACF222" s="7"/>
      <c r="ACG222" s="7"/>
      <c r="ACH222" s="7"/>
      <c r="ACI222" s="7"/>
      <c r="ACJ222" s="7"/>
      <c r="ACK222" s="7"/>
      <c r="ACL222" s="7"/>
      <c r="ACM222" s="7"/>
      <c r="ACN222" s="7"/>
      <c r="ACO222" s="7"/>
      <c r="ACP222" s="7"/>
      <c r="ACQ222" s="7"/>
      <c r="ACR222" s="7"/>
      <c r="ACS222" s="7"/>
      <c r="ACT222" s="7"/>
      <c r="ACU222" s="7"/>
      <c r="ACV222" s="7"/>
      <c r="ACW222" s="7"/>
      <c r="ACX222" s="7"/>
      <c r="ACY222" s="7"/>
      <c r="ACZ222" s="7"/>
      <c r="ADA222" s="7"/>
      <c r="ADB222" s="7"/>
      <c r="ADC222" s="7"/>
      <c r="ADD222" s="7"/>
      <c r="ADE222" s="7"/>
      <c r="ADF222" s="7"/>
      <c r="ADG222" s="7"/>
      <c r="ADH222" s="7"/>
      <c r="ADI222" s="7"/>
      <c r="ADJ222" s="7"/>
      <c r="ADK222" s="7"/>
      <c r="ADL222" s="7"/>
      <c r="ADM222" s="7"/>
      <c r="ADN222" s="7"/>
      <c r="ADO222" s="7"/>
      <c r="ADP222" s="7"/>
      <c r="ADQ222" s="7"/>
      <c r="ADR222" s="7"/>
      <c r="ADS222" s="7"/>
      <c r="ADT222" s="7"/>
      <c r="ADU222" s="7"/>
      <c r="ADV222" s="7"/>
      <c r="ADW222" s="7"/>
      <c r="ADX222" s="7"/>
      <c r="ADY222" s="7"/>
      <c r="ADZ222" s="7"/>
      <c r="AEA222" s="7"/>
      <c r="AEB222" s="7"/>
      <c r="AEC222" s="7"/>
      <c r="AED222" s="7"/>
      <c r="AEE222" s="7"/>
      <c r="AEF222" s="7"/>
      <c r="AEG222" s="7"/>
      <c r="AEH222" s="7"/>
      <c r="AEI222" s="7"/>
      <c r="AEJ222" s="7"/>
      <c r="AEK222" s="7"/>
      <c r="AEL222" s="7"/>
      <c r="AEM222" s="7"/>
      <c r="AEN222" s="7"/>
      <c r="AEO222" s="7"/>
      <c r="AEP222" s="7"/>
      <c r="AEQ222" s="7"/>
      <c r="AER222" s="7"/>
      <c r="AES222" s="7"/>
      <c r="AET222" s="7"/>
      <c r="AEU222" s="7"/>
      <c r="AEV222" s="7"/>
      <c r="AEW222" s="7"/>
      <c r="AEX222" s="7"/>
      <c r="AEY222" s="7"/>
      <c r="AEZ222" s="7"/>
      <c r="AFA222" s="7"/>
      <c r="AFB222" s="7"/>
      <c r="AFC222" s="7"/>
      <c r="AFD222" s="7"/>
      <c r="AFE222" s="7"/>
      <c r="AFF222" s="7"/>
      <c r="AFG222" s="7"/>
      <c r="AFH222" s="7"/>
      <c r="AFI222" s="7"/>
      <c r="AFJ222" s="7"/>
      <c r="AFK222" s="7"/>
      <c r="AFL222" s="7"/>
    </row>
    <row r="223" spans="1:844" ht="45">
      <c r="A223" s="133"/>
      <c r="B223" s="146"/>
      <c r="C223" s="147"/>
      <c r="D223" s="147"/>
      <c r="E223" s="2" t="s">
        <v>1500</v>
      </c>
      <c r="F223" s="93" t="s">
        <v>1018</v>
      </c>
      <c r="G223" s="93" t="s">
        <v>1016</v>
      </c>
      <c r="H223" s="154"/>
      <c r="I223" s="161"/>
      <c r="J223" s="162"/>
      <c r="K223" s="162"/>
      <c r="L223" s="154"/>
      <c r="M223" s="154"/>
      <c r="N223" s="169"/>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N223" s="7"/>
      <c r="CO223" s="7"/>
      <c r="CP223" s="7"/>
      <c r="CQ223" s="7"/>
      <c r="CR223" s="7"/>
      <c r="CS223" s="7"/>
      <c r="CT223" s="7"/>
      <c r="CU223" s="7"/>
      <c r="CV223" s="7"/>
      <c r="CW223" s="7"/>
      <c r="CX223" s="7"/>
      <c r="CY223" s="7"/>
      <c r="CZ223" s="7"/>
      <c r="DA223" s="7"/>
      <c r="DB223" s="7"/>
      <c r="DC223" s="7"/>
      <c r="DD223" s="7"/>
      <c r="DE223" s="7"/>
      <c r="DF223" s="7"/>
      <c r="DG223" s="7"/>
      <c r="DH223" s="7"/>
      <c r="DI223" s="7"/>
      <c r="DJ223" s="7"/>
      <c r="DK223" s="7"/>
      <c r="DL223" s="7"/>
      <c r="DM223" s="7"/>
      <c r="DN223" s="7"/>
      <c r="DO223" s="7"/>
      <c r="DP223" s="7"/>
      <c r="DQ223" s="7"/>
      <c r="DR223" s="7"/>
      <c r="DS223" s="7"/>
      <c r="DT223" s="7"/>
      <c r="DU223" s="7"/>
      <c r="DV223" s="7"/>
      <c r="DW223" s="7"/>
      <c r="DX223" s="7"/>
      <c r="DY223" s="7"/>
      <c r="DZ223" s="7"/>
      <c r="EA223" s="7"/>
      <c r="EB223" s="7"/>
      <c r="EC223" s="7"/>
      <c r="ED223" s="7"/>
      <c r="EE223" s="7"/>
      <c r="EF223" s="7"/>
      <c r="EG223" s="7"/>
      <c r="EH223" s="7"/>
      <c r="EI223" s="7"/>
      <c r="EJ223" s="7"/>
      <c r="EK223" s="7"/>
      <c r="EL223" s="7"/>
      <c r="EM223" s="7"/>
      <c r="EN223" s="7"/>
      <c r="EO223" s="7"/>
      <c r="EP223" s="7"/>
      <c r="EQ223" s="7"/>
      <c r="ER223" s="7"/>
      <c r="ES223" s="7"/>
      <c r="ET223" s="7"/>
      <c r="EU223" s="7"/>
      <c r="EV223" s="7"/>
      <c r="EW223" s="7"/>
      <c r="EX223" s="7"/>
      <c r="EY223" s="7"/>
      <c r="EZ223" s="7"/>
      <c r="FA223" s="7"/>
      <c r="FB223" s="7"/>
      <c r="FC223" s="7"/>
      <c r="FD223" s="7"/>
      <c r="FE223" s="7"/>
      <c r="FF223" s="7"/>
      <c r="FG223" s="7"/>
      <c r="FH223" s="7"/>
      <c r="FI223" s="7"/>
      <c r="FJ223" s="7"/>
      <c r="FK223" s="7"/>
      <c r="FL223" s="7"/>
      <c r="FM223" s="7"/>
      <c r="FN223" s="7"/>
      <c r="FO223" s="7"/>
      <c r="FP223" s="7"/>
      <c r="FQ223" s="7"/>
      <c r="FR223" s="7"/>
      <c r="FS223" s="7"/>
      <c r="FT223" s="7"/>
      <c r="FU223" s="7"/>
      <c r="FV223" s="7"/>
      <c r="FW223" s="7"/>
      <c r="FX223" s="7"/>
      <c r="FY223" s="7"/>
      <c r="FZ223" s="7"/>
      <c r="GA223" s="7"/>
      <c r="GB223" s="7"/>
      <c r="GC223" s="7"/>
      <c r="GD223" s="7"/>
      <c r="GE223" s="7"/>
      <c r="GF223" s="7"/>
      <c r="GG223" s="7"/>
      <c r="GH223" s="7"/>
      <c r="GI223" s="7"/>
      <c r="GJ223" s="7"/>
      <c r="GK223" s="7"/>
      <c r="GL223" s="7"/>
      <c r="GM223" s="7"/>
      <c r="GN223" s="7"/>
      <c r="GO223" s="7"/>
      <c r="GP223" s="7"/>
      <c r="GQ223" s="7"/>
      <c r="GR223" s="7"/>
      <c r="GS223" s="7"/>
      <c r="GT223" s="7"/>
      <c r="GU223" s="7"/>
      <c r="GV223" s="7"/>
      <c r="GW223" s="7"/>
      <c r="GX223" s="7"/>
      <c r="GY223" s="7"/>
      <c r="GZ223" s="7"/>
      <c r="HA223" s="7"/>
      <c r="HB223" s="7"/>
      <c r="HC223" s="7"/>
      <c r="HD223" s="7"/>
      <c r="HE223" s="7"/>
      <c r="HF223" s="7"/>
      <c r="HG223" s="7"/>
      <c r="HH223" s="7"/>
      <c r="HI223" s="7"/>
      <c r="HJ223" s="7"/>
      <c r="HK223" s="7"/>
      <c r="HL223" s="7"/>
      <c r="HM223" s="7"/>
      <c r="HN223" s="7"/>
      <c r="HO223" s="7"/>
      <c r="HP223" s="7"/>
      <c r="HQ223" s="7"/>
      <c r="HR223" s="7"/>
      <c r="HS223" s="7"/>
      <c r="HT223" s="7"/>
      <c r="HU223" s="7"/>
      <c r="HV223" s="7"/>
      <c r="HW223" s="7"/>
      <c r="HX223" s="7"/>
      <c r="HY223" s="7"/>
      <c r="HZ223" s="7"/>
      <c r="IA223" s="7"/>
      <c r="IB223" s="7"/>
      <c r="IC223" s="7"/>
      <c r="ID223" s="7"/>
      <c r="IE223" s="7"/>
      <c r="IF223" s="7"/>
      <c r="IG223" s="7"/>
      <c r="IH223" s="7"/>
      <c r="II223" s="7"/>
      <c r="IJ223" s="7"/>
      <c r="IK223" s="7"/>
      <c r="IL223" s="7"/>
      <c r="IM223" s="7"/>
      <c r="IN223" s="7"/>
      <c r="IO223" s="7"/>
      <c r="IP223" s="7"/>
      <c r="IQ223" s="7"/>
      <c r="IR223" s="7"/>
      <c r="IS223" s="7"/>
      <c r="IT223" s="7"/>
      <c r="IU223" s="7"/>
      <c r="IV223" s="7"/>
      <c r="IW223" s="7"/>
      <c r="IX223" s="7"/>
      <c r="IY223" s="7"/>
      <c r="IZ223" s="7"/>
      <c r="JA223" s="7"/>
      <c r="JB223" s="7"/>
      <c r="JC223" s="7"/>
      <c r="JD223" s="7"/>
      <c r="JE223" s="7"/>
      <c r="JF223" s="7"/>
      <c r="JG223" s="7"/>
      <c r="JH223" s="7"/>
      <c r="JI223" s="7"/>
      <c r="JJ223" s="7"/>
      <c r="JK223" s="7"/>
      <c r="JL223" s="7"/>
      <c r="JM223" s="7"/>
      <c r="JN223" s="7"/>
      <c r="JO223" s="7"/>
      <c r="JP223" s="7"/>
      <c r="JQ223" s="7"/>
      <c r="JR223" s="7"/>
      <c r="JS223" s="7"/>
      <c r="JT223" s="7"/>
      <c r="JU223" s="7"/>
      <c r="JV223" s="7"/>
      <c r="JW223" s="7"/>
      <c r="JX223" s="7"/>
      <c r="JY223" s="7"/>
      <c r="JZ223" s="7"/>
      <c r="KA223" s="7"/>
      <c r="KB223" s="7"/>
      <c r="KC223" s="7"/>
      <c r="KD223" s="7"/>
      <c r="KE223" s="7"/>
      <c r="KF223" s="7"/>
      <c r="KG223" s="7"/>
      <c r="KH223" s="7"/>
      <c r="KI223" s="7"/>
      <c r="KJ223" s="7"/>
      <c r="KK223" s="7"/>
      <c r="KL223" s="7"/>
      <c r="KM223" s="7"/>
      <c r="KN223" s="7"/>
      <c r="KO223" s="7"/>
      <c r="KP223" s="7"/>
      <c r="KQ223" s="7"/>
      <c r="KR223" s="7"/>
      <c r="KS223" s="7"/>
      <c r="KT223" s="7"/>
      <c r="KU223" s="7"/>
      <c r="KV223" s="7"/>
      <c r="KW223" s="7"/>
      <c r="KX223" s="7"/>
      <c r="KY223" s="7"/>
      <c r="KZ223" s="7"/>
      <c r="LA223" s="7"/>
      <c r="LB223" s="7"/>
      <c r="LC223" s="7"/>
      <c r="LD223" s="7"/>
      <c r="LE223" s="7"/>
      <c r="LF223" s="7"/>
      <c r="LG223" s="7"/>
      <c r="LH223" s="7"/>
      <c r="LI223" s="7"/>
      <c r="LJ223" s="7"/>
      <c r="LK223" s="7"/>
      <c r="LL223" s="7"/>
      <c r="LM223" s="7"/>
      <c r="LN223" s="7"/>
      <c r="LO223" s="7"/>
      <c r="LP223" s="7"/>
      <c r="LQ223" s="7"/>
      <c r="LR223" s="7"/>
      <c r="LS223" s="7"/>
      <c r="LT223" s="7"/>
      <c r="LU223" s="7"/>
      <c r="LV223" s="7"/>
      <c r="LW223" s="7"/>
      <c r="LX223" s="7"/>
      <c r="LY223" s="7"/>
      <c r="LZ223" s="7"/>
      <c r="MA223" s="7"/>
      <c r="MB223" s="7"/>
      <c r="MC223" s="7"/>
      <c r="MD223" s="7"/>
      <c r="ME223" s="7"/>
      <c r="MF223" s="7"/>
      <c r="MG223" s="7"/>
      <c r="MH223" s="7"/>
      <c r="MI223" s="7"/>
      <c r="MJ223" s="7"/>
      <c r="MK223" s="7"/>
      <c r="ML223" s="7"/>
      <c r="MM223" s="7"/>
      <c r="MN223" s="7"/>
      <c r="MO223" s="7"/>
      <c r="MP223" s="7"/>
      <c r="MQ223" s="7"/>
      <c r="MR223" s="7"/>
      <c r="MS223" s="7"/>
      <c r="MT223" s="7"/>
      <c r="MU223" s="7"/>
      <c r="MV223" s="7"/>
      <c r="MW223" s="7"/>
      <c r="MX223" s="7"/>
      <c r="MY223" s="7"/>
      <c r="MZ223" s="7"/>
      <c r="NA223" s="7"/>
      <c r="NB223" s="7"/>
      <c r="NC223" s="7"/>
      <c r="ND223" s="7"/>
      <c r="NE223" s="7"/>
      <c r="NF223" s="7"/>
      <c r="NG223" s="7"/>
      <c r="NH223" s="7"/>
      <c r="NI223" s="7"/>
      <c r="NJ223" s="7"/>
      <c r="NK223" s="7"/>
      <c r="NL223" s="7"/>
      <c r="NM223" s="7"/>
      <c r="NN223" s="7"/>
      <c r="NO223" s="7"/>
      <c r="NP223" s="7"/>
      <c r="NQ223" s="7"/>
      <c r="NR223" s="7"/>
      <c r="NS223" s="7"/>
      <c r="NT223" s="7"/>
      <c r="NU223" s="7"/>
      <c r="NV223" s="7"/>
      <c r="NW223" s="7"/>
      <c r="NX223" s="7"/>
      <c r="NY223" s="7"/>
      <c r="NZ223" s="7"/>
      <c r="OA223" s="7"/>
      <c r="OB223" s="7"/>
      <c r="OC223" s="7"/>
      <c r="OD223" s="7"/>
      <c r="OE223" s="7"/>
      <c r="OF223" s="7"/>
      <c r="OG223" s="7"/>
      <c r="OH223" s="7"/>
      <c r="OI223" s="7"/>
      <c r="OJ223" s="7"/>
      <c r="OK223" s="7"/>
      <c r="OL223" s="7"/>
      <c r="OM223" s="7"/>
      <c r="ON223" s="7"/>
      <c r="OO223" s="7"/>
      <c r="OP223" s="7"/>
      <c r="OQ223" s="7"/>
      <c r="OR223" s="7"/>
      <c r="OS223" s="7"/>
      <c r="OT223" s="7"/>
      <c r="OU223" s="7"/>
      <c r="OV223" s="7"/>
      <c r="OW223" s="7"/>
      <c r="OX223" s="7"/>
      <c r="OY223" s="7"/>
      <c r="OZ223" s="7"/>
      <c r="PA223" s="7"/>
      <c r="PB223" s="7"/>
      <c r="PC223" s="7"/>
      <c r="PD223" s="7"/>
      <c r="PE223" s="7"/>
      <c r="PF223" s="7"/>
      <c r="PG223" s="7"/>
      <c r="PH223" s="7"/>
      <c r="PI223" s="7"/>
      <c r="PJ223" s="7"/>
      <c r="PK223" s="7"/>
      <c r="PL223" s="7"/>
      <c r="PM223" s="7"/>
      <c r="PN223" s="7"/>
      <c r="PO223" s="7"/>
      <c r="PP223" s="7"/>
      <c r="PQ223" s="7"/>
      <c r="PR223" s="7"/>
      <c r="PS223" s="7"/>
      <c r="PT223" s="7"/>
      <c r="PU223" s="7"/>
      <c r="PV223" s="7"/>
      <c r="PW223" s="7"/>
      <c r="PX223" s="7"/>
      <c r="PY223" s="7"/>
      <c r="PZ223" s="7"/>
      <c r="QA223" s="7"/>
      <c r="QB223" s="7"/>
      <c r="QC223" s="7"/>
      <c r="QD223" s="7"/>
      <c r="QE223" s="7"/>
      <c r="QF223" s="7"/>
      <c r="QG223" s="7"/>
      <c r="QH223" s="7"/>
      <c r="QI223" s="7"/>
      <c r="QJ223" s="7"/>
      <c r="QK223" s="7"/>
      <c r="QL223" s="7"/>
      <c r="QM223" s="7"/>
      <c r="QN223" s="7"/>
      <c r="QO223" s="7"/>
      <c r="QP223" s="7"/>
      <c r="QQ223" s="7"/>
      <c r="QR223" s="7"/>
      <c r="QS223" s="7"/>
      <c r="QT223" s="7"/>
      <c r="QU223" s="7"/>
      <c r="QV223" s="7"/>
      <c r="QW223" s="7"/>
      <c r="QX223" s="7"/>
      <c r="QY223" s="7"/>
      <c r="QZ223" s="7"/>
      <c r="RA223" s="7"/>
      <c r="RB223" s="7"/>
      <c r="RC223" s="7"/>
      <c r="RD223" s="7"/>
      <c r="RE223" s="7"/>
      <c r="RF223" s="7"/>
      <c r="RG223" s="7"/>
      <c r="RH223" s="7"/>
      <c r="RI223" s="7"/>
      <c r="RJ223" s="7"/>
      <c r="RK223" s="7"/>
      <c r="RL223" s="7"/>
      <c r="RM223" s="7"/>
      <c r="RN223" s="7"/>
      <c r="RO223" s="7"/>
      <c r="RP223" s="7"/>
      <c r="RQ223" s="7"/>
      <c r="RR223" s="7"/>
      <c r="RS223" s="7"/>
      <c r="RT223" s="7"/>
      <c r="RU223" s="7"/>
      <c r="RV223" s="7"/>
      <c r="RW223" s="7"/>
      <c r="RX223" s="7"/>
      <c r="RY223" s="7"/>
      <c r="RZ223" s="7"/>
      <c r="SA223" s="7"/>
      <c r="SB223" s="7"/>
      <c r="SC223" s="7"/>
      <c r="SD223" s="7"/>
      <c r="SE223" s="7"/>
      <c r="SF223" s="7"/>
      <c r="SG223" s="7"/>
      <c r="SH223" s="7"/>
      <c r="SI223" s="7"/>
      <c r="SJ223" s="7"/>
      <c r="SK223" s="7"/>
      <c r="SL223" s="7"/>
      <c r="SM223" s="7"/>
      <c r="SN223" s="7"/>
      <c r="SO223" s="7"/>
      <c r="SP223" s="7"/>
      <c r="SQ223" s="7"/>
      <c r="SR223" s="7"/>
      <c r="SS223" s="7"/>
      <c r="ST223" s="7"/>
      <c r="SU223" s="7"/>
      <c r="SV223" s="7"/>
      <c r="SW223" s="7"/>
      <c r="SX223" s="7"/>
      <c r="SY223" s="7"/>
      <c r="SZ223" s="7"/>
      <c r="TA223" s="7"/>
      <c r="TB223" s="7"/>
      <c r="TC223" s="7"/>
      <c r="TD223" s="7"/>
      <c r="TE223" s="7"/>
      <c r="TF223" s="7"/>
      <c r="TG223" s="7"/>
      <c r="TH223" s="7"/>
      <c r="TI223" s="7"/>
      <c r="TJ223" s="7"/>
      <c r="TK223" s="7"/>
      <c r="TL223" s="7"/>
      <c r="TM223" s="7"/>
      <c r="TN223" s="7"/>
      <c r="TO223" s="7"/>
      <c r="TP223" s="7"/>
      <c r="TQ223" s="7"/>
      <c r="TR223" s="7"/>
      <c r="TS223" s="7"/>
      <c r="TT223" s="7"/>
      <c r="TU223" s="7"/>
      <c r="TV223" s="7"/>
      <c r="TW223" s="7"/>
      <c r="TX223" s="7"/>
      <c r="TY223" s="7"/>
      <c r="TZ223" s="7"/>
      <c r="UA223" s="7"/>
      <c r="UB223" s="7"/>
      <c r="UC223" s="7"/>
      <c r="UD223" s="7"/>
      <c r="UE223" s="7"/>
      <c r="UF223" s="7"/>
      <c r="UG223" s="7"/>
      <c r="UH223" s="7"/>
      <c r="UI223" s="7"/>
      <c r="UJ223" s="7"/>
      <c r="UK223" s="7"/>
      <c r="UL223" s="7"/>
      <c r="UM223" s="7"/>
      <c r="UN223" s="7"/>
      <c r="UO223" s="7"/>
      <c r="UP223" s="7"/>
      <c r="UQ223" s="7"/>
      <c r="UR223" s="7"/>
      <c r="US223" s="7"/>
      <c r="UT223" s="7"/>
      <c r="UU223" s="7"/>
      <c r="UV223" s="7"/>
      <c r="UW223" s="7"/>
      <c r="UX223" s="7"/>
      <c r="UY223" s="7"/>
      <c r="UZ223" s="7"/>
      <c r="VA223" s="7"/>
      <c r="VB223" s="7"/>
      <c r="VC223" s="7"/>
      <c r="VD223" s="7"/>
      <c r="VE223" s="7"/>
      <c r="VF223" s="7"/>
      <c r="VG223" s="7"/>
      <c r="VH223" s="7"/>
      <c r="VI223" s="7"/>
      <c r="VJ223" s="7"/>
      <c r="VK223" s="7"/>
      <c r="VL223" s="7"/>
      <c r="VM223" s="7"/>
      <c r="VN223" s="7"/>
      <c r="VO223" s="7"/>
      <c r="VP223" s="7"/>
      <c r="VQ223" s="7"/>
      <c r="VR223" s="7"/>
      <c r="VS223" s="7"/>
      <c r="VT223" s="7"/>
      <c r="VU223" s="7"/>
      <c r="VV223" s="7"/>
      <c r="VW223" s="7"/>
      <c r="VX223" s="7"/>
      <c r="VY223" s="7"/>
      <c r="VZ223" s="7"/>
      <c r="WA223" s="7"/>
      <c r="WB223" s="7"/>
      <c r="WC223" s="7"/>
      <c r="WD223" s="7"/>
      <c r="WE223" s="7"/>
      <c r="WF223" s="7"/>
      <c r="WG223" s="7"/>
      <c r="WH223" s="7"/>
      <c r="WI223" s="7"/>
      <c r="WJ223" s="7"/>
      <c r="WK223" s="7"/>
      <c r="WL223" s="7"/>
      <c r="WM223" s="7"/>
      <c r="WN223" s="7"/>
      <c r="WO223" s="7"/>
      <c r="WP223" s="7"/>
      <c r="WQ223" s="7"/>
      <c r="WR223" s="7"/>
      <c r="WS223" s="7"/>
      <c r="WT223" s="7"/>
      <c r="WU223" s="7"/>
      <c r="WV223" s="7"/>
      <c r="WW223" s="7"/>
      <c r="WX223" s="7"/>
      <c r="WY223" s="7"/>
      <c r="WZ223" s="7"/>
      <c r="XA223" s="7"/>
      <c r="XB223" s="7"/>
      <c r="XC223" s="7"/>
      <c r="XD223" s="7"/>
      <c r="XE223" s="7"/>
      <c r="XF223" s="7"/>
      <c r="XG223" s="7"/>
      <c r="XH223" s="7"/>
      <c r="XI223" s="7"/>
      <c r="XJ223" s="7"/>
      <c r="XK223" s="7"/>
      <c r="XL223" s="7"/>
      <c r="XM223" s="7"/>
      <c r="XN223" s="7"/>
      <c r="XO223" s="7"/>
      <c r="XP223" s="7"/>
      <c r="XQ223" s="7"/>
      <c r="XR223" s="7"/>
      <c r="XS223" s="7"/>
      <c r="XT223" s="7"/>
      <c r="XU223" s="7"/>
      <c r="XV223" s="7"/>
      <c r="XW223" s="7"/>
      <c r="XX223" s="7"/>
      <c r="XY223" s="7"/>
      <c r="XZ223" s="7"/>
      <c r="YA223" s="7"/>
      <c r="YB223" s="7"/>
      <c r="YC223" s="7"/>
      <c r="YD223" s="7"/>
      <c r="YE223" s="7"/>
      <c r="YF223" s="7"/>
      <c r="YG223" s="7"/>
      <c r="YH223" s="7"/>
      <c r="YI223" s="7"/>
      <c r="YJ223" s="7"/>
      <c r="YK223" s="7"/>
      <c r="YL223" s="7"/>
      <c r="YM223" s="7"/>
      <c r="YN223" s="7"/>
      <c r="YO223" s="7"/>
      <c r="YP223" s="7"/>
      <c r="YQ223" s="7"/>
      <c r="YR223" s="7"/>
      <c r="YS223" s="7"/>
      <c r="YT223" s="7"/>
      <c r="YU223" s="7"/>
      <c r="YV223" s="7"/>
      <c r="YW223" s="7"/>
      <c r="YX223" s="7"/>
      <c r="YY223" s="7"/>
      <c r="YZ223" s="7"/>
      <c r="ZA223" s="7"/>
      <c r="ZB223" s="7"/>
      <c r="ZC223" s="7"/>
      <c r="ZD223" s="7"/>
      <c r="ZE223" s="7"/>
      <c r="ZF223" s="7"/>
      <c r="ZG223" s="7"/>
      <c r="ZH223" s="7"/>
      <c r="ZI223" s="7"/>
      <c r="ZJ223" s="7"/>
      <c r="ZK223" s="7"/>
      <c r="ZL223" s="7"/>
      <c r="ZM223" s="7"/>
      <c r="ZN223" s="7"/>
      <c r="ZO223" s="7"/>
      <c r="ZP223" s="7"/>
      <c r="ZQ223" s="7"/>
      <c r="ZR223" s="7"/>
      <c r="ZS223" s="7"/>
      <c r="ZT223" s="7"/>
      <c r="ZU223" s="7"/>
      <c r="ZV223" s="7"/>
      <c r="ZW223" s="7"/>
      <c r="ZX223" s="7"/>
      <c r="ZY223" s="7"/>
      <c r="ZZ223" s="7"/>
      <c r="AAA223" s="7"/>
      <c r="AAB223" s="7"/>
      <c r="AAC223" s="7"/>
      <c r="AAD223" s="7"/>
      <c r="AAE223" s="7"/>
      <c r="AAF223" s="7"/>
      <c r="AAG223" s="7"/>
      <c r="AAH223" s="7"/>
      <c r="AAI223" s="7"/>
      <c r="AAJ223" s="7"/>
      <c r="AAK223" s="7"/>
      <c r="AAL223" s="7"/>
      <c r="AAM223" s="7"/>
      <c r="AAN223" s="7"/>
      <c r="AAO223" s="7"/>
      <c r="AAP223" s="7"/>
      <c r="AAQ223" s="7"/>
      <c r="AAR223" s="7"/>
      <c r="AAS223" s="7"/>
      <c r="AAT223" s="7"/>
      <c r="AAU223" s="7"/>
      <c r="AAV223" s="7"/>
      <c r="AAW223" s="7"/>
      <c r="AAX223" s="7"/>
      <c r="AAY223" s="7"/>
      <c r="AAZ223" s="7"/>
      <c r="ABA223" s="7"/>
      <c r="ABB223" s="7"/>
      <c r="ABC223" s="7"/>
      <c r="ABD223" s="7"/>
      <c r="ABE223" s="7"/>
      <c r="ABF223" s="7"/>
      <c r="ABG223" s="7"/>
      <c r="ABH223" s="7"/>
      <c r="ABI223" s="7"/>
      <c r="ABJ223" s="7"/>
      <c r="ABK223" s="7"/>
      <c r="ABL223" s="7"/>
      <c r="ABM223" s="7"/>
      <c r="ABN223" s="7"/>
      <c r="ABO223" s="7"/>
      <c r="ABP223" s="7"/>
      <c r="ABQ223" s="7"/>
      <c r="ABR223" s="7"/>
      <c r="ABS223" s="7"/>
      <c r="ABT223" s="7"/>
      <c r="ABU223" s="7"/>
      <c r="ABV223" s="7"/>
      <c r="ABW223" s="7"/>
      <c r="ABX223" s="7"/>
      <c r="ABY223" s="7"/>
      <c r="ABZ223" s="7"/>
      <c r="ACA223" s="7"/>
      <c r="ACB223" s="7"/>
      <c r="ACC223" s="7"/>
      <c r="ACD223" s="7"/>
      <c r="ACE223" s="7"/>
      <c r="ACF223" s="7"/>
      <c r="ACG223" s="7"/>
      <c r="ACH223" s="7"/>
      <c r="ACI223" s="7"/>
      <c r="ACJ223" s="7"/>
      <c r="ACK223" s="7"/>
      <c r="ACL223" s="7"/>
      <c r="ACM223" s="7"/>
      <c r="ACN223" s="7"/>
      <c r="ACO223" s="7"/>
      <c r="ACP223" s="7"/>
      <c r="ACQ223" s="7"/>
      <c r="ACR223" s="7"/>
      <c r="ACS223" s="7"/>
      <c r="ACT223" s="7"/>
      <c r="ACU223" s="7"/>
      <c r="ACV223" s="7"/>
      <c r="ACW223" s="7"/>
      <c r="ACX223" s="7"/>
      <c r="ACY223" s="7"/>
      <c r="ACZ223" s="7"/>
      <c r="ADA223" s="7"/>
      <c r="ADB223" s="7"/>
      <c r="ADC223" s="7"/>
      <c r="ADD223" s="7"/>
      <c r="ADE223" s="7"/>
      <c r="ADF223" s="7"/>
      <c r="ADG223" s="7"/>
      <c r="ADH223" s="7"/>
      <c r="ADI223" s="7"/>
      <c r="ADJ223" s="7"/>
      <c r="ADK223" s="7"/>
      <c r="ADL223" s="7"/>
      <c r="ADM223" s="7"/>
      <c r="ADN223" s="7"/>
      <c r="ADO223" s="7"/>
      <c r="ADP223" s="7"/>
      <c r="ADQ223" s="7"/>
      <c r="ADR223" s="7"/>
      <c r="ADS223" s="7"/>
      <c r="ADT223" s="7"/>
      <c r="ADU223" s="7"/>
      <c r="ADV223" s="7"/>
      <c r="ADW223" s="7"/>
      <c r="ADX223" s="7"/>
      <c r="ADY223" s="7"/>
      <c r="ADZ223" s="7"/>
      <c r="AEA223" s="7"/>
      <c r="AEB223" s="7"/>
      <c r="AEC223" s="7"/>
      <c r="AED223" s="7"/>
      <c r="AEE223" s="7"/>
      <c r="AEF223" s="7"/>
      <c r="AEG223" s="7"/>
      <c r="AEH223" s="7"/>
      <c r="AEI223" s="7"/>
      <c r="AEJ223" s="7"/>
      <c r="AEK223" s="7"/>
      <c r="AEL223" s="7"/>
      <c r="AEM223" s="7"/>
      <c r="AEN223" s="7"/>
      <c r="AEO223" s="7"/>
      <c r="AEP223" s="7"/>
      <c r="AEQ223" s="7"/>
      <c r="AER223" s="7"/>
      <c r="AES223" s="7"/>
      <c r="AET223" s="7"/>
      <c r="AEU223" s="7"/>
      <c r="AEV223" s="7"/>
      <c r="AEW223" s="7"/>
      <c r="AEX223" s="7"/>
      <c r="AEY223" s="7"/>
      <c r="AEZ223" s="7"/>
      <c r="AFA223" s="7"/>
      <c r="AFB223" s="7"/>
      <c r="AFC223" s="7"/>
      <c r="AFD223" s="7"/>
      <c r="AFE223" s="7"/>
      <c r="AFF223" s="7"/>
      <c r="AFG223" s="7"/>
      <c r="AFH223" s="7"/>
      <c r="AFI223" s="7"/>
      <c r="AFJ223" s="7"/>
      <c r="AFK223" s="7"/>
      <c r="AFL223" s="7"/>
    </row>
    <row r="224" spans="1:844" ht="45">
      <c r="A224" s="133"/>
      <c r="B224" s="146"/>
      <c r="C224" s="147"/>
      <c r="D224" s="147"/>
      <c r="E224" s="2" t="s">
        <v>1019</v>
      </c>
      <c r="F224" s="93" t="s">
        <v>1017</v>
      </c>
      <c r="G224" s="93" t="s">
        <v>1014</v>
      </c>
      <c r="H224" s="154"/>
      <c r="I224" s="161"/>
      <c r="J224" s="130"/>
      <c r="K224" s="130"/>
      <c r="L224" s="154"/>
      <c r="M224" s="154"/>
      <c r="N224" s="169"/>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c r="DL224" s="7"/>
      <c r="DM224" s="7"/>
      <c r="DN224" s="7"/>
      <c r="DO224" s="7"/>
      <c r="DP224" s="7"/>
      <c r="DQ224" s="7"/>
      <c r="DR224" s="7"/>
      <c r="DS224" s="7"/>
      <c r="DT224" s="7"/>
      <c r="DU224" s="7"/>
      <c r="DV224" s="7"/>
      <c r="DW224" s="7"/>
      <c r="DX224" s="7"/>
      <c r="DY224" s="7"/>
      <c r="DZ224" s="7"/>
      <c r="EA224" s="7"/>
      <c r="EB224" s="7"/>
      <c r="EC224" s="7"/>
      <c r="ED224" s="7"/>
      <c r="EE224" s="7"/>
      <c r="EF224" s="7"/>
      <c r="EG224" s="7"/>
      <c r="EH224" s="7"/>
      <c r="EI224" s="7"/>
      <c r="EJ224" s="7"/>
      <c r="EK224" s="7"/>
      <c r="EL224" s="7"/>
      <c r="EM224" s="7"/>
      <c r="EN224" s="7"/>
      <c r="EO224" s="7"/>
      <c r="EP224" s="7"/>
      <c r="EQ224" s="7"/>
      <c r="ER224" s="7"/>
      <c r="ES224" s="7"/>
      <c r="ET224" s="7"/>
      <c r="EU224" s="7"/>
      <c r="EV224" s="7"/>
      <c r="EW224" s="7"/>
      <c r="EX224" s="7"/>
      <c r="EY224" s="7"/>
      <c r="EZ224" s="7"/>
      <c r="FA224" s="7"/>
      <c r="FB224" s="7"/>
      <c r="FC224" s="7"/>
      <c r="FD224" s="7"/>
      <c r="FE224" s="7"/>
      <c r="FF224" s="7"/>
      <c r="FG224" s="7"/>
      <c r="FH224" s="7"/>
      <c r="FI224" s="7"/>
      <c r="FJ224" s="7"/>
      <c r="FK224" s="7"/>
      <c r="FL224" s="7"/>
      <c r="FM224" s="7"/>
      <c r="FN224" s="7"/>
      <c r="FO224" s="7"/>
      <c r="FP224" s="7"/>
      <c r="FQ224" s="7"/>
      <c r="FR224" s="7"/>
      <c r="FS224" s="7"/>
      <c r="FT224" s="7"/>
      <c r="FU224" s="7"/>
      <c r="FV224" s="7"/>
      <c r="FW224" s="7"/>
      <c r="FX224" s="7"/>
      <c r="FY224" s="7"/>
      <c r="FZ224" s="7"/>
      <c r="GA224" s="7"/>
      <c r="GB224" s="7"/>
      <c r="GC224" s="7"/>
      <c r="GD224" s="7"/>
      <c r="GE224" s="7"/>
      <c r="GF224" s="7"/>
      <c r="GG224" s="7"/>
      <c r="GH224" s="7"/>
      <c r="GI224" s="7"/>
      <c r="GJ224" s="7"/>
      <c r="GK224" s="7"/>
      <c r="GL224" s="7"/>
      <c r="GM224" s="7"/>
      <c r="GN224" s="7"/>
      <c r="GO224" s="7"/>
      <c r="GP224" s="7"/>
      <c r="GQ224" s="7"/>
      <c r="GR224" s="7"/>
      <c r="GS224" s="7"/>
      <c r="GT224" s="7"/>
      <c r="GU224" s="7"/>
      <c r="GV224" s="7"/>
      <c r="GW224" s="7"/>
      <c r="GX224" s="7"/>
      <c r="GY224" s="7"/>
      <c r="GZ224" s="7"/>
      <c r="HA224" s="7"/>
      <c r="HB224" s="7"/>
      <c r="HC224" s="7"/>
      <c r="HD224" s="7"/>
      <c r="HE224" s="7"/>
      <c r="HF224" s="7"/>
      <c r="HG224" s="7"/>
      <c r="HH224" s="7"/>
      <c r="HI224" s="7"/>
      <c r="HJ224" s="7"/>
      <c r="HK224" s="7"/>
      <c r="HL224" s="7"/>
      <c r="HM224" s="7"/>
      <c r="HN224" s="7"/>
      <c r="HO224" s="7"/>
      <c r="HP224" s="7"/>
      <c r="HQ224" s="7"/>
      <c r="HR224" s="7"/>
      <c r="HS224" s="7"/>
      <c r="HT224" s="7"/>
      <c r="HU224" s="7"/>
      <c r="HV224" s="7"/>
      <c r="HW224" s="7"/>
      <c r="HX224" s="7"/>
      <c r="HY224" s="7"/>
      <c r="HZ224" s="7"/>
      <c r="IA224" s="7"/>
      <c r="IB224" s="7"/>
      <c r="IC224" s="7"/>
      <c r="ID224" s="7"/>
      <c r="IE224" s="7"/>
      <c r="IF224" s="7"/>
      <c r="IG224" s="7"/>
      <c r="IH224" s="7"/>
      <c r="II224" s="7"/>
      <c r="IJ224" s="7"/>
      <c r="IK224" s="7"/>
      <c r="IL224" s="7"/>
      <c r="IM224" s="7"/>
      <c r="IN224" s="7"/>
      <c r="IO224" s="7"/>
      <c r="IP224" s="7"/>
      <c r="IQ224" s="7"/>
      <c r="IR224" s="7"/>
      <c r="IS224" s="7"/>
      <c r="IT224" s="7"/>
      <c r="IU224" s="7"/>
      <c r="IV224" s="7"/>
      <c r="IW224" s="7"/>
      <c r="IX224" s="7"/>
      <c r="IY224" s="7"/>
      <c r="IZ224" s="7"/>
      <c r="JA224" s="7"/>
      <c r="JB224" s="7"/>
      <c r="JC224" s="7"/>
      <c r="JD224" s="7"/>
      <c r="JE224" s="7"/>
      <c r="JF224" s="7"/>
      <c r="JG224" s="7"/>
      <c r="JH224" s="7"/>
      <c r="JI224" s="7"/>
      <c r="JJ224" s="7"/>
      <c r="JK224" s="7"/>
      <c r="JL224" s="7"/>
      <c r="JM224" s="7"/>
      <c r="JN224" s="7"/>
      <c r="JO224" s="7"/>
      <c r="JP224" s="7"/>
      <c r="JQ224" s="7"/>
      <c r="JR224" s="7"/>
      <c r="JS224" s="7"/>
      <c r="JT224" s="7"/>
      <c r="JU224" s="7"/>
      <c r="JV224" s="7"/>
      <c r="JW224" s="7"/>
      <c r="JX224" s="7"/>
      <c r="JY224" s="7"/>
      <c r="JZ224" s="7"/>
      <c r="KA224" s="7"/>
      <c r="KB224" s="7"/>
      <c r="KC224" s="7"/>
      <c r="KD224" s="7"/>
      <c r="KE224" s="7"/>
      <c r="KF224" s="7"/>
      <c r="KG224" s="7"/>
      <c r="KH224" s="7"/>
      <c r="KI224" s="7"/>
      <c r="KJ224" s="7"/>
      <c r="KK224" s="7"/>
      <c r="KL224" s="7"/>
      <c r="KM224" s="7"/>
      <c r="KN224" s="7"/>
      <c r="KO224" s="7"/>
      <c r="KP224" s="7"/>
      <c r="KQ224" s="7"/>
      <c r="KR224" s="7"/>
      <c r="KS224" s="7"/>
      <c r="KT224" s="7"/>
      <c r="KU224" s="7"/>
      <c r="KV224" s="7"/>
      <c r="KW224" s="7"/>
      <c r="KX224" s="7"/>
      <c r="KY224" s="7"/>
      <c r="KZ224" s="7"/>
      <c r="LA224" s="7"/>
      <c r="LB224" s="7"/>
      <c r="LC224" s="7"/>
      <c r="LD224" s="7"/>
      <c r="LE224" s="7"/>
      <c r="LF224" s="7"/>
      <c r="LG224" s="7"/>
      <c r="LH224" s="7"/>
      <c r="LI224" s="7"/>
      <c r="LJ224" s="7"/>
      <c r="LK224" s="7"/>
      <c r="LL224" s="7"/>
      <c r="LM224" s="7"/>
      <c r="LN224" s="7"/>
      <c r="LO224" s="7"/>
      <c r="LP224" s="7"/>
      <c r="LQ224" s="7"/>
      <c r="LR224" s="7"/>
      <c r="LS224" s="7"/>
      <c r="LT224" s="7"/>
      <c r="LU224" s="7"/>
      <c r="LV224" s="7"/>
      <c r="LW224" s="7"/>
      <c r="LX224" s="7"/>
      <c r="LY224" s="7"/>
      <c r="LZ224" s="7"/>
      <c r="MA224" s="7"/>
      <c r="MB224" s="7"/>
      <c r="MC224" s="7"/>
      <c r="MD224" s="7"/>
      <c r="ME224" s="7"/>
      <c r="MF224" s="7"/>
      <c r="MG224" s="7"/>
      <c r="MH224" s="7"/>
      <c r="MI224" s="7"/>
      <c r="MJ224" s="7"/>
      <c r="MK224" s="7"/>
      <c r="ML224" s="7"/>
      <c r="MM224" s="7"/>
      <c r="MN224" s="7"/>
      <c r="MO224" s="7"/>
      <c r="MP224" s="7"/>
      <c r="MQ224" s="7"/>
      <c r="MR224" s="7"/>
      <c r="MS224" s="7"/>
      <c r="MT224" s="7"/>
      <c r="MU224" s="7"/>
      <c r="MV224" s="7"/>
      <c r="MW224" s="7"/>
      <c r="MX224" s="7"/>
      <c r="MY224" s="7"/>
      <c r="MZ224" s="7"/>
      <c r="NA224" s="7"/>
      <c r="NB224" s="7"/>
      <c r="NC224" s="7"/>
      <c r="ND224" s="7"/>
      <c r="NE224" s="7"/>
      <c r="NF224" s="7"/>
      <c r="NG224" s="7"/>
      <c r="NH224" s="7"/>
      <c r="NI224" s="7"/>
      <c r="NJ224" s="7"/>
      <c r="NK224" s="7"/>
      <c r="NL224" s="7"/>
      <c r="NM224" s="7"/>
      <c r="NN224" s="7"/>
      <c r="NO224" s="7"/>
      <c r="NP224" s="7"/>
      <c r="NQ224" s="7"/>
      <c r="NR224" s="7"/>
      <c r="NS224" s="7"/>
      <c r="NT224" s="7"/>
      <c r="NU224" s="7"/>
      <c r="NV224" s="7"/>
      <c r="NW224" s="7"/>
      <c r="NX224" s="7"/>
      <c r="NY224" s="7"/>
      <c r="NZ224" s="7"/>
      <c r="OA224" s="7"/>
      <c r="OB224" s="7"/>
      <c r="OC224" s="7"/>
      <c r="OD224" s="7"/>
      <c r="OE224" s="7"/>
      <c r="OF224" s="7"/>
      <c r="OG224" s="7"/>
      <c r="OH224" s="7"/>
      <c r="OI224" s="7"/>
      <c r="OJ224" s="7"/>
      <c r="OK224" s="7"/>
      <c r="OL224" s="7"/>
      <c r="OM224" s="7"/>
      <c r="ON224" s="7"/>
      <c r="OO224" s="7"/>
      <c r="OP224" s="7"/>
      <c r="OQ224" s="7"/>
      <c r="OR224" s="7"/>
      <c r="OS224" s="7"/>
      <c r="OT224" s="7"/>
      <c r="OU224" s="7"/>
      <c r="OV224" s="7"/>
      <c r="OW224" s="7"/>
      <c r="OX224" s="7"/>
      <c r="OY224" s="7"/>
      <c r="OZ224" s="7"/>
      <c r="PA224" s="7"/>
      <c r="PB224" s="7"/>
      <c r="PC224" s="7"/>
      <c r="PD224" s="7"/>
      <c r="PE224" s="7"/>
      <c r="PF224" s="7"/>
      <c r="PG224" s="7"/>
      <c r="PH224" s="7"/>
      <c r="PI224" s="7"/>
      <c r="PJ224" s="7"/>
      <c r="PK224" s="7"/>
      <c r="PL224" s="7"/>
      <c r="PM224" s="7"/>
      <c r="PN224" s="7"/>
      <c r="PO224" s="7"/>
      <c r="PP224" s="7"/>
      <c r="PQ224" s="7"/>
      <c r="PR224" s="7"/>
      <c r="PS224" s="7"/>
      <c r="PT224" s="7"/>
      <c r="PU224" s="7"/>
      <c r="PV224" s="7"/>
      <c r="PW224" s="7"/>
      <c r="PX224" s="7"/>
      <c r="PY224" s="7"/>
      <c r="PZ224" s="7"/>
      <c r="QA224" s="7"/>
      <c r="QB224" s="7"/>
      <c r="QC224" s="7"/>
      <c r="QD224" s="7"/>
      <c r="QE224" s="7"/>
      <c r="QF224" s="7"/>
      <c r="QG224" s="7"/>
      <c r="QH224" s="7"/>
      <c r="QI224" s="7"/>
      <c r="QJ224" s="7"/>
      <c r="QK224" s="7"/>
      <c r="QL224" s="7"/>
      <c r="QM224" s="7"/>
      <c r="QN224" s="7"/>
      <c r="QO224" s="7"/>
      <c r="QP224" s="7"/>
      <c r="QQ224" s="7"/>
      <c r="QR224" s="7"/>
      <c r="QS224" s="7"/>
      <c r="QT224" s="7"/>
      <c r="QU224" s="7"/>
      <c r="QV224" s="7"/>
      <c r="QW224" s="7"/>
      <c r="QX224" s="7"/>
      <c r="QY224" s="7"/>
      <c r="QZ224" s="7"/>
      <c r="RA224" s="7"/>
      <c r="RB224" s="7"/>
      <c r="RC224" s="7"/>
      <c r="RD224" s="7"/>
      <c r="RE224" s="7"/>
      <c r="RF224" s="7"/>
      <c r="RG224" s="7"/>
      <c r="RH224" s="7"/>
      <c r="RI224" s="7"/>
      <c r="RJ224" s="7"/>
      <c r="RK224" s="7"/>
      <c r="RL224" s="7"/>
      <c r="RM224" s="7"/>
      <c r="RN224" s="7"/>
      <c r="RO224" s="7"/>
      <c r="RP224" s="7"/>
      <c r="RQ224" s="7"/>
      <c r="RR224" s="7"/>
      <c r="RS224" s="7"/>
      <c r="RT224" s="7"/>
      <c r="RU224" s="7"/>
      <c r="RV224" s="7"/>
      <c r="RW224" s="7"/>
      <c r="RX224" s="7"/>
      <c r="RY224" s="7"/>
      <c r="RZ224" s="7"/>
      <c r="SA224" s="7"/>
      <c r="SB224" s="7"/>
      <c r="SC224" s="7"/>
      <c r="SD224" s="7"/>
      <c r="SE224" s="7"/>
      <c r="SF224" s="7"/>
      <c r="SG224" s="7"/>
      <c r="SH224" s="7"/>
      <c r="SI224" s="7"/>
      <c r="SJ224" s="7"/>
      <c r="SK224" s="7"/>
      <c r="SL224" s="7"/>
      <c r="SM224" s="7"/>
      <c r="SN224" s="7"/>
      <c r="SO224" s="7"/>
      <c r="SP224" s="7"/>
      <c r="SQ224" s="7"/>
      <c r="SR224" s="7"/>
      <c r="SS224" s="7"/>
      <c r="ST224" s="7"/>
      <c r="SU224" s="7"/>
      <c r="SV224" s="7"/>
      <c r="SW224" s="7"/>
      <c r="SX224" s="7"/>
      <c r="SY224" s="7"/>
      <c r="SZ224" s="7"/>
      <c r="TA224" s="7"/>
      <c r="TB224" s="7"/>
      <c r="TC224" s="7"/>
      <c r="TD224" s="7"/>
      <c r="TE224" s="7"/>
      <c r="TF224" s="7"/>
      <c r="TG224" s="7"/>
      <c r="TH224" s="7"/>
      <c r="TI224" s="7"/>
      <c r="TJ224" s="7"/>
      <c r="TK224" s="7"/>
      <c r="TL224" s="7"/>
      <c r="TM224" s="7"/>
      <c r="TN224" s="7"/>
      <c r="TO224" s="7"/>
      <c r="TP224" s="7"/>
      <c r="TQ224" s="7"/>
      <c r="TR224" s="7"/>
      <c r="TS224" s="7"/>
      <c r="TT224" s="7"/>
      <c r="TU224" s="7"/>
      <c r="TV224" s="7"/>
      <c r="TW224" s="7"/>
      <c r="TX224" s="7"/>
      <c r="TY224" s="7"/>
      <c r="TZ224" s="7"/>
      <c r="UA224" s="7"/>
      <c r="UB224" s="7"/>
      <c r="UC224" s="7"/>
      <c r="UD224" s="7"/>
      <c r="UE224" s="7"/>
      <c r="UF224" s="7"/>
      <c r="UG224" s="7"/>
      <c r="UH224" s="7"/>
      <c r="UI224" s="7"/>
      <c r="UJ224" s="7"/>
      <c r="UK224" s="7"/>
      <c r="UL224" s="7"/>
      <c r="UM224" s="7"/>
      <c r="UN224" s="7"/>
      <c r="UO224" s="7"/>
      <c r="UP224" s="7"/>
      <c r="UQ224" s="7"/>
      <c r="UR224" s="7"/>
      <c r="US224" s="7"/>
      <c r="UT224" s="7"/>
      <c r="UU224" s="7"/>
      <c r="UV224" s="7"/>
      <c r="UW224" s="7"/>
      <c r="UX224" s="7"/>
      <c r="UY224" s="7"/>
      <c r="UZ224" s="7"/>
      <c r="VA224" s="7"/>
      <c r="VB224" s="7"/>
      <c r="VC224" s="7"/>
      <c r="VD224" s="7"/>
      <c r="VE224" s="7"/>
      <c r="VF224" s="7"/>
      <c r="VG224" s="7"/>
      <c r="VH224" s="7"/>
      <c r="VI224" s="7"/>
      <c r="VJ224" s="7"/>
      <c r="VK224" s="7"/>
      <c r="VL224" s="7"/>
      <c r="VM224" s="7"/>
      <c r="VN224" s="7"/>
      <c r="VO224" s="7"/>
      <c r="VP224" s="7"/>
      <c r="VQ224" s="7"/>
      <c r="VR224" s="7"/>
      <c r="VS224" s="7"/>
      <c r="VT224" s="7"/>
      <c r="VU224" s="7"/>
      <c r="VV224" s="7"/>
      <c r="VW224" s="7"/>
      <c r="VX224" s="7"/>
      <c r="VY224" s="7"/>
      <c r="VZ224" s="7"/>
      <c r="WA224" s="7"/>
      <c r="WB224" s="7"/>
      <c r="WC224" s="7"/>
      <c r="WD224" s="7"/>
      <c r="WE224" s="7"/>
      <c r="WF224" s="7"/>
      <c r="WG224" s="7"/>
      <c r="WH224" s="7"/>
      <c r="WI224" s="7"/>
      <c r="WJ224" s="7"/>
      <c r="WK224" s="7"/>
      <c r="WL224" s="7"/>
      <c r="WM224" s="7"/>
      <c r="WN224" s="7"/>
      <c r="WO224" s="7"/>
      <c r="WP224" s="7"/>
      <c r="WQ224" s="7"/>
      <c r="WR224" s="7"/>
      <c r="WS224" s="7"/>
      <c r="WT224" s="7"/>
      <c r="WU224" s="7"/>
      <c r="WV224" s="7"/>
      <c r="WW224" s="7"/>
      <c r="WX224" s="7"/>
      <c r="WY224" s="7"/>
      <c r="WZ224" s="7"/>
      <c r="XA224" s="7"/>
      <c r="XB224" s="7"/>
      <c r="XC224" s="7"/>
      <c r="XD224" s="7"/>
      <c r="XE224" s="7"/>
      <c r="XF224" s="7"/>
      <c r="XG224" s="7"/>
      <c r="XH224" s="7"/>
      <c r="XI224" s="7"/>
      <c r="XJ224" s="7"/>
      <c r="XK224" s="7"/>
      <c r="XL224" s="7"/>
      <c r="XM224" s="7"/>
      <c r="XN224" s="7"/>
      <c r="XO224" s="7"/>
      <c r="XP224" s="7"/>
      <c r="XQ224" s="7"/>
      <c r="XR224" s="7"/>
      <c r="XS224" s="7"/>
      <c r="XT224" s="7"/>
      <c r="XU224" s="7"/>
      <c r="XV224" s="7"/>
      <c r="XW224" s="7"/>
      <c r="XX224" s="7"/>
      <c r="XY224" s="7"/>
      <c r="XZ224" s="7"/>
      <c r="YA224" s="7"/>
      <c r="YB224" s="7"/>
      <c r="YC224" s="7"/>
      <c r="YD224" s="7"/>
      <c r="YE224" s="7"/>
      <c r="YF224" s="7"/>
      <c r="YG224" s="7"/>
      <c r="YH224" s="7"/>
      <c r="YI224" s="7"/>
      <c r="YJ224" s="7"/>
      <c r="YK224" s="7"/>
      <c r="YL224" s="7"/>
      <c r="YM224" s="7"/>
      <c r="YN224" s="7"/>
      <c r="YO224" s="7"/>
      <c r="YP224" s="7"/>
      <c r="YQ224" s="7"/>
      <c r="YR224" s="7"/>
      <c r="YS224" s="7"/>
      <c r="YT224" s="7"/>
      <c r="YU224" s="7"/>
      <c r="YV224" s="7"/>
      <c r="YW224" s="7"/>
      <c r="YX224" s="7"/>
      <c r="YY224" s="7"/>
      <c r="YZ224" s="7"/>
      <c r="ZA224" s="7"/>
      <c r="ZB224" s="7"/>
      <c r="ZC224" s="7"/>
      <c r="ZD224" s="7"/>
      <c r="ZE224" s="7"/>
      <c r="ZF224" s="7"/>
      <c r="ZG224" s="7"/>
      <c r="ZH224" s="7"/>
      <c r="ZI224" s="7"/>
      <c r="ZJ224" s="7"/>
      <c r="ZK224" s="7"/>
      <c r="ZL224" s="7"/>
      <c r="ZM224" s="7"/>
      <c r="ZN224" s="7"/>
      <c r="ZO224" s="7"/>
      <c r="ZP224" s="7"/>
      <c r="ZQ224" s="7"/>
      <c r="ZR224" s="7"/>
      <c r="ZS224" s="7"/>
      <c r="ZT224" s="7"/>
      <c r="ZU224" s="7"/>
      <c r="ZV224" s="7"/>
      <c r="ZW224" s="7"/>
      <c r="ZX224" s="7"/>
      <c r="ZY224" s="7"/>
      <c r="ZZ224" s="7"/>
      <c r="AAA224" s="7"/>
      <c r="AAB224" s="7"/>
      <c r="AAC224" s="7"/>
      <c r="AAD224" s="7"/>
      <c r="AAE224" s="7"/>
      <c r="AAF224" s="7"/>
      <c r="AAG224" s="7"/>
      <c r="AAH224" s="7"/>
      <c r="AAI224" s="7"/>
      <c r="AAJ224" s="7"/>
      <c r="AAK224" s="7"/>
      <c r="AAL224" s="7"/>
      <c r="AAM224" s="7"/>
      <c r="AAN224" s="7"/>
      <c r="AAO224" s="7"/>
      <c r="AAP224" s="7"/>
      <c r="AAQ224" s="7"/>
      <c r="AAR224" s="7"/>
      <c r="AAS224" s="7"/>
      <c r="AAT224" s="7"/>
      <c r="AAU224" s="7"/>
      <c r="AAV224" s="7"/>
      <c r="AAW224" s="7"/>
      <c r="AAX224" s="7"/>
      <c r="AAY224" s="7"/>
      <c r="AAZ224" s="7"/>
      <c r="ABA224" s="7"/>
      <c r="ABB224" s="7"/>
      <c r="ABC224" s="7"/>
      <c r="ABD224" s="7"/>
      <c r="ABE224" s="7"/>
      <c r="ABF224" s="7"/>
      <c r="ABG224" s="7"/>
      <c r="ABH224" s="7"/>
      <c r="ABI224" s="7"/>
      <c r="ABJ224" s="7"/>
      <c r="ABK224" s="7"/>
      <c r="ABL224" s="7"/>
      <c r="ABM224" s="7"/>
      <c r="ABN224" s="7"/>
      <c r="ABO224" s="7"/>
      <c r="ABP224" s="7"/>
      <c r="ABQ224" s="7"/>
      <c r="ABR224" s="7"/>
      <c r="ABS224" s="7"/>
      <c r="ABT224" s="7"/>
      <c r="ABU224" s="7"/>
      <c r="ABV224" s="7"/>
      <c r="ABW224" s="7"/>
      <c r="ABX224" s="7"/>
      <c r="ABY224" s="7"/>
      <c r="ABZ224" s="7"/>
      <c r="ACA224" s="7"/>
      <c r="ACB224" s="7"/>
      <c r="ACC224" s="7"/>
      <c r="ACD224" s="7"/>
      <c r="ACE224" s="7"/>
      <c r="ACF224" s="7"/>
      <c r="ACG224" s="7"/>
      <c r="ACH224" s="7"/>
      <c r="ACI224" s="7"/>
      <c r="ACJ224" s="7"/>
      <c r="ACK224" s="7"/>
      <c r="ACL224" s="7"/>
      <c r="ACM224" s="7"/>
      <c r="ACN224" s="7"/>
      <c r="ACO224" s="7"/>
      <c r="ACP224" s="7"/>
      <c r="ACQ224" s="7"/>
      <c r="ACR224" s="7"/>
      <c r="ACS224" s="7"/>
      <c r="ACT224" s="7"/>
      <c r="ACU224" s="7"/>
      <c r="ACV224" s="7"/>
      <c r="ACW224" s="7"/>
      <c r="ACX224" s="7"/>
      <c r="ACY224" s="7"/>
      <c r="ACZ224" s="7"/>
      <c r="ADA224" s="7"/>
      <c r="ADB224" s="7"/>
      <c r="ADC224" s="7"/>
      <c r="ADD224" s="7"/>
      <c r="ADE224" s="7"/>
      <c r="ADF224" s="7"/>
      <c r="ADG224" s="7"/>
      <c r="ADH224" s="7"/>
      <c r="ADI224" s="7"/>
      <c r="ADJ224" s="7"/>
      <c r="ADK224" s="7"/>
      <c r="ADL224" s="7"/>
      <c r="ADM224" s="7"/>
      <c r="ADN224" s="7"/>
      <c r="ADO224" s="7"/>
      <c r="ADP224" s="7"/>
      <c r="ADQ224" s="7"/>
      <c r="ADR224" s="7"/>
      <c r="ADS224" s="7"/>
      <c r="ADT224" s="7"/>
      <c r="ADU224" s="7"/>
      <c r="ADV224" s="7"/>
      <c r="ADW224" s="7"/>
      <c r="ADX224" s="7"/>
      <c r="ADY224" s="7"/>
      <c r="ADZ224" s="7"/>
      <c r="AEA224" s="7"/>
      <c r="AEB224" s="7"/>
      <c r="AEC224" s="7"/>
      <c r="AED224" s="7"/>
      <c r="AEE224" s="7"/>
      <c r="AEF224" s="7"/>
      <c r="AEG224" s="7"/>
      <c r="AEH224" s="7"/>
      <c r="AEI224" s="7"/>
      <c r="AEJ224" s="7"/>
      <c r="AEK224" s="7"/>
      <c r="AEL224" s="7"/>
      <c r="AEM224" s="7"/>
      <c r="AEN224" s="7"/>
      <c r="AEO224" s="7"/>
      <c r="AEP224" s="7"/>
      <c r="AEQ224" s="7"/>
      <c r="AER224" s="7"/>
      <c r="AES224" s="7"/>
      <c r="AET224" s="7"/>
      <c r="AEU224" s="7"/>
      <c r="AEV224" s="7"/>
      <c r="AEW224" s="7"/>
      <c r="AEX224" s="7"/>
      <c r="AEY224" s="7"/>
      <c r="AEZ224" s="7"/>
      <c r="AFA224" s="7"/>
      <c r="AFB224" s="7"/>
      <c r="AFC224" s="7"/>
      <c r="AFD224" s="7"/>
      <c r="AFE224" s="7"/>
      <c r="AFF224" s="7"/>
      <c r="AFG224" s="7"/>
      <c r="AFH224" s="7"/>
      <c r="AFI224" s="7"/>
      <c r="AFJ224" s="7"/>
      <c r="AFK224" s="7"/>
      <c r="AFL224" s="7"/>
    </row>
    <row r="225" spans="1:844" ht="15">
      <c r="A225" s="133"/>
      <c r="B225" s="146"/>
      <c r="C225" s="147"/>
      <c r="D225" s="147"/>
      <c r="E225" s="2" t="s">
        <v>605</v>
      </c>
      <c r="F225" s="93"/>
      <c r="G225" s="93"/>
      <c r="H225" s="79"/>
      <c r="I225" s="82"/>
      <c r="J225" s="79"/>
      <c r="K225" s="79"/>
      <c r="L225" s="79"/>
      <c r="M225" s="79"/>
      <c r="N225" s="80"/>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7"/>
      <c r="DS225" s="7"/>
      <c r="DT225" s="7"/>
      <c r="DU225" s="7"/>
      <c r="DV225" s="7"/>
      <c r="DW225" s="7"/>
      <c r="DX225" s="7"/>
      <c r="DY225" s="7"/>
      <c r="DZ225" s="7"/>
      <c r="EA225" s="7"/>
      <c r="EB225" s="7"/>
      <c r="EC225" s="7"/>
      <c r="ED225" s="7"/>
      <c r="EE225" s="7"/>
      <c r="EF225" s="7"/>
      <c r="EG225" s="7"/>
      <c r="EH225" s="7"/>
      <c r="EI225" s="7"/>
      <c r="EJ225" s="7"/>
      <c r="EK225" s="7"/>
      <c r="EL225" s="7"/>
      <c r="EM225" s="7"/>
      <c r="EN225" s="7"/>
      <c r="EO225" s="7"/>
      <c r="EP225" s="7"/>
      <c r="EQ225" s="7"/>
      <c r="ER225" s="7"/>
      <c r="ES225" s="7"/>
      <c r="ET225" s="7"/>
      <c r="EU225" s="7"/>
      <c r="EV225" s="7"/>
      <c r="EW225" s="7"/>
      <c r="EX225" s="7"/>
      <c r="EY225" s="7"/>
      <c r="EZ225" s="7"/>
      <c r="FA225" s="7"/>
      <c r="FB225" s="7"/>
      <c r="FC225" s="7"/>
      <c r="FD225" s="7"/>
      <c r="FE225" s="7"/>
      <c r="FF225" s="7"/>
      <c r="FG225" s="7"/>
      <c r="FH225" s="7"/>
      <c r="FI225" s="7"/>
      <c r="FJ225" s="7"/>
      <c r="FK225" s="7"/>
      <c r="FL225" s="7"/>
      <c r="FM225" s="7"/>
      <c r="FN225" s="7"/>
      <c r="FO225" s="7"/>
      <c r="FP225" s="7"/>
      <c r="FQ225" s="7"/>
      <c r="FR225" s="7"/>
      <c r="FS225" s="7"/>
      <c r="FT225" s="7"/>
      <c r="FU225" s="7"/>
      <c r="FV225" s="7"/>
      <c r="FW225" s="7"/>
      <c r="FX225" s="7"/>
      <c r="FY225" s="7"/>
      <c r="FZ225" s="7"/>
      <c r="GA225" s="7"/>
      <c r="GB225" s="7"/>
      <c r="GC225" s="7"/>
      <c r="GD225" s="7"/>
      <c r="GE225" s="7"/>
      <c r="GF225" s="7"/>
      <c r="GG225" s="7"/>
      <c r="GH225" s="7"/>
      <c r="GI225" s="7"/>
      <c r="GJ225" s="7"/>
      <c r="GK225" s="7"/>
      <c r="GL225" s="7"/>
      <c r="GM225" s="7"/>
      <c r="GN225" s="7"/>
      <c r="GO225" s="7"/>
      <c r="GP225" s="7"/>
      <c r="GQ225" s="7"/>
      <c r="GR225" s="7"/>
      <c r="GS225" s="7"/>
      <c r="GT225" s="7"/>
      <c r="GU225" s="7"/>
      <c r="GV225" s="7"/>
      <c r="GW225" s="7"/>
      <c r="GX225" s="7"/>
      <c r="GY225" s="7"/>
      <c r="GZ225" s="7"/>
      <c r="HA225" s="7"/>
      <c r="HB225" s="7"/>
      <c r="HC225" s="7"/>
      <c r="HD225" s="7"/>
      <c r="HE225" s="7"/>
      <c r="HF225" s="7"/>
      <c r="HG225" s="7"/>
      <c r="HH225" s="7"/>
      <c r="HI225" s="7"/>
      <c r="HJ225" s="7"/>
      <c r="HK225" s="7"/>
      <c r="HL225" s="7"/>
      <c r="HM225" s="7"/>
      <c r="HN225" s="7"/>
      <c r="HO225" s="7"/>
      <c r="HP225" s="7"/>
      <c r="HQ225" s="7"/>
      <c r="HR225" s="7"/>
      <c r="HS225" s="7"/>
      <c r="HT225" s="7"/>
      <c r="HU225" s="7"/>
      <c r="HV225" s="7"/>
      <c r="HW225" s="7"/>
      <c r="HX225" s="7"/>
      <c r="HY225" s="7"/>
      <c r="HZ225" s="7"/>
      <c r="IA225" s="7"/>
      <c r="IB225" s="7"/>
      <c r="IC225" s="7"/>
      <c r="ID225" s="7"/>
      <c r="IE225" s="7"/>
      <c r="IF225" s="7"/>
      <c r="IG225" s="7"/>
      <c r="IH225" s="7"/>
      <c r="II225" s="7"/>
      <c r="IJ225" s="7"/>
      <c r="IK225" s="7"/>
      <c r="IL225" s="7"/>
      <c r="IM225" s="7"/>
      <c r="IN225" s="7"/>
      <c r="IO225" s="7"/>
      <c r="IP225" s="7"/>
      <c r="IQ225" s="7"/>
      <c r="IR225" s="7"/>
      <c r="IS225" s="7"/>
      <c r="IT225" s="7"/>
      <c r="IU225" s="7"/>
      <c r="IV225" s="7"/>
      <c r="IW225" s="7"/>
      <c r="IX225" s="7"/>
      <c r="IY225" s="7"/>
      <c r="IZ225" s="7"/>
      <c r="JA225" s="7"/>
      <c r="JB225" s="7"/>
      <c r="JC225" s="7"/>
      <c r="JD225" s="7"/>
      <c r="JE225" s="7"/>
      <c r="JF225" s="7"/>
      <c r="JG225" s="7"/>
      <c r="JH225" s="7"/>
      <c r="JI225" s="7"/>
      <c r="JJ225" s="7"/>
      <c r="JK225" s="7"/>
      <c r="JL225" s="7"/>
      <c r="JM225" s="7"/>
      <c r="JN225" s="7"/>
      <c r="JO225" s="7"/>
      <c r="JP225" s="7"/>
      <c r="JQ225" s="7"/>
      <c r="JR225" s="7"/>
      <c r="JS225" s="7"/>
      <c r="JT225" s="7"/>
      <c r="JU225" s="7"/>
      <c r="JV225" s="7"/>
      <c r="JW225" s="7"/>
      <c r="JX225" s="7"/>
      <c r="JY225" s="7"/>
      <c r="JZ225" s="7"/>
      <c r="KA225" s="7"/>
      <c r="KB225" s="7"/>
      <c r="KC225" s="7"/>
      <c r="KD225" s="7"/>
      <c r="KE225" s="7"/>
      <c r="KF225" s="7"/>
      <c r="KG225" s="7"/>
      <c r="KH225" s="7"/>
      <c r="KI225" s="7"/>
      <c r="KJ225" s="7"/>
      <c r="KK225" s="7"/>
      <c r="KL225" s="7"/>
      <c r="KM225" s="7"/>
      <c r="KN225" s="7"/>
      <c r="KO225" s="7"/>
      <c r="KP225" s="7"/>
      <c r="KQ225" s="7"/>
      <c r="KR225" s="7"/>
      <c r="KS225" s="7"/>
      <c r="KT225" s="7"/>
      <c r="KU225" s="7"/>
      <c r="KV225" s="7"/>
      <c r="KW225" s="7"/>
      <c r="KX225" s="7"/>
      <c r="KY225" s="7"/>
      <c r="KZ225" s="7"/>
      <c r="LA225" s="7"/>
      <c r="LB225" s="7"/>
      <c r="LC225" s="7"/>
      <c r="LD225" s="7"/>
      <c r="LE225" s="7"/>
      <c r="LF225" s="7"/>
      <c r="LG225" s="7"/>
      <c r="LH225" s="7"/>
      <c r="LI225" s="7"/>
      <c r="LJ225" s="7"/>
      <c r="LK225" s="7"/>
      <c r="LL225" s="7"/>
      <c r="LM225" s="7"/>
      <c r="LN225" s="7"/>
      <c r="LO225" s="7"/>
      <c r="LP225" s="7"/>
      <c r="LQ225" s="7"/>
      <c r="LR225" s="7"/>
      <c r="LS225" s="7"/>
      <c r="LT225" s="7"/>
      <c r="LU225" s="7"/>
      <c r="LV225" s="7"/>
      <c r="LW225" s="7"/>
      <c r="LX225" s="7"/>
      <c r="LY225" s="7"/>
      <c r="LZ225" s="7"/>
      <c r="MA225" s="7"/>
      <c r="MB225" s="7"/>
      <c r="MC225" s="7"/>
      <c r="MD225" s="7"/>
      <c r="ME225" s="7"/>
      <c r="MF225" s="7"/>
      <c r="MG225" s="7"/>
      <c r="MH225" s="7"/>
      <c r="MI225" s="7"/>
      <c r="MJ225" s="7"/>
      <c r="MK225" s="7"/>
      <c r="ML225" s="7"/>
      <c r="MM225" s="7"/>
      <c r="MN225" s="7"/>
      <c r="MO225" s="7"/>
      <c r="MP225" s="7"/>
      <c r="MQ225" s="7"/>
      <c r="MR225" s="7"/>
      <c r="MS225" s="7"/>
      <c r="MT225" s="7"/>
      <c r="MU225" s="7"/>
      <c r="MV225" s="7"/>
      <c r="MW225" s="7"/>
      <c r="MX225" s="7"/>
      <c r="MY225" s="7"/>
      <c r="MZ225" s="7"/>
      <c r="NA225" s="7"/>
      <c r="NB225" s="7"/>
      <c r="NC225" s="7"/>
      <c r="ND225" s="7"/>
      <c r="NE225" s="7"/>
      <c r="NF225" s="7"/>
      <c r="NG225" s="7"/>
      <c r="NH225" s="7"/>
      <c r="NI225" s="7"/>
      <c r="NJ225" s="7"/>
      <c r="NK225" s="7"/>
      <c r="NL225" s="7"/>
      <c r="NM225" s="7"/>
      <c r="NN225" s="7"/>
      <c r="NO225" s="7"/>
      <c r="NP225" s="7"/>
      <c r="NQ225" s="7"/>
      <c r="NR225" s="7"/>
      <c r="NS225" s="7"/>
      <c r="NT225" s="7"/>
      <c r="NU225" s="7"/>
      <c r="NV225" s="7"/>
      <c r="NW225" s="7"/>
      <c r="NX225" s="7"/>
      <c r="NY225" s="7"/>
      <c r="NZ225" s="7"/>
      <c r="OA225" s="7"/>
      <c r="OB225" s="7"/>
      <c r="OC225" s="7"/>
      <c r="OD225" s="7"/>
      <c r="OE225" s="7"/>
      <c r="OF225" s="7"/>
      <c r="OG225" s="7"/>
      <c r="OH225" s="7"/>
      <c r="OI225" s="7"/>
      <c r="OJ225" s="7"/>
      <c r="OK225" s="7"/>
      <c r="OL225" s="7"/>
      <c r="OM225" s="7"/>
      <c r="ON225" s="7"/>
      <c r="OO225" s="7"/>
      <c r="OP225" s="7"/>
      <c r="OQ225" s="7"/>
      <c r="OR225" s="7"/>
      <c r="OS225" s="7"/>
      <c r="OT225" s="7"/>
      <c r="OU225" s="7"/>
      <c r="OV225" s="7"/>
      <c r="OW225" s="7"/>
      <c r="OX225" s="7"/>
      <c r="OY225" s="7"/>
      <c r="OZ225" s="7"/>
      <c r="PA225" s="7"/>
      <c r="PB225" s="7"/>
      <c r="PC225" s="7"/>
      <c r="PD225" s="7"/>
      <c r="PE225" s="7"/>
      <c r="PF225" s="7"/>
      <c r="PG225" s="7"/>
      <c r="PH225" s="7"/>
      <c r="PI225" s="7"/>
      <c r="PJ225" s="7"/>
      <c r="PK225" s="7"/>
      <c r="PL225" s="7"/>
      <c r="PM225" s="7"/>
      <c r="PN225" s="7"/>
      <c r="PO225" s="7"/>
      <c r="PP225" s="7"/>
      <c r="PQ225" s="7"/>
      <c r="PR225" s="7"/>
      <c r="PS225" s="7"/>
      <c r="PT225" s="7"/>
      <c r="PU225" s="7"/>
      <c r="PV225" s="7"/>
      <c r="PW225" s="7"/>
      <c r="PX225" s="7"/>
      <c r="PY225" s="7"/>
      <c r="PZ225" s="7"/>
      <c r="QA225" s="7"/>
      <c r="QB225" s="7"/>
      <c r="QC225" s="7"/>
      <c r="QD225" s="7"/>
      <c r="QE225" s="7"/>
      <c r="QF225" s="7"/>
      <c r="QG225" s="7"/>
      <c r="QH225" s="7"/>
      <c r="QI225" s="7"/>
      <c r="QJ225" s="7"/>
      <c r="QK225" s="7"/>
      <c r="QL225" s="7"/>
      <c r="QM225" s="7"/>
      <c r="QN225" s="7"/>
      <c r="QO225" s="7"/>
      <c r="QP225" s="7"/>
      <c r="QQ225" s="7"/>
      <c r="QR225" s="7"/>
      <c r="QS225" s="7"/>
      <c r="QT225" s="7"/>
      <c r="QU225" s="7"/>
      <c r="QV225" s="7"/>
      <c r="QW225" s="7"/>
      <c r="QX225" s="7"/>
      <c r="QY225" s="7"/>
      <c r="QZ225" s="7"/>
      <c r="RA225" s="7"/>
      <c r="RB225" s="7"/>
      <c r="RC225" s="7"/>
      <c r="RD225" s="7"/>
      <c r="RE225" s="7"/>
      <c r="RF225" s="7"/>
      <c r="RG225" s="7"/>
      <c r="RH225" s="7"/>
      <c r="RI225" s="7"/>
      <c r="RJ225" s="7"/>
      <c r="RK225" s="7"/>
      <c r="RL225" s="7"/>
      <c r="RM225" s="7"/>
      <c r="RN225" s="7"/>
      <c r="RO225" s="7"/>
      <c r="RP225" s="7"/>
      <c r="RQ225" s="7"/>
      <c r="RR225" s="7"/>
      <c r="RS225" s="7"/>
      <c r="RT225" s="7"/>
      <c r="RU225" s="7"/>
      <c r="RV225" s="7"/>
      <c r="RW225" s="7"/>
      <c r="RX225" s="7"/>
      <c r="RY225" s="7"/>
      <c r="RZ225" s="7"/>
      <c r="SA225" s="7"/>
      <c r="SB225" s="7"/>
      <c r="SC225" s="7"/>
      <c r="SD225" s="7"/>
      <c r="SE225" s="7"/>
      <c r="SF225" s="7"/>
      <c r="SG225" s="7"/>
      <c r="SH225" s="7"/>
      <c r="SI225" s="7"/>
      <c r="SJ225" s="7"/>
      <c r="SK225" s="7"/>
      <c r="SL225" s="7"/>
      <c r="SM225" s="7"/>
      <c r="SN225" s="7"/>
      <c r="SO225" s="7"/>
      <c r="SP225" s="7"/>
      <c r="SQ225" s="7"/>
      <c r="SR225" s="7"/>
      <c r="SS225" s="7"/>
      <c r="ST225" s="7"/>
      <c r="SU225" s="7"/>
      <c r="SV225" s="7"/>
      <c r="SW225" s="7"/>
      <c r="SX225" s="7"/>
      <c r="SY225" s="7"/>
      <c r="SZ225" s="7"/>
      <c r="TA225" s="7"/>
      <c r="TB225" s="7"/>
      <c r="TC225" s="7"/>
      <c r="TD225" s="7"/>
      <c r="TE225" s="7"/>
      <c r="TF225" s="7"/>
      <c r="TG225" s="7"/>
      <c r="TH225" s="7"/>
      <c r="TI225" s="7"/>
      <c r="TJ225" s="7"/>
      <c r="TK225" s="7"/>
      <c r="TL225" s="7"/>
      <c r="TM225" s="7"/>
      <c r="TN225" s="7"/>
      <c r="TO225" s="7"/>
      <c r="TP225" s="7"/>
      <c r="TQ225" s="7"/>
      <c r="TR225" s="7"/>
      <c r="TS225" s="7"/>
      <c r="TT225" s="7"/>
      <c r="TU225" s="7"/>
      <c r="TV225" s="7"/>
      <c r="TW225" s="7"/>
      <c r="TX225" s="7"/>
      <c r="TY225" s="7"/>
      <c r="TZ225" s="7"/>
      <c r="UA225" s="7"/>
      <c r="UB225" s="7"/>
      <c r="UC225" s="7"/>
      <c r="UD225" s="7"/>
      <c r="UE225" s="7"/>
      <c r="UF225" s="7"/>
      <c r="UG225" s="7"/>
      <c r="UH225" s="7"/>
      <c r="UI225" s="7"/>
      <c r="UJ225" s="7"/>
      <c r="UK225" s="7"/>
      <c r="UL225" s="7"/>
      <c r="UM225" s="7"/>
      <c r="UN225" s="7"/>
      <c r="UO225" s="7"/>
      <c r="UP225" s="7"/>
      <c r="UQ225" s="7"/>
      <c r="UR225" s="7"/>
      <c r="US225" s="7"/>
      <c r="UT225" s="7"/>
      <c r="UU225" s="7"/>
      <c r="UV225" s="7"/>
      <c r="UW225" s="7"/>
      <c r="UX225" s="7"/>
      <c r="UY225" s="7"/>
      <c r="UZ225" s="7"/>
      <c r="VA225" s="7"/>
      <c r="VB225" s="7"/>
      <c r="VC225" s="7"/>
      <c r="VD225" s="7"/>
      <c r="VE225" s="7"/>
      <c r="VF225" s="7"/>
      <c r="VG225" s="7"/>
      <c r="VH225" s="7"/>
      <c r="VI225" s="7"/>
      <c r="VJ225" s="7"/>
      <c r="VK225" s="7"/>
      <c r="VL225" s="7"/>
      <c r="VM225" s="7"/>
      <c r="VN225" s="7"/>
      <c r="VO225" s="7"/>
      <c r="VP225" s="7"/>
      <c r="VQ225" s="7"/>
      <c r="VR225" s="7"/>
      <c r="VS225" s="7"/>
      <c r="VT225" s="7"/>
      <c r="VU225" s="7"/>
      <c r="VV225" s="7"/>
      <c r="VW225" s="7"/>
      <c r="VX225" s="7"/>
      <c r="VY225" s="7"/>
      <c r="VZ225" s="7"/>
      <c r="WA225" s="7"/>
      <c r="WB225" s="7"/>
      <c r="WC225" s="7"/>
      <c r="WD225" s="7"/>
      <c r="WE225" s="7"/>
      <c r="WF225" s="7"/>
      <c r="WG225" s="7"/>
      <c r="WH225" s="7"/>
      <c r="WI225" s="7"/>
      <c r="WJ225" s="7"/>
      <c r="WK225" s="7"/>
      <c r="WL225" s="7"/>
      <c r="WM225" s="7"/>
      <c r="WN225" s="7"/>
      <c r="WO225" s="7"/>
      <c r="WP225" s="7"/>
      <c r="WQ225" s="7"/>
      <c r="WR225" s="7"/>
      <c r="WS225" s="7"/>
      <c r="WT225" s="7"/>
      <c r="WU225" s="7"/>
      <c r="WV225" s="7"/>
      <c r="WW225" s="7"/>
      <c r="WX225" s="7"/>
      <c r="WY225" s="7"/>
      <c r="WZ225" s="7"/>
      <c r="XA225" s="7"/>
      <c r="XB225" s="7"/>
      <c r="XC225" s="7"/>
      <c r="XD225" s="7"/>
      <c r="XE225" s="7"/>
      <c r="XF225" s="7"/>
      <c r="XG225" s="7"/>
      <c r="XH225" s="7"/>
      <c r="XI225" s="7"/>
      <c r="XJ225" s="7"/>
      <c r="XK225" s="7"/>
      <c r="XL225" s="7"/>
      <c r="XM225" s="7"/>
      <c r="XN225" s="7"/>
      <c r="XO225" s="7"/>
      <c r="XP225" s="7"/>
      <c r="XQ225" s="7"/>
      <c r="XR225" s="7"/>
      <c r="XS225" s="7"/>
      <c r="XT225" s="7"/>
      <c r="XU225" s="7"/>
      <c r="XV225" s="7"/>
      <c r="XW225" s="7"/>
      <c r="XX225" s="7"/>
      <c r="XY225" s="7"/>
      <c r="XZ225" s="7"/>
      <c r="YA225" s="7"/>
      <c r="YB225" s="7"/>
      <c r="YC225" s="7"/>
      <c r="YD225" s="7"/>
      <c r="YE225" s="7"/>
      <c r="YF225" s="7"/>
      <c r="YG225" s="7"/>
      <c r="YH225" s="7"/>
      <c r="YI225" s="7"/>
      <c r="YJ225" s="7"/>
      <c r="YK225" s="7"/>
      <c r="YL225" s="7"/>
      <c r="YM225" s="7"/>
      <c r="YN225" s="7"/>
      <c r="YO225" s="7"/>
      <c r="YP225" s="7"/>
      <c r="YQ225" s="7"/>
      <c r="YR225" s="7"/>
      <c r="YS225" s="7"/>
      <c r="YT225" s="7"/>
      <c r="YU225" s="7"/>
      <c r="YV225" s="7"/>
      <c r="YW225" s="7"/>
      <c r="YX225" s="7"/>
      <c r="YY225" s="7"/>
      <c r="YZ225" s="7"/>
      <c r="ZA225" s="7"/>
      <c r="ZB225" s="7"/>
      <c r="ZC225" s="7"/>
      <c r="ZD225" s="7"/>
      <c r="ZE225" s="7"/>
      <c r="ZF225" s="7"/>
      <c r="ZG225" s="7"/>
      <c r="ZH225" s="7"/>
      <c r="ZI225" s="7"/>
      <c r="ZJ225" s="7"/>
      <c r="ZK225" s="7"/>
      <c r="ZL225" s="7"/>
      <c r="ZM225" s="7"/>
      <c r="ZN225" s="7"/>
      <c r="ZO225" s="7"/>
      <c r="ZP225" s="7"/>
      <c r="ZQ225" s="7"/>
      <c r="ZR225" s="7"/>
      <c r="ZS225" s="7"/>
      <c r="ZT225" s="7"/>
      <c r="ZU225" s="7"/>
      <c r="ZV225" s="7"/>
      <c r="ZW225" s="7"/>
      <c r="ZX225" s="7"/>
      <c r="ZY225" s="7"/>
      <c r="ZZ225" s="7"/>
      <c r="AAA225" s="7"/>
      <c r="AAB225" s="7"/>
      <c r="AAC225" s="7"/>
      <c r="AAD225" s="7"/>
      <c r="AAE225" s="7"/>
      <c r="AAF225" s="7"/>
      <c r="AAG225" s="7"/>
      <c r="AAH225" s="7"/>
      <c r="AAI225" s="7"/>
      <c r="AAJ225" s="7"/>
      <c r="AAK225" s="7"/>
      <c r="AAL225" s="7"/>
      <c r="AAM225" s="7"/>
      <c r="AAN225" s="7"/>
      <c r="AAO225" s="7"/>
      <c r="AAP225" s="7"/>
      <c r="AAQ225" s="7"/>
      <c r="AAR225" s="7"/>
      <c r="AAS225" s="7"/>
      <c r="AAT225" s="7"/>
      <c r="AAU225" s="7"/>
      <c r="AAV225" s="7"/>
      <c r="AAW225" s="7"/>
      <c r="AAX225" s="7"/>
      <c r="AAY225" s="7"/>
      <c r="AAZ225" s="7"/>
      <c r="ABA225" s="7"/>
      <c r="ABB225" s="7"/>
      <c r="ABC225" s="7"/>
      <c r="ABD225" s="7"/>
      <c r="ABE225" s="7"/>
      <c r="ABF225" s="7"/>
      <c r="ABG225" s="7"/>
      <c r="ABH225" s="7"/>
      <c r="ABI225" s="7"/>
      <c r="ABJ225" s="7"/>
      <c r="ABK225" s="7"/>
      <c r="ABL225" s="7"/>
      <c r="ABM225" s="7"/>
      <c r="ABN225" s="7"/>
      <c r="ABO225" s="7"/>
      <c r="ABP225" s="7"/>
      <c r="ABQ225" s="7"/>
      <c r="ABR225" s="7"/>
      <c r="ABS225" s="7"/>
      <c r="ABT225" s="7"/>
      <c r="ABU225" s="7"/>
      <c r="ABV225" s="7"/>
      <c r="ABW225" s="7"/>
      <c r="ABX225" s="7"/>
      <c r="ABY225" s="7"/>
      <c r="ABZ225" s="7"/>
      <c r="ACA225" s="7"/>
      <c r="ACB225" s="7"/>
      <c r="ACC225" s="7"/>
      <c r="ACD225" s="7"/>
      <c r="ACE225" s="7"/>
      <c r="ACF225" s="7"/>
      <c r="ACG225" s="7"/>
      <c r="ACH225" s="7"/>
      <c r="ACI225" s="7"/>
      <c r="ACJ225" s="7"/>
      <c r="ACK225" s="7"/>
      <c r="ACL225" s="7"/>
      <c r="ACM225" s="7"/>
      <c r="ACN225" s="7"/>
      <c r="ACO225" s="7"/>
      <c r="ACP225" s="7"/>
      <c r="ACQ225" s="7"/>
      <c r="ACR225" s="7"/>
      <c r="ACS225" s="7"/>
      <c r="ACT225" s="7"/>
      <c r="ACU225" s="7"/>
      <c r="ACV225" s="7"/>
      <c r="ACW225" s="7"/>
      <c r="ACX225" s="7"/>
      <c r="ACY225" s="7"/>
      <c r="ACZ225" s="7"/>
      <c r="ADA225" s="7"/>
      <c r="ADB225" s="7"/>
      <c r="ADC225" s="7"/>
      <c r="ADD225" s="7"/>
      <c r="ADE225" s="7"/>
      <c r="ADF225" s="7"/>
      <c r="ADG225" s="7"/>
      <c r="ADH225" s="7"/>
      <c r="ADI225" s="7"/>
      <c r="ADJ225" s="7"/>
      <c r="ADK225" s="7"/>
      <c r="ADL225" s="7"/>
      <c r="ADM225" s="7"/>
      <c r="ADN225" s="7"/>
      <c r="ADO225" s="7"/>
      <c r="ADP225" s="7"/>
      <c r="ADQ225" s="7"/>
      <c r="ADR225" s="7"/>
      <c r="ADS225" s="7"/>
      <c r="ADT225" s="7"/>
      <c r="ADU225" s="7"/>
      <c r="ADV225" s="7"/>
      <c r="ADW225" s="7"/>
      <c r="ADX225" s="7"/>
      <c r="ADY225" s="7"/>
      <c r="ADZ225" s="7"/>
      <c r="AEA225" s="7"/>
      <c r="AEB225" s="7"/>
      <c r="AEC225" s="7"/>
      <c r="AED225" s="7"/>
      <c r="AEE225" s="7"/>
      <c r="AEF225" s="7"/>
      <c r="AEG225" s="7"/>
      <c r="AEH225" s="7"/>
      <c r="AEI225" s="7"/>
      <c r="AEJ225" s="7"/>
      <c r="AEK225" s="7"/>
      <c r="AEL225" s="7"/>
      <c r="AEM225" s="7"/>
      <c r="AEN225" s="7"/>
      <c r="AEO225" s="7"/>
      <c r="AEP225" s="7"/>
      <c r="AEQ225" s="7"/>
      <c r="AER225" s="7"/>
      <c r="AES225" s="7"/>
      <c r="AET225" s="7"/>
      <c r="AEU225" s="7"/>
      <c r="AEV225" s="7"/>
      <c r="AEW225" s="7"/>
      <c r="AEX225" s="7"/>
      <c r="AEY225" s="7"/>
      <c r="AEZ225" s="7"/>
      <c r="AFA225" s="7"/>
      <c r="AFB225" s="7"/>
      <c r="AFC225" s="7"/>
      <c r="AFD225" s="7"/>
      <c r="AFE225" s="7"/>
      <c r="AFF225" s="7"/>
      <c r="AFG225" s="7"/>
      <c r="AFH225" s="7"/>
      <c r="AFI225" s="7"/>
      <c r="AFJ225" s="7"/>
      <c r="AFK225" s="7"/>
      <c r="AFL225" s="7"/>
    </row>
    <row r="226" spans="1:844" ht="60">
      <c r="A226" s="133"/>
      <c r="B226" s="146"/>
      <c r="C226" s="93" t="s">
        <v>274</v>
      </c>
      <c r="D226" s="90" t="s">
        <v>397</v>
      </c>
      <c r="E226" s="2" t="s">
        <v>279</v>
      </c>
      <c r="F226" s="93" t="s">
        <v>284</v>
      </c>
      <c r="G226" s="93" t="s">
        <v>285</v>
      </c>
      <c r="H226" s="79">
        <f>87673.9+41398.1</f>
        <v>129072</v>
      </c>
      <c r="I226" s="82">
        <f>87333.9+41335.8</f>
        <v>128669.7</v>
      </c>
      <c r="J226" s="79">
        <f>88894.1+41932.7</f>
        <v>130826.8</v>
      </c>
      <c r="K226" s="79">
        <f>89087+41900.4</f>
        <v>130987.4</v>
      </c>
      <c r="L226" s="79">
        <f>89649.2+42136.9</f>
        <v>131786.1</v>
      </c>
      <c r="M226" s="79">
        <f>89649.2+42136.9</f>
        <v>131786.1</v>
      </c>
      <c r="N226" s="80" t="s">
        <v>696</v>
      </c>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7"/>
      <c r="DS226" s="7"/>
      <c r="DT226" s="7"/>
      <c r="DU226" s="7"/>
      <c r="DV226" s="7"/>
      <c r="DW226" s="7"/>
      <c r="DX226" s="7"/>
      <c r="DY226" s="7"/>
      <c r="DZ226" s="7"/>
      <c r="EA226" s="7"/>
      <c r="EB226" s="7"/>
      <c r="EC226" s="7"/>
      <c r="ED226" s="7"/>
      <c r="EE226" s="7"/>
      <c r="EF226" s="7"/>
      <c r="EG226" s="7"/>
      <c r="EH226" s="7"/>
      <c r="EI226" s="7"/>
      <c r="EJ226" s="7"/>
      <c r="EK226" s="7"/>
      <c r="EL226" s="7"/>
      <c r="EM226" s="7"/>
      <c r="EN226" s="7"/>
      <c r="EO226" s="7"/>
      <c r="EP226" s="7"/>
      <c r="EQ226" s="7"/>
      <c r="ER226" s="7"/>
      <c r="ES226" s="7"/>
      <c r="ET226" s="7"/>
      <c r="EU226" s="7"/>
      <c r="EV226" s="7"/>
      <c r="EW226" s="7"/>
      <c r="EX226" s="7"/>
      <c r="EY226" s="7"/>
      <c r="EZ226" s="7"/>
      <c r="FA226" s="7"/>
      <c r="FB226" s="7"/>
      <c r="FC226" s="7"/>
      <c r="FD226" s="7"/>
      <c r="FE226" s="7"/>
      <c r="FF226" s="7"/>
      <c r="FG226" s="7"/>
      <c r="FH226" s="7"/>
      <c r="FI226" s="7"/>
      <c r="FJ226" s="7"/>
      <c r="FK226" s="7"/>
      <c r="FL226" s="7"/>
      <c r="FM226" s="7"/>
      <c r="FN226" s="7"/>
      <c r="FO226" s="7"/>
      <c r="FP226" s="7"/>
      <c r="FQ226" s="7"/>
      <c r="FR226" s="7"/>
      <c r="FS226" s="7"/>
      <c r="FT226" s="7"/>
      <c r="FU226" s="7"/>
      <c r="FV226" s="7"/>
      <c r="FW226" s="7"/>
      <c r="FX226" s="7"/>
      <c r="FY226" s="7"/>
      <c r="FZ226" s="7"/>
      <c r="GA226" s="7"/>
      <c r="GB226" s="7"/>
      <c r="GC226" s="7"/>
      <c r="GD226" s="7"/>
      <c r="GE226" s="7"/>
      <c r="GF226" s="7"/>
      <c r="GG226" s="7"/>
      <c r="GH226" s="7"/>
      <c r="GI226" s="7"/>
      <c r="GJ226" s="7"/>
      <c r="GK226" s="7"/>
      <c r="GL226" s="7"/>
      <c r="GM226" s="7"/>
      <c r="GN226" s="7"/>
      <c r="GO226" s="7"/>
      <c r="GP226" s="7"/>
      <c r="GQ226" s="7"/>
      <c r="GR226" s="7"/>
      <c r="GS226" s="7"/>
      <c r="GT226" s="7"/>
      <c r="GU226" s="7"/>
      <c r="GV226" s="7"/>
      <c r="GW226" s="7"/>
      <c r="GX226" s="7"/>
      <c r="GY226" s="7"/>
      <c r="GZ226" s="7"/>
      <c r="HA226" s="7"/>
      <c r="HB226" s="7"/>
      <c r="HC226" s="7"/>
      <c r="HD226" s="7"/>
      <c r="HE226" s="7"/>
      <c r="HF226" s="7"/>
      <c r="HG226" s="7"/>
      <c r="HH226" s="7"/>
      <c r="HI226" s="7"/>
      <c r="HJ226" s="7"/>
      <c r="HK226" s="7"/>
      <c r="HL226" s="7"/>
      <c r="HM226" s="7"/>
      <c r="HN226" s="7"/>
      <c r="HO226" s="7"/>
      <c r="HP226" s="7"/>
      <c r="HQ226" s="7"/>
      <c r="HR226" s="7"/>
      <c r="HS226" s="7"/>
      <c r="HT226" s="7"/>
      <c r="HU226" s="7"/>
      <c r="HV226" s="7"/>
      <c r="HW226" s="7"/>
      <c r="HX226" s="7"/>
      <c r="HY226" s="7"/>
      <c r="HZ226" s="7"/>
      <c r="IA226" s="7"/>
      <c r="IB226" s="7"/>
      <c r="IC226" s="7"/>
      <c r="ID226" s="7"/>
      <c r="IE226" s="7"/>
      <c r="IF226" s="7"/>
      <c r="IG226" s="7"/>
      <c r="IH226" s="7"/>
      <c r="II226" s="7"/>
      <c r="IJ226" s="7"/>
      <c r="IK226" s="7"/>
      <c r="IL226" s="7"/>
      <c r="IM226" s="7"/>
      <c r="IN226" s="7"/>
      <c r="IO226" s="7"/>
      <c r="IP226" s="7"/>
      <c r="IQ226" s="7"/>
      <c r="IR226" s="7"/>
      <c r="IS226" s="7"/>
      <c r="IT226" s="7"/>
      <c r="IU226" s="7"/>
      <c r="IV226" s="7"/>
      <c r="IW226" s="7"/>
      <c r="IX226" s="7"/>
      <c r="IY226" s="7"/>
      <c r="IZ226" s="7"/>
      <c r="JA226" s="7"/>
      <c r="JB226" s="7"/>
      <c r="JC226" s="7"/>
      <c r="JD226" s="7"/>
      <c r="JE226" s="7"/>
      <c r="JF226" s="7"/>
      <c r="JG226" s="7"/>
      <c r="JH226" s="7"/>
      <c r="JI226" s="7"/>
      <c r="JJ226" s="7"/>
      <c r="JK226" s="7"/>
      <c r="JL226" s="7"/>
      <c r="JM226" s="7"/>
      <c r="JN226" s="7"/>
      <c r="JO226" s="7"/>
      <c r="JP226" s="7"/>
      <c r="JQ226" s="7"/>
      <c r="JR226" s="7"/>
      <c r="JS226" s="7"/>
      <c r="JT226" s="7"/>
      <c r="JU226" s="7"/>
      <c r="JV226" s="7"/>
      <c r="JW226" s="7"/>
      <c r="JX226" s="7"/>
      <c r="JY226" s="7"/>
      <c r="JZ226" s="7"/>
      <c r="KA226" s="7"/>
      <c r="KB226" s="7"/>
      <c r="KC226" s="7"/>
      <c r="KD226" s="7"/>
      <c r="KE226" s="7"/>
      <c r="KF226" s="7"/>
      <c r="KG226" s="7"/>
      <c r="KH226" s="7"/>
      <c r="KI226" s="7"/>
      <c r="KJ226" s="7"/>
      <c r="KK226" s="7"/>
      <c r="KL226" s="7"/>
      <c r="KM226" s="7"/>
      <c r="KN226" s="7"/>
      <c r="KO226" s="7"/>
      <c r="KP226" s="7"/>
      <c r="KQ226" s="7"/>
      <c r="KR226" s="7"/>
      <c r="KS226" s="7"/>
      <c r="KT226" s="7"/>
      <c r="KU226" s="7"/>
      <c r="KV226" s="7"/>
      <c r="KW226" s="7"/>
      <c r="KX226" s="7"/>
      <c r="KY226" s="7"/>
      <c r="KZ226" s="7"/>
      <c r="LA226" s="7"/>
      <c r="LB226" s="7"/>
      <c r="LC226" s="7"/>
      <c r="LD226" s="7"/>
      <c r="LE226" s="7"/>
      <c r="LF226" s="7"/>
      <c r="LG226" s="7"/>
      <c r="LH226" s="7"/>
      <c r="LI226" s="7"/>
      <c r="LJ226" s="7"/>
      <c r="LK226" s="7"/>
      <c r="LL226" s="7"/>
      <c r="LM226" s="7"/>
      <c r="LN226" s="7"/>
      <c r="LO226" s="7"/>
      <c r="LP226" s="7"/>
      <c r="LQ226" s="7"/>
      <c r="LR226" s="7"/>
      <c r="LS226" s="7"/>
      <c r="LT226" s="7"/>
      <c r="LU226" s="7"/>
      <c r="LV226" s="7"/>
      <c r="LW226" s="7"/>
      <c r="LX226" s="7"/>
      <c r="LY226" s="7"/>
      <c r="LZ226" s="7"/>
      <c r="MA226" s="7"/>
      <c r="MB226" s="7"/>
      <c r="MC226" s="7"/>
      <c r="MD226" s="7"/>
      <c r="ME226" s="7"/>
      <c r="MF226" s="7"/>
      <c r="MG226" s="7"/>
      <c r="MH226" s="7"/>
      <c r="MI226" s="7"/>
      <c r="MJ226" s="7"/>
      <c r="MK226" s="7"/>
      <c r="ML226" s="7"/>
      <c r="MM226" s="7"/>
      <c r="MN226" s="7"/>
      <c r="MO226" s="7"/>
      <c r="MP226" s="7"/>
      <c r="MQ226" s="7"/>
      <c r="MR226" s="7"/>
      <c r="MS226" s="7"/>
      <c r="MT226" s="7"/>
      <c r="MU226" s="7"/>
      <c r="MV226" s="7"/>
      <c r="MW226" s="7"/>
      <c r="MX226" s="7"/>
      <c r="MY226" s="7"/>
      <c r="MZ226" s="7"/>
      <c r="NA226" s="7"/>
      <c r="NB226" s="7"/>
      <c r="NC226" s="7"/>
      <c r="ND226" s="7"/>
      <c r="NE226" s="7"/>
      <c r="NF226" s="7"/>
      <c r="NG226" s="7"/>
      <c r="NH226" s="7"/>
      <c r="NI226" s="7"/>
      <c r="NJ226" s="7"/>
      <c r="NK226" s="7"/>
      <c r="NL226" s="7"/>
      <c r="NM226" s="7"/>
      <c r="NN226" s="7"/>
      <c r="NO226" s="7"/>
      <c r="NP226" s="7"/>
      <c r="NQ226" s="7"/>
      <c r="NR226" s="7"/>
      <c r="NS226" s="7"/>
      <c r="NT226" s="7"/>
      <c r="NU226" s="7"/>
      <c r="NV226" s="7"/>
      <c r="NW226" s="7"/>
      <c r="NX226" s="7"/>
      <c r="NY226" s="7"/>
      <c r="NZ226" s="7"/>
      <c r="OA226" s="7"/>
      <c r="OB226" s="7"/>
      <c r="OC226" s="7"/>
      <c r="OD226" s="7"/>
      <c r="OE226" s="7"/>
      <c r="OF226" s="7"/>
      <c r="OG226" s="7"/>
      <c r="OH226" s="7"/>
      <c r="OI226" s="7"/>
      <c r="OJ226" s="7"/>
      <c r="OK226" s="7"/>
      <c r="OL226" s="7"/>
      <c r="OM226" s="7"/>
      <c r="ON226" s="7"/>
      <c r="OO226" s="7"/>
      <c r="OP226" s="7"/>
      <c r="OQ226" s="7"/>
      <c r="OR226" s="7"/>
      <c r="OS226" s="7"/>
      <c r="OT226" s="7"/>
      <c r="OU226" s="7"/>
      <c r="OV226" s="7"/>
      <c r="OW226" s="7"/>
      <c r="OX226" s="7"/>
      <c r="OY226" s="7"/>
      <c r="OZ226" s="7"/>
      <c r="PA226" s="7"/>
      <c r="PB226" s="7"/>
      <c r="PC226" s="7"/>
      <c r="PD226" s="7"/>
      <c r="PE226" s="7"/>
      <c r="PF226" s="7"/>
      <c r="PG226" s="7"/>
      <c r="PH226" s="7"/>
      <c r="PI226" s="7"/>
      <c r="PJ226" s="7"/>
      <c r="PK226" s="7"/>
      <c r="PL226" s="7"/>
      <c r="PM226" s="7"/>
      <c r="PN226" s="7"/>
      <c r="PO226" s="7"/>
      <c r="PP226" s="7"/>
      <c r="PQ226" s="7"/>
      <c r="PR226" s="7"/>
      <c r="PS226" s="7"/>
      <c r="PT226" s="7"/>
      <c r="PU226" s="7"/>
      <c r="PV226" s="7"/>
      <c r="PW226" s="7"/>
      <c r="PX226" s="7"/>
      <c r="PY226" s="7"/>
      <c r="PZ226" s="7"/>
      <c r="QA226" s="7"/>
      <c r="QB226" s="7"/>
      <c r="QC226" s="7"/>
      <c r="QD226" s="7"/>
      <c r="QE226" s="7"/>
      <c r="QF226" s="7"/>
      <c r="QG226" s="7"/>
      <c r="QH226" s="7"/>
      <c r="QI226" s="7"/>
      <c r="QJ226" s="7"/>
      <c r="QK226" s="7"/>
      <c r="QL226" s="7"/>
      <c r="QM226" s="7"/>
      <c r="QN226" s="7"/>
      <c r="QO226" s="7"/>
      <c r="QP226" s="7"/>
      <c r="QQ226" s="7"/>
      <c r="QR226" s="7"/>
      <c r="QS226" s="7"/>
      <c r="QT226" s="7"/>
      <c r="QU226" s="7"/>
      <c r="QV226" s="7"/>
      <c r="QW226" s="7"/>
      <c r="QX226" s="7"/>
      <c r="QY226" s="7"/>
      <c r="QZ226" s="7"/>
      <c r="RA226" s="7"/>
      <c r="RB226" s="7"/>
      <c r="RC226" s="7"/>
      <c r="RD226" s="7"/>
      <c r="RE226" s="7"/>
      <c r="RF226" s="7"/>
      <c r="RG226" s="7"/>
      <c r="RH226" s="7"/>
      <c r="RI226" s="7"/>
      <c r="RJ226" s="7"/>
      <c r="RK226" s="7"/>
      <c r="RL226" s="7"/>
      <c r="RM226" s="7"/>
      <c r="RN226" s="7"/>
      <c r="RO226" s="7"/>
      <c r="RP226" s="7"/>
      <c r="RQ226" s="7"/>
      <c r="RR226" s="7"/>
      <c r="RS226" s="7"/>
      <c r="RT226" s="7"/>
      <c r="RU226" s="7"/>
      <c r="RV226" s="7"/>
      <c r="RW226" s="7"/>
      <c r="RX226" s="7"/>
      <c r="RY226" s="7"/>
      <c r="RZ226" s="7"/>
      <c r="SA226" s="7"/>
      <c r="SB226" s="7"/>
      <c r="SC226" s="7"/>
      <c r="SD226" s="7"/>
      <c r="SE226" s="7"/>
      <c r="SF226" s="7"/>
      <c r="SG226" s="7"/>
      <c r="SH226" s="7"/>
      <c r="SI226" s="7"/>
      <c r="SJ226" s="7"/>
      <c r="SK226" s="7"/>
      <c r="SL226" s="7"/>
      <c r="SM226" s="7"/>
      <c r="SN226" s="7"/>
      <c r="SO226" s="7"/>
      <c r="SP226" s="7"/>
      <c r="SQ226" s="7"/>
      <c r="SR226" s="7"/>
      <c r="SS226" s="7"/>
      <c r="ST226" s="7"/>
      <c r="SU226" s="7"/>
      <c r="SV226" s="7"/>
      <c r="SW226" s="7"/>
      <c r="SX226" s="7"/>
      <c r="SY226" s="7"/>
      <c r="SZ226" s="7"/>
      <c r="TA226" s="7"/>
      <c r="TB226" s="7"/>
      <c r="TC226" s="7"/>
      <c r="TD226" s="7"/>
      <c r="TE226" s="7"/>
      <c r="TF226" s="7"/>
      <c r="TG226" s="7"/>
      <c r="TH226" s="7"/>
      <c r="TI226" s="7"/>
      <c r="TJ226" s="7"/>
      <c r="TK226" s="7"/>
      <c r="TL226" s="7"/>
      <c r="TM226" s="7"/>
      <c r="TN226" s="7"/>
      <c r="TO226" s="7"/>
      <c r="TP226" s="7"/>
      <c r="TQ226" s="7"/>
      <c r="TR226" s="7"/>
      <c r="TS226" s="7"/>
      <c r="TT226" s="7"/>
      <c r="TU226" s="7"/>
      <c r="TV226" s="7"/>
      <c r="TW226" s="7"/>
      <c r="TX226" s="7"/>
      <c r="TY226" s="7"/>
      <c r="TZ226" s="7"/>
      <c r="UA226" s="7"/>
      <c r="UB226" s="7"/>
      <c r="UC226" s="7"/>
      <c r="UD226" s="7"/>
      <c r="UE226" s="7"/>
      <c r="UF226" s="7"/>
      <c r="UG226" s="7"/>
      <c r="UH226" s="7"/>
      <c r="UI226" s="7"/>
      <c r="UJ226" s="7"/>
      <c r="UK226" s="7"/>
      <c r="UL226" s="7"/>
      <c r="UM226" s="7"/>
      <c r="UN226" s="7"/>
      <c r="UO226" s="7"/>
      <c r="UP226" s="7"/>
      <c r="UQ226" s="7"/>
      <c r="UR226" s="7"/>
      <c r="US226" s="7"/>
      <c r="UT226" s="7"/>
      <c r="UU226" s="7"/>
      <c r="UV226" s="7"/>
      <c r="UW226" s="7"/>
      <c r="UX226" s="7"/>
      <c r="UY226" s="7"/>
      <c r="UZ226" s="7"/>
      <c r="VA226" s="7"/>
      <c r="VB226" s="7"/>
      <c r="VC226" s="7"/>
      <c r="VD226" s="7"/>
      <c r="VE226" s="7"/>
      <c r="VF226" s="7"/>
      <c r="VG226" s="7"/>
      <c r="VH226" s="7"/>
      <c r="VI226" s="7"/>
      <c r="VJ226" s="7"/>
      <c r="VK226" s="7"/>
      <c r="VL226" s="7"/>
      <c r="VM226" s="7"/>
      <c r="VN226" s="7"/>
      <c r="VO226" s="7"/>
      <c r="VP226" s="7"/>
      <c r="VQ226" s="7"/>
      <c r="VR226" s="7"/>
      <c r="VS226" s="7"/>
      <c r="VT226" s="7"/>
      <c r="VU226" s="7"/>
      <c r="VV226" s="7"/>
      <c r="VW226" s="7"/>
      <c r="VX226" s="7"/>
      <c r="VY226" s="7"/>
      <c r="VZ226" s="7"/>
      <c r="WA226" s="7"/>
      <c r="WB226" s="7"/>
      <c r="WC226" s="7"/>
      <c r="WD226" s="7"/>
      <c r="WE226" s="7"/>
      <c r="WF226" s="7"/>
      <c r="WG226" s="7"/>
      <c r="WH226" s="7"/>
      <c r="WI226" s="7"/>
      <c r="WJ226" s="7"/>
      <c r="WK226" s="7"/>
      <c r="WL226" s="7"/>
      <c r="WM226" s="7"/>
      <c r="WN226" s="7"/>
      <c r="WO226" s="7"/>
      <c r="WP226" s="7"/>
      <c r="WQ226" s="7"/>
      <c r="WR226" s="7"/>
      <c r="WS226" s="7"/>
      <c r="WT226" s="7"/>
      <c r="WU226" s="7"/>
      <c r="WV226" s="7"/>
      <c r="WW226" s="7"/>
      <c r="WX226" s="7"/>
      <c r="WY226" s="7"/>
      <c r="WZ226" s="7"/>
      <c r="XA226" s="7"/>
      <c r="XB226" s="7"/>
      <c r="XC226" s="7"/>
      <c r="XD226" s="7"/>
      <c r="XE226" s="7"/>
      <c r="XF226" s="7"/>
      <c r="XG226" s="7"/>
      <c r="XH226" s="7"/>
      <c r="XI226" s="7"/>
      <c r="XJ226" s="7"/>
      <c r="XK226" s="7"/>
      <c r="XL226" s="7"/>
      <c r="XM226" s="7"/>
      <c r="XN226" s="7"/>
      <c r="XO226" s="7"/>
      <c r="XP226" s="7"/>
      <c r="XQ226" s="7"/>
      <c r="XR226" s="7"/>
      <c r="XS226" s="7"/>
      <c r="XT226" s="7"/>
      <c r="XU226" s="7"/>
      <c r="XV226" s="7"/>
      <c r="XW226" s="7"/>
      <c r="XX226" s="7"/>
      <c r="XY226" s="7"/>
      <c r="XZ226" s="7"/>
      <c r="YA226" s="7"/>
      <c r="YB226" s="7"/>
      <c r="YC226" s="7"/>
      <c r="YD226" s="7"/>
      <c r="YE226" s="7"/>
      <c r="YF226" s="7"/>
      <c r="YG226" s="7"/>
      <c r="YH226" s="7"/>
      <c r="YI226" s="7"/>
      <c r="YJ226" s="7"/>
      <c r="YK226" s="7"/>
      <c r="YL226" s="7"/>
      <c r="YM226" s="7"/>
      <c r="YN226" s="7"/>
      <c r="YO226" s="7"/>
      <c r="YP226" s="7"/>
      <c r="YQ226" s="7"/>
      <c r="YR226" s="7"/>
      <c r="YS226" s="7"/>
      <c r="YT226" s="7"/>
      <c r="YU226" s="7"/>
      <c r="YV226" s="7"/>
      <c r="YW226" s="7"/>
      <c r="YX226" s="7"/>
      <c r="YY226" s="7"/>
      <c r="YZ226" s="7"/>
      <c r="ZA226" s="7"/>
      <c r="ZB226" s="7"/>
      <c r="ZC226" s="7"/>
      <c r="ZD226" s="7"/>
      <c r="ZE226" s="7"/>
      <c r="ZF226" s="7"/>
      <c r="ZG226" s="7"/>
      <c r="ZH226" s="7"/>
      <c r="ZI226" s="7"/>
      <c r="ZJ226" s="7"/>
      <c r="ZK226" s="7"/>
      <c r="ZL226" s="7"/>
      <c r="ZM226" s="7"/>
      <c r="ZN226" s="7"/>
      <c r="ZO226" s="7"/>
      <c r="ZP226" s="7"/>
      <c r="ZQ226" s="7"/>
      <c r="ZR226" s="7"/>
      <c r="ZS226" s="7"/>
      <c r="ZT226" s="7"/>
      <c r="ZU226" s="7"/>
      <c r="ZV226" s="7"/>
      <c r="ZW226" s="7"/>
      <c r="ZX226" s="7"/>
      <c r="ZY226" s="7"/>
      <c r="ZZ226" s="7"/>
      <c r="AAA226" s="7"/>
      <c r="AAB226" s="7"/>
      <c r="AAC226" s="7"/>
      <c r="AAD226" s="7"/>
      <c r="AAE226" s="7"/>
      <c r="AAF226" s="7"/>
      <c r="AAG226" s="7"/>
      <c r="AAH226" s="7"/>
      <c r="AAI226" s="7"/>
      <c r="AAJ226" s="7"/>
      <c r="AAK226" s="7"/>
      <c r="AAL226" s="7"/>
      <c r="AAM226" s="7"/>
      <c r="AAN226" s="7"/>
      <c r="AAO226" s="7"/>
      <c r="AAP226" s="7"/>
      <c r="AAQ226" s="7"/>
      <c r="AAR226" s="7"/>
      <c r="AAS226" s="7"/>
      <c r="AAT226" s="7"/>
      <c r="AAU226" s="7"/>
      <c r="AAV226" s="7"/>
      <c r="AAW226" s="7"/>
      <c r="AAX226" s="7"/>
      <c r="AAY226" s="7"/>
      <c r="AAZ226" s="7"/>
      <c r="ABA226" s="7"/>
      <c r="ABB226" s="7"/>
      <c r="ABC226" s="7"/>
      <c r="ABD226" s="7"/>
      <c r="ABE226" s="7"/>
      <c r="ABF226" s="7"/>
      <c r="ABG226" s="7"/>
      <c r="ABH226" s="7"/>
      <c r="ABI226" s="7"/>
      <c r="ABJ226" s="7"/>
      <c r="ABK226" s="7"/>
      <c r="ABL226" s="7"/>
      <c r="ABM226" s="7"/>
      <c r="ABN226" s="7"/>
      <c r="ABO226" s="7"/>
      <c r="ABP226" s="7"/>
      <c r="ABQ226" s="7"/>
      <c r="ABR226" s="7"/>
      <c r="ABS226" s="7"/>
      <c r="ABT226" s="7"/>
      <c r="ABU226" s="7"/>
      <c r="ABV226" s="7"/>
      <c r="ABW226" s="7"/>
      <c r="ABX226" s="7"/>
      <c r="ABY226" s="7"/>
      <c r="ABZ226" s="7"/>
      <c r="ACA226" s="7"/>
      <c r="ACB226" s="7"/>
      <c r="ACC226" s="7"/>
      <c r="ACD226" s="7"/>
      <c r="ACE226" s="7"/>
      <c r="ACF226" s="7"/>
      <c r="ACG226" s="7"/>
      <c r="ACH226" s="7"/>
      <c r="ACI226" s="7"/>
      <c r="ACJ226" s="7"/>
      <c r="ACK226" s="7"/>
      <c r="ACL226" s="7"/>
      <c r="ACM226" s="7"/>
      <c r="ACN226" s="7"/>
      <c r="ACO226" s="7"/>
      <c r="ACP226" s="7"/>
      <c r="ACQ226" s="7"/>
      <c r="ACR226" s="7"/>
      <c r="ACS226" s="7"/>
      <c r="ACT226" s="7"/>
      <c r="ACU226" s="7"/>
      <c r="ACV226" s="7"/>
      <c r="ACW226" s="7"/>
      <c r="ACX226" s="7"/>
      <c r="ACY226" s="7"/>
      <c r="ACZ226" s="7"/>
      <c r="ADA226" s="7"/>
      <c r="ADB226" s="7"/>
      <c r="ADC226" s="7"/>
      <c r="ADD226" s="7"/>
      <c r="ADE226" s="7"/>
      <c r="ADF226" s="7"/>
      <c r="ADG226" s="7"/>
      <c r="ADH226" s="7"/>
      <c r="ADI226" s="7"/>
      <c r="ADJ226" s="7"/>
      <c r="ADK226" s="7"/>
      <c r="ADL226" s="7"/>
      <c r="ADM226" s="7"/>
      <c r="ADN226" s="7"/>
      <c r="ADO226" s="7"/>
      <c r="ADP226" s="7"/>
      <c r="ADQ226" s="7"/>
      <c r="ADR226" s="7"/>
      <c r="ADS226" s="7"/>
      <c r="ADT226" s="7"/>
      <c r="ADU226" s="7"/>
      <c r="ADV226" s="7"/>
      <c r="ADW226" s="7"/>
      <c r="ADX226" s="7"/>
      <c r="ADY226" s="7"/>
      <c r="ADZ226" s="7"/>
      <c r="AEA226" s="7"/>
      <c r="AEB226" s="7"/>
      <c r="AEC226" s="7"/>
      <c r="AED226" s="7"/>
      <c r="AEE226" s="7"/>
      <c r="AEF226" s="7"/>
      <c r="AEG226" s="7"/>
      <c r="AEH226" s="7"/>
      <c r="AEI226" s="7"/>
      <c r="AEJ226" s="7"/>
      <c r="AEK226" s="7"/>
      <c r="AEL226" s="7"/>
      <c r="AEM226" s="7"/>
      <c r="AEN226" s="7"/>
      <c r="AEO226" s="7"/>
      <c r="AEP226" s="7"/>
      <c r="AEQ226" s="7"/>
      <c r="AER226" s="7"/>
      <c r="AES226" s="7"/>
      <c r="AET226" s="7"/>
      <c r="AEU226" s="7"/>
      <c r="AEV226" s="7"/>
      <c r="AEW226" s="7"/>
      <c r="AEX226" s="7"/>
      <c r="AEY226" s="7"/>
      <c r="AEZ226" s="7"/>
      <c r="AFA226" s="7"/>
      <c r="AFB226" s="7"/>
      <c r="AFC226" s="7"/>
      <c r="AFD226" s="7"/>
      <c r="AFE226" s="7"/>
      <c r="AFF226" s="7"/>
      <c r="AFG226" s="7"/>
      <c r="AFH226" s="7"/>
      <c r="AFI226" s="7"/>
      <c r="AFJ226" s="7"/>
      <c r="AFK226" s="7"/>
      <c r="AFL226" s="7"/>
    </row>
    <row r="227" spans="1:844" ht="50.25" customHeight="1">
      <c r="A227" s="133"/>
      <c r="B227" s="146"/>
      <c r="C227" s="93" t="s">
        <v>275</v>
      </c>
      <c r="D227" s="90" t="s">
        <v>572</v>
      </c>
      <c r="E227" s="88" t="s">
        <v>947</v>
      </c>
      <c r="F227" s="99" t="s">
        <v>578</v>
      </c>
      <c r="G227" s="38" t="s">
        <v>579</v>
      </c>
      <c r="H227" s="79">
        <v>686</v>
      </c>
      <c r="I227" s="82">
        <v>654.1</v>
      </c>
      <c r="J227" s="79">
        <v>276</v>
      </c>
      <c r="K227" s="79">
        <v>227</v>
      </c>
      <c r="L227" s="79">
        <v>277</v>
      </c>
      <c r="M227" s="79"/>
      <c r="N227" s="80" t="s">
        <v>754</v>
      </c>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7"/>
      <c r="DZ227" s="7"/>
      <c r="EA227" s="7"/>
      <c r="EB227" s="7"/>
      <c r="EC227" s="7"/>
      <c r="ED227" s="7"/>
      <c r="EE227" s="7"/>
      <c r="EF227" s="7"/>
      <c r="EG227" s="7"/>
      <c r="EH227" s="7"/>
      <c r="EI227" s="7"/>
      <c r="EJ227" s="7"/>
      <c r="EK227" s="7"/>
      <c r="EL227" s="7"/>
      <c r="EM227" s="7"/>
      <c r="EN227" s="7"/>
      <c r="EO227" s="7"/>
      <c r="EP227" s="7"/>
      <c r="EQ227" s="7"/>
      <c r="ER227" s="7"/>
      <c r="ES227" s="7"/>
      <c r="ET227" s="7"/>
      <c r="EU227" s="7"/>
      <c r="EV227" s="7"/>
      <c r="EW227" s="7"/>
      <c r="EX227" s="7"/>
      <c r="EY227" s="7"/>
      <c r="EZ227" s="7"/>
      <c r="FA227" s="7"/>
      <c r="FB227" s="7"/>
      <c r="FC227" s="7"/>
      <c r="FD227" s="7"/>
      <c r="FE227" s="7"/>
      <c r="FF227" s="7"/>
      <c r="FG227" s="7"/>
      <c r="FH227" s="7"/>
      <c r="FI227" s="7"/>
      <c r="FJ227" s="7"/>
      <c r="FK227" s="7"/>
      <c r="FL227" s="7"/>
      <c r="FM227" s="7"/>
      <c r="FN227" s="7"/>
      <c r="FO227" s="7"/>
      <c r="FP227" s="7"/>
      <c r="FQ227" s="7"/>
      <c r="FR227" s="7"/>
      <c r="FS227" s="7"/>
      <c r="FT227" s="7"/>
      <c r="FU227" s="7"/>
      <c r="FV227" s="7"/>
      <c r="FW227" s="7"/>
      <c r="FX227" s="7"/>
      <c r="FY227" s="7"/>
      <c r="FZ227" s="7"/>
      <c r="GA227" s="7"/>
      <c r="GB227" s="7"/>
      <c r="GC227" s="7"/>
      <c r="GD227" s="7"/>
      <c r="GE227" s="7"/>
      <c r="GF227" s="7"/>
      <c r="GG227" s="7"/>
      <c r="GH227" s="7"/>
      <c r="GI227" s="7"/>
      <c r="GJ227" s="7"/>
      <c r="GK227" s="7"/>
      <c r="GL227" s="7"/>
      <c r="GM227" s="7"/>
      <c r="GN227" s="7"/>
      <c r="GO227" s="7"/>
      <c r="GP227" s="7"/>
      <c r="GQ227" s="7"/>
      <c r="GR227" s="7"/>
      <c r="GS227" s="7"/>
      <c r="GT227" s="7"/>
      <c r="GU227" s="7"/>
      <c r="GV227" s="7"/>
      <c r="GW227" s="7"/>
      <c r="GX227" s="7"/>
      <c r="GY227" s="7"/>
      <c r="GZ227" s="7"/>
      <c r="HA227" s="7"/>
      <c r="HB227" s="7"/>
      <c r="HC227" s="7"/>
      <c r="HD227" s="7"/>
      <c r="HE227" s="7"/>
      <c r="HF227" s="7"/>
      <c r="HG227" s="7"/>
      <c r="HH227" s="7"/>
      <c r="HI227" s="7"/>
      <c r="HJ227" s="7"/>
      <c r="HK227" s="7"/>
      <c r="HL227" s="7"/>
      <c r="HM227" s="7"/>
      <c r="HN227" s="7"/>
      <c r="HO227" s="7"/>
      <c r="HP227" s="7"/>
      <c r="HQ227" s="7"/>
      <c r="HR227" s="7"/>
      <c r="HS227" s="7"/>
      <c r="HT227" s="7"/>
      <c r="HU227" s="7"/>
      <c r="HV227" s="7"/>
      <c r="HW227" s="7"/>
      <c r="HX227" s="7"/>
      <c r="HY227" s="7"/>
      <c r="HZ227" s="7"/>
      <c r="IA227" s="7"/>
      <c r="IB227" s="7"/>
      <c r="IC227" s="7"/>
      <c r="ID227" s="7"/>
      <c r="IE227" s="7"/>
      <c r="IF227" s="7"/>
      <c r="IG227" s="7"/>
      <c r="IH227" s="7"/>
      <c r="II227" s="7"/>
      <c r="IJ227" s="7"/>
      <c r="IK227" s="7"/>
      <c r="IL227" s="7"/>
      <c r="IM227" s="7"/>
      <c r="IN227" s="7"/>
      <c r="IO227" s="7"/>
      <c r="IP227" s="7"/>
      <c r="IQ227" s="7"/>
      <c r="IR227" s="7"/>
      <c r="IS227" s="7"/>
      <c r="IT227" s="7"/>
      <c r="IU227" s="7"/>
      <c r="IV227" s="7"/>
      <c r="IW227" s="7"/>
      <c r="IX227" s="7"/>
      <c r="IY227" s="7"/>
      <c r="IZ227" s="7"/>
      <c r="JA227" s="7"/>
      <c r="JB227" s="7"/>
      <c r="JC227" s="7"/>
      <c r="JD227" s="7"/>
      <c r="JE227" s="7"/>
      <c r="JF227" s="7"/>
      <c r="JG227" s="7"/>
      <c r="JH227" s="7"/>
      <c r="JI227" s="7"/>
      <c r="JJ227" s="7"/>
      <c r="JK227" s="7"/>
      <c r="JL227" s="7"/>
      <c r="JM227" s="7"/>
      <c r="JN227" s="7"/>
      <c r="JO227" s="7"/>
      <c r="JP227" s="7"/>
      <c r="JQ227" s="7"/>
      <c r="JR227" s="7"/>
      <c r="JS227" s="7"/>
      <c r="JT227" s="7"/>
      <c r="JU227" s="7"/>
      <c r="JV227" s="7"/>
      <c r="JW227" s="7"/>
      <c r="JX227" s="7"/>
      <c r="JY227" s="7"/>
      <c r="JZ227" s="7"/>
      <c r="KA227" s="7"/>
      <c r="KB227" s="7"/>
      <c r="KC227" s="7"/>
      <c r="KD227" s="7"/>
      <c r="KE227" s="7"/>
      <c r="KF227" s="7"/>
      <c r="KG227" s="7"/>
      <c r="KH227" s="7"/>
      <c r="KI227" s="7"/>
      <c r="KJ227" s="7"/>
      <c r="KK227" s="7"/>
      <c r="KL227" s="7"/>
      <c r="KM227" s="7"/>
      <c r="KN227" s="7"/>
      <c r="KO227" s="7"/>
      <c r="KP227" s="7"/>
      <c r="KQ227" s="7"/>
      <c r="KR227" s="7"/>
      <c r="KS227" s="7"/>
      <c r="KT227" s="7"/>
      <c r="KU227" s="7"/>
      <c r="KV227" s="7"/>
      <c r="KW227" s="7"/>
      <c r="KX227" s="7"/>
      <c r="KY227" s="7"/>
      <c r="KZ227" s="7"/>
      <c r="LA227" s="7"/>
      <c r="LB227" s="7"/>
      <c r="LC227" s="7"/>
      <c r="LD227" s="7"/>
      <c r="LE227" s="7"/>
      <c r="LF227" s="7"/>
      <c r="LG227" s="7"/>
      <c r="LH227" s="7"/>
      <c r="LI227" s="7"/>
      <c r="LJ227" s="7"/>
      <c r="LK227" s="7"/>
      <c r="LL227" s="7"/>
      <c r="LM227" s="7"/>
      <c r="LN227" s="7"/>
      <c r="LO227" s="7"/>
      <c r="LP227" s="7"/>
      <c r="LQ227" s="7"/>
      <c r="LR227" s="7"/>
      <c r="LS227" s="7"/>
      <c r="LT227" s="7"/>
      <c r="LU227" s="7"/>
      <c r="LV227" s="7"/>
      <c r="LW227" s="7"/>
      <c r="LX227" s="7"/>
      <c r="LY227" s="7"/>
      <c r="LZ227" s="7"/>
      <c r="MA227" s="7"/>
      <c r="MB227" s="7"/>
      <c r="MC227" s="7"/>
      <c r="MD227" s="7"/>
      <c r="ME227" s="7"/>
      <c r="MF227" s="7"/>
      <c r="MG227" s="7"/>
      <c r="MH227" s="7"/>
      <c r="MI227" s="7"/>
      <c r="MJ227" s="7"/>
      <c r="MK227" s="7"/>
      <c r="ML227" s="7"/>
      <c r="MM227" s="7"/>
      <c r="MN227" s="7"/>
      <c r="MO227" s="7"/>
      <c r="MP227" s="7"/>
      <c r="MQ227" s="7"/>
      <c r="MR227" s="7"/>
      <c r="MS227" s="7"/>
      <c r="MT227" s="7"/>
      <c r="MU227" s="7"/>
      <c r="MV227" s="7"/>
      <c r="MW227" s="7"/>
      <c r="MX227" s="7"/>
      <c r="MY227" s="7"/>
      <c r="MZ227" s="7"/>
      <c r="NA227" s="7"/>
      <c r="NB227" s="7"/>
      <c r="NC227" s="7"/>
      <c r="ND227" s="7"/>
      <c r="NE227" s="7"/>
      <c r="NF227" s="7"/>
      <c r="NG227" s="7"/>
      <c r="NH227" s="7"/>
      <c r="NI227" s="7"/>
      <c r="NJ227" s="7"/>
      <c r="NK227" s="7"/>
      <c r="NL227" s="7"/>
      <c r="NM227" s="7"/>
      <c r="NN227" s="7"/>
      <c r="NO227" s="7"/>
      <c r="NP227" s="7"/>
      <c r="NQ227" s="7"/>
      <c r="NR227" s="7"/>
      <c r="NS227" s="7"/>
      <c r="NT227" s="7"/>
      <c r="NU227" s="7"/>
      <c r="NV227" s="7"/>
      <c r="NW227" s="7"/>
      <c r="NX227" s="7"/>
      <c r="NY227" s="7"/>
      <c r="NZ227" s="7"/>
      <c r="OA227" s="7"/>
      <c r="OB227" s="7"/>
      <c r="OC227" s="7"/>
      <c r="OD227" s="7"/>
      <c r="OE227" s="7"/>
      <c r="OF227" s="7"/>
      <c r="OG227" s="7"/>
      <c r="OH227" s="7"/>
      <c r="OI227" s="7"/>
      <c r="OJ227" s="7"/>
      <c r="OK227" s="7"/>
      <c r="OL227" s="7"/>
      <c r="OM227" s="7"/>
      <c r="ON227" s="7"/>
      <c r="OO227" s="7"/>
      <c r="OP227" s="7"/>
      <c r="OQ227" s="7"/>
      <c r="OR227" s="7"/>
      <c r="OS227" s="7"/>
      <c r="OT227" s="7"/>
      <c r="OU227" s="7"/>
      <c r="OV227" s="7"/>
      <c r="OW227" s="7"/>
      <c r="OX227" s="7"/>
      <c r="OY227" s="7"/>
      <c r="OZ227" s="7"/>
      <c r="PA227" s="7"/>
      <c r="PB227" s="7"/>
      <c r="PC227" s="7"/>
      <c r="PD227" s="7"/>
      <c r="PE227" s="7"/>
      <c r="PF227" s="7"/>
      <c r="PG227" s="7"/>
      <c r="PH227" s="7"/>
      <c r="PI227" s="7"/>
      <c r="PJ227" s="7"/>
      <c r="PK227" s="7"/>
      <c r="PL227" s="7"/>
      <c r="PM227" s="7"/>
      <c r="PN227" s="7"/>
      <c r="PO227" s="7"/>
      <c r="PP227" s="7"/>
      <c r="PQ227" s="7"/>
      <c r="PR227" s="7"/>
      <c r="PS227" s="7"/>
      <c r="PT227" s="7"/>
      <c r="PU227" s="7"/>
      <c r="PV227" s="7"/>
      <c r="PW227" s="7"/>
      <c r="PX227" s="7"/>
      <c r="PY227" s="7"/>
      <c r="PZ227" s="7"/>
      <c r="QA227" s="7"/>
      <c r="QB227" s="7"/>
      <c r="QC227" s="7"/>
      <c r="QD227" s="7"/>
      <c r="QE227" s="7"/>
      <c r="QF227" s="7"/>
      <c r="QG227" s="7"/>
      <c r="QH227" s="7"/>
      <c r="QI227" s="7"/>
      <c r="QJ227" s="7"/>
      <c r="QK227" s="7"/>
      <c r="QL227" s="7"/>
      <c r="QM227" s="7"/>
      <c r="QN227" s="7"/>
      <c r="QO227" s="7"/>
      <c r="QP227" s="7"/>
      <c r="QQ227" s="7"/>
      <c r="QR227" s="7"/>
      <c r="QS227" s="7"/>
      <c r="QT227" s="7"/>
      <c r="QU227" s="7"/>
      <c r="QV227" s="7"/>
      <c r="QW227" s="7"/>
      <c r="QX227" s="7"/>
      <c r="QY227" s="7"/>
      <c r="QZ227" s="7"/>
      <c r="RA227" s="7"/>
      <c r="RB227" s="7"/>
      <c r="RC227" s="7"/>
      <c r="RD227" s="7"/>
      <c r="RE227" s="7"/>
      <c r="RF227" s="7"/>
      <c r="RG227" s="7"/>
      <c r="RH227" s="7"/>
      <c r="RI227" s="7"/>
      <c r="RJ227" s="7"/>
      <c r="RK227" s="7"/>
      <c r="RL227" s="7"/>
      <c r="RM227" s="7"/>
      <c r="RN227" s="7"/>
      <c r="RO227" s="7"/>
      <c r="RP227" s="7"/>
      <c r="RQ227" s="7"/>
      <c r="RR227" s="7"/>
      <c r="RS227" s="7"/>
      <c r="RT227" s="7"/>
      <c r="RU227" s="7"/>
      <c r="RV227" s="7"/>
      <c r="RW227" s="7"/>
      <c r="RX227" s="7"/>
      <c r="RY227" s="7"/>
      <c r="RZ227" s="7"/>
      <c r="SA227" s="7"/>
      <c r="SB227" s="7"/>
      <c r="SC227" s="7"/>
      <c r="SD227" s="7"/>
      <c r="SE227" s="7"/>
      <c r="SF227" s="7"/>
      <c r="SG227" s="7"/>
      <c r="SH227" s="7"/>
      <c r="SI227" s="7"/>
      <c r="SJ227" s="7"/>
      <c r="SK227" s="7"/>
      <c r="SL227" s="7"/>
      <c r="SM227" s="7"/>
      <c r="SN227" s="7"/>
      <c r="SO227" s="7"/>
      <c r="SP227" s="7"/>
      <c r="SQ227" s="7"/>
      <c r="SR227" s="7"/>
      <c r="SS227" s="7"/>
      <c r="ST227" s="7"/>
      <c r="SU227" s="7"/>
      <c r="SV227" s="7"/>
      <c r="SW227" s="7"/>
      <c r="SX227" s="7"/>
      <c r="SY227" s="7"/>
      <c r="SZ227" s="7"/>
      <c r="TA227" s="7"/>
      <c r="TB227" s="7"/>
      <c r="TC227" s="7"/>
      <c r="TD227" s="7"/>
      <c r="TE227" s="7"/>
      <c r="TF227" s="7"/>
      <c r="TG227" s="7"/>
      <c r="TH227" s="7"/>
      <c r="TI227" s="7"/>
      <c r="TJ227" s="7"/>
      <c r="TK227" s="7"/>
      <c r="TL227" s="7"/>
      <c r="TM227" s="7"/>
      <c r="TN227" s="7"/>
      <c r="TO227" s="7"/>
      <c r="TP227" s="7"/>
      <c r="TQ227" s="7"/>
      <c r="TR227" s="7"/>
      <c r="TS227" s="7"/>
      <c r="TT227" s="7"/>
      <c r="TU227" s="7"/>
      <c r="TV227" s="7"/>
      <c r="TW227" s="7"/>
      <c r="TX227" s="7"/>
      <c r="TY227" s="7"/>
      <c r="TZ227" s="7"/>
      <c r="UA227" s="7"/>
      <c r="UB227" s="7"/>
      <c r="UC227" s="7"/>
      <c r="UD227" s="7"/>
      <c r="UE227" s="7"/>
      <c r="UF227" s="7"/>
      <c r="UG227" s="7"/>
      <c r="UH227" s="7"/>
      <c r="UI227" s="7"/>
      <c r="UJ227" s="7"/>
      <c r="UK227" s="7"/>
      <c r="UL227" s="7"/>
      <c r="UM227" s="7"/>
      <c r="UN227" s="7"/>
      <c r="UO227" s="7"/>
      <c r="UP227" s="7"/>
      <c r="UQ227" s="7"/>
      <c r="UR227" s="7"/>
      <c r="US227" s="7"/>
      <c r="UT227" s="7"/>
      <c r="UU227" s="7"/>
      <c r="UV227" s="7"/>
      <c r="UW227" s="7"/>
      <c r="UX227" s="7"/>
      <c r="UY227" s="7"/>
      <c r="UZ227" s="7"/>
      <c r="VA227" s="7"/>
      <c r="VB227" s="7"/>
      <c r="VC227" s="7"/>
      <c r="VD227" s="7"/>
      <c r="VE227" s="7"/>
      <c r="VF227" s="7"/>
      <c r="VG227" s="7"/>
      <c r="VH227" s="7"/>
      <c r="VI227" s="7"/>
      <c r="VJ227" s="7"/>
      <c r="VK227" s="7"/>
      <c r="VL227" s="7"/>
      <c r="VM227" s="7"/>
      <c r="VN227" s="7"/>
      <c r="VO227" s="7"/>
      <c r="VP227" s="7"/>
      <c r="VQ227" s="7"/>
      <c r="VR227" s="7"/>
      <c r="VS227" s="7"/>
      <c r="VT227" s="7"/>
      <c r="VU227" s="7"/>
      <c r="VV227" s="7"/>
      <c r="VW227" s="7"/>
      <c r="VX227" s="7"/>
      <c r="VY227" s="7"/>
      <c r="VZ227" s="7"/>
      <c r="WA227" s="7"/>
      <c r="WB227" s="7"/>
      <c r="WC227" s="7"/>
      <c r="WD227" s="7"/>
      <c r="WE227" s="7"/>
      <c r="WF227" s="7"/>
      <c r="WG227" s="7"/>
      <c r="WH227" s="7"/>
      <c r="WI227" s="7"/>
      <c r="WJ227" s="7"/>
      <c r="WK227" s="7"/>
      <c r="WL227" s="7"/>
      <c r="WM227" s="7"/>
      <c r="WN227" s="7"/>
      <c r="WO227" s="7"/>
      <c r="WP227" s="7"/>
      <c r="WQ227" s="7"/>
      <c r="WR227" s="7"/>
      <c r="WS227" s="7"/>
      <c r="WT227" s="7"/>
      <c r="WU227" s="7"/>
      <c r="WV227" s="7"/>
      <c r="WW227" s="7"/>
      <c r="WX227" s="7"/>
      <c r="WY227" s="7"/>
      <c r="WZ227" s="7"/>
      <c r="XA227" s="7"/>
      <c r="XB227" s="7"/>
      <c r="XC227" s="7"/>
      <c r="XD227" s="7"/>
      <c r="XE227" s="7"/>
      <c r="XF227" s="7"/>
      <c r="XG227" s="7"/>
      <c r="XH227" s="7"/>
      <c r="XI227" s="7"/>
      <c r="XJ227" s="7"/>
      <c r="XK227" s="7"/>
      <c r="XL227" s="7"/>
      <c r="XM227" s="7"/>
      <c r="XN227" s="7"/>
      <c r="XO227" s="7"/>
      <c r="XP227" s="7"/>
      <c r="XQ227" s="7"/>
      <c r="XR227" s="7"/>
      <c r="XS227" s="7"/>
      <c r="XT227" s="7"/>
      <c r="XU227" s="7"/>
      <c r="XV227" s="7"/>
      <c r="XW227" s="7"/>
      <c r="XX227" s="7"/>
      <c r="XY227" s="7"/>
      <c r="XZ227" s="7"/>
      <c r="YA227" s="7"/>
      <c r="YB227" s="7"/>
      <c r="YC227" s="7"/>
      <c r="YD227" s="7"/>
      <c r="YE227" s="7"/>
      <c r="YF227" s="7"/>
      <c r="YG227" s="7"/>
      <c r="YH227" s="7"/>
      <c r="YI227" s="7"/>
      <c r="YJ227" s="7"/>
      <c r="YK227" s="7"/>
      <c r="YL227" s="7"/>
      <c r="YM227" s="7"/>
      <c r="YN227" s="7"/>
      <c r="YO227" s="7"/>
      <c r="YP227" s="7"/>
      <c r="YQ227" s="7"/>
      <c r="YR227" s="7"/>
      <c r="YS227" s="7"/>
      <c r="YT227" s="7"/>
      <c r="YU227" s="7"/>
      <c r="YV227" s="7"/>
      <c r="YW227" s="7"/>
      <c r="YX227" s="7"/>
      <c r="YY227" s="7"/>
      <c r="YZ227" s="7"/>
      <c r="ZA227" s="7"/>
      <c r="ZB227" s="7"/>
      <c r="ZC227" s="7"/>
      <c r="ZD227" s="7"/>
      <c r="ZE227" s="7"/>
      <c r="ZF227" s="7"/>
      <c r="ZG227" s="7"/>
      <c r="ZH227" s="7"/>
      <c r="ZI227" s="7"/>
      <c r="ZJ227" s="7"/>
      <c r="ZK227" s="7"/>
      <c r="ZL227" s="7"/>
      <c r="ZM227" s="7"/>
      <c r="ZN227" s="7"/>
      <c r="ZO227" s="7"/>
      <c r="ZP227" s="7"/>
      <c r="ZQ227" s="7"/>
      <c r="ZR227" s="7"/>
      <c r="ZS227" s="7"/>
      <c r="ZT227" s="7"/>
      <c r="ZU227" s="7"/>
      <c r="ZV227" s="7"/>
      <c r="ZW227" s="7"/>
      <c r="ZX227" s="7"/>
      <c r="ZY227" s="7"/>
      <c r="ZZ227" s="7"/>
      <c r="AAA227" s="7"/>
      <c r="AAB227" s="7"/>
      <c r="AAC227" s="7"/>
      <c r="AAD227" s="7"/>
      <c r="AAE227" s="7"/>
      <c r="AAF227" s="7"/>
      <c r="AAG227" s="7"/>
      <c r="AAH227" s="7"/>
      <c r="AAI227" s="7"/>
      <c r="AAJ227" s="7"/>
      <c r="AAK227" s="7"/>
      <c r="AAL227" s="7"/>
      <c r="AAM227" s="7"/>
      <c r="AAN227" s="7"/>
      <c r="AAO227" s="7"/>
      <c r="AAP227" s="7"/>
      <c r="AAQ227" s="7"/>
      <c r="AAR227" s="7"/>
      <c r="AAS227" s="7"/>
      <c r="AAT227" s="7"/>
      <c r="AAU227" s="7"/>
      <c r="AAV227" s="7"/>
      <c r="AAW227" s="7"/>
      <c r="AAX227" s="7"/>
      <c r="AAY227" s="7"/>
      <c r="AAZ227" s="7"/>
      <c r="ABA227" s="7"/>
      <c r="ABB227" s="7"/>
      <c r="ABC227" s="7"/>
      <c r="ABD227" s="7"/>
      <c r="ABE227" s="7"/>
      <c r="ABF227" s="7"/>
      <c r="ABG227" s="7"/>
      <c r="ABH227" s="7"/>
      <c r="ABI227" s="7"/>
      <c r="ABJ227" s="7"/>
      <c r="ABK227" s="7"/>
      <c r="ABL227" s="7"/>
      <c r="ABM227" s="7"/>
      <c r="ABN227" s="7"/>
      <c r="ABO227" s="7"/>
      <c r="ABP227" s="7"/>
      <c r="ABQ227" s="7"/>
      <c r="ABR227" s="7"/>
      <c r="ABS227" s="7"/>
      <c r="ABT227" s="7"/>
      <c r="ABU227" s="7"/>
      <c r="ABV227" s="7"/>
      <c r="ABW227" s="7"/>
      <c r="ABX227" s="7"/>
      <c r="ABY227" s="7"/>
      <c r="ABZ227" s="7"/>
      <c r="ACA227" s="7"/>
      <c r="ACB227" s="7"/>
      <c r="ACC227" s="7"/>
      <c r="ACD227" s="7"/>
      <c r="ACE227" s="7"/>
      <c r="ACF227" s="7"/>
      <c r="ACG227" s="7"/>
      <c r="ACH227" s="7"/>
      <c r="ACI227" s="7"/>
      <c r="ACJ227" s="7"/>
      <c r="ACK227" s="7"/>
      <c r="ACL227" s="7"/>
      <c r="ACM227" s="7"/>
      <c r="ACN227" s="7"/>
      <c r="ACO227" s="7"/>
      <c r="ACP227" s="7"/>
      <c r="ACQ227" s="7"/>
      <c r="ACR227" s="7"/>
      <c r="ACS227" s="7"/>
      <c r="ACT227" s="7"/>
      <c r="ACU227" s="7"/>
      <c r="ACV227" s="7"/>
      <c r="ACW227" s="7"/>
      <c r="ACX227" s="7"/>
      <c r="ACY227" s="7"/>
      <c r="ACZ227" s="7"/>
      <c r="ADA227" s="7"/>
      <c r="ADB227" s="7"/>
      <c r="ADC227" s="7"/>
      <c r="ADD227" s="7"/>
      <c r="ADE227" s="7"/>
      <c r="ADF227" s="7"/>
      <c r="ADG227" s="7"/>
      <c r="ADH227" s="7"/>
      <c r="ADI227" s="7"/>
      <c r="ADJ227" s="7"/>
      <c r="ADK227" s="7"/>
      <c r="ADL227" s="7"/>
      <c r="ADM227" s="7"/>
      <c r="ADN227" s="7"/>
      <c r="ADO227" s="7"/>
      <c r="ADP227" s="7"/>
      <c r="ADQ227" s="7"/>
      <c r="ADR227" s="7"/>
      <c r="ADS227" s="7"/>
      <c r="ADT227" s="7"/>
      <c r="ADU227" s="7"/>
      <c r="ADV227" s="7"/>
      <c r="ADW227" s="7"/>
      <c r="ADX227" s="7"/>
      <c r="ADY227" s="7"/>
      <c r="ADZ227" s="7"/>
      <c r="AEA227" s="7"/>
      <c r="AEB227" s="7"/>
      <c r="AEC227" s="7"/>
      <c r="AED227" s="7"/>
      <c r="AEE227" s="7"/>
      <c r="AEF227" s="7"/>
      <c r="AEG227" s="7"/>
      <c r="AEH227" s="7"/>
      <c r="AEI227" s="7"/>
      <c r="AEJ227" s="7"/>
      <c r="AEK227" s="7"/>
      <c r="AEL227" s="7"/>
      <c r="AEM227" s="7"/>
      <c r="AEN227" s="7"/>
      <c r="AEO227" s="7"/>
      <c r="AEP227" s="7"/>
      <c r="AEQ227" s="7"/>
      <c r="AER227" s="7"/>
      <c r="AES227" s="7"/>
      <c r="AET227" s="7"/>
      <c r="AEU227" s="7"/>
      <c r="AEV227" s="7"/>
      <c r="AEW227" s="7"/>
      <c r="AEX227" s="7"/>
      <c r="AEY227" s="7"/>
      <c r="AEZ227" s="7"/>
      <c r="AFA227" s="7"/>
      <c r="AFB227" s="7"/>
      <c r="AFC227" s="7"/>
      <c r="AFD227" s="7"/>
      <c r="AFE227" s="7"/>
      <c r="AFF227" s="7"/>
      <c r="AFG227" s="7"/>
      <c r="AFH227" s="7"/>
      <c r="AFI227" s="7"/>
      <c r="AFJ227" s="7"/>
      <c r="AFK227" s="7"/>
      <c r="AFL227" s="7"/>
    </row>
    <row r="228" spans="1:844" ht="45">
      <c r="A228" s="133"/>
      <c r="B228" s="146"/>
      <c r="C228" s="93" t="s">
        <v>276</v>
      </c>
      <c r="D228" s="90" t="s">
        <v>572</v>
      </c>
      <c r="E228" s="44" t="s">
        <v>1430</v>
      </c>
      <c r="F228" s="41" t="s">
        <v>648</v>
      </c>
      <c r="G228" s="40" t="s">
        <v>644</v>
      </c>
      <c r="H228" s="79"/>
      <c r="I228" s="82"/>
      <c r="J228" s="79">
        <v>80</v>
      </c>
      <c r="K228" s="79">
        <v>102.4</v>
      </c>
      <c r="L228" s="79"/>
      <c r="M228" s="79"/>
      <c r="N228" s="80" t="s">
        <v>1431</v>
      </c>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c r="DG228" s="7"/>
      <c r="DH228" s="7"/>
      <c r="DI228" s="7"/>
      <c r="DJ228" s="7"/>
      <c r="DK228" s="7"/>
      <c r="DL228" s="7"/>
      <c r="DM228" s="7"/>
      <c r="DN228" s="7"/>
      <c r="DO228" s="7"/>
      <c r="DP228" s="7"/>
      <c r="DQ228" s="7"/>
      <c r="DR228" s="7"/>
      <c r="DS228" s="7"/>
      <c r="DT228" s="7"/>
      <c r="DU228" s="7"/>
      <c r="DV228" s="7"/>
      <c r="DW228" s="7"/>
      <c r="DX228" s="7"/>
      <c r="DY228" s="7"/>
      <c r="DZ228" s="7"/>
      <c r="EA228" s="7"/>
      <c r="EB228" s="7"/>
      <c r="EC228" s="7"/>
      <c r="ED228" s="7"/>
      <c r="EE228" s="7"/>
      <c r="EF228" s="7"/>
      <c r="EG228" s="7"/>
      <c r="EH228" s="7"/>
      <c r="EI228" s="7"/>
      <c r="EJ228" s="7"/>
      <c r="EK228" s="7"/>
      <c r="EL228" s="7"/>
      <c r="EM228" s="7"/>
      <c r="EN228" s="7"/>
      <c r="EO228" s="7"/>
      <c r="EP228" s="7"/>
      <c r="EQ228" s="7"/>
      <c r="ER228" s="7"/>
      <c r="ES228" s="7"/>
      <c r="ET228" s="7"/>
      <c r="EU228" s="7"/>
      <c r="EV228" s="7"/>
      <c r="EW228" s="7"/>
      <c r="EX228" s="7"/>
      <c r="EY228" s="7"/>
      <c r="EZ228" s="7"/>
      <c r="FA228" s="7"/>
      <c r="FB228" s="7"/>
      <c r="FC228" s="7"/>
      <c r="FD228" s="7"/>
      <c r="FE228" s="7"/>
      <c r="FF228" s="7"/>
      <c r="FG228" s="7"/>
      <c r="FH228" s="7"/>
      <c r="FI228" s="7"/>
      <c r="FJ228" s="7"/>
      <c r="FK228" s="7"/>
      <c r="FL228" s="7"/>
      <c r="FM228" s="7"/>
      <c r="FN228" s="7"/>
      <c r="FO228" s="7"/>
      <c r="FP228" s="7"/>
      <c r="FQ228" s="7"/>
      <c r="FR228" s="7"/>
      <c r="FS228" s="7"/>
      <c r="FT228" s="7"/>
      <c r="FU228" s="7"/>
      <c r="FV228" s="7"/>
      <c r="FW228" s="7"/>
      <c r="FX228" s="7"/>
      <c r="FY228" s="7"/>
      <c r="FZ228" s="7"/>
      <c r="GA228" s="7"/>
      <c r="GB228" s="7"/>
      <c r="GC228" s="7"/>
      <c r="GD228" s="7"/>
      <c r="GE228" s="7"/>
      <c r="GF228" s="7"/>
      <c r="GG228" s="7"/>
      <c r="GH228" s="7"/>
      <c r="GI228" s="7"/>
      <c r="GJ228" s="7"/>
      <c r="GK228" s="7"/>
      <c r="GL228" s="7"/>
      <c r="GM228" s="7"/>
      <c r="GN228" s="7"/>
      <c r="GO228" s="7"/>
      <c r="GP228" s="7"/>
      <c r="GQ228" s="7"/>
      <c r="GR228" s="7"/>
      <c r="GS228" s="7"/>
      <c r="GT228" s="7"/>
      <c r="GU228" s="7"/>
      <c r="GV228" s="7"/>
      <c r="GW228" s="7"/>
      <c r="GX228" s="7"/>
      <c r="GY228" s="7"/>
      <c r="GZ228" s="7"/>
      <c r="HA228" s="7"/>
      <c r="HB228" s="7"/>
      <c r="HC228" s="7"/>
      <c r="HD228" s="7"/>
      <c r="HE228" s="7"/>
      <c r="HF228" s="7"/>
      <c r="HG228" s="7"/>
      <c r="HH228" s="7"/>
      <c r="HI228" s="7"/>
      <c r="HJ228" s="7"/>
      <c r="HK228" s="7"/>
      <c r="HL228" s="7"/>
      <c r="HM228" s="7"/>
      <c r="HN228" s="7"/>
      <c r="HO228" s="7"/>
      <c r="HP228" s="7"/>
      <c r="HQ228" s="7"/>
      <c r="HR228" s="7"/>
      <c r="HS228" s="7"/>
      <c r="HT228" s="7"/>
      <c r="HU228" s="7"/>
      <c r="HV228" s="7"/>
      <c r="HW228" s="7"/>
      <c r="HX228" s="7"/>
      <c r="HY228" s="7"/>
      <c r="HZ228" s="7"/>
      <c r="IA228" s="7"/>
      <c r="IB228" s="7"/>
      <c r="IC228" s="7"/>
      <c r="ID228" s="7"/>
      <c r="IE228" s="7"/>
      <c r="IF228" s="7"/>
      <c r="IG228" s="7"/>
      <c r="IH228" s="7"/>
      <c r="II228" s="7"/>
      <c r="IJ228" s="7"/>
      <c r="IK228" s="7"/>
      <c r="IL228" s="7"/>
      <c r="IM228" s="7"/>
      <c r="IN228" s="7"/>
      <c r="IO228" s="7"/>
      <c r="IP228" s="7"/>
      <c r="IQ228" s="7"/>
      <c r="IR228" s="7"/>
      <c r="IS228" s="7"/>
      <c r="IT228" s="7"/>
      <c r="IU228" s="7"/>
      <c r="IV228" s="7"/>
      <c r="IW228" s="7"/>
      <c r="IX228" s="7"/>
      <c r="IY228" s="7"/>
      <c r="IZ228" s="7"/>
      <c r="JA228" s="7"/>
      <c r="JB228" s="7"/>
      <c r="JC228" s="7"/>
      <c r="JD228" s="7"/>
      <c r="JE228" s="7"/>
      <c r="JF228" s="7"/>
      <c r="JG228" s="7"/>
      <c r="JH228" s="7"/>
      <c r="JI228" s="7"/>
      <c r="JJ228" s="7"/>
      <c r="JK228" s="7"/>
      <c r="JL228" s="7"/>
      <c r="JM228" s="7"/>
      <c r="JN228" s="7"/>
      <c r="JO228" s="7"/>
      <c r="JP228" s="7"/>
      <c r="JQ228" s="7"/>
      <c r="JR228" s="7"/>
      <c r="JS228" s="7"/>
      <c r="JT228" s="7"/>
      <c r="JU228" s="7"/>
      <c r="JV228" s="7"/>
      <c r="JW228" s="7"/>
      <c r="JX228" s="7"/>
      <c r="JY228" s="7"/>
      <c r="JZ228" s="7"/>
      <c r="KA228" s="7"/>
      <c r="KB228" s="7"/>
      <c r="KC228" s="7"/>
      <c r="KD228" s="7"/>
      <c r="KE228" s="7"/>
      <c r="KF228" s="7"/>
      <c r="KG228" s="7"/>
      <c r="KH228" s="7"/>
      <c r="KI228" s="7"/>
      <c r="KJ228" s="7"/>
      <c r="KK228" s="7"/>
      <c r="KL228" s="7"/>
      <c r="KM228" s="7"/>
      <c r="KN228" s="7"/>
      <c r="KO228" s="7"/>
      <c r="KP228" s="7"/>
      <c r="KQ228" s="7"/>
      <c r="KR228" s="7"/>
      <c r="KS228" s="7"/>
      <c r="KT228" s="7"/>
      <c r="KU228" s="7"/>
      <c r="KV228" s="7"/>
      <c r="KW228" s="7"/>
      <c r="KX228" s="7"/>
      <c r="KY228" s="7"/>
      <c r="KZ228" s="7"/>
      <c r="LA228" s="7"/>
      <c r="LB228" s="7"/>
      <c r="LC228" s="7"/>
      <c r="LD228" s="7"/>
      <c r="LE228" s="7"/>
      <c r="LF228" s="7"/>
      <c r="LG228" s="7"/>
      <c r="LH228" s="7"/>
      <c r="LI228" s="7"/>
      <c r="LJ228" s="7"/>
      <c r="LK228" s="7"/>
      <c r="LL228" s="7"/>
      <c r="LM228" s="7"/>
      <c r="LN228" s="7"/>
      <c r="LO228" s="7"/>
      <c r="LP228" s="7"/>
      <c r="LQ228" s="7"/>
      <c r="LR228" s="7"/>
      <c r="LS228" s="7"/>
      <c r="LT228" s="7"/>
      <c r="LU228" s="7"/>
      <c r="LV228" s="7"/>
      <c r="LW228" s="7"/>
      <c r="LX228" s="7"/>
      <c r="LY228" s="7"/>
      <c r="LZ228" s="7"/>
      <c r="MA228" s="7"/>
      <c r="MB228" s="7"/>
      <c r="MC228" s="7"/>
      <c r="MD228" s="7"/>
      <c r="ME228" s="7"/>
      <c r="MF228" s="7"/>
      <c r="MG228" s="7"/>
      <c r="MH228" s="7"/>
      <c r="MI228" s="7"/>
      <c r="MJ228" s="7"/>
      <c r="MK228" s="7"/>
      <c r="ML228" s="7"/>
      <c r="MM228" s="7"/>
      <c r="MN228" s="7"/>
      <c r="MO228" s="7"/>
      <c r="MP228" s="7"/>
      <c r="MQ228" s="7"/>
      <c r="MR228" s="7"/>
      <c r="MS228" s="7"/>
      <c r="MT228" s="7"/>
      <c r="MU228" s="7"/>
      <c r="MV228" s="7"/>
      <c r="MW228" s="7"/>
      <c r="MX228" s="7"/>
      <c r="MY228" s="7"/>
      <c r="MZ228" s="7"/>
      <c r="NA228" s="7"/>
      <c r="NB228" s="7"/>
      <c r="NC228" s="7"/>
      <c r="ND228" s="7"/>
      <c r="NE228" s="7"/>
      <c r="NF228" s="7"/>
      <c r="NG228" s="7"/>
      <c r="NH228" s="7"/>
      <c r="NI228" s="7"/>
      <c r="NJ228" s="7"/>
      <c r="NK228" s="7"/>
      <c r="NL228" s="7"/>
      <c r="NM228" s="7"/>
      <c r="NN228" s="7"/>
      <c r="NO228" s="7"/>
      <c r="NP228" s="7"/>
      <c r="NQ228" s="7"/>
      <c r="NR228" s="7"/>
      <c r="NS228" s="7"/>
      <c r="NT228" s="7"/>
      <c r="NU228" s="7"/>
      <c r="NV228" s="7"/>
      <c r="NW228" s="7"/>
      <c r="NX228" s="7"/>
      <c r="NY228" s="7"/>
      <c r="NZ228" s="7"/>
      <c r="OA228" s="7"/>
      <c r="OB228" s="7"/>
      <c r="OC228" s="7"/>
      <c r="OD228" s="7"/>
      <c r="OE228" s="7"/>
      <c r="OF228" s="7"/>
      <c r="OG228" s="7"/>
      <c r="OH228" s="7"/>
      <c r="OI228" s="7"/>
      <c r="OJ228" s="7"/>
      <c r="OK228" s="7"/>
      <c r="OL228" s="7"/>
      <c r="OM228" s="7"/>
      <c r="ON228" s="7"/>
      <c r="OO228" s="7"/>
      <c r="OP228" s="7"/>
      <c r="OQ228" s="7"/>
      <c r="OR228" s="7"/>
      <c r="OS228" s="7"/>
      <c r="OT228" s="7"/>
      <c r="OU228" s="7"/>
      <c r="OV228" s="7"/>
      <c r="OW228" s="7"/>
      <c r="OX228" s="7"/>
      <c r="OY228" s="7"/>
      <c r="OZ228" s="7"/>
      <c r="PA228" s="7"/>
      <c r="PB228" s="7"/>
      <c r="PC228" s="7"/>
      <c r="PD228" s="7"/>
      <c r="PE228" s="7"/>
      <c r="PF228" s="7"/>
      <c r="PG228" s="7"/>
      <c r="PH228" s="7"/>
      <c r="PI228" s="7"/>
      <c r="PJ228" s="7"/>
      <c r="PK228" s="7"/>
      <c r="PL228" s="7"/>
      <c r="PM228" s="7"/>
      <c r="PN228" s="7"/>
      <c r="PO228" s="7"/>
      <c r="PP228" s="7"/>
      <c r="PQ228" s="7"/>
      <c r="PR228" s="7"/>
      <c r="PS228" s="7"/>
      <c r="PT228" s="7"/>
      <c r="PU228" s="7"/>
      <c r="PV228" s="7"/>
      <c r="PW228" s="7"/>
      <c r="PX228" s="7"/>
      <c r="PY228" s="7"/>
      <c r="PZ228" s="7"/>
      <c r="QA228" s="7"/>
      <c r="QB228" s="7"/>
      <c r="QC228" s="7"/>
      <c r="QD228" s="7"/>
      <c r="QE228" s="7"/>
      <c r="QF228" s="7"/>
      <c r="QG228" s="7"/>
      <c r="QH228" s="7"/>
      <c r="QI228" s="7"/>
      <c r="QJ228" s="7"/>
      <c r="QK228" s="7"/>
      <c r="QL228" s="7"/>
      <c r="QM228" s="7"/>
      <c r="QN228" s="7"/>
      <c r="QO228" s="7"/>
      <c r="QP228" s="7"/>
      <c r="QQ228" s="7"/>
      <c r="QR228" s="7"/>
      <c r="QS228" s="7"/>
      <c r="QT228" s="7"/>
      <c r="QU228" s="7"/>
      <c r="QV228" s="7"/>
      <c r="QW228" s="7"/>
      <c r="QX228" s="7"/>
      <c r="QY228" s="7"/>
      <c r="QZ228" s="7"/>
      <c r="RA228" s="7"/>
      <c r="RB228" s="7"/>
      <c r="RC228" s="7"/>
      <c r="RD228" s="7"/>
      <c r="RE228" s="7"/>
      <c r="RF228" s="7"/>
      <c r="RG228" s="7"/>
      <c r="RH228" s="7"/>
      <c r="RI228" s="7"/>
      <c r="RJ228" s="7"/>
      <c r="RK228" s="7"/>
      <c r="RL228" s="7"/>
      <c r="RM228" s="7"/>
      <c r="RN228" s="7"/>
      <c r="RO228" s="7"/>
      <c r="RP228" s="7"/>
      <c r="RQ228" s="7"/>
      <c r="RR228" s="7"/>
      <c r="RS228" s="7"/>
      <c r="RT228" s="7"/>
      <c r="RU228" s="7"/>
      <c r="RV228" s="7"/>
      <c r="RW228" s="7"/>
      <c r="RX228" s="7"/>
      <c r="RY228" s="7"/>
      <c r="RZ228" s="7"/>
      <c r="SA228" s="7"/>
      <c r="SB228" s="7"/>
      <c r="SC228" s="7"/>
      <c r="SD228" s="7"/>
      <c r="SE228" s="7"/>
      <c r="SF228" s="7"/>
      <c r="SG228" s="7"/>
      <c r="SH228" s="7"/>
      <c r="SI228" s="7"/>
      <c r="SJ228" s="7"/>
      <c r="SK228" s="7"/>
      <c r="SL228" s="7"/>
      <c r="SM228" s="7"/>
      <c r="SN228" s="7"/>
      <c r="SO228" s="7"/>
      <c r="SP228" s="7"/>
      <c r="SQ228" s="7"/>
      <c r="SR228" s="7"/>
      <c r="SS228" s="7"/>
      <c r="ST228" s="7"/>
      <c r="SU228" s="7"/>
      <c r="SV228" s="7"/>
      <c r="SW228" s="7"/>
      <c r="SX228" s="7"/>
      <c r="SY228" s="7"/>
      <c r="SZ228" s="7"/>
      <c r="TA228" s="7"/>
      <c r="TB228" s="7"/>
      <c r="TC228" s="7"/>
      <c r="TD228" s="7"/>
      <c r="TE228" s="7"/>
      <c r="TF228" s="7"/>
      <c r="TG228" s="7"/>
      <c r="TH228" s="7"/>
      <c r="TI228" s="7"/>
      <c r="TJ228" s="7"/>
      <c r="TK228" s="7"/>
      <c r="TL228" s="7"/>
      <c r="TM228" s="7"/>
      <c r="TN228" s="7"/>
      <c r="TO228" s="7"/>
      <c r="TP228" s="7"/>
      <c r="TQ228" s="7"/>
      <c r="TR228" s="7"/>
      <c r="TS228" s="7"/>
      <c r="TT228" s="7"/>
      <c r="TU228" s="7"/>
      <c r="TV228" s="7"/>
      <c r="TW228" s="7"/>
      <c r="TX228" s="7"/>
      <c r="TY228" s="7"/>
      <c r="TZ228" s="7"/>
      <c r="UA228" s="7"/>
      <c r="UB228" s="7"/>
      <c r="UC228" s="7"/>
      <c r="UD228" s="7"/>
      <c r="UE228" s="7"/>
      <c r="UF228" s="7"/>
      <c r="UG228" s="7"/>
      <c r="UH228" s="7"/>
      <c r="UI228" s="7"/>
      <c r="UJ228" s="7"/>
      <c r="UK228" s="7"/>
      <c r="UL228" s="7"/>
      <c r="UM228" s="7"/>
      <c r="UN228" s="7"/>
      <c r="UO228" s="7"/>
      <c r="UP228" s="7"/>
      <c r="UQ228" s="7"/>
      <c r="UR228" s="7"/>
      <c r="US228" s="7"/>
      <c r="UT228" s="7"/>
      <c r="UU228" s="7"/>
      <c r="UV228" s="7"/>
      <c r="UW228" s="7"/>
      <c r="UX228" s="7"/>
      <c r="UY228" s="7"/>
      <c r="UZ228" s="7"/>
      <c r="VA228" s="7"/>
      <c r="VB228" s="7"/>
      <c r="VC228" s="7"/>
      <c r="VD228" s="7"/>
      <c r="VE228" s="7"/>
      <c r="VF228" s="7"/>
      <c r="VG228" s="7"/>
      <c r="VH228" s="7"/>
      <c r="VI228" s="7"/>
      <c r="VJ228" s="7"/>
      <c r="VK228" s="7"/>
      <c r="VL228" s="7"/>
      <c r="VM228" s="7"/>
      <c r="VN228" s="7"/>
      <c r="VO228" s="7"/>
      <c r="VP228" s="7"/>
      <c r="VQ228" s="7"/>
      <c r="VR228" s="7"/>
      <c r="VS228" s="7"/>
      <c r="VT228" s="7"/>
      <c r="VU228" s="7"/>
      <c r="VV228" s="7"/>
      <c r="VW228" s="7"/>
      <c r="VX228" s="7"/>
      <c r="VY228" s="7"/>
      <c r="VZ228" s="7"/>
      <c r="WA228" s="7"/>
      <c r="WB228" s="7"/>
      <c r="WC228" s="7"/>
      <c r="WD228" s="7"/>
      <c r="WE228" s="7"/>
      <c r="WF228" s="7"/>
      <c r="WG228" s="7"/>
      <c r="WH228" s="7"/>
      <c r="WI228" s="7"/>
      <c r="WJ228" s="7"/>
      <c r="WK228" s="7"/>
      <c r="WL228" s="7"/>
      <c r="WM228" s="7"/>
      <c r="WN228" s="7"/>
      <c r="WO228" s="7"/>
      <c r="WP228" s="7"/>
      <c r="WQ228" s="7"/>
      <c r="WR228" s="7"/>
      <c r="WS228" s="7"/>
      <c r="WT228" s="7"/>
      <c r="WU228" s="7"/>
      <c r="WV228" s="7"/>
      <c r="WW228" s="7"/>
      <c r="WX228" s="7"/>
      <c r="WY228" s="7"/>
      <c r="WZ228" s="7"/>
      <c r="XA228" s="7"/>
      <c r="XB228" s="7"/>
      <c r="XC228" s="7"/>
      <c r="XD228" s="7"/>
      <c r="XE228" s="7"/>
      <c r="XF228" s="7"/>
      <c r="XG228" s="7"/>
      <c r="XH228" s="7"/>
      <c r="XI228" s="7"/>
      <c r="XJ228" s="7"/>
      <c r="XK228" s="7"/>
      <c r="XL228" s="7"/>
      <c r="XM228" s="7"/>
      <c r="XN228" s="7"/>
      <c r="XO228" s="7"/>
      <c r="XP228" s="7"/>
      <c r="XQ228" s="7"/>
      <c r="XR228" s="7"/>
      <c r="XS228" s="7"/>
      <c r="XT228" s="7"/>
      <c r="XU228" s="7"/>
      <c r="XV228" s="7"/>
      <c r="XW228" s="7"/>
      <c r="XX228" s="7"/>
      <c r="XY228" s="7"/>
      <c r="XZ228" s="7"/>
      <c r="YA228" s="7"/>
      <c r="YB228" s="7"/>
      <c r="YC228" s="7"/>
      <c r="YD228" s="7"/>
      <c r="YE228" s="7"/>
      <c r="YF228" s="7"/>
      <c r="YG228" s="7"/>
      <c r="YH228" s="7"/>
      <c r="YI228" s="7"/>
      <c r="YJ228" s="7"/>
      <c r="YK228" s="7"/>
      <c r="YL228" s="7"/>
      <c r="YM228" s="7"/>
      <c r="YN228" s="7"/>
      <c r="YO228" s="7"/>
      <c r="YP228" s="7"/>
      <c r="YQ228" s="7"/>
      <c r="YR228" s="7"/>
      <c r="YS228" s="7"/>
      <c r="YT228" s="7"/>
      <c r="YU228" s="7"/>
      <c r="YV228" s="7"/>
      <c r="YW228" s="7"/>
      <c r="YX228" s="7"/>
      <c r="YY228" s="7"/>
      <c r="YZ228" s="7"/>
      <c r="ZA228" s="7"/>
      <c r="ZB228" s="7"/>
      <c r="ZC228" s="7"/>
      <c r="ZD228" s="7"/>
      <c r="ZE228" s="7"/>
      <c r="ZF228" s="7"/>
      <c r="ZG228" s="7"/>
      <c r="ZH228" s="7"/>
      <c r="ZI228" s="7"/>
      <c r="ZJ228" s="7"/>
      <c r="ZK228" s="7"/>
      <c r="ZL228" s="7"/>
      <c r="ZM228" s="7"/>
      <c r="ZN228" s="7"/>
      <c r="ZO228" s="7"/>
      <c r="ZP228" s="7"/>
      <c r="ZQ228" s="7"/>
      <c r="ZR228" s="7"/>
      <c r="ZS228" s="7"/>
      <c r="ZT228" s="7"/>
      <c r="ZU228" s="7"/>
      <c r="ZV228" s="7"/>
      <c r="ZW228" s="7"/>
      <c r="ZX228" s="7"/>
      <c r="ZY228" s="7"/>
      <c r="ZZ228" s="7"/>
      <c r="AAA228" s="7"/>
      <c r="AAB228" s="7"/>
      <c r="AAC228" s="7"/>
      <c r="AAD228" s="7"/>
      <c r="AAE228" s="7"/>
      <c r="AAF228" s="7"/>
      <c r="AAG228" s="7"/>
      <c r="AAH228" s="7"/>
      <c r="AAI228" s="7"/>
      <c r="AAJ228" s="7"/>
      <c r="AAK228" s="7"/>
      <c r="AAL228" s="7"/>
      <c r="AAM228" s="7"/>
      <c r="AAN228" s="7"/>
      <c r="AAO228" s="7"/>
      <c r="AAP228" s="7"/>
      <c r="AAQ228" s="7"/>
      <c r="AAR228" s="7"/>
      <c r="AAS228" s="7"/>
      <c r="AAT228" s="7"/>
      <c r="AAU228" s="7"/>
      <c r="AAV228" s="7"/>
      <c r="AAW228" s="7"/>
      <c r="AAX228" s="7"/>
      <c r="AAY228" s="7"/>
      <c r="AAZ228" s="7"/>
      <c r="ABA228" s="7"/>
      <c r="ABB228" s="7"/>
      <c r="ABC228" s="7"/>
      <c r="ABD228" s="7"/>
      <c r="ABE228" s="7"/>
      <c r="ABF228" s="7"/>
      <c r="ABG228" s="7"/>
      <c r="ABH228" s="7"/>
      <c r="ABI228" s="7"/>
      <c r="ABJ228" s="7"/>
      <c r="ABK228" s="7"/>
      <c r="ABL228" s="7"/>
      <c r="ABM228" s="7"/>
      <c r="ABN228" s="7"/>
      <c r="ABO228" s="7"/>
      <c r="ABP228" s="7"/>
      <c r="ABQ228" s="7"/>
      <c r="ABR228" s="7"/>
      <c r="ABS228" s="7"/>
      <c r="ABT228" s="7"/>
      <c r="ABU228" s="7"/>
      <c r="ABV228" s="7"/>
      <c r="ABW228" s="7"/>
      <c r="ABX228" s="7"/>
      <c r="ABY228" s="7"/>
      <c r="ABZ228" s="7"/>
      <c r="ACA228" s="7"/>
      <c r="ACB228" s="7"/>
      <c r="ACC228" s="7"/>
      <c r="ACD228" s="7"/>
      <c r="ACE228" s="7"/>
      <c r="ACF228" s="7"/>
      <c r="ACG228" s="7"/>
      <c r="ACH228" s="7"/>
      <c r="ACI228" s="7"/>
      <c r="ACJ228" s="7"/>
      <c r="ACK228" s="7"/>
      <c r="ACL228" s="7"/>
      <c r="ACM228" s="7"/>
      <c r="ACN228" s="7"/>
      <c r="ACO228" s="7"/>
      <c r="ACP228" s="7"/>
      <c r="ACQ228" s="7"/>
      <c r="ACR228" s="7"/>
      <c r="ACS228" s="7"/>
      <c r="ACT228" s="7"/>
      <c r="ACU228" s="7"/>
      <c r="ACV228" s="7"/>
      <c r="ACW228" s="7"/>
      <c r="ACX228" s="7"/>
      <c r="ACY228" s="7"/>
      <c r="ACZ228" s="7"/>
      <c r="ADA228" s="7"/>
      <c r="ADB228" s="7"/>
      <c r="ADC228" s="7"/>
      <c r="ADD228" s="7"/>
      <c r="ADE228" s="7"/>
      <c r="ADF228" s="7"/>
      <c r="ADG228" s="7"/>
      <c r="ADH228" s="7"/>
      <c r="ADI228" s="7"/>
      <c r="ADJ228" s="7"/>
      <c r="ADK228" s="7"/>
      <c r="ADL228" s="7"/>
      <c r="ADM228" s="7"/>
      <c r="ADN228" s="7"/>
      <c r="ADO228" s="7"/>
      <c r="ADP228" s="7"/>
      <c r="ADQ228" s="7"/>
      <c r="ADR228" s="7"/>
      <c r="ADS228" s="7"/>
      <c r="ADT228" s="7"/>
      <c r="ADU228" s="7"/>
      <c r="ADV228" s="7"/>
      <c r="ADW228" s="7"/>
      <c r="ADX228" s="7"/>
      <c r="ADY228" s="7"/>
      <c r="ADZ228" s="7"/>
      <c r="AEA228" s="7"/>
      <c r="AEB228" s="7"/>
      <c r="AEC228" s="7"/>
      <c r="AED228" s="7"/>
      <c r="AEE228" s="7"/>
      <c r="AEF228" s="7"/>
      <c r="AEG228" s="7"/>
      <c r="AEH228" s="7"/>
      <c r="AEI228" s="7"/>
      <c r="AEJ228" s="7"/>
      <c r="AEK228" s="7"/>
      <c r="AEL228" s="7"/>
      <c r="AEM228" s="7"/>
      <c r="AEN228" s="7"/>
      <c r="AEO228" s="7"/>
      <c r="AEP228" s="7"/>
      <c r="AEQ228" s="7"/>
      <c r="AER228" s="7"/>
      <c r="AES228" s="7"/>
      <c r="AET228" s="7"/>
      <c r="AEU228" s="7"/>
      <c r="AEV228" s="7"/>
      <c r="AEW228" s="7"/>
      <c r="AEX228" s="7"/>
      <c r="AEY228" s="7"/>
      <c r="AEZ228" s="7"/>
      <c r="AFA228" s="7"/>
      <c r="AFB228" s="7"/>
      <c r="AFC228" s="7"/>
      <c r="AFD228" s="7"/>
      <c r="AFE228" s="7"/>
      <c r="AFF228" s="7"/>
      <c r="AFG228" s="7"/>
      <c r="AFH228" s="7"/>
      <c r="AFI228" s="7"/>
      <c r="AFJ228" s="7"/>
      <c r="AFK228" s="7"/>
      <c r="AFL228" s="7"/>
    </row>
    <row r="229" spans="1:844" ht="45">
      <c r="A229" s="133"/>
      <c r="B229" s="146"/>
      <c r="C229" s="93" t="s">
        <v>277</v>
      </c>
      <c r="D229" s="90" t="s">
        <v>572</v>
      </c>
      <c r="E229" s="88" t="s">
        <v>1475</v>
      </c>
      <c r="F229" s="1" t="s">
        <v>648</v>
      </c>
      <c r="G229" s="99" t="s">
        <v>13</v>
      </c>
      <c r="H229" s="79">
        <v>5759.8</v>
      </c>
      <c r="I229" s="82">
        <v>5737.2</v>
      </c>
      <c r="J229" s="79">
        <v>5412.3</v>
      </c>
      <c r="K229" s="79">
        <v>6985</v>
      </c>
      <c r="L229" s="79"/>
      <c r="M229" s="79"/>
      <c r="N229" s="80" t="s">
        <v>1345</v>
      </c>
    </row>
    <row r="230" spans="1:844" ht="118.5" customHeight="1">
      <c r="A230" s="133"/>
      <c r="B230" s="146"/>
      <c r="C230" s="93" t="s">
        <v>278</v>
      </c>
      <c r="D230" s="90" t="s">
        <v>572</v>
      </c>
      <c r="E230" s="88" t="s">
        <v>1334</v>
      </c>
      <c r="F230" s="1" t="s">
        <v>648</v>
      </c>
      <c r="G230" s="99" t="s">
        <v>12</v>
      </c>
      <c r="H230" s="87"/>
      <c r="I230" s="87"/>
      <c r="J230" s="87"/>
      <c r="K230" s="87">
        <v>325.8</v>
      </c>
      <c r="L230" s="87">
        <v>219.1</v>
      </c>
      <c r="M230" s="87">
        <v>369.7</v>
      </c>
      <c r="N230" s="80" t="s">
        <v>1335</v>
      </c>
    </row>
    <row r="231" spans="1:844" s="10" customFormat="1" ht="75">
      <c r="A231" s="133"/>
      <c r="B231" s="146"/>
      <c r="C231" s="93" t="s">
        <v>209</v>
      </c>
      <c r="D231" s="90" t="s">
        <v>396</v>
      </c>
      <c r="E231" s="55" t="s">
        <v>473</v>
      </c>
      <c r="F231" s="1" t="s">
        <v>648</v>
      </c>
      <c r="G231" s="99" t="s">
        <v>709</v>
      </c>
      <c r="H231" s="79"/>
      <c r="I231" s="82"/>
      <c r="J231" s="79"/>
      <c r="K231" s="79"/>
      <c r="L231" s="79"/>
      <c r="M231" s="79"/>
      <c r="N231" s="80" t="s">
        <v>456</v>
      </c>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c r="EH231" s="6"/>
      <c r="EI231" s="6"/>
      <c r="EJ231" s="6"/>
      <c r="EK231" s="6"/>
      <c r="EL231" s="6"/>
      <c r="EM231" s="6"/>
      <c r="EN231" s="6"/>
      <c r="EO231" s="6"/>
      <c r="EP231" s="6"/>
      <c r="EQ231" s="6"/>
      <c r="ER231" s="6"/>
      <c r="ES231" s="6"/>
      <c r="ET231" s="6"/>
      <c r="EU231" s="6"/>
      <c r="EV231" s="6"/>
      <c r="EW231" s="6"/>
      <c r="EX231" s="6"/>
      <c r="EY231" s="6"/>
      <c r="EZ231" s="6"/>
      <c r="FA231" s="6"/>
      <c r="FB231" s="6"/>
      <c r="FC231" s="6"/>
      <c r="FD231" s="6"/>
      <c r="FE231" s="6"/>
      <c r="FF231" s="6"/>
      <c r="FG231" s="6"/>
      <c r="FH231" s="6"/>
      <c r="FI231" s="6"/>
      <c r="FJ231" s="6"/>
      <c r="FK231" s="6"/>
      <c r="FL231" s="6"/>
      <c r="FM231" s="6"/>
      <c r="FN231" s="6"/>
      <c r="FO231" s="6"/>
      <c r="FP231" s="6"/>
      <c r="FQ231" s="6"/>
      <c r="FR231" s="6"/>
      <c r="FS231" s="6"/>
      <c r="FT231" s="6"/>
      <c r="FU231" s="6"/>
      <c r="FV231" s="6"/>
      <c r="FW231" s="6"/>
      <c r="FX231" s="6"/>
      <c r="FY231" s="6"/>
      <c r="FZ231" s="6"/>
      <c r="GA231" s="6"/>
      <c r="GB231" s="6"/>
      <c r="GC231" s="6"/>
      <c r="GD231" s="6"/>
      <c r="GE231" s="6"/>
      <c r="GF231" s="6"/>
      <c r="GG231" s="6"/>
      <c r="GH231" s="6"/>
      <c r="GI231" s="6"/>
      <c r="GJ231" s="6"/>
      <c r="GK231" s="6"/>
      <c r="GL231" s="6"/>
      <c r="GM231" s="6"/>
      <c r="GN231" s="6"/>
      <c r="GO231" s="6"/>
      <c r="GP231" s="6"/>
      <c r="GQ231" s="6"/>
      <c r="GR231" s="6"/>
      <c r="GS231" s="6"/>
      <c r="GT231" s="6"/>
      <c r="GU231" s="6"/>
      <c r="GV231" s="6"/>
      <c r="GW231" s="6"/>
      <c r="GX231" s="6"/>
      <c r="GY231" s="6"/>
      <c r="GZ231" s="6"/>
      <c r="HA231" s="6"/>
      <c r="HB231" s="6"/>
      <c r="HC231" s="6"/>
      <c r="HD231" s="6"/>
      <c r="HE231" s="6"/>
      <c r="HF231" s="6"/>
      <c r="HG231" s="6"/>
      <c r="HH231" s="6"/>
      <c r="HI231" s="6"/>
      <c r="HJ231" s="6"/>
      <c r="HK231" s="6"/>
      <c r="HL231" s="6"/>
      <c r="HM231" s="6"/>
      <c r="HN231" s="6"/>
      <c r="HO231" s="6"/>
      <c r="HP231" s="6"/>
      <c r="HQ231" s="6"/>
      <c r="HR231" s="6"/>
      <c r="HS231" s="6"/>
      <c r="HT231" s="6"/>
      <c r="HU231" s="6"/>
      <c r="HV231" s="6"/>
      <c r="HW231" s="6"/>
      <c r="HX231" s="6"/>
      <c r="HY231" s="6"/>
      <c r="HZ231" s="6"/>
      <c r="IA231" s="6"/>
      <c r="IB231" s="6"/>
      <c r="IC231" s="6"/>
      <c r="ID231" s="6"/>
      <c r="IE231" s="6"/>
      <c r="IF231" s="6"/>
      <c r="IG231" s="6"/>
      <c r="IH231" s="6"/>
      <c r="II231" s="6"/>
      <c r="IJ231" s="6"/>
      <c r="IK231" s="6"/>
      <c r="IL231" s="6"/>
      <c r="IM231" s="6"/>
      <c r="IN231" s="6"/>
      <c r="IO231" s="6"/>
      <c r="IP231" s="6"/>
      <c r="IQ231" s="6"/>
      <c r="IR231" s="6"/>
      <c r="IS231" s="6"/>
      <c r="IT231" s="6"/>
      <c r="IU231" s="6"/>
      <c r="IV231" s="6"/>
      <c r="IW231" s="6"/>
      <c r="IX231" s="6"/>
      <c r="IY231" s="6"/>
      <c r="IZ231" s="6"/>
      <c r="JA231" s="6"/>
      <c r="JB231" s="6"/>
      <c r="JC231" s="6"/>
      <c r="JD231" s="6"/>
      <c r="JE231" s="6"/>
      <c r="JF231" s="6"/>
      <c r="JG231" s="6"/>
      <c r="JH231" s="6"/>
      <c r="JI231" s="6"/>
      <c r="JJ231" s="6"/>
      <c r="JK231" s="6"/>
      <c r="JL231" s="6"/>
      <c r="JM231" s="6"/>
      <c r="JN231" s="6"/>
      <c r="JO231" s="6"/>
      <c r="JP231" s="6"/>
      <c r="JQ231" s="6"/>
      <c r="JR231" s="6"/>
      <c r="JS231" s="6"/>
      <c r="JT231" s="6"/>
      <c r="JU231" s="6"/>
      <c r="JV231" s="6"/>
      <c r="JW231" s="6"/>
      <c r="JX231" s="6"/>
      <c r="JY231" s="6"/>
      <c r="JZ231" s="6"/>
      <c r="KA231" s="6"/>
      <c r="KB231" s="6"/>
      <c r="KC231" s="6"/>
      <c r="KD231" s="6"/>
      <c r="KE231" s="6"/>
      <c r="KF231" s="6"/>
      <c r="KG231" s="6"/>
      <c r="KH231" s="6"/>
      <c r="KI231" s="6"/>
      <c r="KJ231" s="6"/>
      <c r="KK231" s="6"/>
      <c r="KL231" s="6"/>
      <c r="KM231" s="6"/>
      <c r="KN231" s="6"/>
      <c r="KO231" s="6"/>
      <c r="KP231" s="6"/>
      <c r="KQ231" s="6"/>
      <c r="KR231" s="6"/>
      <c r="KS231" s="6"/>
      <c r="KT231" s="6"/>
      <c r="KU231" s="6"/>
      <c r="KV231" s="6"/>
      <c r="KW231" s="6"/>
      <c r="KX231" s="6"/>
      <c r="KY231" s="6"/>
      <c r="KZ231" s="6"/>
      <c r="LA231" s="6"/>
      <c r="LB231" s="6"/>
      <c r="LC231" s="6"/>
      <c r="LD231" s="6"/>
      <c r="LE231" s="6"/>
      <c r="LF231" s="6"/>
      <c r="LG231" s="6"/>
      <c r="LH231" s="6"/>
      <c r="LI231" s="6"/>
      <c r="LJ231" s="6"/>
      <c r="LK231" s="6"/>
      <c r="LL231" s="6"/>
      <c r="LM231" s="6"/>
      <c r="LN231" s="6"/>
      <c r="LO231" s="6"/>
      <c r="LP231" s="6"/>
      <c r="LQ231" s="6"/>
      <c r="LR231" s="6"/>
      <c r="LS231" s="6"/>
      <c r="LT231" s="6"/>
      <c r="LU231" s="6"/>
      <c r="LV231" s="6"/>
      <c r="LW231" s="6"/>
      <c r="LX231" s="6"/>
      <c r="LY231" s="6"/>
      <c r="LZ231" s="6"/>
      <c r="MA231" s="6"/>
      <c r="MB231" s="6"/>
      <c r="MC231" s="6"/>
      <c r="MD231" s="6"/>
      <c r="ME231" s="6"/>
      <c r="MF231" s="6"/>
      <c r="MG231" s="6"/>
      <c r="MH231" s="6"/>
      <c r="MI231" s="6"/>
      <c r="MJ231" s="6"/>
      <c r="MK231" s="6"/>
      <c r="ML231" s="6"/>
      <c r="MM231" s="6"/>
      <c r="MN231" s="6"/>
      <c r="MO231" s="6"/>
      <c r="MP231" s="6"/>
      <c r="MQ231" s="6"/>
      <c r="MR231" s="6"/>
      <c r="MS231" s="6"/>
      <c r="MT231" s="6"/>
      <c r="MU231" s="6"/>
      <c r="MV231" s="6"/>
      <c r="MW231" s="6"/>
      <c r="MX231" s="6"/>
      <c r="MY231" s="6"/>
      <c r="MZ231" s="6"/>
      <c r="NA231" s="6"/>
      <c r="NB231" s="6"/>
      <c r="NC231" s="6"/>
      <c r="ND231" s="6"/>
      <c r="NE231" s="6"/>
      <c r="NF231" s="6"/>
      <c r="NG231" s="6"/>
      <c r="NH231" s="6"/>
      <c r="NI231" s="6"/>
      <c r="NJ231" s="6"/>
      <c r="NK231" s="6"/>
      <c r="NL231" s="6"/>
      <c r="NM231" s="6"/>
      <c r="NN231" s="6"/>
      <c r="NO231" s="6"/>
      <c r="NP231" s="6"/>
      <c r="NQ231" s="6"/>
      <c r="NR231" s="6"/>
      <c r="NS231" s="6"/>
      <c r="NT231" s="6"/>
      <c r="NU231" s="6"/>
      <c r="NV231" s="6"/>
      <c r="NW231" s="6"/>
      <c r="NX231" s="6"/>
      <c r="NY231" s="6"/>
      <c r="NZ231" s="6"/>
      <c r="OA231" s="6"/>
      <c r="OB231" s="6"/>
      <c r="OC231" s="6"/>
      <c r="OD231" s="6"/>
      <c r="OE231" s="6"/>
      <c r="OF231" s="6"/>
      <c r="OG231" s="6"/>
      <c r="OH231" s="6"/>
      <c r="OI231" s="6"/>
      <c r="OJ231" s="6"/>
      <c r="OK231" s="6"/>
      <c r="OL231" s="6"/>
      <c r="OM231" s="6"/>
      <c r="ON231" s="6"/>
      <c r="OO231" s="6"/>
      <c r="OP231" s="6"/>
      <c r="OQ231" s="6"/>
      <c r="OR231" s="6"/>
      <c r="OS231" s="6"/>
      <c r="OT231" s="6"/>
      <c r="OU231" s="6"/>
      <c r="OV231" s="6"/>
      <c r="OW231" s="6"/>
      <c r="OX231" s="6"/>
      <c r="OY231" s="6"/>
      <c r="OZ231" s="6"/>
      <c r="PA231" s="6"/>
      <c r="PB231" s="6"/>
      <c r="PC231" s="6"/>
      <c r="PD231" s="6"/>
      <c r="PE231" s="6"/>
      <c r="PF231" s="6"/>
      <c r="PG231" s="6"/>
      <c r="PH231" s="6"/>
      <c r="PI231" s="6"/>
      <c r="PJ231" s="6"/>
      <c r="PK231" s="6"/>
      <c r="PL231" s="6"/>
      <c r="PM231" s="6"/>
      <c r="PN231" s="6"/>
      <c r="PO231" s="6"/>
      <c r="PP231" s="6"/>
      <c r="PQ231" s="6"/>
      <c r="PR231" s="6"/>
      <c r="PS231" s="6"/>
      <c r="PT231" s="6"/>
      <c r="PU231" s="6"/>
      <c r="PV231" s="6"/>
      <c r="PW231" s="6"/>
      <c r="PX231" s="6"/>
      <c r="PY231" s="6"/>
      <c r="PZ231" s="6"/>
      <c r="QA231" s="6"/>
      <c r="QB231" s="6"/>
      <c r="QC231" s="6"/>
      <c r="QD231" s="6"/>
      <c r="QE231" s="6"/>
      <c r="QF231" s="6"/>
      <c r="QG231" s="6"/>
      <c r="QH231" s="6"/>
      <c r="QI231" s="6"/>
      <c r="QJ231" s="6"/>
      <c r="QK231" s="6"/>
      <c r="QL231" s="6"/>
      <c r="QM231" s="6"/>
      <c r="QN231" s="6"/>
      <c r="QO231" s="6"/>
      <c r="QP231" s="6"/>
      <c r="QQ231" s="6"/>
      <c r="QR231" s="6"/>
      <c r="QS231" s="6"/>
      <c r="QT231" s="6"/>
      <c r="QU231" s="6"/>
      <c r="QV231" s="6"/>
      <c r="QW231" s="6"/>
      <c r="QX231" s="6"/>
      <c r="QY231" s="6"/>
      <c r="QZ231" s="6"/>
      <c r="RA231" s="6"/>
      <c r="RB231" s="6"/>
      <c r="RC231" s="6"/>
      <c r="RD231" s="6"/>
      <c r="RE231" s="6"/>
      <c r="RF231" s="6"/>
      <c r="RG231" s="6"/>
      <c r="RH231" s="6"/>
      <c r="RI231" s="6"/>
      <c r="RJ231" s="6"/>
      <c r="RK231" s="6"/>
      <c r="RL231" s="6"/>
      <c r="RM231" s="6"/>
      <c r="RN231" s="6"/>
      <c r="RO231" s="6"/>
      <c r="RP231" s="6"/>
      <c r="RQ231" s="6"/>
      <c r="RR231" s="6"/>
      <c r="RS231" s="6"/>
      <c r="RT231" s="6"/>
      <c r="RU231" s="6"/>
      <c r="RV231" s="6"/>
      <c r="RW231" s="6"/>
      <c r="RX231" s="6"/>
      <c r="RY231" s="6"/>
      <c r="RZ231" s="6"/>
      <c r="SA231" s="6"/>
      <c r="SB231" s="6"/>
      <c r="SC231" s="6"/>
      <c r="SD231" s="6"/>
      <c r="SE231" s="6"/>
      <c r="SF231" s="6"/>
      <c r="SG231" s="6"/>
      <c r="SH231" s="6"/>
      <c r="SI231" s="6"/>
      <c r="SJ231" s="6"/>
      <c r="SK231" s="6"/>
      <c r="SL231" s="6"/>
      <c r="SM231" s="6"/>
      <c r="SN231" s="6"/>
      <c r="SO231" s="6"/>
      <c r="SP231" s="6"/>
      <c r="SQ231" s="6"/>
      <c r="SR231" s="6"/>
      <c r="SS231" s="6"/>
      <c r="ST231" s="6"/>
      <c r="SU231" s="6"/>
      <c r="SV231" s="6"/>
      <c r="SW231" s="6"/>
      <c r="SX231" s="6"/>
      <c r="SY231" s="6"/>
      <c r="SZ231" s="6"/>
      <c r="TA231" s="6"/>
      <c r="TB231" s="6"/>
      <c r="TC231" s="6"/>
      <c r="TD231" s="6"/>
      <c r="TE231" s="6"/>
      <c r="TF231" s="6"/>
      <c r="TG231" s="6"/>
      <c r="TH231" s="6"/>
      <c r="TI231" s="6"/>
      <c r="TJ231" s="6"/>
      <c r="TK231" s="6"/>
      <c r="TL231" s="6"/>
      <c r="TM231" s="6"/>
      <c r="TN231" s="6"/>
      <c r="TO231" s="6"/>
      <c r="TP231" s="6"/>
      <c r="TQ231" s="6"/>
      <c r="TR231" s="6"/>
      <c r="TS231" s="6"/>
      <c r="TT231" s="6"/>
      <c r="TU231" s="6"/>
      <c r="TV231" s="6"/>
      <c r="TW231" s="6"/>
      <c r="TX231" s="6"/>
      <c r="TY231" s="6"/>
      <c r="TZ231" s="6"/>
      <c r="UA231" s="6"/>
      <c r="UB231" s="6"/>
      <c r="UC231" s="6"/>
      <c r="UD231" s="6"/>
      <c r="UE231" s="6"/>
      <c r="UF231" s="6"/>
      <c r="UG231" s="6"/>
      <c r="UH231" s="6"/>
      <c r="UI231" s="6"/>
      <c r="UJ231" s="6"/>
      <c r="UK231" s="6"/>
      <c r="UL231" s="6"/>
      <c r="UM231" s="6"/>
      <c r="UN231" s="6"/>
      <c r="UO231" s="6"/>
      <c r="UP231" s="6"/>
      <c r="UQ231" s="6"/>
      <c r="UR231" s="6"/>
      <c r="US231" s="6"/>
      <c r="UT231" s="6"/>
      <c r="UU231" s="6"/>
      <c r="UV231" s="6"/>
      <c r="UW231" s="6"/>
      <c r="UX231" s="6"/>
      <c r="UY231" s="6"/>
      <c r="UZ231" s="6"/>
      <c r="VA231" s="6"/>
      <c r="VB231" s="6"/>
      <c r="VC231" s="6"/>
      <c r="VD231" s="6"/>
      <c r="VE231" s="6"/>
      <c r="VF231" s="6"/>
      <c r="VG231" s="6"/>
      <c r="VH231" s="6"/>
      <c r="VI231" s="6"/>
      <c r="VJ231" s="6"/>
      <c r="VK231" s="6"/>
      <c r="VL231" s="6"/>
      <c r="VM231" s="6"/>
      <c r="VN231" s="6"/>
      <c r="VO231" s="6"/>
      <c r="VP231" s="6"/>
      <c r="VQ231" s="6"/>
      <c r="VR231" s="6"/>
      <c r="VS231" s="6"/>
      <c r="VT231" s="6"/>
      <c r="VU231" s="6"/>
      <c r="VV231" s="6"/>
      <c r="VW231" s="6"/>
      <c r="VX231" s="6"/>
      <c r="VY231" s="6"/>
      <c r="VZ231" s="6"/>
      <c r="WA231" s="6"/>
      <c r="WB231" s="6"/>
      <c r="WC231" s="6"/>
      <c r="WD231" s="6"/>
      <c r="WE231" s="6"/>
      <c r="WF231" s="6"/>
      <c r="WG231" s="6"/>
      <c r="WH231" s="6"/>
      <c r="WI231" s="6"/>
      <c r="WJ231" s="6"/>
      <c r="WK231" s="6"/>
      <c r="WL231" s="6"/>
      <c r="WM231" s="6"/>
      <c r="WN231" s="6"/>
      <c r="WO231" s="6"/>
      <c r="WP231" s="6"/>
      <c r="WQ231" s="6"/>
      <c r="WR231" s="6"/>
      <c r="WS231" s="6"/>
      <c r="WT231" s="6"/>
      <c r="WU231" s="6"/>
      <c r="WV231" s="6"/>
      <c r="WW231" s="6"/>
      <c r="WX231" s="6"/>
      <c r="WY231" s="6"/>
      <c r="WZ231" s="6"/>
      <c r="XA231" s="6"/>
      <c r="XB231" s="6"/>
      <c r="XC231" s="6"/>
      <c r="XD231" s="6"/>
      <c r="XE231" s="6"/>
      <c r="XF231" s="6"/>
      <c r="XG231" s="6"/>
      <c r="XH231" s="6"/>
      <c r="XI231" s="6"/>
      <c r="XJ231" s="6"/>
      <c r="XK231" s="6"/>
      <c r="XL231" s="6"/>
      <c r="XM231" s="6"/>
      <c r="XN231" s="6"/>
      <c r="XO231" s="6"/>
      <c r="XP231" s="6"/>
      <c r="XQ231" s="6"/>
      <c r="XR231" s="6"/>
      <c r="XS231" s="6"/>
      <c r="XT231" s="6"/>
      <c r="XU231" s="6"/>
      <c r="XV231" s="6"/>
      <c r="XW231" s="6"/>
      <c r="XX231" s="6"/>
      <c r="XY231" s="6"/>
      <c r="XZ231" s="6"/>
      <c r="YA231" s="6"/>
      <c r="YB231" s="6"/>
      <c r="YC231" s="6"/>
      <c r="YD231" s="6"/>
      <c r="YE231" s="6"/>
      <c r="YF231" s="6"/>
      <c r="YG231" s="6"/>
      <c r="YH231" s="6"/>
      <c r="YI231" s="6"/>
      <c r="YJ231" s="6"/>
      <c r="YK231" s="6"/>
      <c r="YL231" s="6"/>
      <c r="YM231" s="6"/>
      <c r="YN231" s="6"/>
      <c r="YO231" s="6"/>
      <c r="YP231" s="6"/>
      <c r="YQ231" s="6"/>
      <c r="YR231" s="6"/>
      <c r="YS231" s="6"/>
      <c r="YT231" s="6"/>
      <c r="YU231" s="6"/>
      <c r="YV231" s="6"/>
      <c r="YW231" s="6"/>
      <c r="YX231" s="6"/>
      <c r="YY231" s="6"/>
      <c r="YZ231" s="6"/>
      <c r="ZA231" s="6"/>
      <c r="ZB231" s="6"/>
      <c r="ZC231" s="6"/>
      <c r="ZD231" s="6"/>
      <c r="ZE231" s="6"/>
      <c r="ZF231" s="6"/>
      <c r="ZG231" s="6"/>
      <c r="ZH231" s="6"/>
      <c r="ZI231" s="6"/>
      <c r="ZJ231" s="6"/>
      <c r="ZK231" s="6"/>
      <c r="ZL231" s="6"/>
      <c r="ZM231" s="6"/>
      <c r="ZN231" s="6"/>
      <c r="ZO231" s="6"/>
      <c r="ZP231" s="6"/>
      <c r="ZQ231" s="6"/>
      <c r="ZR231" s="6"/>
      <c r="ZS231" s="6"/>
      <c r="ZT231" s="6"/>
      <c r="ZU231" s="6"/>
      <c r="ZV231" s="6"/>
      <c r="ZW231" s="6"/>
      <c r="ZX231" s="6"/>
      <c r="ZY231" s="6"/>
      <c r="ZZ231" s="6"/>
      <c r="AAA231" s="6"/>
      <c r="AAB231" s="6"/>
      <c r="AAC231" s="6"/>
      <c r="AAD231" s="6"/>
      <c r="AAE231" s="6"/>
      <c r="AAF231" s="6"/>
      <c r="AAG231" s="6"/>
      <c r="AAH231" s="6"/>
      <c r="AAI231" s="6"/>
      <c r="AAJ231" s="6"/>
      <c r="AAK231" s="6"/>
      <c r="AAL231" s="6"/>
      <c r="AAM231" s="6"/>
      <c r="AAN231" s="6"/>
      <c r="AAO231" s="6"/>
      <c r="AAP231" s="6"/>
      <c r="AAQ231" s="6"/>
      <c r="AAR231" s="6"/>
      <c r="AAS231" s="6"/>
      <c r="AAT231" s="6"/>
      <c r="AAU231" s="6"/>
      <c r="AAV231" s="6"/>
      <c r="AAW231" s="6"/>
      <c r="AAX231" s="6"/>
      <c r="AAY231" s="6"/>
      <c r="AAZ231" s="6"/>
      <c r="ABA231" s="6"/>
      <c r="ABB231" s="6"/>
      <c r="ABC231" s="6"/>
      <c r="ABD231" s="6"/>
      <c r="ABE231" s="6"/>
      <c r="ABF231" s="6"/>
      <c r="ABG231" s="6"/>
      <c r="ABH231" s="6"/>
      <c r="ABI231" s="6"/>
      <c r="ABJ231" s="6"/>
      <c r="ABK231" s="6"/>
      <c r="ABL231" s="6"/>
      <c r="ABM231" s="6"/>
      <c r="ABN231" s="6"/>
      <c r="ABO231" s="6"/>
      <c r="ABP231" s="6"/>
      <c r="ABQ231" s="6"/>
      <c r="ABR231" s="6"/>
      <c r="ABS231" s="6"/>
      <c r="ABT231" s="6"/>
      <c r="ABU231" s="6"/>
      <c r="ABV231" s="6"/>
      <c r="ABW231" s="6"/>
      <c r="ABX231" s="6"/>
      <c r="ABY231" s="6"/>
      <c r="ABZ231" s="6"/>
      <c r="ACA231" s="6"/>
      <c r="ACB231" s="6"/>
      <c r="ACC231" s="6"/>
      <c r="ACD231" s="6"/>
      <c r="ACE231" s="6"/>
      <c r="ACF231" s="6"/>
      <c r="ACG231" s="6"/>
      <c r="ACH231" s="6"/>
      <c r="ACI231" s="6"/>
      <c r="ACJ231" s="6"/>
      <c r="ACK231" s="6"/>
      <c r="ACL231" s="6"/>
      <c r="ACM231" s="6"/>
      <c r="ACN231" s="6"/>
      <c r="ACO231" s="6"/>
      <c r="ACP231" s="6"/>
      <c r="ACQ231" s="6"/>
      <c r="ACR231" s="6"/>
      <c r="ACS231" s="6"/>
      <c r="ACT231" s="6"/>
      <c r="ACU231" s="6"/>
      <c r="ACV231" s="6"/>
      <c r="ACW231" s="6"/>
      <c r="ACX231" s="6"/>
      <c r="ACY231" s="6"/>
      <c r="ACZ231" s="6"/>
      <c r="ADA231" s="6"/>
      <c r="ADB231" s="6"/>
      <c r="ADC231" s="6"/>
      <c r="ADD231" s="6"/>
      <c r="ADE231" s="6"/>
      <c r="ADF231" s="6"/>
      <c r="ADG231" s="6"/>
      <c r="ADH231" s="6"/>
      <c r="ADI231" s="6"/>
      <c r="ADJ231" s="6"/>
      <c r="ADK231" s="6"/>
      <c r="ADL231" s="6"/>
      <c r="ADM231" s="6"/>
      <c r="ADN231" s="6"/>
      <c r="ADO231" s="6"/>
      <c r="ADP231" s="6"/>
      <c r="ADQ231" s="6"/>
      <c r="ADR231" s="6"/>
      <c r="ADS231" s="6"/>
      <c r="ADT231" s="6"/>
      <c r="ADU231" s="6"/>
      <c r="ADV231" s="6"/>
      <c r="ADW231" s="6"/>
      <c r="ADX231" s="6"/>
      <c r="ADY231" s="6"/>
      <c r="ADZ231" s="6"/>
      <c r="AEA231" s="6"/>
      <c r="AEB231" s="6"/>
      <c r="AEC231" s="6"/>
      <c r="AED231" s="6"/>
      <c r="AEE231" s="6"/>
      <c r="AEF231" s="6"/>
      <c r="AEG231" s="6"/>
      <c r="AEH231" s="6"/>
      <c r="AEI231" s="6"/>
      <c r="AEJ231" s="6"/>
      <c r="AEK231" s="6"/>
      <c r="AEL231" s="6"/>
      <c r="AEM231" s="6"/>
      <c r="AEN231" s="6"/>
      <c r="AEO231" s="6"/>
      <c r="AEP231" s="6"/>
      <c r="AEQ231" s="6"/>
      <c r="AER231" s="6"/>
      <c r="AES231" s="6"/>
      <c r="AET231" s="6"/>
      <c r="AEU231" s="6"/>
      <c r="AEV231" s="6"/>
      <c r="AEW231" s="6"/>
      <c r="AEX231" s="6"/>
      <c r="AEY231" s="6"/>
      <c r="AEZ231" s="6"/>
      <c r="AFA231" s="6"/>
      <c r="AFB231" s="6"/>
      <c r="AFC231" s="6"/>
      <c r="AFD231" s="6"/>
      <c r="AFE231" s="6"/>
      <c r="AFF231" s="6"/>
      <c r="AFG231" s="6"/>
      <c r="AFH231" s="6"/>
      <c r="AFI231" s="6"/>
      <c r="AFJ231" s="6"/>
      <c r="AFK231" s="6"/>
      <c r="AFL231" s="6"/>
    </row>
    <row r="232" spans="1:844" s="11" customFormat="1" ht="90.75" customHeight="1">
      <c r="A232" s="94" t="s">
        <v>311</v>
      </c>
      <c r="B232" s="95" t="s">
        <v>97</v>
      </c>
      <c r="C232" s="93" t="s">
        <v>425</v>
      </c>
      <c r="D232" s="90"/>
      <c r="E232" s="2" t="s">
        <v>172</v>
      </c>
      <c r="F232" s="93" t="s">
        <v>779</v>
      </c>
      <c r="G232" s="93" t="s">
        <v>780</v>
      </c>
      <c r="H232" s="86"/>
      <c r="I232" s="91"/>
      <c r="J232" s="85"/>
      <c r="K232" s="85"/>
      <c r="L232" s="86"/>
      <c r="M232" s="86"/>
      <c r="N232" s="80"/>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c r="CQ232" s="6"/>
      <c r="CR232" s="6"/>
      <c r="CS232" s="6"/>
      <c r="CT232" s="6"/>
      <c r="CU232" s="6"/>
      <c r="CV232" s="6"/>
      <c r="CW232" s="6"/>
      <c r="CX232" s="6"/>
      <c r="CY232" s="6"/>
      <c r="CZ232" s="6"/>
      <c r="DA232" s="6"/>
      <c r="DB232" s="6"/>
      <c r="DC232" s="6"/>
      <c r="DD232" s="6"/>
      <c r="DE232" s="6"/>
      <c r="DF232" s="6"/>
      <c r="DG232" s="6"/>
      <c r="DH232" s="6"/>
      <c r="DI232" s="6"/>
      <c r="DJ232" s="6"/>
      <c r="DK232" s="6"/>
      <c r="DL232" s="6"/>
      <c r="DM232" s="6"/>
      <c r="DN232" s="6"/>
      <c r="DO232" s="6"/>
      <c r="DP232" s="6"/>
      <c r="DQ232" s="6"/>
      <c r="DR232" s="6"/>
      <c r="DS232" s="6"/>
      <c r="DT232" s="6"/>
      <c r="DU232" s="6"/>
      <c r="DV232" s="6"/>
      <c r="DW232" s="6"/>
      <c r="DX232" s="6"/>
      <c r="DY232" s="6"/>
      <c r="DZ232" s="6"/>
      <c r="EA232" s="6"/>
      <c r="EB232" s="6"/>
      <c r="EC232" s="6"/>
      <c r="ED232" s="6"/>
      <c r="EE232" s="6"/>
      <c r="EF232" s="6"/>
      <c r="EG232" s="6"/>
      <c r="EH232" s="6"/>
      <c r="EI232" s="6"/>
      <c r="EJ232" s="6"/>
      <c r="EK232" s="6"/>
      <c r="EL232" s="6"/>
      <c r="EM232" s="6"/>
      <c r="EN232" s="6"/>
      <c r="EO232" s="6"/>
      <c r="EP232" s="6"/>
      <c r="EQ232" s="6"/>
      <c r="ER232" s="6"/>
      <c r="ES232" s="6"/>
      <c r="ET232" s="6"/>
      <c r="EU232" s="6"/>
      <c r="EV232" s="6"/>
      <c r="EW232" s="6"/>
      <c r="EX232" s="6"/>
      <c r="EY232" s="6"/>
      <c r="EZ232" s="6"/>
      <c r="FA232" s="6"/>
      <c r="FB232" s="6"/>
      <c r="FC232" s="6"/>
      <c r="FD232" s="6"/>
      <c r="FE232" s="6"/>
      <c r="FF232" s="6"/>
      <c r="FG232" s="6"/>
      <c r="FH232" s="6"/>
      <c r="FI232" s="6"/>
      <c r="FJ232" s="6"/>
      <c r="FK232" s="6"/>
      <c r="FL232" s="6"/>
      <c r="FM232" s="6"/>
      <c r="FN232" s="6"/>
      <c r="FO232" s="6"/>
      <c r="FP232" s="6"/>
      <c r="FQ232" s="6"/>
      <c r="FR232" s="6"/>
      <c r="FS232" s="6"/>
      <c r="FT232" s="6"/>
      <c r="FU232" s="6"/>
      <c r="FV232" s="6"/>
      <c r="FW232" s="6"/>
      <c r="FX232" s="6"/>
      <c r="FY232" s="6"/>
      <c r="FZ232" s="6"/>
      <c r="GA232" s="6"/>
      <c r="GB232" s="6"/>
      <c r="GC232" s="6"/>
      <c r="GD232" s="6"/>
      <c r="GE232" s="6"/>
      <c r="GF232" s="6"/>
      <c r="GG232" s="6"/>
      <c r="GH232" s="6"/>
      <c r="GI232" s="6"/>
      <c r="GJ232" s="6"/>
      <c r="GK232" s="6"/>
      <c r="GL232" s="6"/>
      <c r="GM232" s="6"/>
      <c r="GN232" s="6"/>
      <c r="GO232" s="6"/>
      <c r="GP232" s="6"/>
      <c r="GQ232" s="6"/>
      <c r="GR232" s="6"/>
      <c r="GS232" s="6"/>
      <c r="GT232" s="6"/>
      <c r="GU232" s="6"/>
      <c r="GV232" s="6"/>
      <c r="GW232" s="6"/>
      <c r="GX232" s="6"/>
      <c r="GY232" s="6"/>
      <c r="GZ232" s="6"/>
      <c r="HA232" s="6"/>
      <c r="HB232" s="6"/>
      <c r="HC232" s="6"/>
      <c r="HD232" s="6"/>
      <c r="HE232" s="6"/>
      <c r="HF232" s="6"/>
      <c r="HG232" s="6"/>
      <c r="HH232" s="6"/>
      <c r="HI232" s="6"/>
      <c r="HJ232" s="6"/>
      <c r="HK232" s="6"/>
      <c r="HL232" s="6"/>
      <c r="HM232" s="6"/>
      <c r="HN232" s="6"/>
      <c r="HO232" s="6"/>
      <c r="HP232" s="6"/>
      <c r="HQ232" s="6"/>
      <c r="HR232" s="6"/>
      <c r="HS232" s="6"/>
      <c r="HT232" s="6"/>
      <c r="HU232" s="6"/>
      <c r="HV232" s="6"/>
      <c r="HW232" s="6"/>
      <c r="HX232" s="6"/>
      <c r="HY232" s="6"/>
      <c r="HZ232" s="6"/>
      <c r="IA232" s="6"/>
      <c r="IB232" s="6"/>
      <c r="IC232" s="6"/>
      <c r="ID232" s="6"/>
      <c r="IE232" s="6"/>
      <c r="IF232" s="6"/>
      <c r="IG232" s="6"/>
      <c r="IH232" s="6"/>
      <c r="II232" s="6"/>
      <c r="IJ232" s="6"/>
      <c r="IK232" s="6"/>
      <c r="IL232" s="6"/>
      <c r="IM232" s="6"/>
      <c r="IN232" s="6"/>
      <c r="IO232" s="6"/>
      <c r="IP232" s="6"/>
      <c r="IQ232" s="6"/>
      <c r="IR232" s="6"/>
      <c r="IS232" s="6"/>
      <c r="IT232" s="6"/>
      <c r="IU232" s="6"/>
      <c r="IV232" s="6"/>
      <c r="IW232" s="6"/>
      <c r="IX232" s="6"/>
      <c r="IY232" s="6"/>
      <c r="IZ232" s="6"/>
      <c r="JA232" s="6"/>
      <c r="JB232" s="6"/>
      <c r="JC232" s="6"/>
      <c r="JD232" s="6"/>
      <c r="JE232" s="6"/>
      <c r="JF232" s="6"/>
      <c r="JG232" s="6"/>
      <c r="JH232" s="6"/>
      <c r="JI232" s="6"/>
      <c r="JJ232" s="6"/>
      <c r="JK232" s="6"/>
      <c r="JL232" s="6"/>
      <c r="JM232" s="6"/>
      <c r="JN232" s="6"/>
      <c r="JO232" s="6"/>
      <c r="JP232" s="6"/>
      <c r="JQ232" s="6"/>
      <c r="JR232" s="6"/>
      <c r="JS232" s="6"/>
      <c r="JT232" s="6"/>
      <c r="JU232" s="6"/>
      <c r="JV232" s="6"/>
      <c r="JW232" s="6"/>
      <c r="JX232" s="6"/>
      <c r="JY232" s="6"/>
      <c r="JZ232" s="6"/>
      <c r="KA232" s="6"/>
      <c r="KB232" s="6"/>
      <c r="KC232" s="6"/>
      <c r="KD232" s="6"/>
      <c r="KE232" s="6"/>
      <c r="KF232" s="6"/>
      <c r="KG232" s="6"/>
      <c r="KH232" s="6"/>
      <c r="KI232" s="6"/>
      <c r="KJ232" s="6"/>
      <c r="KK232" s="6"/>
      <c r="KL232" s="6"/>
      <c r="KM232" s="6"/>
      <c r="KN232" s="6"/>
      <c r="KO232" s="6"/>
      <c r="KP232" s="6"/>
      <c r="KQ232" s="6"/>
      <c r="KR232" s="6"/>
      <c r="KS232" s="6"/>
      <c r="KT232" s="6"/>
      <c r="KU232" s="6"/>
      <c r="KV232" s="6"/>
      <c r="KW232" s="6"/>
      <c r="KX232" s="6"/>
      <c r="KY232" s="6"/>
      <c r="KZ232" s="6"/>
      <c r="LA232" s="6"/>
      <c r="LB232" s="6"/>
      <c r="LC232" s="6"/>
      <c r="LD232" s="6"/>
      <c r="LE232" s="6"/>
      <c r="LF232" s="6"/>
      <c r="LG232" s="6"/>
      <c r="LH232" s="6"/>
      <c r="LI232" s="6"/>
      <c r="LJ232" s="6"/>
      <c r="LK232" s="6"/>
      <c r="LL232" s="6"/>
      <c r="LM232" s="6"/>
      <c r="LN232" s="6"/>
      <c r="LO232" s="6"/>
      <c r="LP232" s="6"/>
      <c r="LQ232" s="6"/>
      <c r="LR232" s="6"/>
      <c r="LS232" s="6"/>
      <c r="LT232" s="6"/>
      <c r="LU232" s="6"/>
      <c r="LV232" s="6"/>
      <c r="LW232" s="6"/>
      <c r="LX232" s="6"/>
      <c r="LY232" s="6"/>
      <c r="LZ232" s="6"/>
      <c r="MA232" s="6"/>
      <c r="MB232" s="6"/>
      <c r="MC232" s="6"/>
      <c r="MD232" s="6"/>
      <c r="ME232" s="6"/>
      <c r="MF232" s="6"/>
      <c r="MG232" s="6"/>
      <c r="MH232" s="6"/>
      <c r="MI232" s="6"/>
      <c r="MJ232" s="6"/>
      <c r="MK232" s="6"/>
      <c r="ML232" s="6"/>
      <c r="MM232" s="6"/>
      <c r="MN232" s="6"/>
      <c r="MO232" s="6"/>
      <c r="MP232" s="6"/>
      <c r="MQ232" s="6"/>
      <c r="MR232" s="6"/>
      <c r="MS232" s="6"/>
      <c r="MT232" s="6"/>
      <c r="MU232" s="6"/>
      <c r="MV232" s="6"/>
      <c r="MW232" s="6"/>
      <c r="MX232" s="6"/>
      <c r="MY232" s="6"/>
      <c r="MZ232" s="6"/>
      <c r="NA232" s="6"/>
      <c r="NB232" s="6"/>
      <c r="NC232" s="6"/>
      <c r="ND232" s="6"/>
      <c r="NE232" s="6"/>
      <c r="NF232" s="6"/>
      <c r="NG232" s="6"/>
      <c r="NH232" s="6"/>
      <c r="NI232" s="6"/>
      <c r="NJ232" s="6"/>
      <c r="NK232" s="6"/>
      <c r="NL232" s="6"/>
      <c r="NM232" s="6"/>
      <c r="NN232" s="6"/>
      <c r="NO232" s="6"/>
      <c r="NP232" s="6"/>
      <c r="NQ232" s="6"/>
      <c r="NR232" s="6"/>
      <c r="NS232" s="6"/>
      <c r="NT232" s="6"/>
      <c r="NU232" s="6"/>
      <c r="NV232" s="6"/>
      <c r="NW232" s="6"/>
      <c r="NX232" s="6"/>
      <c r="NY232" s="6"/>
      <c r="NZ232" s="6"/>
      <c r="OA232" s="6"/>
      <c r="OB232" s="6"/>
      <c r="OC232" s="6"/>
      <c r="OD232" s="6"/>
      <c r="OE232" s="6"/>
      <c r="OF232" s="6"/>
      <c r="OG232" s="6"/>
      <c r="OH232" s="6"/>
      <c r="OI232" s="6"/>
      <c r="OJ232" s="6"/>
      <c r="OK232" s="6"/>
      <c r="OL232" s="6"/>
      <c r="OM232" s="6"/>
      <c r="ON232" s="6"/>
      <c r="OO232" s="6"/>
      <c r="OP232" s="6"/>
      <c r="OQ232" s="6"/>
      <c r="OR232" s="6"/>
      <c r="OS232" s="6"/>
      <c r="OT232" s="6"/>
      <c r="OU232" s="6"/>
      <c r="OV232" s="6"/>
      <c r="OW232" s="6"/>
      <c r="OX232" s="6"/>
      <c r="OY232" s="6"/>
      <c r="OZ232" s="6"/>
      <c r="PA232" s="6"/>
      <c r="PB232" s="6"/>
      <c r="PC232" s="6"/>
      <c r="PD232" s="6"/>
      <c r="PE232" s="6"/>
      <c r="PF232" s="6"/>
      <c r="PG232" s="6"/>
      <c r="PH232" s="6"/>
      <c r="PI232" s="6"/>
      <c r="PJ232" s="6"/>
      <c r="PK232" s="6"/>
      <c r="PL232" s="6"/>
      <c r="PM232" s="6"/>
      <c r="PN232" s="6"/>
      <c r="PO232" s="6"/>
      <c r="PP232" s="6"/>
      <c r="PQ232" s="6"/>
      <c r="PR232" s="6"/>
      <c r="PS232" s="6"/>
      <c r="PT232" s="6"/>
      <c r="PU232" s="6"/>
      <c r="PV232" s="6"/>
      <c r="PW232" s="6"/>
      <c r="PX232" s="6"/>
      <c r="PY232" s="6"/>
      <c r="PZ232" s="6"/>
      <c r="QA232" s="6"/>
      <c r="QB232" s="6"/>
      <c r="QC232" s="6"/>
      <c r="QD232" s="6"/>
      <c r="QE232" s="6"/>
      <c r="QF232" s="6"/>
      <c r="QG232" s="6"/>
      <c r="QH232" s="6"/>
      <c r="QI232" s="6"/>
      <c r="QJ232" s="6"/>
      <c r="QK232" s="6"/>
      <c r="QL232" s="6"/>
      <c r="QM232" s="6"/>
      <c r="QN232" s="6"/>
      <c r="QO232" s="6"/>
      <c r="QP232" s="6"/>
      <c r="QQ232" s="6"/>
      <c r="QR232" s="6"/>
      <c r="QS232" s="6"/>
      <c r="QT232" s="6"/>
      <c r="QU232" s="6"/>
      <c r="QV232" s="6"/>
      <c r="QW232" s="6"/>
      <c r="QX232" s="6"/>
      <c r="QY232" s="6"/>
      <c r="QZ232" s="6"/>
      <c r="RA232" s="6"/>
      <c r="RB232" s="6"/>
      <c r="RC232" s="6"/>
      <c r="RD232" s="6"/>
      <c r="RE232" s="6"/>
      <c r="RF232" s="6"/>
      <c r="RG232" s="6"/>
      <c r="RH232" s="6"/>
      <c r="RI232" s="6"/>
      <c r="RJ232" s="6"/>
      <c r="RK232" s="6"/>
      <c r="RL232" s="6"/>
      <c r="RM232" s="6"/>
      <c r="RN232" s="6"/>
      <c r="RO232" s="6"/>
      <c r="RP232" s="6"/>
      <c r="RQ232" s="6"/>
      <c r="RR232" s="6"/>
      <c r="RS232" s="6"/>
      <c r="RT232" s="6"/>
      <c r="RU232" s="6"/>
      <c r="RV232" s="6"/>
      <c r="RW232" s="6"/>
      <c r="RX232" s="6"/>
      <c r="RY232" s="6"/>
      <c r="RZ232" s="6"/>
      <c r="SA232" s="6"/>
      <c r="SB232" s="6"/>
      <c r="SC232" s="6"/>
      <c r="SD232" s="6"/>
      <c r="SE232" s="6"/>
      <c r="SF232" s="6"/>
      <c r="SG232" s="6"/>
      <c r="SH232" s="6"/>
      <c r="SI232" s="6"/>
      <c r="SJ232" s="6"/>
      <c r="SK232" s="6"/>
      <c r="SL232" s="6"/>
      <c r="SM232" s="6"/>
      <c r="SN232" s="6"/>
      <c r="SO232" s="6"/>
      <c r="SP232" s="6"/>
      <c r="SQ232" s="6"/>
      <c r="SR232" s="6"/>
      <c r="SS232" s="6"/>
      <c r="ST232" s="6"/>
      <c r="SU232" s="6"/>
      <c r="SV232" s="6"/>
      <c r="SW232" s="6"/>
      <c r="SX232" s="6"/>
      <c r="SY232" s="6"/>
      <c r="SZ232" s="6"/>
      <c r="TA232" s="6"/>
      <c r="TB232" s="6"/>
      <c r="TC232" s="6"/>
      <c r="TD232" s="6"/>
      <c r="TE232" s="6"/>
      <c r="TF232" s="6"/>
      <c r="TG232" s="6"/>
      <c r="TH232" s="6"/>
      <c r="TI232" s="6"/>
      <c r="TJ232" s="6"/>
      <c r="TK232" s="6"/>
      <c r="TL232" s="6"/>
      <c r="TM232" s="6"/>
      <c r="TN232" s="6"/>
      <c r="TO232" s="6"/>
      <c r="TP232" s="6"/>
      <c r="TQ232" s="6"/>
      <c r="TR232" s="6"/>
      <c r="TS232" s="6"/>
      <c r="TT232" s="6"/>
      <c r="TU232" s="6"/>
      <c r="TV232" s="6"/>
      <c r="TW232" s="6"/>
      <c r="TX232" s="6"/>
      <c r="TY232" s="6"/>
      <c r="TZ232" s="6"/>
      <c r="UA232" s="6"/>
      <c r="UB232" s="6"/>
      <c r="UC232" s="6"/>
      <c r="UD232" s="6"/>
      <c r="UE232" s="6"/>
      <c r="UF232" s="6"/>
      <c r="UG232" s="6"/>
      <c r="UH232" s="6"/>
      <c r="UI232" s="6"/>
      <c r="UJ232" s="6"/>
      <c r="UK232" s="6"/>
      <c r="UL232" s="6"/>
      <c r="UM232" s="6"/>
      <c r="UN232" s="6"/>
      <c r="UO232" s="6"/>
      <c r="UP232" s="6"/>
      <c r="UQ232" s="6"/>
      <c r="UR232" s="6"/>
      <c r="US232" s="6"/>
      <c r="UT232" s="6"/>
      <c r="UU232" s="6"/>
      <c r="UV232" s="6"/>
      <c r="UW232" s="6"/>
      <c r="UX232" s="6"/>
      <c r="UY232" s="6"/>
      <c r="UZ232" s="6"/>
      <c r="VA232" s="6"/>
      <c r="VB232" s="6"/>
      <c r="VC232" s="6"/>
      <c r="VD232" s="6"/>
      <c r="VE232" s="6"/>
      <c r="VF232" s="6"/>
      <c r="VG232" s="6"/>
      <c r="VH232" s="6"/>
      <c r="VI232" s="6"/>
      <c r="VJ232" s="6"/>
      <c r="VK232" s="6"/>
      <c r="VL232" s="6"/>
      <c r="VM232" s="6"/>
      <c r="VN232" s="6"/>
      <c r="VO232" s="6"/>
      <c r="VP232" s="6"/>
      <c r="VQ232" s="6"/>
      <c r="VR232" s="6"/>
      <c r="VS232" s="6"/>
      <c r="VT232" s="6"/>
      <c r="VU232" s="6"/>
      <c r="VV232" s="6"/>
      <c r="VW232" s="6"/>
      <c r="VX232" s="6"/>
      <c r="VY232" s="6"/>
      <c r="VZ232" s="6"/>
      <c r="WA232" s="6"/>
      <c r="WB232" s="6"/>
      <c r="WC232" s="6"/>
      <c r="WD232" s="6"/>
      <c r="WE232" s="6"/>
      <c r="WF232" s="6"/>
      <c r="WG232" s="6"/>
      <c r="WH232" s="6"/>
      <c r="WI232" s="6"/>
      <c r="WJ232" s="6"/>
      <c r="WK232" s="6"/>
      <c r="WL232" s="6"/>
      <c r="WM232" s="6"/>
      <c r="WN232" s="6"/>
      <c r="WO232" s="6"/>
      <c r="WP232" s="6"/>
      <c r="WQ232" s="6"/>
      <c r="WR232" s="6"/>
      <c r="WS232" s="6"/>
      <c r="WT232" s="6"/>
      <c r="WU232" s="6"/>
      <c r="WV232" s="6"/>
      <c r="WW232" s="6"/>
      <c r="WX232" s="6"/>
      <c r="WY232" s="6"/>
      <c r="WZ232" s="6"/>
      <c r="XA232" s="6"/>
      <c r="XB232" s="6"/>
      <c r="XC232" s="6"/>
      <c r="XD232" s="6"/>
      <c r="XE232" s="6"/>
      <c r="XF232" s="6"/>
      <c r="XG232" s="6"/>
      <c r="XH232" s="6"/>
      <c r="XI232" s="6"/>
      <c r="XJ232" s="6"/>
      <c r="XK232" s="6"/>
      <c r="XL232" s="6"/>
      <c r="XM232" s="6"/>
      <c r="XN232" s="6"/>
      <c r="XO232" s="6"/>
      <c r="XP232" s="6"/>
      <c r="XQ232" s="6"/>
      <c r="XR232" s="6"/>
      <c r="XS232" s="6"/>
      <c r="XT232" s="6"/>
      <c r="XU232" s="6"/>
      <c r="XV232" s="6"/>
      <c r="XW232" s="6"/>
      <c r="XX232" s="6"/>
      <c r="XY232" s="6"/>
      <c r="XZ232" s="6"/>
      <c r="YA232" s="6"/>
      <c r="YB232" s="6"/>
      <c r="YC232" s="6"/>
      <c r="YD232" s="6"/>
      <c r="YE232" s="6"/>
      <c r="YF232" s="6"/>
      <c r="YG232" s="6"/>
      <c r="YH232" s="6"/>
      <c r="YI232" s="6"/>
      <c r="YJ232" s="6"/>
      <c r="YK232" s="6"/>
      <c r="YL232" s="6"/>
      <c r="YM232" s="6"/>
      <c r="YN232" s="6"/>
      <c r="YO232" s="6"/>
      <c r="YP232" s="6"/>
      <c r="YQ232" s="6"/>
      <c r="YR232" s="6"/>
      <c r="YS232" s="6"/>
      <c r="YT232" s="6"/>
      <c r="YU232" s="6"/>
      <c r="YV232" s="6"/>
      <c r="YW232" s="6"/>
      <c r="YX232" s="6"/>
      <c r="YY232" s="6"/>
      <c r="YZ232" s="6"/>
      <c r="ZA232" s="6"/>
      <c r="ZB232" s="6"/>
      <c r="ZC232" s="6"/>
      <c r="ZD232" s="6"/>
      <c r="ZE232" s="6"/>
      <c r="ZF232" s="6"/>
      <c r="ZG232" s="6"/>
      <c r="ZH232" s="6"/>
      <c r="ZI232" s="6"/>
      <c r="ZJ232" s="6"/>
      <c r="ZK232" s="6"/>
      <c r="ZL232" s="6"/>
      <c r="ZM232" s="6"/>
      <c r="ZN232" s="6"/>
      <c r="ZO232" s="6"/>
      <c r="ZP232" s="6"/>
      <c r="ZQ232" s="6"/>
      <c r="ZR232" s="6"/>
      <c r="ZS232" s="6"/>
      <c r="ZT232" s="6"/>
      <c r="ZU232" s="6"/>
      <c r="ZV232" s="6"/>
      <c r="ZW232" s="6"/>
      <c r="ZX232" s="6"/>
      <c r="ZY232" s="6"/>
      <c r="ZZ232" s="6"/>
      <c r="AAA232" s="6"/>
      <c r="AAB232" s="6"/>
      <c r="AAC232" s="6"/>
      <c r="AAD232" s="6"/>
      <c r="AAE232" s="6"/>
      <c r="AAF232" s="6"/>
      <c r="AAG232" s="6"/>
      <c r="AAH232" s="6"/>
      <c r="AAI232" s="6"/>
      <c r="AAJ232" s="6"/>
      <c r="AAK232" s="6"/>
      <c r="AAL232" s="6"/>
      <c r="AAM232" s="6"/>
      <c r="AAN232" s="6"/>
      <c r="AAO232" s="6"/>
      <c r="AAP232" s="6"/>
      <c r="AAQ232" s="6"/>
      <c r="AAR232" s="6"/>
      <c r="AAS232" s="6"/>
      <c r="AAT232" s="6"/>
      <c r="AAU232" s="6"/>
      <c r="AAV232" s="6"/>
      <c r="AAW232" s="6"/>
      <c r="AAX232" s="6"/>
      <c r="AAY232" s="6"/>
      <c r="AAZ232" s="6"/>
      <c r="ABA232" s="6"/>
      <c r="ABB232" s="6"/>
      <c r="ABC232" s="6"/>
      <c r="ABD232" s="6"/>
      <c r="ABE232" s="6"/>
      <c r="ABF232" s="6"/>
      <c r="ABG232" s="6"/>
      <c r="ABH232" s="6"/>
      <c r="ABI232" s="6"/>
      <c r="ABJ232" s="6"/>
      <c r="ABK232" s="6"/>
      <c r="ABL232" s="6"/>
      <c r="ABM232" s="6"/>
      <c r="ABN232" s="6"/>
      <c r="ABO232" s="6"/>
      <c r="ABP232" s="6"/>
      <c r="ABQ232" s="6"/>
      <c r="ABR232" s="6"/>
      <c r="ABS232" s="6"/>
      <c r="ABT232" s="6"/>
      <c r="ABU232" s="6"/>
      <c r="ABV232" s="6"/>
      <c r="ABW232" s="6"/>
      <c r="ABX232" s="6"/>
      <c r="ABY232" s="6"/>
      <c r="ABZ232" s="6"/>
      <c r="ACA232" s="6"/>
      <c r="ACB232" s="6"/>
      <c r="ACC232" s="6"/>
      <c r="ACD232" s="6"/>
      <c r="ACE232" s="6"/>
      <c r="ACF232" s="6"/>
      <c r="ACG232" s="6"/>
      <c r="ACH232" s="6"/>
      <c r="ACI232" s="6"/>
      <c r="ACJ232" s="6"/>
      <c r="ACK232" s="6"/>
      <c r="ACL232" s="6"/>
      <c r="ACM232" s="6"/>
      <c r="ACN232" s="6"/>
      <c r="ACO232" s="6"/>
      <c r="ACP232" s="6"/>
      <c r="ACQ232" s="6"/>
      <c r="ACR232" s="6"/>
      <c r="ACS232" s="6"/>
      <c r="ACT232" s="6"/>
      <c r="ACU232" s="6"/>
      <c r="ACV232" s="6"/>
      <c r="ACW232" s="6"/>
      <c r="ACX232" s="6"/>
      <c r="ACY232" s="6"/>
      <c r="ACZ232" s="6"/>
      <c r="ADA232" s="6"/>
      <c r="ADB232" s="6"/>
      <c r="ADC232" s="6"/>
      <c r="ADD232" s="6"/>
      <c r="ADE232" s="6"/>
      <c r="ADF232" s="6"/>
      <c r="ADG232" s="6"/>
      <c r="ADH232" s="6"/>
      <c r="ADI232" s="6"/>
      <c r="ADJ232" s="6"/>
      <c r="ADK232" s="6"/>
      <c r="ADL232" s="6"/>
      <c r="ADM232" s="6"/>
      <c r="ADN232" s="6"/>
      <c r="ADO232" s="6"/>
      <c r="ADP232" s="6"/>
      <c r="ADQ232" s="6"/>
      <c r="ADR232" s="6"/>
      <c r="ADS232" s="6"/>
      <c r="ADT232" s="6"/>
      <c r="ADU232" s="6"/>
      <c r="ADV232" s="6"/>
      <c r="ADW232" s="6"/>
      <c r="ADX232" s="6"/>
      <c r="ADY232" s="6"/>
      <c r="ADZ232" s="6"/>
      <c r="AEA232" s="6"/>
      <c r="AEB232" s="6"/>
      <c r="AEC232" s="6"/>
      <c r="AED232" s="6"/>
      <c r="AEE232" s="6"/>
      <c r="AEF232" s="6"/>
      <c r="AEG232" s="6"/>
      <c r="AEH232" s="6"/>
      <c r="AEI232" s="6"/>
      <c r="AEJ232" s="6"/>
      <c r="AEK232" s="6"/>
      <c r="AEL232" s="6"/>
      <c r="AEM232" s="6"/>
      <c r="AEN232" s="6"/>
      <c r="AEO232" s="6"/>
      <c r="AEP232" s="6"/>
      <c r="AEQ232" s="6"/>
      <c r="AER232" s="6"/>
      <c r="AES232" s="6"/>
      <c r="AET232" s="6"/>
      <c r="AEU232" s="6"/>
      <c r="AEV232" s="6"/>
      <c r="AEW232" s="6"/>
      <c r="AEX232" s="6"/>
      <c r="AEY232" s="6"/>
      <c r="AEZ232" s="6"/>
      <c r="AFA232" s="6"/>
      <c r="AFB232" s="6"/>
      <c r="AFC232" s="6"/>
      <c r="AFD232" s="6"/>
      <c r="AFE232" s="6"/>
      <c r="AFF232" s="6"/>
      <c r="AFG232" s="6"/>
      <c r="AFH232" s="6"/>
      <c r="AFI232" s="6"/>
      <c r="AFJ232" s="6"/>
      <c r="AFK232" s="6"/>
      <c r="AFL232" s="6"/>
    </row>
    <row r="233" spans="1:844" s="11" customFormat="1" ht="45">
      <c r="A233" s="133" t="s">
        <v>312</v>
      </c>
      <c r="B233" s="146" t="s">
        <v>100</v>
      </c>
      <c r="C233" s="147" t="s">
        <v>426</v>
      </c>
      <c r="D233" s="147" t="s">
        <v>1233</v>
      </c>
      <c r="E233" s="2" t="s">
        <v>1501</v>
      </c>
      <c r="F233" s="93" t="s">
        <v>610</v>
      </c>
      <c r="G233" s="93" t="s">
        <v>612</v>
      </c>
      <c r="H233" s="154">
        <f>SUM(H238:H242)</f>
        <v>49968.7</v>
      </c>
      <c r="I233" s="161">
        <f t="shared" ref="I233:M233" si="28">SUM(I238:I242)</f>
        <v>49385</v>
      </c>
      <c r="J233" s="129">
        <f t="shared" ref="J233:L233" si="29">SUM(J238:J242)</f>
        <v>52269.4</v>
      </c>
      <c r="K233" s="129">
        <f t="shared" si="29"/>
        <v>39446.6</v>
      </c>
      <c r="L233" s="154">
        <f t="shared" si="29"/>
        <v>39626.1</v>
      </c>
      <c r="M233" s="154">
        <f t="shared" si="28"/>
        <v>39607.599999999999</v>
      </c>
      <c r="N233" s="169"/>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c r="DL233" s="6"/>
      <c r="DM233" s="6"/>
      <c r="DN233" s="6"/>
      <c r="DO233" s="6"/>
      <c r="DP233" s="6"/>
      <c r="DQ233" s="6"/>
      <c r="DR233" s="6"/>
      <c r="DS233" s="6"/>
      <c r="DT233" s="6"/>
      <c r="DU233" s="6"/>
      <c r="DV233" s="6"/>
      <c r="DW233" s="6"/>
      <c r="DX233" s="6"/>
      <c r="DY233" s="6"/>
      <c r="DZ233" s="6"/>
      <c r="EA233" s="6"/>
      <c r="EB233" s="6"/>
      <c r="EC233" s="6"/>
      <c r="ED233" s="6"/>
      <c r="EE233" s="6"/>
      <c r="EF233" s="6"/>
      <c r="EG233" s="6"/>
      <c r="EH233" s="6"/>
      <c r="EI233" s="6"/>
      <c r="EJ233" s="6"/>
      <c r="EK233" s="6"/>
      <c r="EL233" s="6"/>
      <c r="EM233" s="6"/>
      <c r="EN233" s="6"/>
      <c r="EO233" s="6"/>
      <c r="EP233" s="6"/>
      <c r="EQ233" s="6"/>
      <c r="ER233" s="6"/>
      <c r="ES233" s="6"/>
      <c r="ET233" s="6"/>
      <c r="EU233" s="6"/>
      <c r="EV233" s="6"/>
      <c r="EW233" s="6"/>
      <c r="EX233" s="6"/>
      <c r="EY233" s="6"/>
      <c r="EZ233" s="6"/>
      <c r="FA233" s="6"/>
      <c r="FB233" s="6"/>
      <c r="FC233" s="6"/>
      <c r="FD233" s="6"/>
      <c r="FE233" s="6"/>
      <c r="FF233" s="6"/>
      <c r="FG233" s="6"/>
      <c r="FH233" s="6"/>
      <c r="FI233" s="6"/>
      <c r="FJ233" s="6"/>
      <c r="FK233" s="6"/>
      <c r="FL233" s="6"/>
      <c r="FM233" s="6"/>
      <c r="FN233" s="6"/>
      <c r="FO233" s="6"/>
      <c r="FP233" s="6"/>
      <c r="FQ233" s="6"/>
      <c r="FR233" s="6"/>
      <c r="FS233" s="6"/>
      <c r="FT233" s="6"/>
      <c r="FU233" s="6"/>
      <c r="FV233" s="6"/>
      <c r="FW233" s="6"/>
      <c r="FX233" s="6"/>
      <c r="FY233" s="6"/>
      <c r="FZ233" s="6"/>
      <c r="GA233" s="6"/>
      <c r="GB233" s="6"/>
      <c r="GC233" s="6"/>
      <c r="GD233" s="6"/>
      <c r="GE233" s="6"/>
      <c r="GF233" s="6"/>
      <c r="GG233" s="6"/>
      <c r="GH233" s="6"/>
      <c r="GI233" s="6"/>
      <c r="GJ233" s="6"/>
      <c r="GK233" s="6"/>
      <c r="GL233" s="6"/>
      <c r="GM233" s="6"/>
      <c r="GN233" s="6"/>
      <c r="GO233" s="6"/>
      <c r="GP233" s="6"/>
      <c r="GQ233" s="6"/>
      <c r="GR233" s="6"/>
      <c r="GS233" s="6"/>
      <c r="GT233" s="6"/>
      <c r="GU233" s="6"/>
      <c r="GV233" s="6"/>
      <c r="GW233" s="6"/>
      <c r="GX233" s="6"/>
      <c r="GY233" s="6"/>
      <c r="GZ233" s="6"/>
      <c r="HA233" s="6"/>
      <c r="HB233" s="6"/>
      <c r="HC233" s="6"/>
      <c r="HD233" s="6"/>
      <c r="HE233" s="6"/>
      <c r="HF233" s="6"/>
      <c r="HG233" s="6"/>
      <c r="HH233" s="6"/>
      <c r="HI233" s="6"/>
      <c r="HJ233" s="6"/>
      <c r="HK233" s="6"/>
      <c r="HL233" s="6"/>
      <c r="HM233" s="6"/>
      <c r="HN233" s="6"/>
      <c r="HO233" s="6"/>
      <c r="HP233" s="6"/>
      <c r="HQ233" s="6"/>
      <c r="HR233" s="6"/>
      <c r="HS233" s="6"/>
      <c r="HT233" s="6"/>
      <c r="HU233" s="6"/>
      <c r="HV233" s="6"/>
      <c r="HW233" s="6"/>
      <c r="HX233" s="6"/>
      <c r="HY233" s="6"/>
      <c r="HZ233" s="6"/>
      <c r="IA233" s="6"/>
      <c r="IB233" s="6"/>
      <c r="IC233" s="6"/>
      <c r="ID233" s="6"/>
      <c r="IE233" s="6"/>
      <c r="IF233" s="6"/>
      <c r="IG233" s="6"/>
      <c r="IH233" s="6"/>
      <c r="II233" s="6"/>
      <c r="IJ233" s="6"/>
      <c r="IK233" s="6"/>
      <c r="IL233" s="6"/>
      <c r="IM233" s="6"/>
      <c r="IN233" s="6"/>
      <c r="IO233" s="6"/>
      <c r="IP233" s="6"/>
      <c r="IQ233" s="6"/>
      <c r="IR233" s="6"/>
      <c r="IS233" s="6"/>
      <c r="IT233" s="6"/>
      <c r="IU233" s="6"/>
      <c r="IV233" s="6"/>
      <c r="IW233" s="6"/>
      <c r="IX233" s="6"/>
      <c r="IY233" s="6"/>
      <c r="IZ233" s="6"/>
      <c r="JA233" s="6"/>
      <c r="JB233" s="6"/>
      <c r="JC233" s="6"/>
      <c r="JD233" s="6"/>
      <c r="JE233" s="6"/>
      <c r="JF233" s="6"/>
      <c r="JG233" s="6"/>
      <c r="JH233" s="6"/>
      <c r="JI233" s="6"/>
      <c r="JJ233" s="6"/>
      <c r="JK233" s="6"/>
      <c r="JL233" s="6"/>
      <c r="JM233" s="6"/>
      <c r="JN233" s="6"/>
      <c r="JO233" s="6"/>
      <c r="JP233" s="6"/>
      <c r="JQ233" s="6"/>
      <c r="JR233" s="6"/>
      <c r="JS233" s="6"/>
      <c r="JT233" s="6"/>
      <c r="JU233" s="6"/>
      <c r="JV233" s="6"/>
      <c r="JW233" s="6"/>
      <c r="JX233" s="6"/>
      <c r="JY233" s="6"/>
      <c r="JZ233" s="6"/>
      <c r="KA233" s="6"/>
      <c r="KB233" s="6"/>
      <c r="KC233" s="6"/>
      <c r="KD233" s="6"/>
      <c r="KE233" s="6"/>
      <c r="KF233" s="6"/>
      <c r="KG233" s="6"/>
      <c r="KH233" s="6"/>
      <c r="KI233" s="6"/>
      <c r="KJ233" s="6"/>
      <c r="KK233" s="6"/>
      <c r="KL233" s="6"/>
      <c r="KM233" s="6"/>
      <c r="KN233" s="6"/>
      <c r="KO233" s="6"/>
      <c r="KP233" s="6"/>
      <c r="KQ233" s="6"/>
      <c r="KR233" s="6"/>
      <c r="KS233" s="6"/>
      <c r="KT233" s="6"/>
      <c r="KU233" s="6"/>
      <c r="KV233" s="6"/>
      <c r="KW233" s="6"/>
      <c r="KX233" s="6"/>
      <c r="KY233" s="6"/>
      <c r="KZ233" s="6"/>
      <c r="LA233" s="6"/>
      <c r="LB233" s="6"/>
      <c r="LC233" s="6"/>
      <c r="LD233" s="6"/>
      <c r="LE233" s="6"/>
      <c r="LF233" s="6"/>
      <c r="LG233" s="6"/>
      <c r="LH233" s="6"/>
      <c r="LI233" s="6"/>
      <c r="LJ233" s="6"/>
      <c r="LK233" s="6"/>
      <c r="LL233" s="6"/>
      <c r="LM233" s="6"/>
      <c r="LN233" s="6"/>
      <c r="LO233" s="6"/>
      <c r="LP233" s="6"/>
      <c r="LQ233" s="6"/>
      <c r="LR233" s="6"/>
      <c r="LS233" s="6"/>
      <c r="LT233" s="6"/>
      <c r="LU233" s="6"/>
      <c r="LV233" s="6"/>
      <c r="LW233" s="6"/>
      <c r="LX233" s="6"/>
      <c r="LY233" s="6"/>
      <c r="LZ233" s="6"/>
      <c r="MA233" s="6"/>
      <c r="MB233" s="6"/>
      <c r="MC233" s="6"/>
      <c r="MD233" s="6"/>
      <c r="ME233" s="6"/>
      <c r="MF233" s="6"/>
      <c r="MG233" s="6"/>
      <c r="MH233" s="6"/>
      <c r="MI233" s="6"/>
      <c r="MJ233" s="6"/>
      <c r="MK233" s="6"/>
      <c r="ML233" s="6"/>
      <c r="MM233" s="6"/>
      <c r="MN233" s="6"/>
      <c r="MO233" s="6"/>
      <c r="MP233" s="6"/>
      <c r="MQ233" s="6"/>
      <c r="MR233" s="6"/>
      <c r="MS233" s="6"/>
      <c r="MT233" s="6"/>
      <c r="MU233" s="6"/>
      <c r="MV233" s="6"/>
      <c r="MW233" s="6"/>
      <c r="MX233" s="6"/>
      <c r="MY233" s="6"/>
      <c r="MZ233" s="6"/>
      <c r="NA233" s="6"/>
      <c r="NB233" s="6"/>
      <c r="NC233" s="6"/>
      <c r="ND233" s="6"/>
      <c r="NE233" s="6"/>
      <c r="NF233" s="6"/>
      <c r="NG233" s="6"/>
      <c r="NH233" s="6"/>
      <c r="NI233" s="6"/>
      <c r="NJ233" s="6"/>
      <c r="NK233" s="6"/>
      <c r="NL233" s="6"/>
      <c r="NM233" s="6"/>
      <c r="NN233" s="6"/>
      <c r="NO233" s="6"/>
      <c r="NP233" s="6"/>
      <c r="NQ233" s="6"/>
      <c r="NR233" s="6"/>
      <c r="NS233" s="6"/>
      <c r="NT233" s="6"/>
      <c r="NU233" s="6"/>
      <c r="NV233" s="6"/>
      <c r="NW233" s="6"/>
      <c r="NX233" s="6"/>
      <c r="NY233" s="6"/>
      <c r="NZ233" s="6"/>
      <c r="OA233" s="6"/>
      <c r="OB233" s="6"/>
      <c r="OC233" s="6"/>
      <c r="OD233" s="6"/>
      <c r="OE233" s="6"/>
      <c r="OF233" s="6"/>
      <c r="OG233" s="6"/>
      <c r="OH233" s="6"/>
      <c r="OI233" s="6"/>
      <c r="OJ233" s="6"/>
      <c r="OK233" s="6"/>
      <c r="OL233" s="6"/>
      <c r="OM233" s="6"/>
      <c r="ON233" s="6"/>
      <c r="OO233" s="6"/>
      <c r="OP233" s="6"/>
      <c r="OQ233" s="6"/>
      <c r="OR233" s="6"/>
      <c r="OS233" s="6"/>
      <c r="OT233" s="6"/>
      <c r="OU233" s="6"/>
      <c r="OV233" s="6"/>
      <c r="OW233" s="6"/>
      <c r="OX233" s="6"/>
      <c r="OY233" s="6"/>
      <c r="OZ233" s="6"/>
      <c r="PA233" s="6"/>
      <c r="PB233" s="6"/>
      <c r="PC233" s="6"/>
      <c r="PD233" s="6"/>
      <c r="PE233" s="6"/>
      <c r="PF233" s="6"/>
      <c r="PG233" s="6"/>
      <c r="PH233" s="6"/>
      <c r="PI233" s="6"/>
      <c r="PJ233" s="6"/>
      <c r="PK233" s="6"/>
      <c r="PL233" s="6"/>
      <c r="PM233" s="6"/>
      <c r="PN233" s="6"/>
      <c r="PO233" s="6"/>
      <c r="PP233" s="6"/>
      <c r="PQ233" s="6"/>
      <c r="PR233" s="6"/>
      <c r="PS233" s="6"/>
      <c r="PT233" s="6"/>
      <c r="PU233" s="6"/>
      <c r="PV233" s="6"/>
      <c r="PW233" s="6"/>
      <c r="PX233" s="6"/>
      <c r="PY233" s="6"/>
      <c r="PZ233" s="6"/>
      <c r="QA233" s="6"/>
      <c r="QB233" s="6"/>
      <c r="QC233" s="6"/>
      <c r="QD233" s="6"/>
      <c r="QE233" s="6"/>
      <c r="QF233" s="6"/>
      <c r="QG233" s="6"/>
      <c r="QH233" s="6"/>
      <c r="QI233" s="6"/>
      <c r="QJ233" s="6"/>
      <c r="QK233" s="6"/>
      <c r="QL233" s="6"/>
      <c r="QM233" s="6"/>
      <c r="QN233" s="6"/>
      <c r="QO233" s="6"/>
      <c r="QP233" s="6"/>
      <c r="QQ233" s="6"/>
      <c r="QR233" s="6"/>
      <c r="QS233" s="6"/>
      <c r="QT233" s="6"/>
      <c r="QU233" s="6"/>
      <c r="QV233" s="6"/>
      <c r="QW233" s="6"/>
      <c r="QX233" s="6"/>
      <c r="QY233" s="6"/>
      <c r="QZ233" s="6"/>
      <c r="RA233" s="6"/>
      <c r="RB233" s="6"/>
      <c r="RC233" s="6"/>
      <c r="RD233" s="6"/>
      <c r="RE233" s="6"/>
      <c r="RF233" s="6"/>
      <c r="RG233" s="6"/>
      <c r="RH233" s="6"/>
      <c r="RI233" s="6"/>
      <c r="RJ233" s="6"/>
      <c r="RK233" s="6"/>
      <c r="RL233" s="6"/>
      <c r="RM233" s="6"/>
      <c r="RN233" s="6"/>
      <c r="RO233" s="6"/>
      <c r="RP233" s="6"/>
      <c r="RQ233" s="6"/>
      <c r="RR233" s="6"/>
      <c r="RS233" s="6"/>
      <c r="RT233" s="6"/>
      <c r="RU233" s="6"/>
      <c r="RV233" s="6"/>
      <c r="RW233" s="6"/>
      <c r="RX233" s="6"/>
      <c r="RY233" s="6"/>
      <c r="RZ233" s="6"/>
      <c r="SA233" s="6"/>
      <c r="SB233" s="6"/>
      <c r="SC233" s="6"/>
      <c r="SD233" s="6"/>
      <c r="SE233" s="6"/>
      <c r="SF233" s="6"/>
      <c r="SG233" s="6"/>
      <c r="SH233" s="6"/>
      <c r="SI233" s="6"/>
      <c r="SJ233" s="6"/>
      <c r="SK233" s="6"/>
      <c r="SL233" s="6"/>
      <c r="SM233" s="6"/>
      <c r="SN233" s="6"/>
      <c r="SO233" s="6"/>
      <c r="SP233" s="6"/>
      <c r="SQ233" s="6"/>
      <c r="SR233" s="6"/>
      <c r="SS233" s="6"/>
      <c r="ST233" s="6"/>
      <c r="SU233" s="6"/>
      <c r="SV233" s="6"/>
      <c r="SW233" s="6"/>
      <c r="SX233" s="6"/>
      <c r="SY233" s="6"/>
      <c r="SZ233" s="6"/>
      <c r="TA233" s="6"/>
      <c r="TB233" s="6"/>
      <c r="TC233" s="6"/>
      <c r="TD233" s="6"/>
      <c r="TE233" s="6"/>
      <c r="TF233" s="6"/>
      <c r="TG233" s="6"/>
      <c r="TH233" s="6"/>
      <c r="TI233" s="6"/>
      <c r="TJ233" s="6"/>
      <c r="TK233" s="6"/>
      <c r="TL233" s="6"/>
      <c r="TM233" s="6"/>
      <c r="TN233" s="6"/>
      <c r="TO233" s="6"/>
      <c r="TP233" s="6"/>
      <c r="TQ233" s="6"/>
      <c r="TR233" s="6"/>
      <c r="TS233" s="6"/>
      <c r="TT233" s="6"/>
      <c r="TU233" s="6"/>
      <c r="TV233" s="6"/>
      <c r="TW233" s="6"/>
      <c r="TX233" s="6"/>
      <c r="TY233" s="6"/>
      <c r="TZ233" s="6"/>
      <c r="UA233" s="6"/>
      <c r="UB233" s="6"/>
      <c r="UC233" s="6"/>
      <c r="UD233" s="6"/>
      <c r="UE233" s="6"/>
      <c r="UF233" s="6"/>
      <c r="UG233" s="6"/>
      <c r="UH233" s="6"/>
      <c r="UI233" s="6"/>
      <c r="UJ233" s="6"/>
      <c r="UK233" s="6"/>
      <c r="UL233" s="6"/>
      <c r="UM233" s="6"/>
      <c r="UN233" s="6"/>
      <c r="UO233" s="6"/>
      <c r="UP233" s="6"/>
      <c r="UQ233" s="6"/>
      <c r="UR233" s="6"/>
      <c r="US233" s="6"/>
      <c r="UT233" s="6"/>
      <c r="UU233" s="6"/>
      <c r="UV233" s="6"/>
      <c r="UW233" s="6"/>
      <c r="UX233" s="6"/>
      <c r="UY233" s="6"/>
      <c r="UZ233" s="6"/>
      <c r="VA233" s="6"/>
      <c r="VB233" s="6"/>
      <c r="VC233" s="6"/>
      <c r="VD233" s="6"/>
      <c r="VE233" s="6"/>
      <c r="VF233" s="6"/>
      <c r="VG233" s="6"/>
      <c r="VH233" s="6"/>
      <c r="VI233" s="6"/>
      <c r="VJ233" s="6"/>
      <c r="VK233" s="6"/>
      <c r="VL233" s="6"/>
      <c r="VM233" s="6"/>
      <c r="VN233" s="6"/>
      <c r="VO233" s="6"/>
      <c r="VP233" s="6"/>
      <c r="VQ233" s="6"/>
      <c r="VR233" s="6"/>
      <c r="VS233" s="6"/>
      <c r="VT233" s="6"/>
      <c r="VU233" s="6"/>
      <c r="VV233" s="6"/>
      <c r="VW233" s="6"/>
      <c r="VX233" s="6"/>
      <c r="VY233" s="6"/>
      <c r="VZ233" s="6"/>
      <c r="WA233" s="6"/>
      <c r="WB233" s="6"/>
      <c r="WC233" s="6"/>
      <c r="WD233" s="6"/>
      <c r="WE233" s="6"/>
      <c r="WF233" s="6"/>
      <c r="WG233" s="6"/>
      <c r="WH233" s="6"/>
      <c r="WI233" s="6"/>
      <c r="WJ233" s="6"/>
      <c r="WK233" s="6"/>
      <c r="WL233" s="6"/>
      <c r="WM233" s="6"/>
      <c r="WN233" s="6"/>
      <c r="WO233" s="6"/>
      <c r="WP233" s="6"/>
      <c r="WQ233" s="6"/>
      <c r="WR233" s="6"/>
      <c r="WS233" s="6"/>
      <c r="WT233" s="6"/>
      <c r="WU233" s="6"/>
      <c r="WV233" s="6"/>
      <c r="WW233" s="6"/>
      <c r="WX233" s="6"/>
      <c r="WY233" s="6"/>
      <c r="WZ233" s="6"/>
      <c r="XA233" s="6"/>
      <c r="XB233" s="6"/>
      <c r="XC233" s="6"/>
      <c r="XD233" s="6"/>
      <c r="XE233" s="6"/>
      <c r="XF233" s="6"/>
      <c r="XG233" s="6"/>
      <c r="XH233" s="6"/>
      <c r="XI233" s="6"/>
      <c r="XJ233" s="6"/>
      <c r="XK233" s="6"/>
      <c r="XL233" s="6"/>
      <c r="XM233" s="6"/>
      <c r="XN233" s="6"/>
      <c r="XO233" s="6"/>
      <c r="XP233" s="6"/>
      <c r="XQ233" s="6"/>
      <c r="XR233" s="6"/>
      <c r="XS233" s="6"/>
      <c r="XT233" s="6"/>
      <c r="XU233" s="6"/>
      <c r="XV233" s="6"/>
      <c r="XW233" s="6"/>
      <c r="XX233" s="6"/>
      <c r="XY233" s="6"/>
      <c r="XZ233" s="6"/>
      <c r="YA233" s="6"/>
      <c r="YB233" s="6"/>
      <c r="YC233" s="6"/>
      <c r="YD233" s="6"/>
      <c r="YE233" s="6"/>
      <c r="YF233" s="6"/>
      <c r="YG233" s="6"/>
      <c r="YH233" s="6"/>
      <c r="YI233" s="6"/>
      <c r="YJ233" s="6"/>
      <c r="YK233" s="6"/>
      <c r="YL233" s="6"/>
      <c r="YM233" s="6"/>
      <c r="YN233" s="6"/>
      <c r="YO233" s="6"/>
      <c r="YP233" s="6"/>
      <c r="YQ233" s="6"/>
      <c r="YR233" s="6"/>
      <c r="YS233" s="6"/>
      <c r="YT233" s="6"/>
      <c r="YU233" s="6"/>
      <c r="YV233" s="6"/>
      <c r="YW233" s="6"/>
      <c r="YX233" s="6"/>
      <c r="YY233" s="6"/>
      <c r="YZ233" s="6"/>
      <c r="ZA233" s="6"/>
      <c r="ZB233" s="6"/>
      <c r="ZC233" s="6"/>
      <c r="ZD233" s="6"/>
      <c r="ZE233" s="6"/>
      <c r="ZF233" s="6"/>
      <c r="ZG233" s="6"/>
      <c r="ZH233" s="6"/>
      <c r="ZI233" s="6"/>
      <c r="ZJ233" s="6"/>
      <c r="ZK233" s="6"/>
      <c r="ZL233" s="6"/>
      <c r="ZM233" s="6"/>
      <c r="ZN233" s="6"/>
      <c r="ZO233" s="6"/>
      <c r="ZP233" s="6"/>
      <c r="ZQ233" s="6"/>
      <c r="ZR233" s="6"/>
      <c r="ZS233" s="6"/>
      <c r="ZT233" s="6"/>
      <c r="ZU233" s="6"/>
      <c r="ZV233" s="6"/>
      <c r="ZW233" s="6"/>
      <c r="ZX233" s="6"/>
      <c r="ZY233" s="6"/>
      <c r="ZZ233" s="6"/>
      <c r="AAA233" s="6"/>
      <c r="AAB233" s="6"/>
      <c r="AAC233" s="6"/>
      <c r="AAD233" s="6"/>
      <c r="AAE233" s="6"/>
      <c r="AAF233" s="6"/>
      <c r="AAG233" s="6"/>
      <c r="AAH233" s="6"/>
      <c r="AAI233" s="6"/>
      <c r="AAJ233" s="6"/>
      <c r="AAK233" s="6"/>
      <c r="AAL233" s="6"/>
      <c r="AAM233" s="6"/>
      <c r="AAN233" s="6"/>
      <c r="AAO233" s="6"/>
      <c r="AAP233" s="6"/>
      <c r="AAQ233" s="6"/>
      <c r="AAR233" s="6"/>
      <c r="AAS233" s="6"/>
      <c r="AAT233" s="6"/>
      <c r="AAU233" s="6"/>
      <c r="AAV233" s="6"/>
      <c r="AAW233" s="6"/>
      <c r="AAX233" s="6"/>
      <c r="AAY233" s="6"/>
      <c r="AAZ233" s="6"/>
      <c r="ABA233" s="6"/>
      <c r="ABB233" s="6"/>
      <c r="ABC233" s="6"/>
      <c r="ABD233" s="6"/>
      <c r="ABE233" s="6"/>
      <c r="ABF233" s="6"/>
      <c r="ABG233" s="6"/>
      <c r="ABH233" s="6"/>
      <c r="ABI233" s="6"/>
      <c r="ABJ233" s="6"/>
      <c r="ABK233" s="6"/>
      <c r="ABL233" s="6"/>
      <c r="ABM233" s="6"/>
      <c r="ABN233" s="6"/>
      <c r="ABO233" s="6"/>
      <c r="ABP233" s="6"/>
      <c r="ABQ233" s="6"/>
      <c r="ABR233" s="6"/>
      <c r="ABS233" s="6"/>
      <c r="ABT233" s="6"/>
      <c r="ABU233" s="6"/>
      <c r="ABV233" s="6"/>
      <c r="ABW233" s="6"/>
      <c r="ABX233" s="6"/>
      <c r="ABY233" s="6"/>
      <c r="ABZ233" s="6"/>
      <c r="ACA233" s="6"/>
      <c r="ACB233" s="6"/>
      <c r="ACC233" s="6"/>
      <c r="ACD233" s="6"/>
      <c r="ACE233" s="6"/>
      <c r="ACF233" s="6"/>
      <c r="ACG233" s="6"/>
      <c r="ACH233" s="6"/>
      <c r="ACI233" s="6"/>
      <c r="ACJ233" s="6"/>
      <c r="ACK233" s="6"/>
      <c r="ACL233" s="6"/>
      <c r="ACM233" s="6"/>
      <c r="ACN233" s="6"/>
      <c r="ACO233" s="6"/>
      <c r="ACP233" s="6"/>
      <c r="ACQ233" s="6"/>
      <c r="ACR233" s="6"/>
      <c r="ACS233" s="6"/>
      <c r="ACT233" s="6"/>
      <c r="ACU233" s="6"/>
      <c r="ACV233" s="6"/>
      <c r="ACW233" s="6"/>
      <c r="ACX233" s="6"/>
      <c r="ACY233" s="6"/>
      <c r="ACZ233" s="6"/>
      <c r="ADA233" s="6"/>
      <c r="ADB233" s="6"/>
      <c r="ADC233" s="6"/>
      <c r="ADD233" s="6"/>
      <c r="ADE233" s="6"/>
      <c r="ADF233" s="6"/>
      <c r="ADG233" s="6"/>
      <c r="ADH233" s="6"/>
      <c r="ADI233" s="6"/>
      <c r="ADJ233" s="6"/>
      <c r="ADK233" s="6"/>
      <c r="ADL233" s="6"/>
      <c r="ADM233" s="6"/>
      <c r="ADN233" s="6"/>
      <c r="ADO233" s="6"/>
      <c r="ADP233" s="6"/>
      <c r="ADQ233" s="6"/>
      <c r="ADR233" s="6"/>
      <c r="ADS233" s="6"/>
      <c r="ADT233" s="6"/>
      <c r="ADU233" s="6"/>
      <c r="ADV233" s="6"/>
      <c r="ADW233" s="6"/>
      <c r="ADX233" s="6"/>
      <c r="ADY233" s="6"/>
      <c r="ADZ233" s="6"/>
      <c r="AEA233" s="6"/>
      <c r="AEB233" s="6"/>
      <c r="AEC233" s="6"/>
      <c r="AED233" s="6"/>
      <c r="AEE233" s="6"/>
      <c r="AEF233" s="6"/>
      <c r="AEG233" s="6"/>
      <c r="AEH233" s="6"/>
      <c r="AEI233" s="6"/>
      <c r="AEJ233" s="6"/>
      <c r="AEK233" s="6"/>
      <c r="AEL233" s="6"/>
      <c r="AEM233" s="6"/>
      <c r="AEN233" s="6"/>
      <c r="AEO233" s="6"/>
      <c r="AEP233" s="6"/>
      <c r="AEQ233" s="6"/>
      <c r="AER233" s="6"/>
      <c r="AES233" s="6"/>
      <c r="AET233" s="6"/>
      <c r="AEU233" s="6"/>
      <c r="AEV233" s="6"/>
      <c r="AEW233" s="6"/>
      <c r="AEX233" s="6"/>
      <c r="AEY233" s="6"/>
      <c r="AEZ233" s="6"/>
      <c r="AFA233" s="6"/>
      <c r="AFB233" s="6"/>
      <c r="AFC233" s="6"/>
      <c r="AFD233" s="6"/>
      <c r="AFE233" s="6"/>
      <c r="AFF233" s="6"/>
      <c r="AFG233" s="6"/>
      <c r="AFH233" s="6"/>
      <c r="AFI233" s="6"/>
      <c r="AFJ233" s="6"/>
      <c r="AFK233" s="6"/>
      <c r="AFL233" s="6"/>
    </row>
    <row r="234" spans="1:844" ht="30">
      <c r="A234" s="133"/>
      <c r="B234" s="146"/>
      <c r="C234" s="147"/>
      <c r="D234" s="147"/>
      <c r="E234" s="2" t="s">
        <v>1502</v>
      </c>
      <c r="F234" s="93" t="s">
        <v>611</v>
      </c>
      <c r="G234" s="93" t="s">
        <v>613</v>
      </c>
      <c r="H234" s="154"/>
      <c r="I234" s="161"/>
      <c r="J234" s="162"/>
      <c r="K234" s="162"/>
      <c r="L234" s="154"/>
      <c r="M234" s="154"/>
      <c r="N234" s="169"/>
    </row>
    <row r="235" spans="1:844" ht="45">
      <c r="A235" s="133"/>
      <c r="B235" s="146"/>
      <c r="C235" s="147"/>
      <c r="D235" s="147"/>
      <c r="E235" s="2" t="s">
        <v>1503</v>
      </c>
      <c r="F235" s="93" t="s">
        <v>614</v>
      </c>
      <c r="G235" s="93" t="s">
        <v>615</v>
      </c>
      <c r="H235" s="154"/>
      <c r="I235" s="161"/>
      <c r="J235" s="162"/>
      <c r="K235" s="162"/>
      <c r="L235" s="154"/>
      <c r="M235" s="154"/>
      <c r="N235" s="169"/>
    </row>
    <row r="236" spans="1:844" ht="45">
      <c r="A236" s="133"/>
      <c r="B236" s="146"/>
      <c r="C236" s="147"/>
      <c r="D236" s="147"/>
      <c r="E236" s="2" t="s">
        <v>1019</v>
      </c>
      <c r="F236" s="93" t="s">
        <v>648</v>
      </c>
      <c r="G236" s="93" t="s">
        <v>158</v>
      </c>
      <c r="H236" s="154"/>
      <c r="I236" s="161"/>
      <c r="J236" s="130"/>
      <c r="K236" s="130"/>
      <c r="L236" s="154"/>
      <c r="M236" s="154"/>
      <c r="N236" s="169"/>
    </row>
    <row r="237" spans="1:844" ht="15">
      <c r="A237" s="133"/>
      <c r="B237" s="146"/>
      <c r="C237" s="147"/>
      <c r="D237" s="147"/>
      <c r="E237" s="2" t="s">
        <v>605</v>
      </c>
      <c r="F237" s="93"/>
      <c r="G237" s="93"/>
      <c r="H237" s="79"/>
      <c r="I237" s="82"/>
      <c r="J237" s="79"/>
      <c r="K237" s="79"/>
      <c r="L237" s="79"/>
      <c r="M237" s="79"/>
      <c r="N237" s="80"/>
    </row>
    <row r="238" spans="1:844" ht="82.5" customHeight="1">
      <c r="A238" s="133"/>
      <c r="B238" s="146"/>
      <c r="C238" s="93" t="s">
        <v>210</v>
      </c>
      <c r="D238" s="90" t="s">
        <v>1020</v>
      </c>
      <c r="E238" s="2" t="s">
        <v>212</v>
      </c>
      <c r="F238" s="93" t="s">
        <v>196</v>
      </c>
      <c r="G238" s="93" t="s">
        <v>213</v>
      </c>
      <c r="H238" s="79">
        <f>38508.6</f>
        <v>38508.6</v>
      </c>
      <c r="I238" s="82">
        <v>37993.1</v>
      </c>
      <c r="J238" s="79">
        <v>51383.5</v>
      </c>
      <c r="K238" s="79">
        <v>39357.5</v>
      </c>
      <c r="L238" s="79">
        <v>39532.5</v>
      </c>
      <c r="M238" s="79">
        <v>39532.5</v>
      </c>
      <c r="N238" s="80" t="s">
        <v>697</v>
      </c>
    </row>
    <row r="239" spans="1:844" ht="79.5" customHeight="1">
      <c r="A239" s="133"/>
      <c r="B239" s="146"/>
      <c r="C239" s="93" t="s">
        <v>211</v>
      </c>
      <c r="D239" s="90" t="s">
        <v>1021</v>
      </c>
      <c r="E239" s="55" t="s">
        <v>720</v>
      </c>
      <c r="F239" s="1" t="s">
        <v>648</v>
      </c>
      <c r="G239" s="99" t="s">
        <v>721</v>
      </c>
      <c r="H239" s="82">
        <v>9957</v>
      </c>
      <c r="I239" s="82">
        <v>9956.9</v>
      </c>
      <c r="J239" s="82"/>
      <c r="K239" s="82"/>
      <c r="L239" s="82"/>
      <c r="M239" s="82"/>
      <c r="N239" s="80" t="s">
        <v>456</v>
      </c>
    </row>
    <row r="240" spans="1:844" ht="53.25" customHeight="1">
      <c r="A240" s="133"/>
      <c r="B240" s="146"/>
      <c r="C240" s="93" t="s">
        <v>175</v>
      </c>
      <c r="D240" s="90" t="s">
        <v>572</v>
      </c>
      <c r="E240" s="88" t="s">
        <v>933</v>
      </c>
      <c r="F240" s="99" t="s">
        <v>578</v>
      </c>
      <c r="G240" s="38" t="s">
        <v>579</v>
      </c>
      <c r="H240" s="79"/>
      <c r="I240" s="82"/>
      <c r="J240" s="79">
        <v>15</v>
      </c>
      <c r="K240" s="79">
        <v>20</v>
      </c>
      <c r="L240" s="79">
        <v>20</v>
      </c>
      <c r="M240" s="79"/>
      <c r="N240" s="80" t="s">
        <v>754</v>
      </c>
    </row>
    <row r="241" spans="1:844" ht="108" customHeight="1">
      <c r="A241" s="133"/>
      <c r="B241" s="146"/>
      <c r="C241" s="93" t="s">
        <v>745</v>
      </c>
      <c r="D241" s="90" t="s">
        <v>572</v>
      </c>
      <c r="E241" s="88" t="s">
        <v>1334</v>
      </c>
      <c r="F241" s="1" t="s">
        <v>648</v>
      </c>
      <c r="G241" s="99" t="s">
        <v>12</v>
      </c>
      <c r="H241" s="87"/>
      <c r="I241" s="87"/>
      <c r="J241" s="87"/>
      <c r="K241" s="87">
        <v>69.099999999999994</v>
      </c>
      <c r="L241" s="87">
        <v>73.599999999999994</v>
      </c>
      <c r="M241" s="87">
        <v>75.099999999999994</v>
      </c>
      <c r="N241" s="80" t="s">
        <v>1335</v>
      </c>
    </row>
    <row r="242" spans="1:844" ht="45">
      <c r="A242" s="133"/>
      <c r="B242" s="146"/>
      <c r="C242" s="93" t="s">
        <v>746</v>
      </c>
      <c r="D242" s="90" t="s">
        <v>572</v>
      </c>
      <c r="E242" s="88" t="s">
        <v>1344</v>
      </c>
      <c r="F242" s="1" t="s">
        <v>648</v>
      </c>
      <c r="G242" s="99" t="s">
        <v>13</v>
      </c>
      <c r="H242" s="79">
        <v>1503.1</v>
      </c>
      <c r="I242" s="82">
        <v>1435</v>
      </c>
      <c r="J242" s="79">
        <v>870.9</v>
      </c>
      <c r="K242" s="79"/>
      <c r="L242" s="79"/>
      <c r="M242" s="79"/>
      <c r="N242" s="80" t="s">
        <v>1345</v>
      </c>
    </row>
    <row r="243" spans="1:844" ht="30">
      <c r="A243" s="133" t="s">
        <v>313</v>
      </c>
      <c r="B243" s="146" t="s">
        <v>304</v>
      </c>
      <c r="C243" s="147" t="s">
        <v>427</v>
      </c>
      <c r="D243" s="147" t="s">
        <v>1234</v>
      </c>
      <c r="E243" s="2" t="s">
        <v>1504</v>
      </c>
      <c r="F243" s="93" t="s">
        <v>766</v>
      </c>
      <c r="G243" s="60" t="s">
        <v>379</v>
      </c>
      <c r="H243" s="154">
        <f>SUM(H247:H254)</f>
        <v>216277.6</v>
      </c>
      <c r="I243" s="161">
        <f t="shared" ref="I243:M243" si="30">SUM(I247:I254)</f>
        <v>209192.3</v>
      </c>
      <c r="J243" s="129">
        <f t="shared" ref="J243:L243" si="31">SUM(J247:J254)</f>
        <v>208010.99999999997</v>
      </c>
      <c r="K243" s="129">
        <f t="shared" si="31"/>
        <v>212939.3</v>
      </c>
      <c r="L243" s="154">
        <f t="shared" si="31"/>
        <v>200707.8</v>
      </c>
      <c r="M243" s="154">
        <f t="shared" si="30"/>
        <v>200373.3</v>
      </c>
      <c r="N243" s="169"/>
      <c r="O243" s="27"/>
      <c r="P243" s="27"/>
      <c r="Q243" s="27"/>
      <c r="R243" s="27"/>
      <c r="S243" s="27"/>
    </row>
    <row r="244" spans="1:844" ht="75">
      <c r="A244" s="133"/>
      <c r="B244" s="146"/>
      <c r="C244" s="147"/>
      <c r="D244" s="147"/>
      <c r="E244" s="2" t="s">
        <v>1505</v>
      </c>
      <c r="F244" s="93" t="s">
        <v>54</v>
      </c>
      <c r="G244" s="60" t="s">
        <v>31</v>
      </c>
      <c r="H244" s="154"/>
      <c r="I244" s="161"/>
      <c r="J244" s="162"/>
      <c r="K244" s="162"/>
      <c r="L244" s="154"/>
      <c r="M244" s="154"/>
      <c r="N244" s="169"/>
      <c r="O244" s="28"/>
      <c r="P244" s="28"/>
      <c r="Q244" s="28"/>
      <c r="R244" s="28"/>
      <c r="S244" s="28"/>
      <c r="T244" s="28"/>
    </row>
    <row r="245" spans="1:844" ht="90">
      <c r="A245" s="133"/>
      <c r="B245" s="146"/>
      <c r="C245" s="147"/>
      <c r="D245" s="147"/>
      <c r="E245" s="2" t="s">
        <v>154</v>
      </c>
      <c r="F245" s="93" t="s">
        <v>196</v>
      </c>
      <c r="G245" s="93" t="s">
        <v>155</v>
      </c>
      <c r="H245" s="154"/>
      <c r="I245" s="161"/>
      <c r="J245" s="130"/>
      <c r="K245" s="130"/>
      <c r="L245" s="154"/>
      <c r="M245" s="154"/>
      <c r="N245" s="169"/>
    </row>
    <row r="246" spans="1:844" ht="15">
      <c r="A246" s="133"/>
      <c r="B246" s="146"/>
      <c r="C246" s="147"/>
      <c r="D246" s="147"/>
      <c r="E246" s="2" t="s">
        <v>605</v>
      </c>
      <c r="F246" s="93"/>
      <c r="G246" s="93"/>
      <c r="H246" s="79"/>
      <c r="I246" s="82"/>
      <c r="J246" s="79"/>
      <c r="K246" s="79"/>
      <c r="L246" s="79"/>
      <c r="M246" s="79"/>
      <c r="N246" s="80"/>
    </row>
    <row r="247" spans="1:844" ht="57.75" customHeight="1">
      <c r="A247" s="133"/>
      <c r="B247" s="146"/>
      <c r="C247" s="147" t="s">
        <v>238</v>
      </c>
      <c r="D247" s="157" t="s">
        <v>602</v>
      </c>
      <c r="E247" s="2" t="s">
        <v>281</v>
      </c>
      <c r="F247" s="93" t="s">
        <v>282</v>
      </c>
      <c r="G247" s="93" t="s">
        <v>283</v>
      </c>
      <c r="H247" s="154">
        <f>180566+21320.7+622.8</f>
        <v>202509.5</v>
      </c>
      <c r="I247" s="161">
        <f>173599.3+21302.1+609.6</f>
        <v>195511</v>
      </c>
      <c r="J247" s="129">
        <f>177954.4+19600.8+622.8</f>
        <v>198177.99999999997</v>
      </c>
      <c r="K247" s="129">
        <f>177473.4+19600.8+300</f>
        <v>197374.19999999998</v>
      </c>
      <c r="L247" s="154">
        <f>179682+19600.8+300</f>
        <v>199582.8</v>
      </c>
      <c r="M247" s="154">
        <f>179682+19600.8+300</f>
        <v>199582.8</v>
      </c>
      <c r="N247" s="169" t="s">
        <v>1176</v>
      </c>
    </row>
    <row r="248" spans="1:844" ht="51.75" customHeight="1">
      <c r="A248" s="133"/>
      <c r="B248" s="146"/>
      <c r="C248" s="147"/>
      <c r="D248" s="157"/>
      <c r="E248" s="2" t="s">
        <v>931</v>
      </c>
      <c r="F248" s="41" t="s">
        <v>648</v>
      </c>
      <c r="G248" s="61" t="s">
        <v>932</v>
      </c>
      <c r="H248" s="154"/>
      <c r="I248" s="161"/>
      <c r="J248" s="130"/>
      <c r="K248" s="130"/>
      <c r="L248" s="154"/>
      <c r="M248" s="154"/>
      <c r="N248" s="169"/>
    </row>
    <row r="249" spans="1:844" ht="45" customHeight="1">
      <c r="A249" s="133"/>
      <c r="B249" s="146"/>
      <c r="C249" s="96" t="s">
        <v>239</v>
      </c>
      <c r="D249" s="92" t="s">
        <v>740</v>
      </c>
      <c r="E249" s="88" t="s">
        <v>1342</v>
      </c>
      <c r="F249" s="1" t="s">
        <v>648</v>
      </c>
      <c r="G249" s="99" t="s">
        <v>13</v>
      </c>
      <c r="H249" s="81">
        <v>2900</v>
      </c>
      <c r="I249" s="84">
        <v>2900</v>
      </c>
      <c r="J249" s="81"/>
      <c r="K249" s="81"/>
      <c r="L249" s="81"/>
      <c r="M249" s="81"/>
      <c r="N249" s="80" t="s">
        <v>1440</v>
      </c>
    </row>
    <row r="250" spans="1:844" ht="45">
      <c r="A250" s="133"/>
      <c r="B250" s="146"/>
      <c r="C250" s="93" t="s">
        <v>240</v>
      </c>
      <c r="D250" s="90" t="s">
        <v>392</v>
      </c>
      <c r="E250" s="44" t="s">
        <v>1430</v>
      </c>
      <c r="F250" s="41" t="s">
        <v>648</v>
      </c>
      <c r="G250" s="40" t="s">
        <v>644</v>
      </c>
      <c r="H250" s="79">
        <v>387</v>
      </c>
      <c r="I250" s="82">
        <v>387</v>
      </c>
      <c r="J250" s="79">
        <v>310.5</v>
      </c>
      <c r="K250" s="79">
        <v>249.2</v>
      </c>
      <c r="L250" s="79"/>
      <c r="M250" s="79"/>
      <c r="N250" s="80" t="s">
        <v>1431</v>
      </c>
    </row>
    <row r="251" spans="1:844" s="12" customFormat="1" ht="48.75" customHeight="1">
      <c r="A251" s="133"/>
      <c r="B251" s="146"/>
      <c r="C251" s="93" t="s">
        <v>241</v>
      </c>
      <c r="D251" s="90" t="s">
        <v>143</v>
      </c>
      <c r="E251" s="88" t="s">
        <v>933</v>
      </c>
      <c r="F251" s="99" t="s">
        <v>578</v>
      </c>
      <c r="G251" s="38" t="s">
        <v>579</v>
      </c>
      <c r="H251" s="79">
        <f>368.5+169+106</f>
        <v>643.5</v>
      </c>
      <c r="I251" s="82">
        <f>368.3+169+106</f>
        <v>643.29999999999995</v>
      </c>
      <c r="J251" s="79">
        <v>705</v>
      </c>
      <c r="K251" s="79">
        <v>705</v>
      </c>
      <c r="L251" s="79">
        <v>705</v>
      </c>
      <c r="M251" s="79"/>
      <c r="N251" s="80" t="s">
        <v>752</v>
      </c>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6"/>
      <c r="EY251" s="6"/>
      <c r="EZ251" s="6"/>
      <c r="FA251" s="6"/>
      <c r="FB251" s="6"/>
      <c r="FC251" s="6"/>
      <c r="FD251" s="6"/>
      <c r="FE251" s="6"/>
      <c r="FF251" s="6"/>
      <c r="FG251" s="6"/>
      <c r="FH251" s="6"/>
      <c r="FI251" s="6"/>
      <c r="FJ251" s="6"/>
      <c r="FK251" s="6"/>
      <c r="FL251" s="6"/>
      <c r="FM251" s="6"/>
      <c r="FN251" s="6"/>
      <c r="FO251" s="6"/>
      <c r="FP251" s="6"/>
      <c r="FQ251" s="6"/>
      <c r="FR251" s="6"/>
      <c r="FS251" s="6"/>
      <c r="FT251" s="6"/>
      <c r="FU251" s="6"/>
      <c r="FV251" s="6"/>
      <c r="FW251" s="6"/>
      <c r="FX251" s="6"/>
      <c r="FY251" s="6"/>
      <c r="FZ251" s="6"/>
      <c r="GA251" s="6"/>
      <c r="GB251" s="6"/>
      <c r="GC251" s="6"/>
      <c r="GD251" s="6"/>
      <c r="GE251" s="6"/>
      <c r="GF251" s="6"/>
      <c r="GG251" s="6"/>
      <c r="GH251" s="6"/>
      <c r="GI251" s="6"/>
      <c r="GJ251" s="6"/>
      <c r="GK251" s="6"/>
      <c r="GL251" s="6"/>
      <c r="GM251" s="6"/>
      <c r="GN251" s="6"/>
      <c r="GO251" s="6"/>
      <c r="GP251" s="6"/>
      <c r="GQ251" s="6"/>
      <c r="GR251" s="6"/>
      <c r="GS251" s="6"/>
      <c r="GT251" s="6"/>
      <c r="GU251" s="6"/>
      <c r="GV251" s="6"/>
      <c r="GW251" s="6"/>
      <c r="GX251" s="6"/>
      <c r="GY251" s="6"/>
      <c r="GZ251" s="6"/>
      <c r="HA251" s="6"/>
      <c r="HB251" s="6"/>
      <c r="HC251" s="6"/>
      <c r="HD251" s="6"/>
      <c r="HE251" s="6"/>
      <c r="HF251" s="6"/>
      <c r="HG251" s="6"/>
      <c r="HH251" s="6"/>
      <c r="HI251" s="6"/>
      <c r="HJ251" s="6"/>
      <c r="HK251" s="6"/>
      <c r="HL251" s="6"/>
      <c r="HM251" s="6"/>
      <c r="HN251" s="6"/>
      <c r="HO251" s="6"/>
      <c r="HP251" s="6"/>
      <c r="HQ251" s="6"/>
      <c r="HR251" s="6"/>
      <c r="HS251" s="6"/>
      <c r="HT251" s="6"/>
      <c r="HU251" s="6"/>
      <c r="HV251" s="6"/>
      <c r="HW251" s="6"/>
      <c r="HX251" s="6"/>
      <c r="HY251" s="6"/>
      <c r="HZ251" s="6"/>
      <c r="IA251" s="6"/>
      <c r="IB251" s="6"/>
      <c r="IC251" s="6"/>
      <c r="ID251" s="6"/>
      <c r="IE251" s="6"/>
      <c r="IF251" s="6"/>
      <c r="IG251" s="6"/>
      <c r="IH251" s="6"/>
      <c r="II251" s="6"/>
      <c r="IJ251" s="6"/>
      <c r="IK251" s="6"/>
      <c r="IL251" s="6"/>
      <c r="IM251" s="6"/>
      <c r="IN251" s="6"/>
      <c r="IO251" s="6"/>
      <c r="IP251" s="6"/>
      <c r="IQ251" s="6"/>
      <c r="IR251" s="6"/>
      <c r="IS251" s="6"/>
      <c r="IT251" s="6"/>
      <c r="IU251" s="6"/>
      <c r="IV251" s="6"/>
      <c r="IW251" s="6"/>
      <c r="IX251" s="6"/>
      <c r="IY251" s="6"/>
      <c r="IZ251" s="6"/>
      <c r="JA251" s="6"/>
      <c r="JB251" s="6"/>
      <c r="JC251" s="6"/>
      <c r="JD251" s="6"/>
      <c r="JE251" s="6"/>
      <c r="JF251" s="6"/>
      <c r="JG251" s="6"/>
      <c r="JH251" s="6"/>
      <c r="JI251" s="6"/>
      <c r="JJ251" s="6"/>
      <c r="JK251" s="6"/>
      <c r="JL251" s="6"/>
      <c r="JM251" s="6"/>
      <c r="JN251" s="6"/>
      <c r="JO251" s="6"/>
      <c r="JP251" s="6"/>
      <c r="JQ251" s="6"/>
      <c r="JR251" s="6"/>
      <c r="JS251" s="6"/>
      <c r="JT251" s="6"/>
      <c r="JU251" s="6"/>
      <c r="JV251" s="6"/>
      <c r="JW251" s="6"/>
      <c r="JX251" s="6"/>
      <c r="JY251" s="6"/>
      <c r="JZ251" s="6"/>
      <c r="KA251" s="6"/>
      <c r="KB251" s="6"/>
      <c r="KC251" s="6"/>
      <c r="KD251" s="6"/>
      <c r="KE251" s="6"/>
      <c r="KF251" s="6"/>
      <c r="KG251" s="6"/>
      <c r="KH251" s="6"/>
      <c r="KI251" s="6"/>
      <c r="KJ251" s="6"/>
      <c r="KK251" s="6"/>
      <c r="KL251" s="6"/>
      <c r="KM251" s="6"/>
      <c r="KN251" s="6"/>
      <c r="KO251" s="6"/>
      <c r="KP251" s="6"/>
      <c r="KQ251" s="6"/>
      <c r="KR251" s="6"/>
      <c r="KS251" s="6"/>
      <c r="KT251" s="6"/>
      <c r="KU251" s="6"/>
      <c r="KV251" s="6"/>
      <c r="KW251" s="6"/>
      <c r="KX251" s="6"/>
      <c r="KY251" s="6"/>
      <c r="KZ251" s="6"/>
      <c r="LA251" s="6"/>
      <c r="LB251" s="6"/>
      <c r="LC251" s="6"/>
      <c r="LD251" s="6"/>
      <c r="LE251" s="6"/>
      <c r="LF251" s="6"/>
      <c r="LG251" s="6"/>
      <c r="LH251" s="6"/>
      <c r="LI251" s="6"/>
      <c r="LJ251" s="6"/>
      <c r="LK251" s="6"/>
      <c r="LL251" s="6"/>
      <c r="LM251" s="6"/>
      <c r="LN251" s="6"/>
      <c r="LO251" s="6"/>
      <c r="LP251" s="6"/>
      <c r="LQ251" s="6"/>
      <c r="LR251" s="6"/>
      <c r="LS251" s="6"/>
      <c r="LT251" s="6"/>
      <c r="LU251" s="6"/>
      <c r="LV251" s="6"/>
      <c r="LW251" s="6"/>
      <c r="LX251" s="6"/>
      <c r="LY251" s="6"/>
      <c r="LZ251" s="6"/>
      <c r="MA251" s="6"/>
      <c r="MB251" s="6"/>
      <c r="MC251" s="6"/>
      <c r="MD251" s="6"/>
      <c r="ME251" s="6"/>
      <c r="MF251" s="6"/>
      <c r="MG251" s="6"/>
      <c r="MH251" s="6"/>
      <c r="MI251" s="6"/>
      <c r="MJ251" s="6"/>
      <c r="MK251" s="6"/>
      <c r="ML251" s="6"/>
      <c r="MM251" s="6"/>
      <c r="MN251" s="6"/>
      <c r="MO251" s="6"/>
      <c r="MP251" s="6"/>
      <c r="MQ251" s="6"/>
      <c r="MR251" s="6"/>
      <c r="MS251" s="6"/>
      <c r="MT251" s="6"/>
      <c r="MU251" s="6"/>
      <c r="MV251" s="6"/>
      <c r="MW251" s="6"/>
      <c r="MX251" s="6"/>
      <c r="MY251" s="6"/>
      <c r="MZ251" s="6"/>
      <c r="NA251" s="6"/>
      <c r="NB251" s="6"/>
      <c r="NC251" s="6"/>
      <c r="ND251" s="6"/>
      <c r="NE251" s="6"/>
      <c r="NF251" s="6"/>
      <c r="NG251" s="6"/>
      <c r="NH251" s="6"/>
      <c r="NI251" s="6"/>
      <c r="NJ251" s="6"/>
      <c r="NK251" s="6"/>
      <c r="NL251" s="6"/>
      <c r="NM251" s="6"/>
      <c r="NN251" s="6"/>
      <c r="NO251" s="6"/>
      <c r="NP251" s="6"/>
      <c r="NQ251" s="6"/>
      <c r="NR251" s="6"/>
      <c r="NS251" s="6"/>
      <c r="NT251" s="6"/>
      <c r="NU251" s="6"/>
      <c r="NV251" s="6"/>
      <c r="NW251" s="6"/>
      <c r="NX251" s="6"/>
      <c r="NY251" s="6"/>
      <c r="NZ251" s="6"/>
      <c r="OA251" s="6"/>
      <c r="OB251" s="6"/>
      <c r="OC251" s="6"/>
      <c r="OD251" s="6"/>
      <c r="OE251" s="6"/>
      <c r="OF251" s="6"/>
      <c r="OG251" s="6"/>
      <c r="OH251" s="6"/>
      <c r="OI251" s="6"/>
      <c r="OJ251" s="6"/>
      <c r="OK251" s="6"/>
      <c r="OL251" s="6"/>
      <c r="OM251" s="6"/>
      <c r="ON251" s="6"/>
      <c r="OO251" s="6"/>
      <c r="OP251" s="6"/>
      <c r="OQ251" s="6"/>
      <c r="OR251" s="6"/>
      <c r="OS251" s="6"/>
      <c r="OT251" s="6"/>
      <c r="OU251" s="6"/>
      <c r="OV251" s="6"/>
      <c r="OW251" s="6"/>
      <c r="OX251" s="6"/>
      <c r="OY251" s="6"/>
      <c r="OZ251" s="6"/>
      <c r="PA251" s="6"/>
      <c r="PB251" s="6"/>
      <c r="PC251" s="6"/>
      <c r="PD251" s="6"/>
      <c r="PE251" s="6"/>
      <c r="PF251" s="6"/>
      <c r="PG251" s="6"/>
      <c r="PH251" s="6"/>
      <c r="PI251" s="6"/>
      <c r="PJ251" s="6"/>
      <c r="PK251" s="6"/>
      <c r="PL251" s="6"/>
      <c r="PM251" s="6"/>
      <c r="PN251" s="6"/>
      <c r="PO251" s="6"/>
      <c r="PP251" s="6"/>
      <c r="PQ251" s="6"/>
      <c r="PR251" s="6"/>
      <c r="PS251" s="6"/>
      <c r="PT251" s="6"/>
      <c r="PU251" s="6"/>
      <c r="PV251" s="6"/>
      <c r="PW251" s="6"/>
      <c r="PX251" s="6"/>
      <c r="PY251" s="6"/>
      <c r="PZ251" s="6"/>
      <c r="QA251" s="6"/>
      <c r="QB251" s="6"/>
      <c r="QC251" s="6"/>
      <c r="QD251" s="6"/>
      <c r="QE251" s="6"/>
      <c r="QF251" s="6"/>
      <c r="QG251" s="6"/>
      <c r="QH251" s="6"/>
      <c r="QI251" s="6"/>
      <c r="QJ251" s="6"/>
      <c r="QK251" s="6"/>
      <c r="QL251" s="6"/>
      <c r="QM251" s="6"/>
      <c r="QN251" s="6"/>
      <c r="QO251" s="6"/>
      <c r="QP251" s="6"/>
      <c r="QQ251" s="6"/>
      <c r="QR251" s="6"/>
      <c r="QS251" s="6"/>
      <c r="QT251" s="6"/>
      <c r="QU251" s="6"/>
      <c r="QV251" s="6"/>
      <c r="QW251" s="6"/>
      <c r="QX251" s="6"/>
      <c r="QY251" s="6"/>
      <c r="QZ251" s="6"/>
      <c r="RA251" s="6"/>
      <c r="RB251" s="6"/>
      <c r="RC251" s="6"/>
      <c r="RD251" s="6"/>
      <c r="RE251" s="6"/>
      <c r="RF251" s="6"/>
      <c r="RG251" s="6"/>
      <c r="RH251" s="6"/>
      <c r="RI251" s="6"/>
      <c r="RJ251" s="6"/>
      <c r="RK251" s="6"/>
      <c r="RL251" s="6"/>
      <c r="RM251" s="6"/>
      <c r="RN251" s="6"/>
      <c r="RO251" s="6"/>
      <c r="RP251" s="6"/>
      <c r="RQ251" s="6"/>
      <c r="RR251" s="6"/>
      <c r="RS251" s="6"/>
      <c r="RT251" s="6"/>
      <c r="RU251" s="6"/>
      <c r="RV251" s="6"/>
      <c r="RW251" s="6"/>
      <c r="RX251" s="6"/>
      <c r="RY251" s="6"/>
      <c r="RZ251" s="6"/>
      <c r="SA251" s="6"/>
      <c r="SB251" s="6"/>
      <c r="SC251" s="6"/>
      <c r="SD251" s="6"/>
      <c r="SE251" s="6"/>
      <c r="SF251" s="6"/>
      <c r="SG251" s="6"/>
      <c r="SH251" s="6"/>
      <c r="SI251" s="6"/>
      <c r="SJ251" s="6"/>
      <c r="SK251" s="6"/>
      <c r="SL251" s="6"/>
      <c r="SM251" s="6"/>
      <c r="SN251" s="6"/>
      <c r="SO251" s="6"/>
      <c r="SP251" s="6"/>
      <c r="SQ251" s="6"/>
      <c r="SR251" s="6"/>
      <c r="SS251" s="6"/>
      <c r="ST251" s="6"/>
      <c r="SU251" s="6"/>
      <c r="SV251" s="6"/>
      <c r="SW251" s="6"/>
      <c r="SX251" s="6"/>
      <c r="SY251" s="6"/>
      <c r="SZ251" s="6"/>
      <c r="TA251" s="6"/>
      <c r="TB251" s="6"/>
      <c r="TC251" s="6"/>
      <c r="TD251" s="6"/>
      <c r="TE251" s="6"/>
      <c r="TF251" s="6"/>
      <c r="TG251" s="6"/>
      <c r="TH251" s="6"/>
      <c r="TI251" s="6"/>
      <c r="TJ251" s="6"/>
      <c r="TK251" s="6"/>
      <c r="TL251" s="6"/>
      <c r="TM251" s="6"/>
      <c r="TN251" s="6"/>
      <c r="TO251" s="6"/>
      <c r="TP251" s="6"/>
      <c r="TQ251" s="6"/>
      <c r="TR251" s="6"/>
      <c r="TS251" s="6"/>
      <c r="TT251" s="6"/>
      <c r="TU251" s="6"/>
      <c r="TV251" s="6"/>
      <c r="TW251" s="6"/>
      <c r="TX251" s="6"/>
      <c r="TY251" s="6"/>
      <c r="TZ251" s="6"/>
      <c r="UA251" s="6"/>
      <c r="UB251" s="6"/>
      <c r="UC251" s="6"/>
      <c r="UD251" s="6"/>
      <c r="UE251" s="6"/>
      <c r="UF251" s="6"/>
      <c r="UG251" s="6"/>
      <c r="UH251" s="6"/>
      <c r="UI251" s="6"/>
      <c r="UJ251" s="6"/>
      <c r="UK251" s="6"/>
      <c r="UL251" s="6"/>
      <c r="UM251" s="6"/>
      <c r="UN251" s="6"/>
      <c r="UO251" s="6"/>
      <c r="UP251" s="6"/>
      <c r="UQ251" s="6"/>
      <c r="UR251" s="6"/>
      <c r="US251" s="6"/>
      <c r="UT251" s="6"/>
      <c r="UU251" s="6"/>
      <c r="UV251" s="6"/>
      <c r="UW251" s="6"/>
      <c r="UX251" s="6"/>
      <c r="UY251" s="6"/>
      <c r="UZ251" s="6"/>
      <c r="VA251" s="6"/>
      <c r="VB251" s="6"/>
      <c r="VC251" s="6"/>
      <c r="VD251" s="6"/>
      <c r="VE251" s="6"/>
      <c r="VF251" s="6"/>
      <c r="VG251" s="6"/>
      <c r="VH251" s="6"/>
      <c r="VI251" s="6"/>
      <c r="VJ251" s="6"/>
      <c r="VK251" s="6"/>
      <c r="VL251" s="6"/>
      <c r="VM251" s="6"/>
      <c r="VN251" s="6"/>
      <c r="VO251" s="6"/>
      <c r="VP251" s="6"/>
      <c r="VQ251" s="6"/>
      <c r="VR251" s="6"/>
      <c r="VS251" s="6"/>
      <c r="VT251" s="6"/>
      <c r="VU251" s="6"/>
      <c r="VV251" s="6"/>
      <c r="VW251" s="6"/>
      <c r="VX251" s="6"/>
      <c r="VY251" s="6"/>
      <c r="VZ251" s="6"/>
      <c r="WA251" s="6"/>
      <c r="WB251" s="6"/>
      <c r="WC251" s="6"/>
      <c r="WD251" s="6"/>
      <c r="WE251" s="6"/>
      <c r="WF251" s="6"/>
      <c r="WG251" s="6"/>
      <c r="WH251" s="6"/>
      <c r="WI251" s="6"/>
      <c r="WJ251" s="6"/>
      <c r="WK251" s="6"/>
      <c r="WL251" s="6"/>
      <c r="WM251" s="6"/>
      <c r="WN251" s="6"/>
      <c r="WO251" s="6"/>
      <c r="WP251" s="6"/>
      <c r="WQ251" s="6"/>
      <c r="WR251" s="6"/>
      <c r="WS251" s="6"/>
      <c r="WT251" s="6"/>
      <c r="WU251" s="6"/>
      <c r="WV251" s="6"/>
      <c r="WW251" s="6"/>
      <c r="WX251" s="6"/>
      <c r="WY251" s="6"/>
      <c r="WZ251" s="6"/>
      <c r="XA251" s="6"/>
      <c r="XB251" s="6"/>
      <c r="XC251" s="6"/>
      <c r="XD251" s="6"/>
      <c r="XE251" s="6"/>
      <c r="XF251" s="6"/>
      <c r="XG251" s="6"/>
      <c r="XH251" s="6"/>
      <c r="XI251" s="6"/>
      <c r="XJ251" s="6"/>
      <c r="XK251" s="6"/>
      <c r="XL251" s="6"/>
      <c r="XM251" s="6"/>
      <c r="XN251" s="6"/>
      <c r="XO251" s="6"/>
      <c r="XP251" s="6"/>
      <c r="XQ251" s="6"/>
      <c r="XR251" s="6"/>
      <c r="XS251" s="6"/>
      <c r="XT251" s="6"/>
      <c r="XU251" s="6"/>
      <c r="XV251" s="6"/>
      <c r="XW251" s="6"/>
      <c r="XX251" s="6"/>
      <c r="XY251" s="6"/>
      <c r="XZ251" s="6"/>
      <c r="YA251" s="6"/>
      <c r="YB251" s="6"/>
      <c r="YC251" s="6"/>
      <c r="YD251" s="6"/>
      <c r="YE251" s="6"/>
      <c r="YF251" s="6"/>
      <c r="YG251" s="6"/>
      <c r="YH251" s="6"/>
      <c r="YI251" s="6"/>
      <c r="YJ251" s="6"/>
      <c r="YK251" s="6"/>
      <c r="YL251" s="6"/>
      <c r="YM251" s="6"/>
      <c r="YN251" s="6"/>
      <c r="YO251" s="6"/>
      <c r="YP251" s="6"/>
      <c r="YQ251" s="6"/>
      <c r="YR251" s="6"/>
      <c r="YS251" s="6"/>
      <c r="YT251" s="6"/>
      <c r="YU251" s="6"/>
      <c r="YV251" s="6"/>
      <c r="YW251" s="6"/>
      <c r="YX251" s="6"/>
      <c r="YY251" s="6"/>
      <c r="YZ251" s="6"/>
      <c r="ZA251" s="6"/>
      <c r="ZB251" s="6"/>
      <c r="ZC251" s="6"/>
      <c r="ZD251" s="6"/>
      <c r="ZE251" s="6"/>
      <c r="ZF251" s="6"/>
      <c r="ZG251" s="6"/>
      <c r="ZH251" s="6"/>
      <c r="ZI251" s="6"/>
      <c r="ZJ251" s="6"/>
      <c r="ZK251" s="6"/>
      <c r="ZL251" s="6"/>
      <c r="ZM251" s="6"/>
      <c r="ZN251" s="6"/>
      <c r="ZO251" s="6"/>
      <c r="ZP251" s="6"/>
      <c r="ZQ251" s="6"/>
      <c r="ZR251" s="6"/>
      <c r="ZS251" s="6"/>
      <c r="ZT251" s="6"/>
      <c r="ZU251" s="6"/>
      <c r="ZV251" s="6"/>
      <c r="ZW251" s="6"/>
      <c r="ZX251" s="6"/>
      <c r="ZY251" s="6"/>
      <c r="ZZ251" s="6"/>
      <c r="AAA251" s="6"/>
      <c r="AAB251" s="6"/>
      <c r="AAC251" s="6"/>
      <c r="AAD251" s="6"/>
      <c r="AAE251" s="6"/>
      <c r="AAF251" s="6"/>
      <c r="AAG251" s="6"/>
      <c r="AAH251" s="6"/>
      <c r="AAI251" s="6"/>
      <c r="AAJ251" s="6"/>
      <c r="AAK251" s="6"/>
      <c r="AAL251" s="6"/>
      <c r="AAM251" s="6"/>
      <c r="AAN251" s="6"/>
      <c r="AAO251" s="6"/>
      <c r="AAP251" s="6"/>
      <c r="AAQ251" s="6"/>
      <c r="AAR251" s="6"/>
      <c r="AAS251" s="6"/>
      <c r="AAT251" s="6"/>
      <c r="AAU251" s="6"/>
      <c r="AAV251" s="6"/>
      <c r="AAW251" s="6"/>
      <c r="AAX251" s="6"/>
      <c r="AAY251" s="6"/>
      <c r="AAZ251" s="6"/>
      <c r="ABA251" s="6"/>
      <c r="ABB251" s="6"/>
      <c r="ABC251" s="6"/>
      <c r="ABD251" s="6"/>
      <c r="ABE251" s="6"/>
      <c r="ABF251" s="6"/>
      <c r="ABG251" s="6"/>
      <c r="ABH251" s="6"/>
      <c r="ABI251" s="6"/>
      <c r="ABJ251" s="6"/>
      <c r="ABK251" s="6"/>
      <c r="ABL251" s="6"/>
      <c r="ABM251" s="6"/>
      <c r="ABN251" s="6"/>
      <c r="ABO251" s="6"/>
      <c r="ABP251" s="6"/>
      <c r="ABQ251" s="6"/>
      <c r="ABR251" s="6"/>
      <c r="ABS251" s="6"/>
      <c r="ABT251" s="6"/>
      <c r="ABU251" s="6"/>
      <c r="ABV251" s="6"/>
      <c r="ABW251" s="6"/>
      <c r="ABX251" s="6"/>
      <c r="ABY251" s="6"/>
      <c r="ABZ251" s="6"/>
      <c r="ACA251" s="6"/>
      <c r="ACB251" s="6"/>
      <c r="ACC251" s="6"/>
      <c r="ACD251" s="6"/>
      <c r="ACE251" s="6"/>
      <c r="ACF251" s="6"/>
      <c r="ACG251" s="6"/>
      <c r="ACH251" s="6"/>
      <c r="ACI251" s="6"/>
      <c r="ACJ251" s="6"/>
      <c r="ACK251" s="6"/>
      <c r="ACL251" s="6"/>
      <c r="ACM251" s="6"/>
      <c r="ACN251" s="6"/>
      <c r="ACO251" s="6"/>
      <c r="ACP251" s="6"/>
      <c r="ACQ251" s="6"/>
      <c r="ACR251" s="6"/>
      <c r="ACS251" s="6"/>
      <c r="ACT251" s="6"/>
      <c r="ACU251" s="6"/>
      <c r="ACV251" s="6"/>
      <c r="ACW251" s="6"/>
      <c r="ACX251" s="6"/>
      <c r="ACY251" s="6"/>
      <c r="ACZ251" s="6"/>
      <c r="ADA251" s="6"/>
      <c r="ADB251" s="6"/>
      <c r="ADC251" s="6"/>
      <c r="ADD251" s="6"/>
      <c r="ADE251" s="6"/>
      <c r="ADF251" s="6"/>
      <c r="ADG251" s="6"/>
      <c r="ADH251" s="6"/>
      <c r="ADI251" s="6"/>
      <c r="ADJ251" s="6"/>
      <c r="ADK251" s="6"/>
      <c r="ADL251" s="6"/>
      <c r="ADM251" s="6"/>
      <c r="ADN251" s="6"/>
      <c r="ADO251" s="6"/>
      <c r="ADP251" s="6"/>
      <c r="ADQ251" s="6"/>
      <c r="ADR251" s="6"/>
      <c r="ADS251" s="6"/>
      <c r="ADT251" s="6"/>
      <c r="ADU251" s="6"/>
      <c r="ADV251" s="6"/>
      <c r="ADW251" s="6"/>
      <c r="ADX251" s="6"/>
      <c r="ADY251" s="6"/>
      <c r="ADZ251" s="6"/>
      <c r="AEA251" s="6"/>
      <c r="AEB251" s="6"/>
      <c r="AEC251" s="6"/>
      <c r="AED251" s="6"/>
      <c r="AEE251" s="6"/>
      <c r="AEF251" s="6"/>
      <c r="AEG251" s="6"/>
      <c r="AEH251" s="6"/>
      <c r="AEI251" s="6"/>
      <c r="AEJ251" s="6"/>
      <c r="AEK251" s="6"/>
      <c r="AEL251" s="6"/>
      <c r="AEM251" s="6"/>
      <c r="AEN251" s="6"/>
      <c r="AEO251" s="6"/>
      <c r="AEP251" s="6"/>
      <c r="AEQ251" s="6"/>
      <c r="AER251" s="6"/>
      <c r="AES251" s="6"/>
      <c r="AET251" s="6"/>
      <c r="AEU251" s="6"/>
      <c r="AEV251" s="6"/>
      <c r="AEW251" s="6"/>
      <c r="AEX251" s="6"/>
      <c r="AEY251" s="6"/>
      <c r="AEZ251" s="6"/>
      <c r="AFA251" s="6"/>
      <c r="AFB251" s="6"/>
      <c r="AFC251" s="6"/>
      <c r="AFD251" s="6"/>
      <c r="AFE251" s="6"/>
      <c r="AFF251" s="6"/>
      <c r="AFG251" s="6"/>
      <c r="AFH251" s="6"/>
      <c r="AFI251" s="6"/>
      <c r="AFJ251" s="6"/>
      <c r="AFK251" s="6"/>
      <c r="AFL251" s="6"/>
    </row>
    <row r="252" spans="1:844" ht="51.75" customHeight="1">
      <c r="A252" s="133"/>
      <c r="B252" s="146"/>
      <c r="C252" s="96" t="s">
        <v>242</v>
      </c>
      <c r="D252" s="92" t="s">
        <v>1323</v>
      </c>
      <c r="E252" s="88" t="s">
        <v>1342</v>
      </c>
      <c r="F252" s="1" t="s">
        <v>648</v>
      </c>
      <c r="G252" s="99" t="s">
        <v>13</v>
      </c>
      <c r="H252" s="81">
        <f>5500+4337.6</f>
        <v>9837.6</v>
      </c>
      <c r="I252" s="84">
        <f>5500+4251</f>
        <v>9751</v>
      </c>
      <c r="J252" s="81">
        <f>4450+4367.5</f>
        <v>8817.5</v>
      </c>
      <c r="K252" s="81">
        <f>4500+9690.9</f>
        <v>14190.9</v>
      </c>
      <c r="L252" s="81"/>
      <c r="M252" s="81"/>
      <c r="N252" s="78" t="s">
        <v>620</v>
      </c>
    </row>
    <row r="253" spans="1:844" s="12" customFormat="1" ht="82.5" hidden="1" customHeight="1">
      <c r="A253" s="133"/>
      <c r="B253" s="146"/>
      <c r="C253" s="93" t="s">
        <v>144</v>
      </c>
      <c r="D253" s="90" t="s">
        <v>575</v>
      </c>
      <c r="E253" s="55" t="s">
        <v>473</v>
      </c>
      <c r="F253" s="1" t="s">
        <v>648</v>
      </c>
      <c r="G253" s="99" t="s">
        <v>709</v>
      </c>
      <c r="H253" s="79"/>
      <c r="I253" s="82"/>
      <c r="J253" s="79"/>
      <c r="K253" s="79"/>
      <c r="L253" s="79"/>
      <c r="M253" s="79"/>
      <c r="N253" s="80" t="s">
        <v>457</v>
      </c>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
      <c r="EY253" s="6"/>
      <c r="EZ253" s="6"/>
      <c r="FA253" s="6"/>
      <c r="FB253" s="6"/>
      <c r="FC253" s="6"/>
      <c r="FD253" s="6"/>
      <c r="FE253" s="6"/>
      <c r="FF253" s="6"/>
      <c r="FG253" s="6"/>
      <c r="FH253" s="6"/>
      <c r="FI253" s="6"/>
      <c r="FJ253" s="6"/>
      <c r="FK253" s="6"/>
      <c r="FL253" s="6"/>
      <c r="FM253" s="6"/>
      <c r="FN253" s="6"/>
      <c r="FO253" s="6"/>
      <c r="FP253" s="6"/>
      <c r="FQ253" s="6"/>
      <c r="FR253" s="6"/>
      <c r="FS253" s="6"/>
      <c r="FT253" s="6"/>
      <c r="FU253" s="6"/>
      <c r="FV253" s="6"/>
      <c r="FW253" s="6"/>
      <c r="FX253" s="6"/>
      <c r="FY253" s="6"/>
      <c r="FZ253" s="6"/>
      <c r="GA253" s="6"/>
      <c r="GB253" s="6"/>
      <c r="GC253" s="6"/>
      <c r="GD253" s="6"/>
      <c r="GE253" s="6"/>
      <c r="GF253" s="6"/>
      <c r="GG253" s="6"/>
      <c r="GH253" s="6"/>
      <c r="GI253" s="6"/>
      <c r="GJ253" s="6"/>
      <c r="GK253" s="6"/>
      <c r="GL253" s="6"/>
      <c r="GM253" s="6"/>
      <c r="GN253" s="6"/>
      <c r="GO253" s="6"/>
      <c r="GP253" s="6"/>
      <c r="GQ253" s="6"/>
      <c r="GR253" s="6"/>
      <c r="GS253" s="6"/>
      <c r="GT253" s="6"/>
      <c r="GU253" s="6"/>
      <c r="GV253" s="6"/>
      <c r="GW253" s="6"/>
      <c r="GX253" s="6"/>
      <c r="GY253" s="6"/>
      <c r="GZ253" s="6"/>
      <c r="HA253" s="6"/>
      <c r="HB253" s="6"/>
      <c r="HC253" s="6"/>
      <c r="HD253" s="6"/>
      <c r="HE253" s="6"/>
      <c r="HF253" s="6"/>
      <c r="HG253" s="6"/>
      <c r="HH253" s="6"/>
      <c r="HI253" s="6"/>
      <c r="HJ253" s="6"/>
      <c r="HK253" s="6"/>
      <c r="HL253" s="6"/>
      <c r="HM253" s="6"/>
      <c r="HN253" s="6"/>
      <c r="HO253" s="6"/>
      <c r="HP253" s="6"/>
      <c r="HQ253" s="6"/>
      <c r="HR253" s="6"/>
      <c r="HS253" s="6"/>
      <c r="HT253" s="6"/>
      <c r="HU253" s="6"/>
      <c r="HV253" s="6"/>
      <c r="HW253" s="6"/>
      <c r="HX253" s="6"/>
      <c r="HY253" s="6"/>
      <c r="HZ253" s="6"/>
      <c r="IA253" s="6"/>
      <c r="IB253" s="6"/>
      <c r="IC253" s="6"/>
      <c r="ID253" s="6"/>
      <c r="IE253" s="6"/>
      <c r="IF253" s="6"/>
      <c r="IG253" s="6"/>
      <c r="IH253" s="6"/>
      <c r="II253" s="6"/>
      <c r="IJ253" s="6"/>
      <c r="IK253" s="6"/>
      <c r="IL253" s="6"/>
      <c r="IM253" s="6"/>
      <c r="IN253" s="6"/>
      <c r="IO253" s="6"/>
      <c r="IP253" s="6"/>
      <c r="IQ253" s="6"/>
      <c r="IR253" s="6"/>
      <c r="IS253" s="6"/>
      <c r="IT253" s="6"/>
      <c r="IU253" s="6"/>
      <c r="IV253" s="6"/>
      <c r="IW253" s="6"/>
      <c r="IX253" s="6"/>
      <c r="IY253" s="6"/>
      <c r="IZ253" s="6"/>
      <c r="JA253" s="6"/>
      <c r="JB253" s="6"/>
      <c r="JC253" s="6"/>
      <c r="JD253" s="6"/>
      <c r="JE253" s="6"/>
      <c r="JF253" s="6"/>
      <c r="JG253" s="6"/>
      <c r="JH253" s="6"/>
      <c r="JI253" s="6"/>
      <c r="JJ253" s="6"/>
      <c r="JK253" s="6"/>
      <c r="JL253" s="6"/>
      <c r="JM253" s="6"/>
      <c r="JN253" s="6"/>
      <c r="JO253" s="6"/>
      <c r="JP253" s="6"/>
      <c r="JQ253" s="6"/>
      <c r="JR253" s="6"/>
      <c r="JS253" s="6"/>
      <c r="JT253" s="6"/>
      <c r="JU253" s="6"/>
      <c r="JV253" s="6"/>
      <c r="JW253" s="6"/>
      <c r="JX253" s="6"/>
      <c r="JY253" s="6"/>
      <c r="JZ253" s="6"/>
      <c r="KA253" s="6"/>
      <c r="KB253" s="6"/>
      <c r="KC253" s="6"/>
      <c r="KD253" s="6"/>
      <c r="KE253" s="6"/>
      <c r="KF253" s="6"/>
      <c r="KG253" s="6"/>
      <c r="KH253" s="6"/>
      <c r="KI253" s="6"/>
      <c r="KJ253" s="6"/>
      <c r="KK253" s="6"/>
      <c r="KL253" s="6"/>
      <c r="KM253" s="6"/>
      <c r="KN253" s="6"/>
      <c r="KO253" s="6"/>
      <c r="KP253" s="6"/>
      <c r="KQ253" s="6"/>
      <c r="KR253" s="6"/>
      <c r="KS253" s="6"/>
      <c r="KT253" s="6"/>
      <c r="KU253" s="6"/>
      <c r="KV253" s="6"/>
      <c r="KW253" s="6"/>
      <c r="KX253" s="6"/>
      <c r="KY253" s="6"/>
      <c r="KZ253" s="6"/>
      <c r="LA253" s="6"/>
      <c r="LB253" s="6"/>
      <c r="LC253" s="6"/>
      <c r="LD253" s="6"/>
      <c r="LE253" s="6"/>
      <c r="LF253" s="6"/>
      <c r="LG253" s="6"/>
      <c r="LH253" s="6"/>
      <c r="LI253" s="6"/>
      <c r="LJ253" s="6"/>
      <c r="LK253" s="6"/>
      <c r="LL253" s="6"/>
      <c r="LM253" s="6"/>
      <c r="LN253" s="6"/>
      <c r="LO253" s="6"/>
      <c r="LP253" s="6"/>
      <c r="LQ253" s="6"/>
      <c r="LR253" s="6"/>
      <c r="LS253" s="6"/>
      <c r="LT253" s="6"/>
      <c r="LU253" s="6"/>
      <c r="LV253" s="6"/>
      <c r="LW253" s="6"/>
      <c r="LX253" s="6"/>
      <c r="LY253" s="6"/>
      <c r="LZ253" s="6"/>
      <c r="MA253" s="6"/>
      <c r="MB253" s="6"/>
      <c r="MC253" s="6"/>
      <c r="MD253" s="6"/>
      <c r="ME253" s="6"/>
      <c r="MF253" s="6"/>
      <c r="MG253" s="6"/>
      <c r="MH253" s="6"/>
      <c r="MI253" s="6"/>
      <c r="MJ253" s="6"/>
      <c r="MK253" s="6"/>
      <c r="ML253" s="6"/>
      <c r="MM253" s="6"/>
      <c r="MN253" s="6"/>
      <c r="MO253" s="6"/>
      <c r="MP253" s="6"/>
      <c r="MQ253" s="6"/>
      <c r="MR253" s="6"/>
      <c r="MS253" s="6"/>
      <c r="MT253" s="6"/>
      <c r="MU253" s="6"/>
      <c r="MV253" s="6"/>
      <c r="MW253" s="6"/>
      <c r="MX253" s="6"/>
      <c r="MY253" s="6"/>
      <c r="MZ253" s="6"/>
      <c r="NA253" s="6"/>
      <c r="NB253" s="6"/>
      <c r="NC253" s="6"/>
      <c r="ND253" s="6"/>
      <c r="NE253" s="6"/>
      <c r="NF253" s="6"/>
      <c r="NG253" s="6"/>
      <c r="NH253" s="6"/>
      <c r="NI253" s="6"/>
      <c r="NJ253" s="6"/>
      <c r="NK253" s="6"/>
      <c r="NL253" s="6"/>
      <c r="NM253" s="6"/>
      <c r="NN253" s="6"/>
      <c r="NO253" s="6"/>
      <c r="NP253" s="6"/>
      <c r="NQ253" s="6"/>
      <c r="NR253" s="6"/>
      <c r="NS253" s="6"/>
      <c r="NT253" s="6"/>
      <c r="NU253" s="6"/>
      <c r="NV253" s="6"/>
      <c r="NW253" s="6"/>
      <c r="NX253" s="6"/>
      <c r="NY253" s="6"/>
      <c r="NZ253" s="6"/>
      <c r="OA253" s="6"/>
      <c r="OB253" s="6"/>
      <c r="OC253" s="6"/>
      <c r="OD253" s="6"/>
      <c r="OE253" s="6"/>
      <c r="OF253" s="6"/>
      <c r="OG253" s="6"/>
      <c r="OH253" s="6"/>
      <c r="OI253" s="6"/>
      <c r="OJ253" s="6"/>
      <c r="OK253" s="6"/>
      <c r="OL253" s="6"/>
      <c r="OM253" s="6"/>
      <c r="ON253" s="6"/>
      <c r="OO253" s="6"/>
      <c r="OP253" s="6"/>
      <c r="OQ253" s="6"/>
      <c r="OR253" s="6"/>
      <c r="OS253" s="6"/>
      <c r="OT253" s="6"/>
      <c r="OU253" s="6"/>
      <c r="OV253" s="6"/>
      <c r="OW253" s="6"/>
      <c r="OX253" s="6"/>
      <c r="OY253" s="6"/>
      <c r="OZ253" s="6"/>
      <c r="PA253" s="6"/>
      <c r="PB253" s="6"/>
      <c r="PC253" s="6"/>
      <c r="PD253" s="6"/>
      <c r="PE253" s="6"/>
      <c r="PF253" s="6"/>
      <c r="PG253" s="6"/>
      <c r="PH253" s="6"/>
      <c r="PI253" s="6"/>
      <c r="PJ253" s="6"/>
      <c r="PK253" s="6"/>
      <c r="PL253" s="6"/>
      <c r="PM253" s="6"/>
      <c r="PN253" s="6"/>
      <c r="PO253" s="6"/>
      <c r="PP253" s="6"/>
      <c r="PQ253" s="6"/>
      <c r="PR253" s="6"/>
      <c r="PS253" s="6"/>
      <c r="PT253" s="6"/>
      <c r="PU253" s="6"/>
      <c r="PV253" s="6"/>
      <c r="PW253" s="6"/>
      <c r="PX253" s="6"/>
      <c r="PY253" s="6"/>
      <c r="PZ253" s="6"/>
      <c r="QA253" s="6"/>
      <c r="QB253" s="6"/>
      <c r="QC253" s="6"/>
      <c r="QD253" s="6"/>
      <c r="QE253" s="6"/>
      <c r="QF253" s="6"/>
      <c r="QG253" s="6"/>
      <c r="QH253" s="6"/>
      <c r="QI253" s="6"/>
      <c r="QJ253" s="6"/>
      <c r="QK253" s="6"/>
      <c r="QL253" s="6"/>
      <c r="QM253" s="6"/>
      <c r="QN253" s="6"/>
      <c r="QO253" s="6"/>
      <c r="QP253" s="6"/>
      <c r="QQ253" s="6"/>
      <c r="QR253" s="6"/>
      <c r="QS253" s="6"/>
      <c r="QT253" s="6"/>
      <c r="QU253" s="6"/>
      <c r="QV253" s="6"/>
      <c r="QW253" s="6"/>
      <c r="QX253" s="6"/>
      <c r="QY253" s="6"/>
      <c r="QZ253" s="6"/>
      <c r="RA253" s="6"/>
      <c r="RB253" s="6"/>
      <c r="RC253" s="6"/>
      <c r="RD253" s="6"/>
      <c r="RE253" s="6"/>
      <c r="RF253" s="6"/>
      <c r="RG253" s="6"/>
      <c r="RH253" s="6"/>
      <c r="RI253" s="6"/>
      <c r="RJ253" s="6"/>
      <c r="RK253" s="6"/>
      <c r="RL253" s="6"/>
      <c r="RM253" s="6"/>
      <c r="RN253" s="6"/>
      <c r="RO253" s="6"/>
      <c r="RP253" s="6"/>
      <c r="RQ253" s="6"/>
      <c r="RR253" s="6"/>
      <c r="RS253" s="6"/>
      <c r="RT253" s="6"/>
      <c r="RU253" s="6"/>
      <c r="RV253" s="6"/>
      <c r="RW253" s="6"/>
      <c r="RX253" s="6"/>
      <c r="RY253" s="6"/>
      <c r="RZ253" s="6"/>
      <c r="SA253" s="6"/>
      <c r="SB253" s="6"/>
      <c r="SC253" s="6"/>
      <c r="SD253" s="6"/>
      <c r="SE253" s="6"/>
      <c r="SF253" s="6"/>
      <c r="SG253" s="6"/>
      <c r="SH253" s="6"/>
      <c r="SI253" s="6"/>
      <c r="SJ253" s="6"/>
      <c r="SK253" s="6"/>
      <c r="SL253" s="6"/>
      <c r="SM253" s="6"/>
      <c r="SN253" s="6"/>
      <c r="SO253" s="6"/>
      <c r="SP253" s="6"/>
      <c r="SQ253" s="6"/>
      <c r="SR253" s="6"/>
      <c r="SS253" s="6"/>
      <c r="ST253" s="6"/>
      <c r="SU253" s="6"/>
      <c r="SV253" s="6"/>
      <c r="SW253" s="6"/>
      <c r="SX253" s="6"/>
      <c r="SY253" s="6"/>
      <c r="SZ253" s="6"/>
      <c r="TA253" s="6"/>
      <c r="TB253" s="6"/>
      <c r="TC253" s="6"/>
      <c r="TD253" s="6"/>
      <c r="TE253" s="6"/>
      <c r="TF253" s="6"/>
      <c r="TG253" s="6"/>
      <c r="TH253" s="6"/>
      <c r="TI253" s="6"/>
      <c r="TJ253" s="6"/>
      <c r="TK253" s="6"/>
      <c r="TL253" s="6"/>
      <c r="TM253" s="6"/>
      <c r="TN253" s="6"/>
      <c r="TO253" s="6"/>
      <c r="TP253" s="6"/>
      <c r="TQ253" s="6"/>
      <c r="TR253" s="6"/>
      <c r="TS253" s="6"/>
      <c r="TT253" s="6"/>
      <c r="TU253" s="6"/>
      <c r="TV253" s="6"/>
      <c r="TW253" s="6"/>
      <c r="TX253" s="6"/>
      <c r="TY253" s="6"/>
      <c r="TZ253" s="6"/>
      <c r="UA253" s="6"/>
      <c r="UB253" s="6"/>
      <c r="UC253" s="6"/>
      <c r="UD253" s="6"/>
      <c r="UE253" s="6"/>
      <c r="UF253" s="6"/>
      <c r="UG253" s="6"/>
      <c r="UH253" s="6"/>
      <c r="UI253" s="6"/>
      <c r="UJ253" s="6"/>
      <c r="UK253" s="6"/>
      <c r="UL253" s="6"/>
      <c r="UM253" s="6"/>
      <c r="UN253" s="6"/>
      <c r="UO253" s="6"/>
      <c r="UP253" s="6"/>
      <c r="UQ253" s="6"/>
      <c r="UR253" s="6"/>
      <c r="US253" s="6"/>
      <c r="UT253" s="6"/>
      <c r="UU253" s="6"/>
      <c r="UV253" s="6"/>
      <c r="UW253" s="6"/>
      <c r="UX253" s="6"/>
      <c r="UY253" s="6"/>
      <c r="UZ253" s="6"/>
      <c r="VA253" s="6"/>
      <c r="VB253" s="6"/>
      <c r="VC253" s="6"/>
      <c r="VD253" s="6"/>
      <c r="VE253" s="6"/>
      <c r="VF253" s="6"/>
      <c r="VG253" s="6"/>
      <c r="VH253" s="6"/>
      <c r="VI253" s="6"/>
      <c r="VJ253" s="6"/>
      <c r="VK253" s="6"/>
      <c r="VL253" s="6"/>
      <c r="VM253" s="6"/>
      <c r="VN253" s="6"/>
      <c r="VO253" s="6"/>
      <c r="VP253" s="6"/>
      <c r="VQ253" s="6"/>
      <c r="VR253" s="6"/>
      <c r="VS253" s="6"/>
      <c r="VT253" s="6"/>
      <c r="VU253" s="6"/>
      <c r="VV253" s="6"/>
      <c r="VW253" s="6"/>
      <c r="VX253" s="6"/>
      <c r="VY253" s="6"/>
      <c r="VZ253" s="6"/>
      <c r="WA253" s="6"/>
      <c r="WB253" s="6"/>
      <c r="WC253" s="6"/>
      <c r="WD253" s="6"/>
      <c r="WE253" s="6"/>
      <c r="WF253" s="6"/>
      <c r="WG253" s="6"/>
      <c r="WH253" s="6"/>
      <c r="WI253" s="6"/>
      <c r="WJ253" s="6"/>
      <c r="WK253" s="6"/>
      <c r="WL253" s="6"/>
      <c r="WM253" s="6"/>
      <c r="WN253" s="6"/>
      <c r="WO253" s="6"/>
      <c r="WP253" s="6"/>
      <c r="WQ253" s="6"/>
      <c r="WR253" s="6"/>
      <c r="WS253" s="6"/>
      <c r="WT253" s="6"/>
      <c r="WU253" s="6"/>
      <c r="WV253" s="6"/>
      <c r="WW253" s="6"/>
      <c r="WX253" s="6"/>
      <c r="WY253" s="6"/>
      <c r="WZ253" s="6"/>
      <c r="XA253" s="6"/>
      <c r="XB253" s="6"/>
      <c r="XC253" s="6"/>
      <c r="XD253" s="6"/>
      <c r="XE253" s="6"/>
      <c r="XF253" s="6"/>
      <c r="XG253" s="6"/>
      <c r="XH253" s="6"/>
      <c r="XI253" s="6"/>
      <c r="XJ253" s="6"/>
      <c r="XK253" s="6"/>
      <c r="XL253" s="6"/>
      <c r="XM253" s="6"/>
      <c r="XN253" s="6"/>
      <c r="XO253" s="6"/>
      <c r="XP253" s="6"/>
      <c r="XQ253" s="6"/>
      <c r="XR253" s="6"/>
      <c r="XS253" s="6"/>
      <c r="XT253" s="6"/>
      <c r="XU253" s="6"/>
      <c r="XV253" s="6"/>
      <c r="XW253" s="6"/>
      <c r="XX253" s="6"/>
      <c r="XY253" s="6"/>
      <c r="XZ253" s="6"/>
      <c r="YA253" s="6"/>
      <c r="YB253" s="6"/>
      <c r="YC253" s="6"/>
      <c r="YD253" s="6"/>
      <c r="YE253" s="6"/>
      <c r="YF253" s="6"/>
      <c r="YG253" s="6"/>
      <c r="YH253" s="6"/>
      <c r="YI253" s="6"/>
      <c r="YJ253" s="6"/>
      <c r="YK253" s="6"/>
      <c r="YL253" s="6"/>
      <c r="YM253" s="6"/>
      <c r="YN253" s="6"/>
      <c r="YO253" s="6"/>
      <c r="YP253" s="6"/>
      <c r="YQ253" s="6"/>
      <c r="YR253" s="6"/>
      <c r="YS253" s="6"/>
      <c r="YT253" s="6"/>
      <c r="YU253" s="6"/>
      <c r="YV253" s="6"/>
      <c r="YW253" s="6"/>
      <c r="YX253" s="6"/>
      <c r="YY253" s="6"/>
      <c r="YZ253" s="6"/>
      <c r="ZA253" s="6"/>
      <c r="ZB253" s="6"/>
      <c r="ZC253" s="6"/>
      <c r="ZD253" s="6"/>
      <c r="ZE253" s="6"/>
      <c r="ZF253" s="6"/>
      <c r="ZG253" s="6"/>
      <c r="ZH253" s="6"/>
      <c r="ZI253" s="6"/>
      <c r="ZJ253" s="6"/>
      <c r="ZK253" s="6"/>
      <c r="ZL253" s="6"/>
      <c r="ZM253" s="6"/>
      <c r="ZN253" s="6"/>
      <c r="ZO253" s="6"/>
      <c r="ZP253" s="6"/>
      <c r="ZQ253" s="6"/>
      <c r="ZR253" s="6"/>
      <c r="ZS253" s="6"/>
      <c r="ZT253" s="6"/>
      <c r="ZU253" s="6"/>
      <c r="ZV253" s="6"/>
      <c r="ZW253" s="6"/>
      <c r="ZX253" s="6"/>
      <c r="ZY253" s="6"/>
      <c r="ZZ253" s="6"/>
      <c r="AAA253" s="6"/>
      <c r="AAB253" s="6"/>
      <c r="AAC253" s="6"/>
      <c r="AAD253" s="6"/>
      <c r="AAE253" s="6"/>
      <c r="AAF253" s="6"/>
      <c r="AAG253" s="6"/>
      <c r="AAH253" s="6"/>
      <c r="AAI253" s="6"/>
      <c r="AAJ253" s="6"/>
      <c r="AAK253" s="6"/>
      <c r="AAL253" s="6"/>
      <c r="AAM253" s="6"/>
      <c r="AAN253" s="6"/>
      <c r="AAO253" s="6"/>
      <c r="AAP253" s="6"/>
      <c r="AAQ253" s="6"/>
      <c r="AAR253" s="6"/>
      <c r="AAS253" s="6"/>
      <c r="AAT253" s="6"/>
      <c r="AAU253" s="6"/>
      <c r="AAV253" s="6"/>
      <c r="AAW253" s="6"/>
      <c r="AAX253" s="6"/>
      <c r="AAY253" s="6"/>
      <c r="AAZ253" s="6"/>
      <c r="ABA253" s="6"/>
      <c r="ABB253" s="6"/>
      <c r="ABC253" s="6"/>
      <c r="ABD253" s="6"/>
      <c r="ABE253" s="6"/>
      <c r="ABF253" s="6"/>
      <c r="ABG253" s="6"/>
      <c r="ABH253" s="6"/>
      <c r="ABI253" s="6"/>
      <c r="ABJ253" s="6"/>
      <c r="ABK253" s="6"/>
      <c r="ABL253" s="6"/>
      <c r="ABM253" s="6"/>
      <c r="ABN253" s="6"/>
      <c r="ABO253" s="6"/>
      <c r="ABP253" s="6"/>
      <c r="ABQ253" s="6"/>
      <c r="ABR253" s="6"/>
      <c r="ABS253" s="6"/>
      <c r="ABT253" s="6"/>
      <c r="ABU253" s="6"/>
      <c r="ABV253" s="6"/>
      <c r="ABW253" s="6"/>
      <c r="ABX253" s="6"/>
      <c r="ABY253" s="6"/>
      <c r="ABZ253" s="6"/>
      <c r="ACA253" s="6"/>
      <c r="ACB253" s="6"/>
      <c r="ACC253" s="6"/>
      <c r="ACD253" s="6"/>
      <c r="ACE253" s="6"/>
      <c r="ACF253" s="6"/>
      <c r="ACG253" s="6"/>
      <c r="ACH253" s="6"/>
      <c r="ACI253" s="6"/>
      <c r="ACJ253" s="6"/>
      <c r="ACK253" s="6"/>
      <c r="ACL253" s="6"/>
      <c r="ACM253" s="6"/>
      <c r="ACN253" s="6"/>
      <c r="ACO253" s="6"/>
      <c r="ACP253" s="6"/>
      <c r="ACQ253" s="6"/>
      <c r="ACR253" s="6"/>
      <c r="ACS253" s="6"/>
      <c r="ACT253" s="6"/>
      <c r="ACU253" s="6"/>
      <c r="ACV253" s="6"/>
      <c r="ACW253" s="6"/>
      <c r="ACX253" s="6"/>
      <c r="ACY253" s="6"/>
      <c r="ACZ253" s="6"/>
      <c r="ADA253" s="6"/>
      <c r="ADB253" s="6"/>
      <c r="ADC253" s="6"/>
      <c r="ADD253" s="6"/>
      <c r="ADE253" s="6"/>
      <c r="ADF253" s="6"/>
      <c r="ADG253" s="6"/>
      <c r="ADH253" s="6"/>
      <c r="ADI253" s="6"/>
      <c r="ADJ253" s="6"/>
      <c r="ADK253" s="6"/>
      <c r="ADL253" s="6"/>
      <c r="ADM253" s="6"/>
      <c r="ADN253" s="6"/>
      <c r="ADO253" s="6"/>
      <c r="ADP253" s="6"/>
      <c r="ADQ253" s="6"/>
      <c r="ADR253" s="6"/>
      <c r="ADS253" s="6"/>
      <c r="ADT253" s="6"/>
      <c r="ADU253" s="6"/>
      <c r="ADV253" s="6"/>
      <c r="ADW253" s="6"/>
      <c r="ADX253" s="6"/>
      <c r="ADY253" s="6"/>
      <c r="ADZ253" s="6"/>
      <c r="AEA253" s="6"/>
      <c r="AEB253" s="6"/>
      <c r="AEC253" s="6"/>
      <c r="AED253" s="6"/>
      <c r="AEE253" s="6"/>
      <c r="AEF253" s="6"/>
      <c r="AEG253" s="6"/>
      <c r="AEH253" s="6"/>
      <c r="AEI253" s="6"/>
      <c r="AEJ253" s="6"/>
      <c r="AEK253" s="6"/>
      <c r="AEL253" s="6"/>
      <c r="AEM253" s="6"/>
      <c r="AEN253" s="6"/>
      <c r="AEO253" s="6"/>
      <c r="AEP253" s="6"/>
      <c r="AEQ253" s="6"/>
      <c r="AER253" s="6"/>
      <c r="AES253" s="6"/>
      <c r="AET253" s="6"/>
      <c r="AEU253" s="6"/>
      <c r="AEV253" s="6"/>
      <c r="AEW253" s="6"/>
      <c r="AEX253" s="6"/>
      <c r="AEY253" s="6"/>
      <c r="AEZ253" s="6"/>
      <c r="AFA253" s="6"/>
      <c r="AFB253" s="6"/>
      <c r="AFC253" s="6"/>
      <c r="AFD253" s="6"/>
      <c r="AFE253" s="6"/>
      <c r="AFF253" s="6"/>
      <c r="AFG253" s="6"/>
      <c r="AFH253" s="6"/>
      <c r="AFI253" s="6"/>
      <c r="AFJ253" s="6"/>
      <c r="AFK253" s="6"/>
      <c r="AFL253" s="6"/>
    </row>
    <row r="254" spans="1:844" s="8" customFormat="1" ht="108.75" customHeight="1">
      <c r="A254" s="133"/>
      <c r="B254" s="146"/>
      <c r="C254" s="93" t="s">
        <v>144</v>
      </c>
      <c r="D254" s="90" t="s">
        <v>143</v>
      </c>
      <c r="E254" s="88" t="s">
        <v>1334</v>
      </c>
      <c r="F254" s="1" t="s">
        <v>648</v>
      </c>
      <c r="G254" s="99" t="s">
        <v>12</v>
      </c>
      <c r="H254" s="87"/>
      <c r="I254" s="87"/>
      <c r="J254" s="87"/>
      <c r="K254" s="87">
        <v>420</v>
      </c>
      <c r="L254" s="87">
        <v>420</v>
      </c>
      <c r="M254" s="87">
        <v>790.5</v>
      </c>
      <c r="N254" s="80" t="s">
        <v>1335</v>
      </c>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6"/>
      <c r="EY254" s="6"/>
      <c r="EZ254" s="6"/>
      <c r="FA254" s="6"/>
      <c r="FB254" s="6"/>
      <c r="FC254" s="6"/>
      <c r="FD254" s="6"/>
      <c r="FE254" s="6"/>
      <c r="FF254" s="6"/>
      <c r="FG254" s="6"/>
      <c r="FH254" s="6"/>
      <c r="FI254" s="6"/>
      <c r="FJ254" s="6"/>
      <c r="FK254" s="6"/>
      <c r="FL254" s="6"/>
      <c r="FM254" s="6"/>
      <c r="FN254" s="6"/>
      <c r="FO254" s="6"/>
      <c r="FP254" s="6"/>
      <c r="FQ254" s="6"/>
      <c r="FR254" s="6"/>
      <c r="FS254" s="6"/>
      <c r="FT254" s="6"/>
      <c r="FU254" s="6"/>
      <c r="FV254" s="6"/>
      <c r="FW254" s="6"/>
      <c r="FX254" s="6"/>
      <c r="FY254" s="6"/>
      <c r="FZ254" s="6"/>
      <c r="GA254" s="6"/>
      <c r="GB254" s="6"/>
      <c r="GC254" s="6"/>
      <c r="GD254" s="6"/>
      <c r="GE254" s="6"/>
      <c r="GF254" s="6"/>
      <c r="GG254" s="6"/>
      <c r="GH254" s="6"/>
      <c r="GI254" s="6"/>
      <c r="GJ254" s="6"/>
      <c r="GK254" s="6"/>
      <c r="GL254" s="6"/>
      <c r="GM254" s="6"/>
      <c r="GN254" s="6"/>
      <c r="GO254" s="6"/>
      <c r="GP254" s="6"/>
      <c r="GQ254" s="6"/>
      <c r="GR254" s="6"/>
      <c r="GS254" s="6"/>
      <c r="GT254" s="6"/>
      <c r="GU254" s="6"/>
      <c r="GV254" s="6"/>
      <c r="GW254" s="6"/>
      <c r="GX254" s="6"/>
      <c r="GY254" s="6"/>
      <c r="GZ254" s="6"/>
      <c r="HA254" s="6"/>
      <c r="HB254" s="6"/>
      <c r="HC254" s="6"/>
      <c r="HD254" s="6"/>
      <c r="HE254" s="6"/>
      <c r="HF254" s="6"/>
      <c r="HG254" s="6"/>
      <c r="HH254" s="6"/>
      <c r="HI254" s="6"/>
      <c r="HJ254" s="6"/>
      <c r="HK254" s="6"/>
      <c r="HL254" s="6"/>
      <c r="HM254" s="6"/>
      <c r="HN254" s="6"/>
      <c r="HO254" s="6"/>
      <c r="HP254" s="6"/>
      <c r="HQ254" s="6"/>
      <c r="HR254" s="6"/>
      <c r="HS254" s="6"/>
      <c r="HT254" s="6"/>
      <c r="HU254" s="6"/>
      <c r="HV254" s="6"/>
      <c r="HW254" s="6"/>
      <c r="HX254" s="6"/>
      <c r="HY254" s="6"/>
      <c r="HZ254" s="6"/>
      <c r="IA254" s="6"/>
      <c r="IB254" s="6"/>
      <c r="IC254" s="6"/>
      <c r="ID254" s="6"/>
      <c r="IE254" s="6"/>
      <c r="IF254" s="6"/>
      <c r="IG254" s="6"/>
      <c r="IH254" s="6"/>
      <c r="II254" s="6"/>
      <c r="IJ254" s="6"/>
      <c r="IK254" s="6"/>
      <c r="IL254" s="6"/>
      <c r="IM254" s="6"/>
      <c r="IN254" s="6"/>
      <c r="IO254" s="6"/>
      <c r="IP254" s="6"/>
      <c r="IQ254" s="6"/>
      <c r="IR254" s="6"/>
      <c r="IS254" s="6"/>
      <c r="IT254" s="6"/>
      <c r="IU254" s="6"/>
      <c r="IV254" s="6"/>
      <c r="IW254" s="6"/>
      <c r="IX254" s="6"/>
      <c r="IY254" s="6"/>
      <c r="IZ254" s="6"/>
      <c r="JA254" s="6"/>
      <c r="JB254" s="6"/>
      <c r="JC254" s="6"/>
      <c r="JD254" s="6"/>
      <c r="JE254" s="6"/>
      <c r="JF254" s="6"/>
      <c r="JG254" s="6"/>
      <c r="JH254" s="6"/>
      <c r="JI254" s="6"/>
      <c r="JJ254" s="6"/>
      <c r="JK254" s="6"/>
      <c r="JL254" s="6"/>
      <c r="JM254" s="6"/>
      <c r="JN254" s="6"/>
      <c r="JO254" s="6"/>
      <c r="JP254" s="6"/>
      <c r="JQ254" s="6"/>
      <c r="JR254" s="6"/>
      <c r="JS254" s="6"/>
      <c r="JT254" s="6"/>
      <c r="JU254" s="6"/>
      <c r="JV254" s="6"/>
      <c r="JW254" s="6"/>
      <c r="JX254" s="6"/>
      <c r="JY254" s="6"/>
      <c r="JZ254" s="6"/>
      <c r="KA254" s="6"/>
      <c r="KB254" s="6"/>
      <c r="KC254" s="6"/>
      <c r="KD254" s="6"/>
      <c r="KE254" s="6"/>
      <c r="KF254" s="6"/>
      <c r="KG254" s="6"/>
      <c r="KH254" s="6"/>
      <c r="KI254" s="6"/>
      <c r="KJ254" s="6"/>
      <c r="KK254" s="6"/>
      <c r="KL254" s="6"/>
      <c r="KM254" s="6"/>
      <c r="KN254" s="6"/>
      <c r="KO254" s="6"/>
      <c r="KP254" s="6"/>
      <c r="KQ254" s="6"/>
      <c r="KR254" s="6"/>
      <c r="KS254" s="6"/>
      <c r="KT254" s="6"/>
      <c r="KU254" s="6"/>
      <c r="KV254" s="6"/>
      <c r="KW254" s="6"/>
      <c r="KX254" s="6"/>
      <c r="KY254" s="6"/>
      <c r="KZ254" s="6"/>
      <c r="LA254" s="6"/>
      <c r="LB254" s="6"/>
      <c r="LC254" s="6"/>
      <c r="LD254" s="6"/>
      <c r="LE254" s="6"/>
      <c r="LF254" s="6"/>
      <c r="LG254" s="6"/>
      <c r="LH254" s="6"/>
      <c r="LI254" s="6"/>
      <c r="LJ254" s="6"/>
      <c r="LK254" s="6"/>
      <c r="LL254" s="6"/>
      <c r="LM254" s="6"/>
      <c r="LN254" s="6"/>
      <c r="LO254" s="6"/>
      <c r="LP254" s="6"/>
      <c r="LQ254" s="6"/>
      <c r="LR254" s="6"/>
      <c r="LS254" s="6"/>
      <c r="LT254" s="6"/>
      <c r="LU254" s="6"/>
      <c r="LV254" s="6"/>
      <c r="LW254" s="6"/>
      <c r="LX254" s="6"/>
      <c r="LY254" s="6"/>
      <c r="LZ254" s="6"/>
      <c r="MA254" s="6"/>
      <c r="MB254" s="6"/>
      <c r="MC254" s="6"/>
      <c r="MD254" s="6"/>
      <c r="ME254" s="6"/>
      <c r="MF254" s="6"/>
      <c r="MG254" s="6"/>
      <c r="MH254" s="6"/>
      <c r="MI254" s="6"/>
      <c r="MJ254" s="6"/>
      <c r="MK254" s="6"/>
      <c r="ML254" s="6"/>
      <c r="MM254" s="6"/>
      <c r="MN254" s="6"/>
      <c r="MO254" s="6"/>
      <c r="MP254" s="6"/>
      <c r="MQ254" s="6"/>
      <c r="MR254" s="6"/>
      <c r="MS254" s="6"/>
      <c r="MT254" s="6"/>
      <c r="MU254" s="6"/>
      <c r="MV254" s="6"/>
      <c r="MW254" s="6"/>
      <c r="MX254" s="6"/>
      <c r="MY254" s="6"/>
      <c r="MZ254" s="6"/>
      <c r="NA254" s="6"/>
      <c r="NB254" s="6"/>
      <c r="NC254" s="6"/>
      <c r="ND254" s="6"/>
      <c r="NE254" s="6"/>
      <c r="NF254" s="6"/>
      <c r="NG254" s="6"/>
      <c r="NH254" s="6"/>
      <c r="NI254" s="6"/>
      <c r="NJ254" s="6"/>
      <c r="NK254" s="6"/>
      <c r="NL254" s="6"/>
      <c r="NM254" s="6"/>
      <c r="NN254" s="6"/>
      <c r="NO254" s="6"/>
      <c r="NP254" s="6"/>
      <c r="NQ254" s="6"/>
      <c r="NR254" s="6"/>
      <c r="NS254" s="6"/>
      <c r="NT254" s="6"/>
      <c r="NU254" s="6"/>
      <c r="NV254" s="6"/>
      <c r="NW254" s="6"/>
      <c r="NX254" s="6"/>
      <c r="NY254" s="6"/>
      <c r="NZ254" s="6"/>
      <c r="OA254" s="6"/>
      <c r="OB254" s="6"/>
      <c r="OC254" s="6"/>
      <c r="OD254" s="6"/>
      <c r="OE254" s="6"/>
      <c r="OF254" s="6"/>
      <c r="OG254" s="6"/>
      <c r="OH254" s="6"/>
      <c r="OI254" s="6"/>
      <c r="OJ254" s="6"/>
      <c r="OK254" s="6"/>
      <c r="OL254" s="6"/>
      <c r="OM254" s="6"/>
      <c r="ON254" s="6"/>
      <c r="OO254" s="6"/>
      <c r="OP254" s="6"/>
      <c r="OQ254" s="6"/>
      <c r="OR254" s="6"/>
      <c r="OS254" s="6"/>
      <c r="OT254" s="6"/>
      <c r="OU254" s="6"/>
      <c r="OV254" s="6"/>
      <c r="OW254" s="6"/>
      <c r="OX254" s="6"/>
      <c r="OY254" s="6"/>
      <c r="OZ254" s="6"/>
      <c r="PA254" s="6"/>
      <c r="PB254" s="6"/>
      <c r="PC254" s="6"/>
      <c r="PD254" s="6"/>
      <c r="PE254" s="6"/>
      <c r="PF254" s="6"/>
      <c r="PG254" s="6"/>
      <c r="PH254" s="6"/>
      <c r="PI254" s="6"/>
      <c r="PJ254" s="6"/>
      <c r="PK254" s="6"/>
      <c r="PL254" s="6"/>
      <c r="PM254" s="6"/>
      <c r="PN254" s="6"/>
      <c r="PO254" s="6"/>
      <c r="PP254" s="6"/>
      <c r="PQ254" s="6"/>
      <c r="PR254" s="6"/>
      <c r="PS254" s="6"/>
      <c r="PT254" s="6"/>
      <c r="PU254" s="6"/>
      <c r="PV254" s="6"/>
      <c r="PW254" s="6"/>
      <c r="PX254" s="6"/>
      <c r="PY254" s="6"/>
      <c r="PZ254" s="6"/>
      <c r="QA254" s="6"/>
      <c r="QB254" s="6"/>
      <c r="QC254" s="6"/>
      <c r="QD254" s="6"/>
      <c r="QE254" s="6"/>
      <c r="QF254" s="6"/>
      <c r="QG254" s="6"/>
      <c r="QH254" s="6"/>
      <c r="QI254" s="6"/>
      <c r="QJ254" s="6"/>
      <c r="QK254" s="6"/>
      <c r="QL254" s="6"/>
      <c r="QM254" s="6"/>
      <c r="QN254" s="6"/>
      <c r="QO254" s="6"/>
      <c r="QP254" s="6"/>
      <c r="QQ254" s="6"/>
      <c r="QR254" s="6"/>
      <c r="QS254" s="6"/>
      <c r="QT254" s="6"/>
      <c r="QU254" s="6"/>
      <c r="QV254" s="6"/>
      <c r="QW254" s="6"/>
      <c r="QX254" s="6"/>
      <c r="QY254" s="6"/>
      <c r="QZ254" s="6"/>
      <c r="RA254" s="6"/>
      <c r="RB254" s="6"/>
      <c r="RC254" s="6"/>
      <c r="RD254" s="6"/>
      <c r="RE254" s="6"/>
      <c r="RF254" s="6"/>
      <c r="RG254" s="6"/>
      <c r="RH254" s="6"/>
      <c r="RI254" s="6"/>
      <c r="RJ254" s="6"/>
      <c r="RK254" s="6"/>
      <c r="RL254" s="6"/>
      <c r="RM254" s="6"/>
      <c r="RN254" s="6"/>
      <c r="RO254" s="6"/>
      <c r="RP254" s="6"/>
      <c r="RQ254" s="6"/>
      <c r="RR254" s="6"/>
      <c r="RS254" s="6"/>
      <c r="RT254" s="6"/>
      <c r="RU254" s="6"/>
      <c r="RV254" s="6"/>
      <c r="RW254" s="6"/>
      <c r="RX254" s="6"/>
      <c r="RY254" s="6"/>
      <c r="RZ254" s="6"/>
      <c r="SA254" s="6"/>
      <c r="SB254" s="6"/>
      <c r="SC254" s="6"/>
      <c r="SD254" s="6"/>
      <c r="SE254" s="6"/>
      <c r="SF254" s="6"/>
      <c r="SG254" s="6"/>
      <c r="SH254" s="6"/>
      <c r="SI254" s="6"/>
      <c r="SJ254" s="6"/>
      <c r="SK254" s="6"/>
      <c r="SL254" s="6"/>
      <c r="SM254" s="6"/>
      <c r="SN254" s="6"/>
      <c r="SO254" s="6"/>
      <c r="SP254" s="6"/>
      <c r="SQ254" s="6"/>
      <c r="SR254" s="6"/>
      <c r="SS254" s="6"/>
      <c r="ST254" s="6"/>
      <c r="SU254" s="6"/>
      <c r="SV254" s="6"/>
      <c r="SW254" s="6"/>
      <c r="SX254" s="6"/>
      <c r="SY254" s="6"/>
      <c r="SZ254" s="6"/>
      <c r="TA254" s="6"/>
      <c r="TB254" s="6"/>
      <c r="TC254" s="6"/>
      <c r="TD254" s="6"/>
      <c r="TE254" s="6"/>
      <c r="TF254" s="6"/>
      <c r="TG254" s="6"/>
      <c r="TH254" s="6"/>
      <c r="TI254" s="6"/>
      <c r="TJ254" s="6"/>
      <c r="TK254" s="6"/>
      <c r="TL254" s="6"/>
      <c r="TM254" s="6"/>
      <c r="TN254" s="6"/>
      <c r="TO254" s="6"/>
      <c r="TP254" s="6"/>
      <c r="TQ254" s="6"/>
      <c r="TR254" s="6"/>
      <c r="TS254" s="6"/>
      <c r="TT254" s="6"/>
      <c r="TU254" s="6"/>
      <c r="TV254" s="6"/>
      <c r="TW254" s="6"/>
      <c r="TX254" s="6"/>
      <c r="TY254" s="6"/>
      <c r="TZ254" s="6"/>
      <c r="UA254" s="6"/>
      <c r="UB254" s="6"/>
      <c r="UC254" s="6"/>
      <c r="UD254" s="6"/>
      <c r="UE254" s="6"/>
      <c r="UF254" s="6"/>
      <c r="UG254" s="6"/>
      <c r="UH254" s="6"/>
      <c r="UI254" s="6"/>
      <c r="UJ254" s="6"/>
      <c r="UK254" s="6"/>
      <c r="UL254" s="6"/>
      <c r="UM254" s="6"/>
      <c r="UN254" s="6"/>
      <c r="UO254" s="6"/>
      <c r="UP254" s="6"/>
      <c r="UQ254" s="6"/>
      <c r="UR254" s="6"/>
      <c r="US254" s="6"/>
      <c r="UT254" s="6"/>
      <c r="UU254" s="6"/>
      <c r="UV254" s="6"/>
      <c r="UW254" s="6"/>
      <c r="UX254" s="6"/>
      <c r="UY254" s="6"/>
      <c r="UZ254" s="6"/>
      <c r="VA254" s="6"/>
      <c r="VB254" s="6"/>
      <c r="VC254" s="6"/>
      <c r="VD254" s="6"/>
      <c r="VE254" s="6"/>
      <c r="VF254" s="6"/>
      <c r="VG254" s="6"/>
      <c r="VH254" s="6"/>
      <c r="VI254" s="6"/>
      <c r="VJ254" s="6"/>
      <c r="VK254" s="6"/>
      <c r="VL254" s="6"/>
      <c r="VM254" s="6"/>
      <c r="VN254" s="6"/>
      <c r="VO254" s="6"/>
      <c r="VP254" s="6"/>
      <c r="VQ254" s="6"/>
      <c r="VR254" s="6"/>
      <c r="VS254" s="6"/>
      <c r="VT254" s="6"/>
      <c r="VU254" s="6"/>
      <c r="VV254" s="6"/>
      <c r="VW254" s="6"/>
      <c r="VX254" s="6"/>
      <c r="VY254" s="6"/>
      <c r="VZ254" s="6"/>
      <c r="WA254" s="6"/>
      <c r="WB254" s="6"/>
      <c r="WC254" s="6"/>
      <c r="WD254" s="6"/>
      <c r="WE254" s="6"/>
      <c r="WF254" s="6"/>
      <c r="WG254" s="6"/>
      <c r="WH254" s="6"/>
      <c r="WI254" s="6"/>
      <c r="WJ254" s="6"/>
      <c r="WK254" s="6"/>
      <c r="WL254" s="6"/>
      <c r="WM254" s="6"/>
      <c r="WN254" s="6"/>
      <c r="WO254" s="6"/>
      <c r="WP254" s="6"/>
      <c r="WQ254" s="6"/>
      <c r="WR254" s="6"/>
      <c r="WS254" s="6"/>
      <c r="WT254" s="6"/>
      <c r="WU254" s="6"/>
      <c r="WV254" s="6"/>
      <c r="WW254" s="6"/>
      <c r="WX254" s="6"/>
      <c r="WY254" s="6"/>
      <c r="WZ254" s="6"/>
      <c r="XA254" s="6"/>
      <c r="XB254" s="6"/>
      <c r="XC254" s="6"/>
      <c r="XD254" s="6"/>
      <c r="XE254" s="6"/>
      <c r="XF254" s="6"/>
      <c r="XG254" s="6"/>
      <c r="XH254" s="6"/>
      <c r="XI254" s="6"/>
      <c r="XJ254" s="6"/>
      <c r="XK254" s="6"/>
      <c r="XL254" s="6"/>
      <c r="XM254" s="6"/>
      <c r="XN254" s="6"/>
      <c r="XO254" s="6"/>
      <c r="XP254" s="6"/>
      <c r="XQ254" s="6"/>
      <c r="XR254" s="6"/>
      <c r="XS254" s="6"/>
      <c r="XT254" s="6"/>
      <c r="XU254" s="6"/>
      <c r="XV254" s="6"/>
      <c r="XW254" s="6"/>
      <c r="XX254" s="6"/>
      <c r="XY254" s="6"/>
      <c r="XZ254" s="6"/>
      <c r="YA254" s="6"/>
      <c r="YB254" s="6"/>
      <c r="YC254" s="6"/>
      <c r="YD254" s="6"/>
      <c r="YE254" s="6"/>
      <c r="YF254" s="6"/>
      <c r="YG254" s="6"/>
      <c r="YH254" s="6"/>
      <c r="YI254" s="6"/>
      <c r="YJ254" s="6"/>
      <c r="YK254" s="6"/>
      <c r="YL254" s="6"/>
      <c r="YM254" s="6"/>
      <c r="YN254" s="6"/>
      <c r="YO254" s="6"/>
      <c r="YP254" s="6"/>
      <c r="YQ254" s="6"/>
      <c r="YR254" s="6"/>
      <c r="YS254" s="6"/>
      <c r="YT254" s="6"/>
      <c r="YU254" s="6"/>
      <c r="YV254" s="6"/>
      <c r="YW254" s="6"/>
      <c r="YX254" s="6"/>
      <c r="YY254" s="6"/>
      <c r="YZ254" s="6"/>
      <c r="ZA254" s="6"/>
      <c r="ZB254" s="6"/>
      <c r="ZC254" s="6"/>
      <c r="ZD254" s="6"/>
      <c r="ZE254" s="6"/>
      <c r="ZF254" s="6"/>
      <c r="ZG254" s="6"/>
      <c r="ZH254" s="6"/>
      <c r="ZI254" s="6"/>
      <c r="ZJ254" s="6"/>
      <c r="ZK254" s="6"/>
      <c r="ZL254" s="6"/>
      <c r="ZM254" s="6"/>
      <c r="ZN254" s="6"/>
      <c r="ZO254" s="6"/>
      <c r="ZP254" s="6"/>
      <c r="ZQ254" s="6"/>
      <c r="ZR254" s="6"/>
      <c r="ZS254" s="6"/>
      <c r="ZT254" s="6"/>
      <c r="ZU254" s="6"/>
      <c r="ZV254" s="6"/>
      <c r="ZW254" s="6"/>
      <c r="ZX254" s="6"/>
      <c r="ZY254" s="6"/>
      <c r="ZZ254" s="6"/>
      <c r="AAA254" s="6"/>
      <c r="AAB254" s="6"/>
      <c r="AAC254" s="6"/>
      <c r="AAD254" s="6"/>
      <c r="AAE254" s="6"/>
      <c r="AAF254" s="6"/>
      <c r="AAG254" s="6"/>
      <c r="AAH254" s="6"/>
      <c r="AAI254" s="6"/>
      <c r="AAJ254" s="6"/>
      <c r="AAK254" s="6"/>
      <c r="AAL254" s="6"/>
      <c r="AAM254" s="6"/>
      <c r="AAN254" s="6"/>
      <c r="AAO254" s="6"/>
      <c r="AAP254" s="6"/>
      <c r="AAQ254" s="6"/>
      <c r="AAR254" s="6"/>
      <c r="AAS254" s="6"/>
      <c r="AAT254" s="6"/>
      <c r="AAU254" s="6"/>
      <c r="AAV254" s="6"/>
      <c r="AAW254" s="6"/>
      <c r="AAX254" s="6"/>
      <c r="AAY254" s="6"/>
      <c r="AAZ254" s="6"/>
      <c r="ABA254" s="6"/>
      <c r="ABB254" s="6"/>
      <c r="ABC254" s="6"/>
      <c r="ABD254" s="6"/>
      <c r="ABE254" s="6"/>
      <c r="ABF254" s="6"/>
      <c r="ABG254" s="6"/>
      <c r="ABH254" s="6"/>
      <c r="ABI254" s="6"/>
      <c r="ABJ254" s="6"/>
      <c r="ABK254" s="6"/>
      <c r="ABL254" s="6"/>
      <c r="ABM254" s="6"/>
      <c r="ABN254" s="6"/>
      <c r="ABO254" s="6"/>
      <c r="ABP254" s="6"/>
      <c r="ABQ254" s="6"/>
      <c r="ABR254" s="6"/>
      <c r="ABS254" s="6"/>
      <c r="ABT254" s="6"/>
      <c r="ABU254" s="6"/>
      <c r="ABV254" s="6"/>
      <c r="ABW254" s="6"/>
      <c r="ABX254" s="6"/>
      <c r="ABY254" s="6"/>
      <c r="ABZ254" s="6"/>
      <c r="ACA254" s="6"/>
      <c r="ACB254" s="6"/>
      <c r="ACC254" s="6"/>
      <c r="ACD254" s="6"/>
      <c r="ACE254" s="6"/>
      <c r="ACF254" s="6"/>
      <c r="ACG254" s="6"/>
      <c r="ACH254" s="6"/>
      <c r="ACI254" s="6"/>
      <c r="ACJ254" s="6"/>
      <c r="ACK254" s="6"/>
      <c r="ACL254" s="6"/>
      <c r="ACM254" s="6"/>
      <c r="ACN254" s="6"/>
      <c r="ACO254" s="6"/>
      <c r="ACP254" s="6"/>
      <c r="ACQ254" s="6"/>
      <c r="ACR254" s="6"/>
      <c r="ACS254" s="6"/>
      <c r="ACT254" s="6"/>
      <c r="ACU254" s="6"/>
      <c r="ACV254" s="6"/>
      <c r="ACW254" s="6"/>
      <c r="ACX254" s="6"/>
      <c r="ACY254" s="6"/>
      <c r="ACZ254" s="6"/>
      <c r="ADA254" s="6"/>
      <c r="ADB254" s="6"/>
      <c r="ADC254" s="6"/>
      <c r="ADD254" s="6"/>
      <c r="ADE254" s="6"/>
      <c r="ADF254" s="6"/>
      <c r="ADG254" s="6"/>
      <c r="ADH254" s="6"/>
      <c r="ADI254" s="6"/>
      <c r="ADJ254" s="6"/>
      <c r="ADK254" s="6"/>
      <c r="ADL254" s="6"/>
      <c r="ADM254" s="6"/>
      <c r="ADN254" s="6"/>
      <c r="ADO254" s="6"/>
      <c r="ADP254" s="6"/>
      <c r="ADQ254" s="6"/>
      <c r="ADR254" s="6"/>
      <c r="ADS254" s="6"/>
      <c r="ADT254" s="6"/>
      <c r="ADU254" s="6"/>
      <c r="ADV254" s="6"/>
      <c r="ADW254" s="6"/>
      <c r="ADX254" s="6"/>
      <c r="ADY254" s="6"/>
      <c r="ADZ254" s="6"/>
      <c r="AEA254" s="6"/>
      <c r="AEB254" s="6"/>
      <c r="AEC254" s="6"/>
      <c r="AED254" s="6"/>
      <c r="AEE254" s="6"/>
      <c r="AEF254" s="6"/>
      <c r="AEG254" s="6"/>
      <c r="AEH254" s="6"/>
      <c r="AEI254" s="6"/>
      <c r="AEJ254" s="6"/>
      <c r="AEK254" s="6"/>
      <c r="AEL254" s="6"/>
      <c r="AEM254" s="6"/>
      <c r="AEN254" s="6"/>
      <c r="AEO254" s="6"/>
      <c r="AEP254" s="6"/>
      <c r="AEQ254" s="6"/>
      <c r="AER254" s="6"/>
      <c r="AES254" s="6"/>
      <c r="AET254" s="6"/>
      <c r="AEU254" s="6"/>
      <c r="AEV254" s="6"/>
      <c r="AEW254" s="6"/>
      <c r="AEX254" s="6"/>
      <c r="AEY254" s="6"/>
      <c r="AEZ254" s="6"/>
      <c r="AFA254" s="6"/>
      <c r="AFB254" s="6"/>
      <c r="AFC254" s="6"/>
      <c r="AFD254" s="6"/>
      <c r="AFE254" s="6"/>
      <c r="AFF254" s="6"/>
      <c r="AFG254" s="6"/>
      <c r="AFH254" s="6"/>
      <c r="AFI254" s="6"/>
      <c r="AFJ254" s="6"/>
      <c r="AFK254" s="6"/>
      <c r="AFL254" s="6"/>
    </row>
    <row r="255" spans="1:844" ht="90">
      <c r="A255" s="133" t="s">
        <v>314</v>
      </c>
      <c r="B255" s="146" t="s">
        <v>304</v>
      </c>
      <c r="C255" s="147" t="s">
        <v>428</v>
      </c>
      <c r="D255" s="157" t="s">
        <v>1022</v>
      </c>
      <c r="E255" s="2" t="s">
        <v>1506</v>
      </c>
      <c r="F255" s="93" t="s">
        <v>661</v>
      </c>
      <c r="G255" s="93" t="s">
        <v>662</v>
      </c>
      <c r="H255" s="154">
        <f>SUM(H258:H261)</f>
        <v>17753.5</v>
      </c>
      <c r="I255" s="161">
        <f t="shared" ref="I255:M255" si="32">SUM(I258:I261)</f>
        <v>17569.900000000001</v>
      </c>
      <c r="J255" s="129">
        <f t="shared" ref="J255:L255" si="33">SUM(J258:J261)</f>
        <v>13855.2</v>
      </c>
      <c r="K255" s="129">
        <f t="shared" si="33"/>
        <v>8185.7</v>
      </c>
      <c r="L255" s="154">
        <f t="shared" si="33"/>
        <v>8261</v>
      </c>
      <c r="M255" s="154">
        <f t="shared" si="32"/>
        <v>8227.2999999999993</v>
      </c>
      <c r="N255" s="169"/>
    </row>
    <row r="256" spans="1:844" ht="45">
      <c r="A256" s="133"/>
      <c r="B256" s="146"/>
      <c r="C256" s="147"/>
      <c r="D256" s="157"/>
      <c r="E256" s="2" t="s">
        <v>156</v>
      </c>
      <c r="F256" s="93" t="s">
        <v>157</v>
      </c>
      <c r="G256" s="93" t="s">
        <v>158</v>
      </c>
      <c r="H256" s="154"/>
      <c r="I256" s="161"/>
      <c r="J256" s="130"/>
      <c r="K256" s="130"/>
      <c r="L256" s="154"/>
      <c r="M256" s="154"/>
      <c r="N256" s="169"/>
    </row>
    <row r="257" spans="1:844" ht="15">
      <c r="A257" s="133"/>
      <c r="B257" s="146"/>
      <c r="C257" s="147"/>
      <c r="D257" s="157"/>
      <c r="E257" s="2" t="s">
        <v>605</v>
      </c>
      <c r="F257" s="93"/>
      <c r="G257" s="93"/>
      <c r="H257" s="79"/>
      <c r="I257" s="82"/>
      <c r="J257" s="79"/>
      <c r="K257" s="79"/>
      <c r="L257" s="79"/>
      <c r="M257" s="79"/>
      <c r="N257" s="80"/>
    </row>
    <row r="258" spans="1:844" ht="95.25" customHeight="1">
      <c r="A258" s="133"/>
      <c r="B258" s="146"/>
      <c r="C258" s="93" t="s">
        <v>489</v>
      </c>
      <c r="D258" s="90" t="s">
        <v>397</v>
      </c>
      <c r="E258" s="2" t="s">
        <v>279</v>
      </c>
      <c r="F258" s="93" t="s">
        <v>648</v>
      </c>
      <c r="G258" s="93" t="s">
        <v>280</v>
      </c>
      <c r="H258" s="79">
        <v>7997.6</v>
      </c>
      <c r="I258" s="82">
        <v>7862.2</v>
      </c>
      <c r="J258" s="79">
        <v>7356.2</v>
      </c>
      <c r="K258" s="79">
        <v>1669.7</v>
      </c>
      <c r="L258" s="79">
        <v>1711.3</v>
      </c>
      <c r="M258" s="79">
        <v>1711.3</v>
      </c>
      <c r="N258" s="80" t="s">
        <v>1312</v>
      </c>
    </row>
    <row r="259" spans="1:844" ht="69" customHeight="1">
      <c r="A259" s="133"/>
      <c r="B259" s="146"/>
      <c r="C259" s="93" t="s">
        <v>490</v>
      </c>
      <c r="D259" s="90" t="s">
        <v>397</v>
      </c>
      <c r="E259" s="88" t="s">
        <v>768</v>
      </c>
      <c r="F259" s="99" t="s">
        <v>648</v>
      </c>
      <c r="G259" s="99" t="s">
        <v>769</v>
      </c>
      <c r="H259" s="79">
        <v>9755.9</v>
      </c>
      <c r="I259" s="82">
        <v>9707.7000000000007</v>
      </c>
      <c r="J259" s="79">
        <v>6499</v>
      </c>
      <c r="K259" s="79">
        <v>6499</v>
      </c>
      <c r="L259" s="79">
        <v>6499</v>
      </c>
      <c r="M259" s="79">
        <v>6499</v>
      </c>
      <c r="N259" s="80" t="s">
        <v>1313</v>
      </c>
    </row>
    <row r="260" spans="1:844" ht="107.25" customHeight="1">
      <c r="A260" s="133"/>
      <c r="B260" s="146"/>
      <c r="C260" s="93" t="s">
        <v>1184</v>
      </c>
      <c r="D260" s="90" t="s">
        <v>572</v>
      </c>
      <c r="E260" s="88" t="s">
        <v>1334</v>
      </c>
      <c r="F260" s="1" t="s">
        <v>648</v>
      </c>
      <c r="G260" s="99" t="s">
        <v>12</v>
      </c>
      <c r="H260" s="87"/>
      <c r="I260" s="87"/>
      <c r="J260" s="87"/>
      <c r="K260" s="87">
        <v>17</v>
      </c>
      <c r="L260" s="87">
        <v>50.7</v>
      </c>
      <c r="M260" s="87">
        <v>17</v>
      </c>
      <c r="N260" s="80" t="s">
        <v>1335</v>
      </c>
    </row>
    <row r="261" spans="1:844" ht="76.5" hidden="1" customHeight="1">
      <c r="A261" s="133"/>
      <c r="B261" s="146"/>
      <c r="C261" s="93" t="s">
        <v>178</v>
      </c>
      <c r="D261" s="90" t="s">
        <v>396</v>
      </c>
      <c r="E261" s="55" t="s">
        <v>473</v>
      </c>
      <c r="F261" s="1" t="s">
        <v>648</v>
      </c>
      <c r="G261" s="99" t="s">
        <v>709</v>
      </c>
      <c r="H261" s="79"/>
      <c r="I261" s="82"/>
      <c r="J261" s="79"/>
      <c r="K261" s="79"/>
      <c r="L261" s="79"/>
      <c r="M261" s="79"/>
      <c r="N261" s="80" t="s">
        <v>458</v>
      </c>
    </row>
    <row r="262" spans="1:844" ht="105">
      <c r="A262" s="133" t="s">
        <v>315</v>
      </c>
      <c r="B262" s="146" t="s">
        <v>541</v>
      </c>
      <c r="C262" s="147" t="s">
        <v>429</v>
      </c>
      <c r="D262" s="157" t="s">
        <v>444</v>
      </c>
      <c r="E262" s="2" t="s">
        <v>641</v>
      </c>
      <c r="F262" s="93" t="s">
        <v>642</v>
      </c>
      <c r="G262" s="93" t="s">
        <v>643</v>
      </c>
      <c r="H262" s="86">
        <f>SUM(H264:H266)</f>
        <v>11314.2</v>
      </c>
      <c r="I262" s="91">
        <f t="shared" ref="I262:M262" si="34">SUM(I264:I266)</f>
        <v>11180.9</v>
      </c>
      <c r="J262" s="86">
        <f t="shared" ref="J262:L262" si="35">SUM(J264:J266)</f>
        <v>12648.3</v>
      </c>
      <c r="K262" s="86">
        <f t="shared" si="35"/>
        <v>11839.5</v>
      </c>
      <c r="L262" s="86">
        <f t="shared" si="35"/>
        <v>11984.7</v>
      </c>
      <c r="M262" s="86">
        <f t="shared" si="34"/>
        <v>11984.7</v>
      </c>
      <c r="N262" s="80"/>
    </row>
    <row r="263" spans="1:844" ht="15">
      <c r="A263" s="133"/>
      <c r="B263" s="146"/>
      <c r="C263" s="147"/>
      <c r="D263" s="157"/>
      <c r="E263" s="2" t="s">
        <v>605</v>
      </c>
      <c r="F263" s="93"/>
      <c r="G263" s="93"/>
      <c r="H263" s="86"/>
      <c r="I263" s="91"/>
      <c r="J263" s="86"/>
      <c r="K263" s="86"/>
      <c r="L263" s="86"/>
      <c r="M263" s="86"/>
      <c r="N263" s="80"/>
    </row>
    <row r="264" spans="1:844" ht="45" customHeight="1">
      <c r="A264" s="133"/>
      <c r="B264" s="146"/>
      <c r="C264" s="147" t="s">
        <v>491</v>
      </c>
      <c r="D264" s="157" t="s">
        <v>444</v>
      </c>
      <c r="E264" s="88" t="s">
        <v>804</v>
      </c>
      <c r="F264" s="99" t="s">
        <v>806</v>
      </c>
      <c r="G264" s="38" t="s">
        <v>805</v>
      </c>
      <c r="H264" s="160">
        <v>11314.2</v>
      </c>
      <c r="I264" s="168">
        <v>11180.9</v>
      </c>
      <c r="J264" s="165">
        <v>12648.3</v>
      </c>
      <c r="K264" s="165">
        <v>11839.5</v>
      </c>
      <c r="L264" s="160">
        <v>11984.7</v>
      </c>
      <c r="M264" s="160">
        <v>11984.7</v>
      </c>
      <c r="N264" s="169" t="s">
        <v>698</v>
      </c>
    </row>
    <row r="265" spans="1:844" s="12" customFormat="1" ht="45">
      <c r="A265" s="133"/>
      <c r="B265" s="146"/>
      <c r="C265" s="147"/>
      <c r="D265" s="157"/>
      <c r="E265" s="88" t="s">
        <v>495</v>
      </c>
      <c r="F265" s="99" t="s">
        <v>648</v>
      </c>
      <c r="G265" s="38" t="s">
        <v>496</v>
      </c>
      <c r="H265" s="160"/>
      <c r="I265" s="168"/>
      <c r="J265" s="166"/>
      <c r="K265" s="166"/>
      <c r="L265" s="160"/>
      <c r="M265" s="160"/>
      <c r="N265" s="169"/>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c r="FB265" s="6"/>
      <c r="FC265" s="6"/>
      <c r="FD265" s="6"/>
      <c r="FE265" s="6"/>
      <c r="FF265" s="6"/>
      <c r="FG265" s="6"/>
      <c r="FH265" s="6"/>
      <c r="FI265" s="6"/>
      <c r="FJ265" s="6"/>
      <c r="FK265" s="6"/>
      <c r="FL265" s="6"/>
      <c r="FM265" s="6"/>
      <c r="FN265" s="6"/>
      <c r="FO265" s="6"/>
      <c r="FP265" s="6"/>
      <c r="FQ265" s="6"/>
      <c r="FR265" s="6"/>
      <c r="FS265" s="6"/>
      <c r="FT265" s="6"/>
      <c r="FU265" s="6"/>
      <c r="FV265" s="6"/>
      <c r="FW265" s="6"/>
      <c r="FX265" s="6"/>
      <c r="FY265" s="6"/>
      <c r="FZ265" s="6"/>
      <c r="GA265" s="6"/>
      <c r="GB265" s="6"/>
      <c r="GC265" s="6"/>
      <c r="GD265" s="6"/>
      <c r="GE265" s="6"/>
      <c r="GF265" s="6"/>
      <c r="GG265" s="6"/>
      <c r="GH265" s="6"/>
      <c r="GI265" s="6"/>
      <c r="GJ265" s="6"/>
      <c r="GK265" s="6"/>
      <c r="GL265" s="6"/>
      <c r="GM265" s="6"/>
      <c r="GN265" s="6"/>
      <c r="GO265" s="6"/>
      <c r="GP265" s="6"/>
      <c r="GQ265" s="6"/>
      <c r="GR265" s="6"/>
      <c r="GS265" s="6"/>
      <c r="GT265" s="6"/>
      <c r="GU265" s="6"/>
      <c r="GV265" s="6"/>
      <c r="GW265" s="6"/>
      <c r="GX265" s="6"/>
      <c r="GY265" s="6"/>
      <c r="GZ265" s="6"/>
      <c r="HA265" s="6"/>
      <c r="HB265" s="6"/>
      <c r="HC265" s="6"/>
      <c r="HD265" s="6"/>
      <c r="HE265" s="6"/>
      <c r="HF265" s="6"/>
      <c r="HG265" s="6"/>
      <c r="HH265" s="6"/>
      <c r="HI265" s="6"/>
      <c r="HJ265" s="6"/>
      <c r="HK265" s="6"/>
      <c r="HL265" s="6"/>
      <c r="HM265" s="6"/>
      <c r="HN265" s="6"/>
      <c r="HO265" s="6"/>
      <c r="HP265" s="6"/>
      <c r="HQ265" s="6"/>
      <c r="HR265" s="6"/>
      <c r="HS265" s="6"/>
      <c r="HT265" s="6"/>
      <c r="HU265" s="6"/>
      <c r="HV265" s="6"/>
      <c r="HW265" s="6"/>
      <c r="HX265" s="6"/>
      <c r="HY265" s="6"/>
      <c r="HZ265" s="6"/>
      <c r="IA265" s="6"/>
      <c r="IB265" s="6"/>
      <c r="IC265" s="6"/>
      <c r="ID265" s="6"/>
      <c r="IE265" s="6"/>
      <c r="IF265" s="6"/>
      <c r="IG265" s="6"/>
      <c r="IH265" s="6"/>
      <c r="II265" s="6"/>
      <c r="IJ265" s="6"/>
      <c r="IK265" s="6"/>
      <c r="IL265" s="6"/>
      <c r="IM265" s="6"/>
      <c r="IN265" s="6"/>
      <c r="IO265" s="6"/>
      <c r="IP265" s="6"/>
      <c r="IQ265" s="6"/>
      <c r="IR265" s="6"/>
      <c r="IS265" s="6"/>
      <c r="IT265" s="6"/>
      <c r="IU265" s="6"/>
      <c r="IV265" s="6"/>
      <c r="IW265" s="6"/>
      <c r="IX265" s="6"/>
      <c r="IY265" s="6"/>
      <c r="IZ265" s="6"/>
      <c r="JA265" s="6"/>
      <c r="JB265" s="6"/>
      <c r="JC265" s="6"/>
      <c r="JD265" s="6"/>
      <c r="JE265" s="6"/>
      <c r="JF265" s="6"/>
      <c r="JG265" s="6"/>
      <c r="JH265" s="6"/>
      <c r="JI265" s="6"/>
      <c r="JJ265" s="6"/>
      <c r="JK265" s="6"/>
      <c r="JL265" s="6"/>
      <c r="JM265" s="6"/>
      <c r="JN265" s="6"/>
      <c r="JO265" s="6"/>
      <c r="JP265" s="6"/>
      <c r="JQ265" s="6"/>
      <c r="JR265" s="6"/>
      <c r="JS265" s="6"/>
      <c r="JT265" s="6"/>
      <c r="JU265" s="6"/>
      <c r="JV265" s="6"/>
      <c r="JW265" s="6"/>
      <c r="JX265" s="6"/>
      <c r="JY265" s="6"/>
      <c r="JZ265" s="6"/>
      <c r="KA265" s="6"/>
      <c r="KB265" s="6"/>
      <c r="KC265" s="6"/>
      <c r="KD265" s="6"/>
      <c r="KE265" s="6"/>
      <c r="KF265" s="6"/>
      <c r="KG265" s="6"/>
      <c r="KH265" s="6"/>
      <c r="KI265" s="6"/>
      <c r="KJ265" s="6"/>
      <c r="KK265" s="6"/>
      <c r="KL265" s="6"/>
      <c r="KM265" s="6"/>
      <c r="KN265" s="6"/>
      <c r="KO265" s="6"/>
      <c r="KP265" s="6"/>
      <c r="KQ265" s="6"/>
      <c r="KR265" s="6"/>
      <c r="KS265" s="6"/>
      <c r="KT265" s="6"/>
      <c r="KU265" s="6"/>
      <c r="KV265" s="6"/>
      <c r="KW265" s="6"/>
      <c r="KX265" s="6"/>
      <c r="KY265" s="6"/>
      <c r="KZ265" s="6"/>
      <c r="LA265" s="6"/>
      <c r="LB265" s="6"/>
      <c r="LC265" s="6"/>
      <c r="LD265" s="6"/>
      <c r="LE265" s="6"/>
      <c r="LF265" s="6"/>
      <c r="LG265" s="6"/>
      <c r="LH265" s="6"/>
      <c r="LI265" s="6"/>
      <c r="LJ265" s="6"/>
      <c r="LK265" s="6"/>
      <c r="LL265" s="6"/>
      <c r="LM265" s="6"/>
      <c r="LN265" s="6"/>
      <c r="LO265" s="6"/>
      <c r="LP265" s="6"/>
      <c r="LQ265" s="6"/>
      <c r="LR265" s="6"/>
      <c r="LS265" s="6"/>
      <c r="LT265" s="6"/>
      <c r="LU265" s="6"/>
      <c r="LV265" s="6"/>
      <c r="LW265" s="6"/>
      <c r="LX265" s="6"/>
      <c r="LY265" s="6"/>
      <c r="LZ265" s="6"/>
      <c r="MA265" s="6"/>
      <c r="MB265" s="6"/>
      <c r="MC265" s="6"/>
      <c r="MD265" s="6"/>
      <c r="ME265" s="6"/>
      <c r="MF265" s="6"/>
      <c r="MG265" s="6"/>
      <c r="MH265" s="6"/>
      <c r="MI265" s="6"/>
      <c r="MJ265" s="6"/>
      <c r="MK265" s="6"/>
      <c r="ML265" s="6"/>
      <c r="MM265" s="6"/>
      <c r="MN265" s="6"/>
      <c r="MO265" s="6"/>
      <c r="MP265" s="6"/>
      <c r="MQ265" s="6"/>
      <c r="MR265" s="6"/>
      <c r="MS265" s="6"/>
      <c r="MT265" s="6"/>
      <c r="MU265" s="6"/>
      <c r="MV265" s="6"/>
      <c r="MW265" s="6"/>
      <c r="MX265" s="6"/>
      <c r="MY265" s="6"/>
      <c r="MZ265" s="6"/>
      <c r="NA265" s="6"/>
      <c r="NB265" s="6"/>
      <c r="NC265" s="6"/>
      <c r="ND265" s="6"/>
      <c r="NE265" s="6"/>
      <c r="NF265" s="6"/>
      <c r="NG265" s="6"/>
      <c r="NH265" s="6"/>
      <c r="NI265" s="6"/>
      <c r="NJ265" s="6"/>
      <c r="NK265" s="6"/>
      <c r="NL265" s="6"/>
      <c r="NM265" s="6"/>
      <c r="NN265" s="6"/>
      <c r="NO265" s="6"/>
      <c r="NP265" s="6"/>
      <c r="NQ265" s="6"/>
      <c r="NR265" s="6"/>
      <c r="NS265" s="6"/>
      <c r="NT265" s="6"/>
      <c r="NU265" s="6"/>
      <c r="NV265" s="6"/>
      <c r="NW265" s="6"/>
      <c r="NX265" s="6"/>
      <c r="NY265" s="6"/>
      <c r="NZ265" s="6"/>
      <c r="OA265" s="6"/>
      <c r="OB265" s="6"/>
      <c r="OC265" s="6"/>
      <c r="OD265" s="6"/>
      <c r="OE265" s="6"/>
      <c r="OF265" s="6"/>
      <c r="OG265" s="6"/>
      <c r="OH265" s="6"/>
      <c r="OI265" s="6"/>
      <c r="OJ265" s="6"/>
      <c r="OK265" s="6"/>
      <c r="OL265" s="6"/>
      <c r="OM265" s="6"/>
      <c r="ON265" s="6"/>
      <c r="OO265" s="6"/>
      <c r="OP265" s="6"/>
      <c r="OQ265" s="6"/>
      <c r="OR265" s="6"/>
      <c r="OS265" s="6"/>
      <c r="OT265" s="6"/>
      <c r="OU265" s="6"/>
      <c r="OV265" s="6"/>
      <c r="OW265" s="6"/>
      <c r="OX265" s="6"/>
      <c r="OY265" s="6"/>
      <c r="OZ265" s="6"/>
      <c r="PA265" s="6"/>
      <c r="PB265" s="6"/>
      <c r="PC265" s="6"/>
      <c r="PD265" s="6"/>
      <c r="PE265" s="6"/>
      <c r="PF265" s="6"/>
      <c r="PG265" s="6"/>
      <c r="PH265" s="6"/>
      <c r="PI265" s="6"/>
      <c r="PJ265" s="6"/>
      <c r="PK265" s="6"/>
      <c r="PL265" s="6"/>
      <c r="PM265" s="6"/>
      <c r="PN265" s="6"/>
      <c r="PO265" s="6"/>
      <c r="PP265" s="6"/>
      <c r="PQ265" s="6"/>
      <c r="PR265" s="6"/>
      <c r="PS265" s="6"/>
      <c r="PT265" s="6"/>
      <c r="PU265" s="6"/>
      <c r="PV265" s="6"/>
      <c r="PW265" s="6"/>
      <c r="PX265" s="6"/>
      <c r="PY265" s="6"/>
      <c r="PZ265" s="6"/>
      <c r="QA265" s="6"/>
      <c r="QB265" s="6"/>
      <c r="QC265" s="6"/>
      <c r="QD265" s="6"/>
      <c r="QE265" s="6"/>
      <c r="QF265" s="6"/>
      <c r="QG265" s="6"/>
      <c r="QH265" s="6"/>
      <c r="QI265" s="6"/>
      <c r="QJ265" s="6"/>
      <c r="QK265" s="6"/>
      <c r="QL265" s="6"/>
      <c r="QM265" s="6"/>
      <c r="QN265" s="6"/>
      <c r="QO265" s="6"/>
      <c r="QP265" s="6"/>
      <c r="QQ265" s="6"/>
      <c r="QR265" s="6"/>
      <c r="QS265" s="6"/>
      <c r="QT265" s="6"/>
      <c r="QU265" s="6"/>
      <c r="QV265" s="6"/>
      <c r="QW265" s="6"/>
      <c r="QX265" s="6"/>
      <c r="QY265" s="6"/>
      <c r="QZ265" s="6"/>
      <c r="RA265" s="6"/>
      <c r="RB265" s="6"/>
      <c r="RC265" s="6"/>
      <c r="RD265" s="6"/>
      <c r="RE265" s="6"/>
      <c r="RF265" s="6"/>
      <c r="RG265" s="6"/>
      <c r="RH265" s="6"/>
      <c r="RI265" s="6"/>
      <c r="RJ265" s="6"/>
      <c r="RK265" s="6"/>
      <c r="RL265" s="6"/>
      <c r="RM265" s="6"/>
      <c r="RN265" s="6"/>
      <c r="RO265" s="6"/>
      <c r="RP265" s="6"/>
      <c r="RQ265" s="6"/>
      <c r="RR265" s="6"/>
      <c r="RS265" s="6"/>
      <c r="RT265" s="6"/>
      <c r="RU265" s="6"/>
      <c r="RV265" s="6"/>
      <c r="RW265" s="6"/>
      <c r="RX265" s="6"/>
      <c r="RY265" s="6"/>
      <c r="RZ265" s="6"/>
      <c r="SA265" s="6"/>
      <c r="SB265" s="6"/>
      <c r="SC265" s="6"/>
      <c r="SD265" s="6"/>
      <c r="SE265" s="6"/>
      <c r="SF265" s="6"/>
      <c r="SG265" s="6"/>
      <c r="SH265" s="6"/>
      <c r="SI265" s="6"/>
      <c r="SJ265" s="6"/>
      <c r="SK265" s="6"/>
      <c r="SL265" s="6"/>
      <c r="SM265" s="6"/>
      <c r="SN265" s="6"/>
      <c r="SO265" s="6"/>
      <c r="SP265" s="6"/>
      <c r="SQ265" s="6"/>
      <c r="SR265" s="6"/>
      <c r="SS265" s="6"/>
      <c r="ST265" s="6"/>
      <c r="SU265" s="6"/>
      <c r="SV265" s="6"/>
      <c r="SW265" s="6"/>
      <c r="SX265" s="6"/>
      <c r="SY265" s="6"/>
      <c r="SZ265" s="6"/>
      <c r="TA265" s="6"/>
      <c r="TB265" s="6"/>
      <c r="TC265" s="6"/>
      <c r="TD265" s="6"/>
      <c r="TE265" s="6"/>
      <c r="TF265" s="6"/>
      <c r="TG265" s="6"/>
      <c r="TH265" s="6"/>
      <c r="TI265" s="6"/>
      <c r="TJ265" s="6"/>
      <c r="TK265" s="6"/>
      <c r="TL265" s="6"/>
      <c r="TM265" s="6"/>
      <c r="TN265" s="6"/>
      <c r="TO265" s="6"/>
      <c r="TP265" s="6"/>
      <c r="TQ265" s="6"/>
      <c r="TR265" s="6"/>
      <c r="TS265" s="6"/>
      <c r="TT265" s="6"/>
      <c r="TU265" s="6"/>
      <c r="TV265" s="6"/>
      <c r="TW265" s="6"/>
      <c r="TX265" s="6"/>
      <c r="TY265" s="6"/>
      <c r="TZ265" s="6"/>
      <c r="UA265" s="6"/>
      <c r="UB265" s="6"/>
      <c r="UC265" s="6"/>
      <c r="UD265" s="6"/>
      <c r="UE265" s="6"/>
      <c r="UF265" s="6"/>
      <c r="UG265" s="6"/>
      <c r="UH265" s="6"/>
      <c r="UI265" s="6"/>
      <c r="UJ265" s="6"/>
      <c r="UK265" s="6"/>
      <c r="UL265" s="6"/>
      <c r="UM265" s="6"/>
      <c r="UN265" s="6"/>
      <c r="UO265" s="6"/>
      <c r="UP265" s="6"/>
      <c r="UQ265" s="6"/>
      <c r="UR265" s="6"/>
      <c r="US265" s="6"/>
      <c r="UT265" s="6"/>
      <c r="UU265" s="6"/>
      <c r="UV265" s="6"/>
      <c r="UW265" s="6"/>
      <c r="UX265" s="6"/>
      <c r="UY265" s="6"/>
      <c r="UZ265" s="6"/>
      <c r="VA265" s="6"/>
      <c r="VB265" s="6"/>
      <c r="VC265" s="6"/>
      <c r="VD265" s="6"/>
      <c r="VE265" s="6"/>
      <c r="VF265" s="6"/>
      <c r="VG265" s="6"/>
      <c r="VH265" s="6"/>
      <c r="VI265" s="6"/>
      <c r="VJ265" s="6"/>
      <c r="VK265" s="6"/>
      <c r="VL265" s="6"/>
      <c r="VM265" s="6"/>
      <c r="VN265" s="6"/>
      <c r="VO265" s="6"/>
      <c r="VP265" s="6"/>
      <c r="VQ265" s="6"/>
      <c r="VR265" s="6"/>
      <c r="VS265" s="6"/>
      <c r="VT265" s="6"/>
      <c r="VU265" s="6"/>
      <c r="VV265" s="6"/>
      <c r="VW265" s="6"/>
      <c r="VX265" s="6"/>
      <c r="VY265" s="6"/>
      <c r="VZ265" s="6"/>
      <c r="WA265" s="6"/>
      <c r="WB265" s="6"/>
      <c r="WC265" s="6"/>
      <c r="WD265" s="6"/>
      <c r="WE265" s="6"/>
      <c r="WF265" s="6"/>
      <c r="WG265" s="6"/>
      <c r="WH265" s="6"/>
      <c r="WI265" s="6"/>
      <c r="WJ265" s="6"/>
      <c r="WK265" s="6"/>
      <c r="WL265" s="6"/>
      <c r="WM265" s="6"/>
      <c r="WN265" s="6"/>
      <c r="WO265" s="6"/>
      <c r="WP265" s="6"/>
      <c r="WQ265" s="6"/>
      <c r="WR265" s="6"/>
      <c r="WS265" s="6"/>
      <c r="WT265" s="6"/>
      <c r="WU265" s="6"/>
      <c r="WV265" s="6"/>
      <c r="WW265" s="6"/>
      <c r="WX265" s="6"/>
      <c r="WY265" s="6"/>
      <c r="WZ265" s="6"/>
      <c r="XA265" s="6"/>
      <c r="XB265" s="6"/>
      <c r="XC265" s="6"/>
      <c r="XD265" s="6"/>
      <c r="XE265" s="6"/>
      <c r="XF265" s="6"/>
      <c r="XG265" s="6"/>
      <c r="XH265" s="6"/>
      <c r="XI265" s="6"/>
      <c r="XJ265" s="6"/>
      <c r="XK265" s="6"/>
      <c r="XL265" s="6"/>
      <c r="XM265" s="6"/>
      <c r="XN265" s="6"/>
      <c r="XO265" s="6"/>
      <c r="XP265" s="6"/>
      <c r="XQ265" s="6"/>
      <c r="XR265" s="6"/>
      <c r="XS265" s="6"/>
      <c r="XT265" s="6"/>
      <c r="XU265" s="6"/>
      <c r="XV265" s="6"/>
      <c r="XW265" s="6"/>
      <c r="XX265" s="6"/>
      <c r="XY265" s="6"/>
      <c r="XZ265" s="6"/>
      <c r="YA265" s="6"/>
      <c r="YB265" s="6"/>
      <c r="YC265" s="6"/>
      <c r="YD265" s="6"/>
      <c r="YE265" s="6"/>
      <c r="YF265" s="6"/>
      <c r="YG265" s="6"/>
      <c r="YH265" s="6"/>
      <c r="YI265" s="6"/>
      <c r="YJ265" s="6"/>
      <c r="YK265" s="6"/>
      <c r="YL265" s="6"/>
      <c r="YM265" s="6"/>
      <c r="YN265" s="6"/>
      <c r="YO265" s="6"/>
      <c r="YP265" s="6"/>
      <c r="YQ265" s="6"/>
      <c r="YR265" s="6"/>
      <c r="YS265" s="6"/>
      <c r="YT265" s="6"/>
      <c r="YU265" s="6"/>
      <c r="YV265" s="6"/>
      <c r="YW265" s="6"/>
      <c r="YX265" s="6"/>
      <c r="YY265" s="6"/>
      <c r="YZ265" s="6"/>
      <c r="ZA265" s="6"/>
      <c r="ZB265" s="6"/>
      <c r="ZC265" s="6"/>
      <c r="ZD265" s="6"/>
      <c r="ZE265" s="6"/>
      <c r="ZF265" s="6"/>
      <c r="ZG265" s="6"/>
      <c r="ZH265" s="6"/>
      <c r="ZI265" s="6"/>
      <c r="ZJ265" s="6"/>
      <c r="ZK265" s="6"/>
      <c r="ZL265" s="6"/>
      <c r="ZM265" s="6"/>
      <c r="ZN265" s="6"/>
      <c r="ZO265" s="6"/>
      <c r="ZP265" s="6"/>
      <c r="ZQ265" s="6"/>
      <c r="ZR265" s="6"/>
      <c r="ZS265" s="6"/>
      <c r="ZT265" s="6"/>
      <c r="ZU265" s="6"/>
      <c r="ZV265" s="6"/>
      <c r="ZW265" s="6"/>
      <c r="ZX265" s="6"/>
      <c r="ZY265" s="6"/>
      <c r="ZZ265" s="6"/>
      <c r="AAA265" s="6"/>
      <c r="AAB265" s="6"/>
      <c r="AAC265" s="6"/>
      <c r="AAD265" s="6"/>
      <c r="AAE265" s="6"/>
      <c r="AAF265" s="6"/>
      <c r="AAG265" s="6"/>
      <c r="AAH265" s="6"/>
      <c r="AAI265" s="6"/>
      <c r="AAJ265" s="6"/>
      <c r="AAK265" s="6"/>
      <c r="AAL265" s="6"/>
      <c r="AAM265" s="6"/>
      <c r="AAN265" s="6"/>
      <c r="AAO265" s="6"/>
      <c r="AAP265" s="6"/>
      <c r="AAQ265" s="6"/>
      <c r="AAR265" s="6"/>
      <c r="AAS265" s="6"/>
      <c r="AAT265" s="6"/>
      <c r="AAU265" s="6"/>
      <c r="AAV265" s="6"/>
      <c r="AAW265" s="6"/>
      <c r="AAX265" s="6"/>
      <c r="AAY265" s="6"/>
      <c r="AAZ265" s="6"/>
      <c r="ABA265" s="6"/>
      <c r="ABB265" s="6"/>
      <c r="ABC265" s="6"/>
      <c r="ABD265" s="6"/>
      <c r="ABE265" s="6"/>
      <c r="ABF265" s="6"/>
      <c r="ABG265" s="6"/>
      <c r="ABH265" s="6"/>
      <c r="ABI265" s="6"/>
      <c r="ABJ265" s="6"/>
      <c r="ABK265" s="6"/>
      <c r="ABL265" s="6"/>
      <c r="ABM265" s="6"/>
      <c r="ABN265" s="6"/>
      <c r="ABO265" s="6"/>
      <c r="ABP265" s="6"/>
      <c r="ABQ265" s="6"/>
      <c r="ABR265" s="6"/>
      <c r="ABS265" s="6"/>
      <c r="ABT265" s="6"/>
      <c r="ABU265" s="6"/>
      <c r="ABV265" s="6"/>
      <c r="ABW265" s="6"/>
      <c r="ABX265" s="6"/>
      <c r="ABY265" s="6"/>
      <c r="ABZ265" s="6"/>
      <c r="ACA265" s="6"/>
      <c r="ACB265" s="6"/>
      <c r="ACC265" s="6"/>
      <c r="ACD265" s="6"/>
      <c r="ACE265" s="6"/>
      <c r="ACF265" s="6"/>
      <c r="ACG265" s="6"/>
      <c r="ACH265" s="6"/>
      <c r="ACI265" s="6"/>
      <c r="ACJ265" s="6"/>
      <c r="ACK265" s="6"/>
      <c r="ACL265" s="6"/>
      <c r="ACM265" s="6"/>
      <c r="ACN265" s="6"/>
      <c r="ACO265" s="6"/>
      <c r="ACP265" s="6"/>
      <c r="ACQ265" s="6"/>
      <c r="ACR265" s="6"/>
      <c r="ACS265" s="6"/>
      <c r="ACT265" s="6"/>
      <c r="ACU265" s="6"/>
      <c r="ACV265" s="6"/>
      <c r="ACW265" s="6"/>
      <c r="ACX265" s="6"/>
      <c r="ACY265" s="6"/>
      <c r="ACZ265" s="6"/>
      <c r="ADA265" s="6"/>
      <c r="ADB265" s="6"/>
      <c r="ADC265" s="6"/>
      <c r="ADD265" s="6"/>
      <c r="ADE265" s="6"/>
      <c r="ADF265" s="6"/>
      <c r="ADG265" s="6"/>
      <c r="ADH265" s="6"/>
      <c r="ADI265" s="6"/>
      <c r="ADJ265" s="6"/>
      <c r="ADK265" s="6"/>
      <c r="ADL265" s="6"/>
      <c r="ADM265" s="6"/>
      <c r="ADN265" s="6"/>
      <c r="ADO265" s="6"/>
      <c r="ADP265" s="6"/>
      <c r="ADQ265" s="6"/>
      <c r="ADR265" s="6"/>
      <c r="ADS265" s="6"/>
      <c r="ADT265" s="6"/>
      <c r="ADU265" s="6"/>
      <c r="ADV265" s="6"/>
      <c r="ADW265" s="6"/>
      <c r="ADX265" s="6"/>
      <c r="ADY265" s="6"/>
      <c r="ADZ265" s="6"/>
      <c r="AEA265" s="6"/>
      <c r="AEB265" s="6"/>
      <c r="AEC265" s="6"/>
      <c r="AED265" s="6"/>
      <c r="AEE265" s="6"/>
      <c r="AEF265" s="6"/>
      <c r="AEG265" s="6"/>
      <c r="AEH265" s="6"/>
      <c r="AEI265" s="6"/>
      <c r="AEJ265" s="6"/>
      <c r="AEK265" s="6"/>
      <c r="AEL265" s="6"/>
      <c r="AEM265" s="6"/>
      <c r="AEN265" s="6"/>
      <c r="AEO265" s="6"/>
      <c r="AEP265" s="6"/>
      <c r="AEQ265" s="6"/>
      <c r="AER265" s="6"/>
      <c r="AES265" s="6"/>
      <c r="AET265" s="6"/>
      <c r="AEU265" s="6"/>
      <c r="AEV265" s="6"/>
      <c r="AEW265" s="6"/>
      <c r="AEX265" s="6"/>
      <c r="AEY265" s="6"/>
      <c r="AEZ265" s="6"/>
      <c r="AFA265" s="6"/>
      <c r="AFB265" s="6"/>
      <c r="AFC265" s="6"/>
      <c r="AFD265" s="6"/>
      <c r="AFE265" s="6"/>
      <c r="AFF265" s="6"/>
      <c r="AFG265" s="6"/>
      <c r="AFH265" s="6"/>
      <c r="AFI265" s="6"/>
      <c r="AFJ265" s="6"/>
      <c r="AFK265" s="6"/>
      <c r="AFL265" s="6"/>
    </row>
    <row r="266" spans="1:844" s="8" customFormat="1" ht="75" hidden="1">
      <c r="A266" s="133"/>
      <c r="B266" s="146"/>
      <c r="C266" s="93" t="s">
        <v>492</v>
      </c>
      <c r="D266" s="90" t="s">
        <v>444</v>
      </c>
      <c r="E266" s="55" t="s">
        <v>473</v>
      </c>
      <c r="F266" s="1" t="s">
        <v>648</v>
      </c>
      <c r="G266" s="99" t="s">
        <v>709</v>
      </c>
      <c r="H266" s="91"/>
      <c r="I266" s="91"/>
      <c r="J266" s="91"/>
      <c r="K266" s="91"/>
      <c r="L266" s="91"/>
      <c r="M266" s="91"/>
      <c r="N266" s="80" t="s">
        <v>459</v>
      </c>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c r="FC266" s="6"/>
      <c r="FD266" s="6"/>
      <c r="FE266" s="6"/>
      <c r="FF266" s="6"/>
      <c r="FG266" s="6"/>
      <c r="FH266" s="6"/>
      <c r="FI266" s="6"/>
      <c r="FJ266" s="6"/>
      <c r="FK266" s="6"/>
      <c r="FL266" s="6"/>
      <c r="FM266" s="6"/>
      <c r="FN266" s="6"/>
      <c r="FO266" s="6"/>
      <c r="FP266" s="6"/>
      <c r="FQ266" s="6"/>
      <c r="FR266" s="6"/>
      <c r="FS266" s="6"/>
      <c r="FT266" s="6"/>
      <c r="FU266" s="6"/>
      <c r="FV266" s="6"/>
      <c r="FW266" s="6"/>
      <c r="FX266" s="6"/>
      <c r="FY266" s="6"/>
      <c r="FZ266" s="6"/>
      <c r="GA266" s="6"/>
      <c r="GB266" s="6"/>
      <c r="GC266" s="6"/>
      <c r="GD266" s="6"/>
      <c r="GE266" s="6"/>
      <c r="GF266" s="6"/>
      <c r="GG266" s="6"/>
      <c r="GH266" s="6"/>
      <c r="GI266" s="6"/>
      <c r="GJ266" s="6"/>
      <c r="GK266" s="6"/>
      <c r="GL266" s="6"/>
      <c r="GM266" s="6"/>
      <c r="GN266" s="6"/>
      <c r="GO266" s="6"/>
      <c r="GP266" s="6"/>
      <c r="GQ266" s="6"/>
      <c r="GR266" s="6"/>
      <c r="GS266" s="6"/>
      <c r="GT266" s="6"/>
      <c r="GU266" s="6"/>
      <c r="GV266" s="6"/>
      <c r="GW266" s="6"/>
      <c r="GX266" s="6"/>
      <c r="GY266" s="6"/>
      <c r="GZ266" s="6"/>
      <c r="HA266" s="6"/>
      <c r="HB266" s="6"/>
      <c r="HC266" s="6"/>
      <c r="HD266" s="6"/>
      <c r="HE266" s="6"/>
      <c r="HF266" s="6"/>
      <c r="HG266" s="6"/>
      <c r="HH266" s="6"/>
      <c r="HI266" s="6"/>
      <c r="HJ266" s="6"/>
      <c r="HK266" s="6"/>
      <c r="HL266" s="6"/>
      <c r="HM266" s="6"/>
      <c r="HN266" s="6"/>
      <c r="HO266" s="6"/>
      <c r="HP266" s="6"/>
      <c r="HQ266" s="6"/>
      <c r="HR266" s="6"/>
      <c r="HS266" s="6"/>
      <c r="HT266" s="6"/>
      <c r="HU266" s="6"/>
      <c r="HV266" s="6"/>
      <c r="HW266" s="6"/>
      <c r="HX266" s="6"/>
      <c r="HY266" s="6"/>
      <c r="HZ266" s="6"/>
      <c r="IA266" s="6"/>
      <c r="IB266" s="6"/>
      <c r="IC266" s="6"/>
      <c r="ID266" s="6"/>
      <c r="IE266" s="6"/>
      <c r="IF266" s="6"/>
      <c r="IG266" s="6"/>
      <c r="IH266" s="6"/>
      <c r="II266" s="6"/>
      <c r="IJ266" s="6"/>
      <c r="IK266" s="6"/>
      <c r="IL266" s="6"/>
      <c r="IM266" s="6"/>
      <c r="IN266" s="6"/>
      <c r="IO266" s="6"/>
      <c r="IP266" s="6"/>
      <c r="IQ266" s="6"/>
      <c r="IR266" s="6"/>
      <c r="IS266" s="6"/>
      <c r="IT266" s="6"/>
      <c r="IU266" s="6"/>
      <c r="IV266" s="6"/>
      <c r="IW266" s="6"/>
      <c r="IX266" s="6"/>
      <c r="IY266" s="6"/>
      <c r="IZ266" s="6"/>
      <c r="JA266" s="6"/>
      <c r="JB266" s="6"/>
      <c r="JC266" s="6"/>
      <c r="JD266" s="6"/>
      <c r="JE266" s="6"/>
      <c r="JF266" s="6"/>
      <c r="JG266" s="6"/>
      <c r="JH266" s="6"/>
      <c r="JI266" s="6"/>
      <c r="JJ266" s="6"/>
      <c r="JK266" s="6"/>
      <c r="JL266" s="6"/>
      <c r="JM266" s="6"/>
      <c r="JN266" s="6"/>
      <c r="JO266" s="6"/>
      <c r="JP266" s="6"/>
      <c r="JQ266" s="6"/>
      <c r="JR266" s="6"/>
      <c r="JS266" s="6"/>
      <c r="JT266" s="6"/>
      <c r="JU266" s="6"/>
      <c r="JV266" s="6"/>
      <c r="JW266" s="6"/>
      <c r="JX266" s="6"/>
      <c r="JY266" s="6"/>
      <c r="JZ266" s="6"/>
      <c r="KA266" s="6"/>
      <c r="KB266" s="6"/>
      <c r="KC266" s="6"/>
      <c r="KD266" s="6"/>
      <c r="KE266" s="6"/>
      <c r="KF266" s="6"/>
      <c r="KG266" s="6"/>
      <c r="KH266" s="6"/>
      <c r="KI266" s="6"/>
      <c r="KJ266" s="6"/>
      <c r="KK266" s="6"/>
      <c r="KL266" s="6"/>
      <c r="KM266" s="6"/>
      <c r="KN266" s="6"/>
      <c r="KO266" s="6"/>
      <c r="KP266" s="6"/>
      <c r="KQ266" s="6"/>
      <c r="KR266" s="6"/>
      <c r="KS266" s="6"/>
      <c r="KT266" s="6"/>
      <c r="KU266" s="6"/>
      <c r="KV266" s="6"/>
      <c r="KW266" s="6"/>
      <c r="KX266" s="6"/>
      <c r="KY266" s="6"/>
      <c r="KZ266" s="6"/>
      <c r="LA266" s="6"/>
      <c r="LB266" s="6"/>
      <c r="LC266" s="6"/>
      <c r="LD266" s="6"/>
      <c r="LE266" s="6"/>
      <c r="LF266" s="6"/>
      <c r="LG266" s="6"/>
      <c r="LH266" s="6"/>
      <c r="LI266" s="6"/>
      <c r="LJ266" s="6"/>
      <c r="LK266" s="6"/>
      <c r="LL266" s="6"/>
      <c r="LM266" s="6"/>
      <c r="LN266" s="6"/>
      <c r="LO266" s="6"/>
      <c r="LP266" s="6"/>
      <c r="LQ266" s="6"/>
      <c r="LR266" s="6"/>
      <c r="LS266" s="6"/>
      <c r="LT266" s="6"/>
      <c r="LU266" s="6"/>
      <c r="LV266" s="6"/>
      <c r="LW266" s="6"/>
      <c r="LX266" s="6"/>
      <c r="LY266" s="6"/>
      <c r="LZ266" s="6"/>
      <c r="MA266" s="6"/>
      <c r="MB266" s="6"/>
      <c r="MC266" s="6"/>
      <c r="MD266" s="6"/>
      <c r="ME266" s="6"/>
      <c r="MF266" s="6"/>
      <c r="MG266" s="6"/>
      <c r="MH266" s="6"/>
      <c r="MI266" s="6"/>
      <c r="MJ266" s="6"/>
      <c r="MK266" s="6"/>
      <c r="ML266" s="6"/>
      <c r="MM266" s="6"/>
      <c r="MN266" s="6"/>
      <c r="MO266" s="6"/>
      <c r="MP266" s="6"/>
      <c r="MQ266" s="6"/>
      <c r="MR266" s="6"/>
      <c r="MS266" s="6"/>
      <c r="MT266" s="6"/>
      <c r="MU266" s="6"/>
      <c r="MV266" s="6"/>
      <c r="MW266" s="6"/>
      <c r="MX266" s="6"/>
      <c r="MY266" s="6"/>
      <c r="MZ266" s="6"/>
      <c r="NA266" s="6"/>
      <c r="NB266" s="6"/>
      <c r="NC266" s="6"/>
      <c r="ND266" s="6"/>
      <c r="NE266" s="6"/>
      <c r="NF266" s="6"/>
      <c r="NG266" s="6"/>
      <c r="NH266" s="6"/>
      <c r="NI266" s="6"/>
      <c r="NJ266" s="6"/>
      <c r="NK266" s="6"/>
      <c r="NL266" s="6"/>
      <c r="NM266" s="6"/>
      <c r="NN266" s="6"/>
      <c r="NO266" s="6"/>
      <c r="NP266" s="6"/>
      <c r="NQ266" s="6"/>
      <c r="NR266" s="6"/>
      <c r="NS266" s="6"/>
      <c r="NT266" s="6"/>
      <c r="NU266" s="6"/>
      <c r="NV266" s="6"/>
      <c r="NW266" s="6"/>
      <c r="NX266" s="6"/>
      <c r="NY266" s="6"/>
      <c r="NZ266" s="6"/>
      <c r="OA266" s="6"/>
      <c r="OB266" s="6"/>
      <c r="OC266" s="6"/>
      <c r="OD266" s="6"/>
      <c r="OE266" s="6"/>
      <c r="OF266" s="6"/>
      <c r="OG266" s="6"/>
      <c r="OH266" s="6"/>
      <c r="OI266" s="6"/>
      <c r="OJ266" s="6"/>
      <c r="OK266" s="6"/>
      <c r="OL266" s="6"/>
      <c r="OM266" s="6"/>
      <c r="ON266" s="6"/>
      <c r="OO266" s="6"/>
      <c r="OP266" s="6"/>
      <c r="OQ266" s="6"/>
      <c r="OR266" s="6"/>
      <c r="OS266" s="6"/>
      <c r="OT266" s="6"/>
      <c r="OU266" s="6"/>
      <c r="OV266" s="6"/>
      <c r="OW266" s="6"/>
      <c r="OX266" s="6"/>
      <c r="OY266" s="6"/>
      <c r="OZ266" s="6"/>
      <c r="PA266" s="6"/>
      <c r="PB266" s="6"/>
      <c r="PC266" s="6"/>
      <c r="PD266" s="6"/>
      <c r="PE266" s="6"/>
      <c r="PF266" s="6"/>
      <c r="PG266" s="6"/>
      <c r="PH266" s="6"/>
      <c r="PI266" s="6"/>
      <c r="PJ266" s="6"/>
      <c r="PK266" s="6"/>
      <c r="PL266" s="6"/>
      <c r="PM266" s="6"/>
      <c r="PN266" s="6"/>
      <c r="PO266" s="6"/>
      <c r="PP266" s="6"/>
      <c r="PQ266" s="6"/>
      <c r="PR266" s="6"/>
      <c r="PS266" s="6"/>
      <c r="PT266" s="6"/>
      <c r="PU266" s="6"/>
      <c r="PV266" s="6"/>
      <c r="PW266" s="6"/>
      <c r="PX266" s="6"/>
      <c r="PY266" s="6"/>
      <c r="PZ266" s="6"/>
      <c r="QA266" s="6"/>
      <c r="QB266" s="6"/>
      <c r="QC266" s="6"/>
      <c r="QD266" s="6"/>
      <c r="QE266" s="6"/>
      <c r="QF266" s="6"/>
      <c r="QG266" s="6"/>
      <c r="QH266" s="6"/>
      <c r="QI266" s="6"/>
      <c r="QJ266" s="6"/>
      <c r="QK266" s="6"/>
      <c r="QL266" s="6"/>
      <c r="QM266" s="6"/>
      <c r="QN266" s="6"/>
      <c r="QO266" s="6"/>
      <c r="QP266" s="6"/>
      <c r="QQ266" s="6"/>
      <c r="QR266" s="6"/>
      <c r="QS266" s="6"/>
      <c r="QT266" s="6"/>
      <c r="QU266" s="6"/>
      <c r="QV266" s="6"/>
      <c r="QW266" s="6"/>
      <c r="QX266" s="6"/>
      <c r="QY266" s="6"/>
      <c r="QZ266" s="6"/>
      <c r="RA266" s="6"/>
      <c r="RB266" s="6"/>
      <c r="RC266" s="6"/>
      <c r="RD266" s="6"/>
      <c r="RE266" s="6"/>
      <c r="RF266" s="6"/>
      <c r="RG266" s="6"/>
      <c r="RH266" s="6"/>
      <c r="RI266" s="6"/>
      <c r="RJ266" s="6"/>
      <c r="RK266" s="6"/>
      <c r="RL266" s="6"/>
      <c r="RM266" s="6"/>
      <c r="RN266" s="6"/>
      <c r="RO266" s="6"/>
      <c r="RP266" s="6"/>
      <c r="RQ266" s="6"/>
      <c r="RR266" s="6"/>
      <c r="RS266" s="6"/>
      <c r="RT266" s="6"/>
      <c r="RU266" s="6"/>
      <c r="RV266" s="6"/>
      <c r="RW266" s="6"/>
      <c r="RX266" s="6"/>
      <c r="RY266" s="6"/>
      <c r="RZ266" s="6"/>
      <c r="SA266" s="6"/>
      <c r="SB266" s="6"/>
      <c r="SC266" s="6"/>
      <c r="SD266" s="6"/>
      <c r="SE266" s="6"/>
      <c r="SF266" s="6"/>
      <c r="SG266" s="6"/>
      <c r="SH266" s="6"/>
      <c r="SI266" s="6"/>
      <c r="SJ266" s="6"/>
      <c r="SK266" s="6"/>
      <c r="SL266" s="6"/>
      <c r="SM266" s="6"/>
      <c r="SN266" s="6"/>
      <c r="SO266" s="6"/>
      <c r="SP266" s="6"/>
      <c r="SQ266" s="6"/>
      <c r="SR266" s="6"/>
      <c r="SS266" s="6"/>
      <c r="ST266" s="6"/>
      <c r="SU266" s="6"/>
      <c r="SV266" s="6"/>
      <c r="SW266" s="6"/>
      <c r="SX266" s="6"/>
      <c r="SY266" s="6"/>
      <c r="SZ266" s="6"/>
      <c r="TA266" s="6"/>
      <c r="TB266" s="6"/>
      <c r="TC266" s="6"/>
      <c r="TD266" s="6"/>
      <c r="TE266" s="6"/>
      <c r="TF266" s="6"/>
      <c r="TG266" s="6"/>
      <c r="TH266" s="6"/>
      <c r="TI266" s="6"/>
      <c r="TJ266" s="6"/>
      <c r="TK266" s="6"/>
      <c r="TL266" s="6"/>
      <c r="TM266" s="6"/>
      <c r="TN266" s="6"/>
      <c r="TO266" s="6"/>
      <c r="TP266" s="6"/>
      <c r="TQ266" s="6"/>
      <c r="TR266" s="6"/>
      <c r="TS266" s="6"/>
      <c r="TT266" s="6"/>
      <c r="TU266" s="6"/>
      <c r="TV266" s="6"/>
      <c r="TW266" s="6"/>
      <c r="TX266" s="6"/>
      <c r="TY266" s="6"/>
      <c r="TZ266" s="6"/>
      <c r="UA266" s="6"/>
      <c r="UB266" s="6"/>
      <c r="UC266" s="6"/>
      <c r="UD266" s="6"/>
      <c r="UE266" s="6"/>
      <c r="UF266" s="6"/>
      <c r="UG266" s="6"/>
      <c r="UH266" s="6"/>
      <c r="UI266" s="6"/>
      <c r="UJ266" s="6"/>
      <c r="UK266" s="6"/>
      <c r="UL266" s="6"/>
      <c r="UM266" s="6"/>
      <c r="UN266" s="6"/>
      <c r="UO266" s="6"/>
      <c r="UP266" s="6"/>
      <c r="UQ266" s="6"/>
      <c r="UR266" s="6"/>
      <c r="US266" s="6"/>
      <c r="UT266" s="6"/>
      <c r="UU266" s="6"/>
      <c r="UV266" s="6"/>
      <c r="UW266" s="6"/>
      <c r="UX266" s="6"/>
      <c r="UY266" s="6"/>
      <c r="UZ266" s="6"/>
      <c r="VA266" s="6"/>
      <c r="VB266" s="6"/>
      <c r="VC266" s="6"/>
      <c r="VD266" s="6"/>
      <c r="VE266" s="6"/>
      <c r="VF266" s="6"/>
      <c r="VG266" s="6"/>
      <c r="VH266" s="6"/>
      <c r="VI266" s="6"/>
      <c r="VJ266" s="6"/>
      <c r="VK266" s="6"/>
      <c r="VL266" s="6"/>
      <c r="VM266" s="6"/>
      <c r="VN266" s="6"/>
      <c r="VO266" s="6"/>
      <c r="VP266" s="6"/>
      <c r="VQ266" s="6"/>
      <c r="VR266" s="6"/>
      <c r="VS266" s="6"/>
      <c r="VT266" s="6"/>
      <c r="VU266" s="6"/>
      <c r="VV266" s="6"/>
      <c r="VW266" s="6"/>
      <c r="VX266" s="6"/>
      <c r="VY266" s="6"/>
      <c r="VZ266" s="6"/>
      <c r="WA266" s="6"/>
      <c r="WB266" s="6"/>
      <c r="WC266" s="6"/>
      <c r="WD266" s="6"/>
      <c r="WE266" s="6"/>
      <c r="WF266" s="6"/>
      <c r="WG266" s="6"/>
      <c r="WH266" s="6"/>
      <c r="WI266" s="6"/>
      <c r="WJ266" s="6"/>
      <c r="WK266" s="6"/>
      <c r="WL266" s="6"/>
      <c r="WM266" s="6"/>
      <c r="WN266" s="6"/>
      <c r="WO266" s="6"/>
      <c r="WP266" s="6"/>
      <c r="WQ266" s="6"/>
      <c r="WR266" s="6"/>
      <c r="WS266" s="6"/>
      <c r="WT266" s="6"/>
      <c r="WU266" s="6"/>
      <c r="WV266" s="6"/>
      <c r="WW266" s="6"/>
      <c r="WX266" s="6"/>
      <c r="WY266" s="6"/>
      <c r="WZ266" s="6"/>
      <c r="XA266" s="6"/>
      <c r="XB266" s="6"/>
      <c r="XC266" s="6"/>
      <c r="XD266" s="6"/>
      <c r="XE266" s="6"/>
      <c r="XF266" s="6"/>
      <c r="XG266" s="6"/>
      <c r="XH266" s="6"/>
      <c r="XI266" s="6"/>
      <c r="XJ266" s="6"/>
      <c r="XK266" s="6"/>
      <c r="XL266" s="6"/>
      <c r="XM266" s="6"/>
      <c r="XN266" s="6"/>
      <c r="XO266" s="6"/>
      <c r="XP266" s="6"/>
      <c r="XQ266" s="6"/>
      <c r="XR266" s="6"/>
      <c r="XS266" s="6"/>
      <c r="XT266" s="6"/>
      <c r="XU266" s="6"/>
      <c r="XV266" s="6"/>
      <c r="XW266" s="6"/>
      <c r="XX266" s="6"/>
      <c r="XY266" s="6"/>
      <c r="XZ266" s="6"/>
      <c r="YA266" s="6"/>
      <c r="YB266" s="6"/>
      <c r="YC266" s="6"/>
      <c r="YD266" s="6"/>
      <c r="YE266" s="6"/>
      <c r="YF266" s="6"/>
      <c r="YG266" s="6"/>
      <c r="YH266" s="6"/>
      <c r="YI266" s="6"/>
      <c r="YJ266" s="6"/>
      <c r="YK266" s="6"/>
      <c r="YL266" s="6"/>
      <c r="YM266" s="6"/>
      <c r="YN266" s="6"/>
      <c r="YO266" s="6"/>
      <c r="YP266" s="6"/>
      <c r="YQ266" s="6"/>
      <c r="YR266" s="6"/>
      <c r="YS266" s="6"/>
      <c r="YT266" s="6"/>
      <c r="YU266" s="6"/>
      <c r="YV266" s="6"/>
      <c r="YW266" s="6"/>
      <c r="YX266" s="6"/>
      <c r="YY266" s="6"/>
      <c r="YZ266" s="6"/>
      <c r="ZA266" s="6"/>
      <c r="ZB266" s="6"/>
      <c r="ZC266" s="6"/>
      <c r="ZD266" s="6"/>
      <c r="ZE266" s="6"/>
      <c r="ZF266" s="6"/>
      <c r="ZG266" s="6"/>
      <c r="ZH266" s="6"/>
      <c r="ZI266" s="6"/>
      <c r="ZJ266" s="6"/>
      <c r="ZK266" s="6"/>
      <c r="ZL266" s="6"/>
      <c r="ZM266" s="6"/>
      <c r="ZN266" s="6"/>
      <c r="ZO266" s="6"/>
      <c r="ZP266" s="6"/>
      <c r="ZQ266" s="6"/>
      <c r="ZR266" s="6"/>
      <c r="ZS266" s="6"/>
      <c r="ZT266" s="6"/>
      <c r="ZU266" s="6"/>
      <c r="ZV266" s="6"/>
      <c r="ZW266" s="6"/>
      <c r="ZX266" s="6"/>
      <c r="ZY266" s="6"/>
      <c r="ZZ266" s="6"/>
      <c r="AAA266" s="6"/>
      <c r="AAB266" s="6"/>
      <c r="AAC266" s="6"/>
      <c r="AAD266" s="6"/>
      <c r="AAE266" s="6"/>
      <c r="AAF266" s="6"/>
      <c r="AAG266" s="6"/>
      <c r="AAH266" s="6"/>
      <c r="AAI266" s="6"/>
      <c r="AAJ266" s="6"/>
      <c r="AAK266" s="6"/>
      <c r="AAL266" s="6"/>
      <c r="AAM266" s="6"/>
      <c r="AAN266" s="6"/>
      <c r="AAO266" s="6"/>
      <c r="AAP266" s="6"/>
      <c r="AAQ266" s="6"/>
      <c r="AAR266" s="6"/>
      <c r="AAS266" s="6"/>
      <c r="AAT266" s="6"/>
      <c r="AAU266" s="6"/>
      <c r="AAV266" s="6"/>
      <c r="AAW266" s="6"/>
      <c r="AAX266" s="6"/>
      <c r="AAY266" s="6"/>
      <c r="AAZ266" s="6"/>
      <c r="ABA266" s="6"/>
      <c r="ABB266" s="6"/>
      <c r="ABC266" s="6"/>
      <c r="ABD266" s="6"/>
      <c r="ABE266" s="6"/>
      <c r="ABF266" s="6"/>
      <c r="ABG266" s="6"/>
      <c r="ABH266" s="6"/>
      <c r="ABI266" s="6"/>
      <c r="ABJ266" s="6"/>
      <c r="ABK266" s="6"/>
      <c r="ABL266" s="6"/>
      <c r="ABM266" s="6"/>
      <c r="ABN266" s="6"/>
      <c r="ABO266" s="6"/>
      <c r="ABP266" s="6"/>
      <c r="ABQ266" s="6"/>
      <c r="ABR266" s="6"/>
      <c r="ABS266" s="6"/>
      <c r="ABT266" s="6"/>
      <c r="ABU266" s="6"/>
      <c r="ABV266" s="6"/>
      <c r="ABW266" s="6"/>
      <c r="ABX266" s="6"/>
      <c r="ABY266" s="6"/>
      <c r="ABZ266" s="6"/>
      <c r="ACA266" s="6"/>
      <c r="ACB266" s="6"/>
      <c r="ACC266" s="6"/>
      <c r="ACD266" s="6"/>
      <c r="ACE266" s="6"/>
      <c r="ACF266" s="6"/>
      <c r="ACG266" s="6"/>
      <c r="ACH266" s="6"/>
      <c r="ACI266" s="6"/>
      <c r="ACJ266" s="6"/>
      <c r="ACK266" s="6"/>
      <c r="ACL266" s="6"/>
      <c r="ACM266" s="6"/>
      <c r="ACN266" s="6"/>
      <c r="ACO266" s="6"/>
      <c r="ACP266" s="6"/>
      <c r="ACQ266" s="6"/>
      <c r="ACR266" s="6"/>
      <c r="ACS266" s="6"/>
      <c r="ACT266" s="6"/>
      <c r="ACU266" s="6"/>
      <c r="ACV266" s="6"/>
      <c r="ACW266" s="6"/>
      <c r="ACX266" s="6"/>
      <c r="ACY266" s="6"/>
      <c r="ACZ266" s="6"/>
      <c r="ADA266" s="6"/>
      <c r="ADB266" s="6"/>
      <c r="ADC266" s="6"/>
      <c r="ADD266" s="6"/>
      <c r="ADE266" s="6"/>
      <c r="ADF266" s="6"/>
      <c r="ADG266" s="6"/>
      <c r="ADH266" s="6"/>
      <c r="ADI266" s="6"/>
      <c r="ADJ266" s="6"/>
      <c r="ADK266" s="6"/>
      <c r="ADL266" s="6"/>
      <c r="ADM266" s="6"/>
      <c r="ADN266" s="6"/>
      <c r="ADO266" s="6"/>
      <c r="ADP266" s="6"/>
      <c r="ADQ266" s="6"/>
      <c r="ADR266" s="6"/>
      <c r="ADS266" s="6"/>
      <c r="ADT266" s="6"/>
      <c r="ADU266" s="6"/>
      <c r="ADV266" s="6"/>
      <c r="ADW266" s="6"/>
      <c r="ADX266" s="6"/>
      <c r="ADY266" s="6"/>
      <c r="ADZ266" s="6"/>
      <c r="AEA266" s="6"/>
      <c r="AEB266" s="6"/>
      <c r="AEC266" s="6"/>
      <c r="AED266" s="6"/>
      <c r="AEE266" s="6"/>
      <c r="AEF266" s="6"/>
      <c r="AEG266" s="6"/>
      <c r="AEH266" s="6"/>
      <c r="AEI266" s="6"/>
      <c r="AEJ266" s="6"/>
      <c r="AEK266" s="6"/>
      <c r="AEL266" s="6"/>
      <c r="AEM266" s="6"/>
      <c r="AEN266" s="6"/>
      <c r="AEO266" s="6"/>
      <c r="AEP266" s="6"/>
      <c r="AEQ266" s="6"/>
      <c r="AER266" s="6"/>
      <c r="AES266" s="6"/>
      <c r="AET266" s="6"/>
      <c r="AEU266" s="6"/>
      <c r="AEV266" s="6"/>
      <c r="AEW266" s="6"/>
      <c r="AEX266" s="6"/>
      <c r="AEY266" s="6"/>
      <c r="AEZ266" s="6"/>
      <c r="AFA266" s="6"/>
      <c r="AFB266" s="6"/>
      <c r="AFC266" s="6"/>
      <c r="AFD266" s="6"/>
      <c r="AFE266" s="6"/>
      <c r="AFF266" s="6"/>
      <c r="AFG266" s="6"/>
      <c r="AFH266" s="6"/>
      <c r="AFI266" s="6"/>
      <c r="AFJ266" s="6"/>
      <c r="AFK266" s="6"/>
      <c r="AFL266" s="6"/>
    </row>
    <row r="267" spans="1:844" ht="60">
      <c r="A267" s="139" t="s">
        <v>316</v>
      </c>
      <c r="B267" s="136" t="s">
        <v>301</v>
      </c>
      <c r="C267" s="142" t="s">
        <v>430</v>
      </c>
      <c r="D267" s="144" t="s">
        <v>15</v>
      </c>
      <c r="E267" s="2" t="s">
        <v>1507</v>
      </c>
      <c r="F267" s="93" t="s">
        <v>1219</v>
      </c>
      <c r="G267" s="93" t="s">
        <v>1221</v>
      </c>
      <c r="H267" s="129">
        <f>SUM(H269:H271)</f>
        <v>6129.3</v>
      </c>
      <c r="I267" s="131">
        <f t="shared" ref="I267:M267" si="36">SUM(I269:I271)</f>
        <v>3160.8</v>
      </c>
      <c r="J267" s="129">
        <f t="shared" ref="J267:L267" si="37">SUM(J269:J271)</f>
        <v>2829.3</v>
      </c>
      <c r="K267" s="129">
        <f t="shared" si="37"/>
        <v>2829.3</v>
      </c>
      <c r="L267" s="129">
        <f t="shared" si="37"/>
        <v>2829.3</v>
      </c>
      <c r="M267" s="129">
        <f t="shared" si="36"/>
        <v>2829.3</v>
      </c>
      <c r="N267" s="149"/>
    </row>
    <row r="268" spans="1:844" ht="30">
      <c r="A268" s="140"/>
      <c r="B268" s="137"/>
      <c r="C268" s="143"/>
      <c r="D268" s="145"/>
      <c r="E268" s="2" t="s">
        <v>1220</v>
      </c>
      <c r="F268" s="93" t="s">
        <v>648</v>
      </c>
      <c r="G268" s="93" t="s">
        <v>717</v>
      </c>
      <c r="H268" s="130"/>
      <c r="I268" s="132"/>
      <c r="J268" s="130"/>
      <c r="K268" s="130"/>
      <c r="L268" s="130"/>
      <c r="M268" s="130"/>
      <c r="N268" s="151"/>
    </row>
    <row r="269" spans="1:844" ht="68.25" customHeight="1">
      <c r="A269" s="140"/>
      <c r="B269" s="137"/>
      <c r="C269" s="93" t="s">
        <v>14</v>
      </c>
      <c r="D269" s="90" t="s">
        <v>15</v>
      </c>
      <c r="E269" s="2" t="s">
        <v>1222</v>
      </c>
      <c r="F269" s="93" t="s">
        <v>247</v>
      </c>
      <c r="G269" s="93" t="s">
        <v>234</v>
      </c>
      <c r="H269" s="79"/>
      <c r="I269" s="82"/>
      <c r="J269" s="79"/>
      <c r="K269" s="79"/>
      <c r="L269" s="79">
        <v>2829.3</v>
      </c>
      <c r="M269" s="79">
        <v>2829.3</v>
      </c>
      <c r="N269" s="80" t="s">
        <v>460</v>
      </c>
    </row>
    <row r="270" spans="1:844" ht="86.25" hidden="1" customHeight="1">
      <c r="A270" s="140"/>
      <c r="B270" s="137"/>
      <c r="C270" s="93" t="s">
        <v>248</v>
      </c>
      <c r="D270" s="90" t="s">
        <v>477</v>
      </c>
      <c r="E270" s="55" t="s">
        <v>473</v>
      </c>
      <c r="F270" s="1" t="s">
        <v>648</v>
      </c>
      <c r="G270" s="99" t="s">
        <v>709</v>
      </c>
      <c r="H270" s="91"/>
      <c r="I270" s="91"/>
      <c r="J270" s="91"/>
      <c r="K270" s="91"/>
      <c r="L270" s="91"/>
      <c r="M270" s="91"/>
      <c r="N270" s="80" t="s">
        <v>176</v>
      </c>
    </row>
    <row r="271" spans="1:844" ht="45">
      <c r="A271" s="140"/>
      <c r="B271" s="137"/>
      <c r="C271" s="220" t="s">
        <v>248</v>
      </c>
      <c r="D271" s="144" t="s">
        <v>396</v>
      </c>
      <c r="E271" s="88" t="s">
        <v>1000</v>
      </c>
      <c r="F271" s="1" t="s">
        <v>648</v>
      </c>
      <c r="G271" s="99" t="s">
        <v>13</v>
      </c>
      <c r="H271" s="170">
        <v>6129.3</v>
      </c>
      <c r="I271" s="170">
        <v>3160.8</v>
      </c>
      <c r="J271" s="170">
        <v>2829.3</v>
      </c>
      <c r="K271" s="170">
        <v>2829.3</v>
      </c>
      <c r="L271" s="170"/>
      <c r="M271" s="170"/>
      <c r="N271" s="149" t="s">
        <v>1350</v>
      </c>
    </row>
    <row r="272" spans="1:844" ht="66.75" customHeight="1">
      <c r="A272" s="141"/>
      <c r="B272" s="138"/>
      <c r="C272" s="222"/>
      <c r="D272" s="145"/>
      <c r="E272" s="88" t="s">
        <v>1292</v>
      </c>
      <c r="F272" s="1" t="s">
        <v>648</v>
      </c>
      <c r="G272" s="99" t="s">
        <v>1293</v>
      </c>
      <c r="H272" s="171"/>
      <c r="I272" s="171"/>
      <c r="J272" s="171"/>
      <c r="K272" s="171"/>
      <c r="L272" s="171"/>
      <c r="M272" s="171"/>
      <c r="N272" s="151"/>
    </row>
    <row r="273" spans="1:14" ht="30">
      <c r="A273" s="139" t="s">
        <v>317</v>
      </c>
      <c r="B273" s="136" t="s">
        <v>122</v>
      </c>
      <c r="C273" s="147" t="s">
        <v>431</v>
      </c>
      <c r="D273" s="157" t="s">
        <v>1235</v>
      </c>
      <c r="E273" s="2" t="s">
        <v>151</v>
      </c>
      <c r="F273" s="93" t="s">
        <v>497</v>
      </c>
      <c r="G273" s="93" t="s">
        <v>152</v>
      </c>
      <c r="H273" s="79">
        <f>SUM(H275:H278)</f>
        <v>4702.7</v>
      </c>
      <c r="I273" s="79">
        <f t="shared" ref="I273:M273" si="38">SUM(I275:I278)</f>
        <v>2662.6</v>
      </c>
      <c r="J273" s="79">
        <f t="shared" si="38"/>
        <v>200</v>
      </c>
      <c r="K273" s="79">
        <f t="shared" si="38"/>
        <v>200</v>
      </c>
      <c r="L273" s="79">
        <f t="shared" si="38"/>
        <v>200</v>
      </c>
      <c r="M273" s="79">
        <f t="shared" si="38"/>
        <v>200</v>
      </c>
      <c r="N273" s="80"/>
    </row>
    <row r="274" spans="1:14" ht="15">
      <c r="A274" s="140"/>
      <c r="B274" s="137"/>
      <c r="C274" s="147"/>
      <c r="D274" s="157"/>
      <c r="E274" s="2" t="s">
        <v>605</v>
      </c>
      <c r="F274" s="93"/>
      <c r="G274" s="93"/>
      <c r="H274" s="79"/>
      <c r="I274" s="82"/>
      <c r="J274" s="79"/>
      <c r="K274" s="79"/>
      <c r="L274" s="79"/>
      <c r="M274" s="79"/>
      <c r="N274" s="80"/>
    </row>
    <row r="275" spans="1:14" ht="60" hidden="1">
      <c r="A275" s="140"/>
      <c r="B275" s="137"/>
      <c r="C275" s="93" t="s">
        <v>414</v>
      </c>
      <c r="D275" s="90" t="s">
        <v>477</v>
      </c>
      <c r="E275" s="2" t="s">
        <v>416</v>
      </c>
      <c r="F275" s="93" t="s">
        <v>650</v>
      </c>
      <c r="G275" s="93" t="s">
        <v>417</v>
      </c>
      <c r="H275" s="79"/>
      <c r="I275" s="82"/>
      <c r="J275" s="79"/>
      <c r="K275" s="79"/>
      <c r="L275" s="79"/>
      <c r="M275" s="79"/>
      <c r="N275" s="80" t="s">
        <v>756</v>
      </c>
    </row>
    <row r="276" spans="1:14" ht="78.75" customHeight="1">
      <c r="A276" s="140"/>
      <c r="B276" s="137"/>
      <c r="C276" s="93" t="s">
        <v>414</v>
      </c>
      <c r="D276" s="90" t="s">
        <v>477</v>
      </c>
      <c r="E276" s="55" t="s">
        <v>720</v>
      </c>
      <c r="F276" s="1" t="s">
        <v>648</v>
      </c>
      <c r="G276" s="99" t="s">
        <v>721</v>
      </c>
      <c r="H276" s="79">
        <v>4502.7</v>
      </c>
      <c r="I276" s="82">
        <v>2485.6</v>
      </c>
      <c r="J276" s="79"/>
      <c r="K276" s="79"/>
      <c r="L276" s="79"/>
      <c r="M276" s="79"/>
      <c r="N276" s="80" t="s">
        <v>462</v>
      </c>
    </row>
    <row r="277" spans="1:14" ht="36" customHeight="1">
      <c r="A277" s="140"/>
      <c r="B277" s="137"/>
      <c r="C277" s="142" t="s">
        <v>415</v>
      </c>
      <c r="D277" s="226">
        <v>605</v>
      </c>
      <c r="E277" s="2" t="s">
        <v>1290</v>
      </c>
      <c r="F277" s="99" t="s">
        <v>648</v>
      </c>
      <c r="G277" s="93" t="s">
        <v>263</v>
      </c>
      <c r="H277" s="163">
        <v>200</v>
      </c>
      <c r="I277" s="201">
        <v>177</v>
      </c>
      <c r="J277" s="163">
        <v>200</v>
      </c>
      <c r="K277" s="163">
        <v>200</v>
      </c>
      <c r="L277" s="163">
        <v>200</v>
      </c>
      <c r="M277" s="163">
        <v>200</v>
      </c>
      <c r="N277" s="149" t="s">
        <v>1441</v>
      </c>
    </row>
    <row r="278" spans="1:14" ht="48" customHeight="1">
      <c r="A278" s="141"/>
      <c r="B278" s="138"/>
      <c r="C278" s="143"/>
      <c r="D278" s="227"/>
      <c r="E278" s="2" t="s">
        <v>1291</v>
      </c>
      <c r="F278" s="99" t="s">
        <v>648</v>
      </c>
      <c r="G278" s="93" t="s">
        <v>1293</v>
      </c>
      <c r="H278" s="164"/>
      <c r="I278" s="202"/>
      <c r="J278" s="164"/>
      <c r="K278" s="164"/>
      <c r="L278" s="164"/>
      <c r="M278" s="164"/>
      <c r="N278" s="151"/>
    </row>
    <row r="279" spans="1:14" ht="30">
      <c r="A279" s="139" t="s">
        <v>318</v>
      </c>
      <c r="B279" s="136" t="s">
        <v>833</v>
      </c>
      <c r="C279" s="147" t="s">
        <v>432</v>
      </c>
      <c r="D279" s="157" t="s">
        <v>1236</v>
      </c>
      <c r="E279" s="2" t="s">
        <v>253</v>
      </c>
      <c r="F279" s="93" t="s">
        <v>249</v>
      </c>
      <c r="G279" s="49" t="s">
        <v>8</v>
      </c>
      <c r="H279" s="79">
        <f>SUM(H281:H288)</f>
        <v>132677.70000000001</v>
      </c>
      <c r="I279" s="79">
        <f>SUM(I281:I288)</f>
        <v>131033.1</v>
      </c>
      <c r="J279" s="79">
        <f t="shared" ref="J279:L279" si="39">SUM(J281:J288)</f>
        <v>136322.70000000001</v>
      </c>
      <c r="K279" s="79">
        <f t="shared" si="39"/>
        <v>132771.4</v>
      </c>
      <c r="L279" s="79">
        <f t="shared" si="39"/>
        <v>138719.5</v>
      </c>
      <c r="M279" s="79">
        <f t="shared" ref="M279" si="40">SUM(M281:M288)</f>
        <v>138719.5</v>
      </c>
      <c r="N279" s="80"/>
    </row>
    <row r="280" spans="1:14" ht="15">
      <c r="A280" s="140"/>
      <c r="B280" s="137"/>
      <c r="C280" s="147"/>
      <c r="D280" s="157"/>
      <c r="E280" s="2" t="s">
        <v>605</v>
      </c>
      <c r="F280" s="93"/>
      <c r="G280" s="93"/>
      <c r="H280" s="79"/>
      <c r="I280" s="82"/>
      <c r="J280" s="79"/>
      <c r="K280" s="79"/>
      <c r="L280" s="79"/>
      <c r="M280" s="79"/>
      <c r="N280" s="80"/>
    </row>
    <row r="281" spans="1:14" ht="30" customHeight="1">
      <c r="A281" s="140"/>
      <c r="B281" s="137"/>
      <c r="C281" s="142" t="s">
        <v>251</v>
      </c>
      <c r="D281" s="144" t="s">
        <v>396</v>
      </c>
      <c r="E281" s="2" t="s">
        <v>1222</v>
      </c>
      <c r="F281" s="93" t="s">
        <v>250</v>
      </c>
      <c r="G281" s="93" t="s">
        <v>234</v>
      </c>
      <c r="H281" s="129">
        <f>113862.6-135-11.2+18815.1</f>
        <v>132531.5</v>
      </c>
      <c r="I281" s="131">
        <f>112428-97.9+18605.1</f>
        <v>130935.20000000001</v>
      </c>
      <c r="J281" s="129">
        <f>134022.7-135+2300</f>
        <v>136187.70000000001</v>
      </c>
      <c r="K281" s="129">
        <f>132771.4-135</f>
        <v>132636.4</v>
      </c>
      <c r="L281" s="129">
        <f>138719.5-135</f>
        <v>138584.5</v>
      </c>
      <c r="M281" s="129">
        <f>138719.5-135</f>
        <v>138584.5</v>
      </c>
      <c r="N281" s="149" t="s">
        <v>1529</v>
      </c>
    </row>
    <row r="282" spans="1:14" ht="90" customHeight="1">
      <c r="A282" s="140"/>
      <c r="B282" s="137"/>
      <c r="C282" s="191"/>
      <c r="D282" s="207"/>
      <c r="E282" s="55" t="s">
        <v>720</v>
      </c>
      <c r="F282" s="1" t="s">
        <v>648</v>
      </c>
      <c r="G282" s="99" t="s">
        <v>721</v>
      </c>
      <c r="H282" s="162"/>
      <c r="I282" s="167"/>
      <c r="J282" s="162"/>
      <c r="K282" s="162"/>
      <c r="L282" s="162"/>
      <c r="M282" s="162"/>
      <c r="N282" s="150"/>
    </row>
    <row r="283" spans="1:14" ht="55.5" customHeight="1">
      <c r="A283" s="140"/>
      <c r="B283" s="137"/>
      <c r="C283" s="191"/>
      <c r="D283" s="207"/>
      <c r="E283" s="88" t="s">
        <v>1000</v>
      </c>
      <c r="F283" s="1" t="s">
        <v>648</v>
      </c>
      <c r="G283" s="99" t="s">
        <v>13</v>
      </c>
      <c r="H283" s="162"/>
      <c r="I283" s="167"/>
      <c r="J283" s="162"/>
      <c r="K283" s="162"/>
      <c r="L283" s="162"/>
      <c r="M283" s="162"/>
      <c r="N283" s="150"/>
    </row>
    <row r="284" spans="1:14" ht="108" customHeight="1">
      <c r="A284" s="140"/>
      <c r="B284" s="137"/>
      <c r="C284" s="143"/>
      <c r="D284" s="145"/>
      <c r="E284" s="88" t="s">
        <v>1292</v>
      </c>
      <c r="F284" s="1" t="s">
        <v>648</v>
      </c>
      <c r="G284" s="99" t="s">
        <v>1294</v>
      </c>
      <c r="H284" s="130"/>
      <c r="I284" s="132"/>
      <c r="J284" s="130"/>
      <c r="K284" s="130"/>
      <c r="L284" s="130"/>
      <c r="M284" s="130"/>
      <c r="N284" s="151"/>
    </row>
    <row r="285" spans="1:14" ht="60">
      <c r="A285" s="140"/>
      <c r="B285" s="137"/>
      <c r="C285" s="93" t="s">
        <v>252</v>
      </c>
      <c r="D285" s="90" t="s">
        <v>444</v>
      </c>
      <c r="E285" s="88" t="s">
        <v>214</v>
      </c>
      <c r="F285" s="99" t="s">
        <v>474</v>
      </c>
      <c r="G285" s="99" t="s">
        <v>475</v>
      </c>
      <c r="H285" s="87">
        <v>135</v>
      </c>
      <c r="I285" s="87">
        <v>97.9</v>
      </c>
      <c r="J285" s="87">
        <v>135</v>
      </c>
      <c r="K285" s="87">
        <v>135</v>
      </c>
      <c r="L285" s="87">
        <v>135</v>
      </c>
      <c r="M285" s="87">
        <v>135</v>
      </c>
      <c r="N285" s="80" t="s">
        <v>370</v>
      </c>
    </row>
    <row r="286" spans="1:14" ht="60" hidden="1">
      <c r="A286" s="140"/>
      <c r="B286" s="137"/>
      <c r="C286" s="100" t="s">
        <v>821</v>
      </c>
      <c r="D286" s="90" t="s">
        <v>396</v>
      </c>
      <c r="E286" s="88" t="s">
        <v>677</v>
      </c>
      <c r="F286" s="99" t="s">
        <v>648</v>
      </c>
      <c r="G286" s="59" t="s">
        <v>966</v>
      </c>
      <c r="H286" s="87"/>
      <c r="I286" s="87"/>
      <c r="J286" s="87"/>
      <c r="K286" s="87"/>
      <c r="L286" s="87"/>
      <c r="M286" s="87"/>
      <c r="N286" s="88" t="s">
        <v>1206</v>
      </c>
    </row>
    <row r="287" spans="1:14" ht="30">
      <c r="A287" s="140"/>
      <c r="B287" s="137"/>
      <c r="C287" s="100" t="s">
        <v>821</v>
      </c>
      <c r="D287" s="90" t="s">
        <v>396</v>
      </c>
      <c r="E287" s="88" t="s">
        <v>1433</v>
      </c>
      <c r="F287" s="99" t="s">
        <v>648</v>
      </c>
      <c r="G287" s="59" t="s">
        <v>487</v>
      </c>
      <c r="H287" s="87">
        <v>11.2</v>
      </c>
      <c r="I287" s="87"/>
      <c r="J287" s="87"/>
      <c r="K287" s="87"/>
      <c r="L287" s="87"/>
      <c r="M287" s="87"/>
      <c r="N287" s="88" t="s">
        <v>1432</v>
      </c>
    </row>
    <row r="288" spans="1:14" ht="93.75" hidden="1" customHeight="1">
      <c r="A288" s="141"/>
      <c r="B288" s="138"/>
      <c r="C288" s="100" t="s">
        <v>1001</v>
      </c>
      <c r="D288" s="90" t="s">
        <v>396</v>
      </c>
      <c r="E288" s="55" t="s">
        <v>720</v>
      </c>
      <c r="F288" s="1" t="s">
        <v>648</v>
      </c>
      <c r="G288" s="99" t="s">
        <v>721</v>
      </c>
      <c r="H288" s="79"/>
      <c r="I288" s="82"/>
      <c r="J288" s="79"/>
      <c r="K288" s="79"/>
      <c r="L288" s="79"/>
      <c r="M288" s="79"/>
      <c r="N288" s="80" t="s">
        <v>466</v>
      </c>
    </row>
    <row r="289" spans="1:14" ht="45">
      <c r="A289" s="133" t="s">
        <v>319</v>
      </c>
      <c r="B289" s="146" t="s">
        <v>894</v>
      </c>
      <c r="C289" s="147" t="s">
        <v>433</v>
      </c>
      <c r="D289" s="157" t="s">
        <v>564</v>
      </c>
      <c r="E289" s="2" t="s">
        <v>1476</v>
      </c>
      <c r="F289" s="93" t="s">
        <v>1127</v>
      </c>
      <c r="G289" s="93" t="s">
        <v>905</v>
      </c>
      <c r="H289" s="165">
        <f>SUM(H292:H296)</f>
        <v>7823.2</v>
      </c>
      <c r="I289" s="188">
        <f t="shared" ref="I289" si="41">SUM(I292:I296)</f>
        <v>4903.2</v>
      </c>
      <c r="J289" s="165">
        <f t="shared" ref="J289" si="42">SUM(J292:J296)</f>
        <v>19400</v>
      </c>
      <c r="K289" s="165"/>
      <c r="L289" s="165"/>
      <c r="M289" s="165"/>
      <c r="N289" s="149"/>
    </row>
    <row r="290" spans="1:14" ht="30">
      <c r="A290" s="133"/>
      <c r="B290" s="146"/>
      <c r="C290" s="147"/>
      <c r="D290" s="157"/>
      <c r="E290" s="80" t="s">
        <v>1223</v>
      </c>
      <c r="F290" s="101" t="s">
        <v>648</v>
      </c>
      <c r="G290" s="101" t="s">
        <v>1128</v>
      </c>
      <c r="H290" s="166"/>
      <c r="I290" s="190"/>
      <c r="J290" s="166"/>
      <c r="K290" s="166"/>
      <c r="L290" s="166"/>
      <c r="M290" s="166"/>
      <c r="N290" s="151"/>
    </row>
    <row r="291" spans="1:14" ht="15">
      <c r="A291" s="133"/>
      <c r="B291" s="146"/>
      <c r="C291" s="147"/>
      <c r="D291" s="157"/>
      <c r="E291" s="2" t="s">
        <v>605</v>
      </c>
      <c r="F291" s="93"/>
      <c r="G291" s="93"/>
      <c r="H291" s="86"/>
      <c r="I291" s="91"/>
      <c r="J291" s="86"/>
      <c r="K291" s="86"/>
      <c r="L291" s="86"/>
      <c r="M291" s="86"/>
      <c r="N291" s="80"/>
    </row>
    <row r="292" spans="1:14" ht="60">
      <c r="A292" s="133"/>
      <c r="B292" s="146"/>
      <c r="C292" s="147" t="s">
        <v>164</v>
      </c>
      <c r="D292" s="157" t="s">
        <v>564</v>
      </c>
      <c r="E292" s="57" t="s">
        <v>912</v>
      </c>
      <c r="F292" s="1" t="s">
        <v>648</v>
      </c>
      <c r="G292" s="61" t="s">
        <v>917</v>
      </c>
      <c r="H292" s="160">
        <v>7823.2</v>
      </c>
      <c r="I292" s="168">
        <v>4903.2</v>
      </c>
      <c r="J292" s="165">
        <v>19400</v>
      </c>
      <c r="K292" s="165"/>
      <c r="L292" s="160"/>
      <c r="M292" s="160"/>
      <c r="N292" s="169" t="s">
        <v>463</v>
      </c>
    </row>
    <row r="293" spans="1:14" ht="66" customHeight="1">
      <c r="A293" s="133"/>
      <c r="B293" s="146"/>
      <c r="C293" s="147"/>
      <c r="D293" s="157"/>
      <c r="E293" s="57" t="s">
        <v>913</v>
      </c>
      <c r="F293" s="1" t="s">
        <v>648</v>
      </c>
      <c r="G293" s="61" t="s">
        <v>918</v>
      </c>
      <c r="H293" s="160"/>
      <c r="I293" s="168"/>
      <c r="J293" s="183"/>
      <c r="K293" s="183"/>
      <c r="L293" s="160"/>
      <c r="M293" s="160"/>
      <c r="N293" s="169"/>
    </row>
    <row r="294" spans="1:14" ht="72.75" customHeight="1">
      <c r="A294" s="133"/>
      <c r="B294" s="146"/>
      <c r="C294" s="147"/>
      <c r="D294" s="157"/>
      <c r="E294" s="57" t="s">
        <v>914</v>
      </c>
      <c r="F294" s="1" t="s">
        <v>648</v>
      </c>
      <c r="G294" s="61" t="s">
        <v>919</v>
      </c>
      <c r="H294" s="160"/>
      <c r="I294" s="168"/>
      <c r="J294" s="183"/>
      <c r="K294" s="183"/>
      <c r="L294" s="160"/>
      <c r="M294" s="160"/>
      <c r="N294" s="169"/>
    </row>
    <row r="295" spans="1:14" ht="164.25" customHeight="1">
      <c r="A295" s="133"/>
      <c r="B295" s="146"/>
      <c r="C295" s="147"/>
      <c r="D295" s="157"/>
      <c r="E295" s="57" t="s">
        <v>915</v>
      </c>
      <c r="F295" s="1" t="s">
        <v>648</v>
      </c>
      <c r="G295" s="61" t="s">
        <v>916</v>
      </c>
      <c r="H295" s="160"/>
      <c r="I295" s="168"/>
      <c r="J295" s="166"/>
      <c r="K295" s="166"/>
      <c r="L295" s="160"/>
      <c r="M295" s="160"/>
      <c r="N295" s="169"/>
    </row>
    <row r="296" spans="1:14" ht="55.5" hidden="1" customHeight="1">
      <c r="A296" s="133"/>
      <c r="B296" s="146"/>
      <c r="C296" s="93" t="s">
        <v>163</v>
      </c>
      <c r="D296" s="90" t="s">
        <v>564</v>
      </c>
      <c r="E296" s="88" t="s">
        <v>165</v>
      </c>
      <c r="F296" s="99" t="s">
        <v>196</v>
      </c>
      <c r="G296" s="38" t="s">
        <v>166</v>
      </c>
      <c r="H296" s="86"/>
      <c r="I296" s="91"/>
      <c r="J296" s="86"/>
      <c r="K296" s="86"/>
      <c r="L296" s="86"/>
      <c r="M296" s="86"/>
      <c r="N296" s="80" t="s">
        <v>464</v>
      </c>
    </row>
    <row r="297" spans="1:14" ht="37.5" customHeight="1">
      <c r="A297" s="133" t="s">
        <v>320</v>
      </c>
      <c r="B297" s="146" t="s">
        <v>99</v>
      </c>
      <c r="C297" s="147" t="s">
        <v>434</v>
      </c>
      <c r="D297" s="157" t="s">
        <v>470</v>
      </c>
      <c r="E297" s="2" t="s">
        <v>1477</v>
      </c>
      <c r="F297" s="93" t="s">
        <v>339</v>
      </c>
      <c r="G297" s="93" t="s">
        <v>340</v>
      </c>
      <c r="H297" s="154">
        <v>975.2</v>
      </c>
      <c r="I297" s="161">
        <v>208.4</v>
      </c>
      <c r="J297" s="129">
        <v>228.2</v>
      </c>
      <c r="K297" s="129">
        <v>228.2</v>
      </c>
      <c r="L297" s="154">
        <v>228.2</v>
      </c>
      <c r="M297" s="154"/>
      <c r="N297" s="169" t="s">
        <v>465</v>
      </c>
    </row>
    <row r="298" spans="1:14" ht="33.75" customHeight="1">
      <c r="A298" s="133"/>
      <c r="B298" s="146"/>
      <c r="C298" s="147"/>
      <c r="D298" s="157"/>
      <c r="E298" s="2" t="s">
        <v>1478</v>
      </c>
      <c r="F298" s="93" t="s">
        <v>337</v>
      </c>
      <c r="G298" s="93" t="s">
        <v>341</v>
      </c>
      <c r="H298" s="154"/>
      <c r="I298" s="161"/>
      <c r="J298" s="162"/>
      <c r="K298" s="162"/>
      <c r="L298" s="154"/>
      <c r="M298" s="154"/>
      <c r="N298" s="169"/>
    </row>
    <row r="299" spans="1:14" ht="52.5" customHeight="1">
      <c r="A299" s="133"/>
      <c r="B299" s="146"/>
      <c r="C299" s="147"/>
      <c r="D299" s="157"/>
      <c r="E299" s="2" t="s">
        <v>1479</v>
      </c>
      <c r="F299" s="93" t="s">
        <v>30</v>
      </c>
      <c r="G299" s="93" t="s">
        <v>338</v>
      </c>
      <c r="H299" s="154"/>
      <c r="I299" s="161"/>
      <c r="J299" s="162"/>
      <c r="K299" s="162"/>
      <c r="L299" s="154"/>
      <c r="M299" s="154"/>
      <c r="N299" s="169"/>
    </row>
    <row r="300" spans="1:14" ht="40.5" customHeight="1">
      <c r="A300" s="133"/>
      <c r="B300" s="146"/>
      <c r="C300" s="147"/>
      <c r="D300" s="157"/>
      <c r="E300" s="2" t="s">
        <v>1480</v>
      </c>
      <c r="F300" s="93" t="s">
        <v>30</v>
      </c>
      <c r="G300" s="93" t="s">
        <v>925</v>
      </c>
      <c r="H300" s="154"/>
      <c r="I300" s="161"/>
      <c r="J300" s="162"/>
      <c r="K300" s="162"/>
      <c r="L300" s="154"/>
      <c r="M300" s="154"/>
      <c r="N300" s="169"/>
    </row>
    <row r="301" spans="1:14" ht="63.75" customHeight="1">
      <c r="A301" s="133"/>
      <c r="B301" s="146"/>
      <c r="C301" s="147"/>
      <c r="D301" s="157"/>
      <c r="E301" s="2" t="s">
        <v>926</v>
      </c>
      <c r="F301" s="93" t="s">
        <v>648</v>
      </c>
      <c r="G301" s="93" t="s">
        <v>921</v>
      </c>
      <c r="H301" s="154"/>
      <c r="I301" s="161"/>
      <c r="J301" s="130"/>
      <c r="K301" s="130"/>
      <c r="L301" s="154"/>
      <c r="M301" s="154"/>
      <c r="N301" s="169"/>
    </row>
    <row r="302" spans="1:14" ht="69.75" customHeight="1">
      <c r="A302" s="94" t="s">
        <v>321</v>
      </c>
      <c r="B302" s="95" t="s">
        <v>834</v>
      </c>
      <c r="C302" s="93" t="s">
        <v>435</v>
      </c>
      <c r="D302" s="90"/>
      <c r="E302" s="2" t="s">
        <v>136</v>
      </c>
      <c r="F302" s="93" t="s">
        <v>1247</v>
      </c>
      <c r="G302" s="93" t="s">
        <v>152</v>
      </c>
      <c r="H302" s="79"/>
      <c r="I302" s="82"/>
      <c r="J302" s="79"/>
      <c r="K302" s="79"/>
      <c r="L302" s="79"/>
      <c r="M302" s="79"/>
      <c r="N302" s="80"/>
    </row>
    <row r="303" spans="1:14" ht="102.75" customHeight="1">
      <c r="A303" s="133" t="s">
        <v>322</v>
      </c>
      <c r="B303" s="146" t="s">
        <v>150</v>
      </c>
      <c r="C303" s="147" t="s">
        <v>436</v>
      </c>
      <c r="D303" s="157" t="s">
        <v>400</v>
      </c>
      <c r="E303" s="2" t="s">
        <v>1481</v>
      </c>
      <c r="F303" s="93" t="s">
        <v>781</v>
      </c>
      <c r="G303" s="49" t="s">
        <v>1224</v>
      </c>
      <c r="H303" s="154">
        <v>144.4</v>
      </c>
      <c r="I303" s="161">
        <v>143.6</v>
      </c>
      <c r="J303" s="129">
        <v>282</v>
      </c>
      <c r="K303" s="129">
        <v>284</v>
      </c>
      <c r="L303" s="154">
        <v>311.7</v>
      </c>
      <c r="M303" s="154"/>
      <c r="N303" s="169" t="s">
        <v>1363</v>
      </c>
    </row>
    <row r="304" spans="1:14" ht="88.5" customHeight="1">
      <c r="A304" s="133"/>
      <c r="B304" s="146"/>
      <c r="C304" s="147"/>
      <c r="D304" s="157"/>
      <c r="E304" s="2" t="s">
        <v>933</v>
      </c>
      <c r="F304" s="93" t="s">
        <v>648</v>
      </c>
      <c r="G304" s="49" t="s">
        <v>263</v>
      </c>
      <c r="H304" s="154"/>
      <c r="I304" s="161"/>
      <c r="J304" s="130"/>
      <c r="K304" s="130"/>
      <c r="L304" s="154"/>
      <c r="M304" s="154"/>
      <c r="N304" s="169"/>
    </row>
    <row r="305" spans="1:844" s="10" customFormat="1" ht="65.25" customHeight="1">
      <c r="A305" s="94" t="s">
        <v>323</v>
      </c>
      <c r="B305" s="95" t="s">
        <v>96</v>
      </c>
      <c r="C305" s="93" t="s">
        <v>437</v>
      </c>
      <c r="D305" s="90"/>
      <c r="E305" s="2" t="s">
        <v>136</v>
      </c>
      <c r="F305" s="93" t="s">
        <v>137</v>
      </c>
      <c r="G305" s="93" t="s">
        <v>152</v>
      </c>
      <c r="H305" s="86"/>
      <c r="I305" s="91"/>
      <c r="J305" s="86"/>
      <c r="K305" s="86"/>
      <c r="L305" s="86"/>
      <c r="M305" s="86"/>
      <c r="N305" s="80"/>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c r="CQ305" s="6"/>
      <c r="CR305" s="6"/>
      <c r="CS305" s="6"/>
      <c r="CT305" s="6"/>
      <c r="CU305" s="6"/>
      <c r="CV305" s="6"/>
      <c r="CW305" s="6"/>
      <c r="CX305" s="6"/>
      <c r="CY305" s="6"/>
      <c r="CZ305" s="6"/>
      <c r="DA305" s="6"/>
      <c r="DB305" s="6"/>
      <c r="DC305" s="6"/>
      <c r="DD305" s="6"/>
      <c r="DE305" s="6"/>
      <c r="DF305" s="6"/>
      <c r="DG305" s="6"/>
      <c r="DH305" s="6"/>
      <c r="DI305" s="6"/>
      <c r="DJ305" s="6"/>
      <c r="DK305" s="6"/>
      <c r="DL305" s="6"/>
      <c r="DM305" s="6"/>
      <c r="DN305" s="6"/>
      <c r="DO305" s="6"/>
      <c r="DP305" s="6"/>
      <c r="DQ305" s="6"/>
      <c r="DR305" s="6"/>
      <c r="DS305" s="6"/>
      <c r="DT305" s="6"/>
      <c r="DU305" s="6"/>
      <c r="DV305" s="6"/>
      <c r="DW305" s="6"/>
      <c r="DX305" s="6"/>
      <c r="DY305" s="6"/>
      <c r="DZ305" s="6"/>
      <c r="EA305" s="6"/>
      <c r="EB305" s="6"/>
      <c r="EC305" s="6"/>
      <c r="ED305" s="6"/>
      <c r="EE305" s="6"/>
      <c r="EF305" s="6"/>
      <c r="EG305" s="6"/>
      <c r="EH305" s="6"/>
      <c r="EI305" s="6"/>
      <c r="EJ305" s="6"/>
      <c r="EK305" s="6"/>
      <c r="EL305" s="6"/>
      <c r="EM305" s="6"/>
      <c r="EN305" s="6"/>
      <c r="EO305" s="6"/>
      <c r="EP305" s="6"/>
      <c r="EQ305" s="6"/>
      <c r="ER305" s="6"/>
      <c r="ES305" s="6"/>
      <c r="ET305" s="6"/>
      <c r="EU305" s="6"/>
      <c r="EV305" s="6"/>
      <c r="EW305" s="6"/>
      <c r="EX305" s="6"/>
      <c r="EY305" s="6"/>
      <c r="EZ305" s="6"/>
      <c r="FA305" s="6"/>
      <c r="FB305" s="6"/>
      <c r="FC305" s="6"/>
      <c r="FD305" s="6"/>
      <c r="FE305" s="6"/>
      <c r="FF305" s="6"/>
      <c r="FG305" s="6"/>
      <c r="FH305" s="6"/>
      <c r="FI305" s="6"/>
      <c r="FJ305" s="6"/>
      <c r="FK305" s="6"/>
      <c r="FL305" s="6"/>
      <c r="FM305" s="6"/>
      <c r="FN305" s="6"/>
      <c r="FO305" s="6"/>
      <c r="FP305" s="6"/>
      <c r="FQ305" s="6"/>
      <c r="FR305" s="6"/>
      <c r="FS305" s="6"/>
      <c r="FT305" s="6"/>
      <c r="FU305" s="6"/>
      <c r="FV305" s="6"/>
      <c r="FW305" s="6"/>
      <c r="FX305" s="6"/>
      <c r="FY305" s="6"/>
      <c r="FZ305" s="6"/>
      <c r="GA305" s="6"/>
      <c r="GB305" s="6"/>
      <c r="GC305" s="6"/>
      <c r="GD305" s="6"/>
      <c r="GE305" s="6"/>
      <c r="GF305" s="6"/>
      <c r="GG305" s="6"/>
      <c r="GH305" s="6"/>
      <c r="GI305" s="6"/>
      <c r="GJ305" s="6"/>
      <c r="GK305" s="6"/>
      <c r="GL305" s="6"/>
      <c r="GM305" s="6"/>
      <c r="GN305" s="6"/>
      <c r="GO305" s="6"/>
      <c r="GP305" s="6"/>
      <c r="GQ305" s="6"/>
      <c r="GR305" s="6"/>
      <c r="GS305" s="6"/>
      <c r="GT305" s="6"/>
      <c r="GU305" s="6"/>
      <c r="GV305" s="6"/>
      <c r="GW305" s="6"/>
      <c r="GX305" s="6"/>
      <c r="GY305" s="6"/>
      <c r="GZ305" s="6"/>
      <c r="HA305" s="6"/>
      <c r="HB305" s="6"/>
      <c r="HC305" s="6"/>
      <c r="HD305" s="6"/>
      <c r="HE305" s="6"/>
      <c r="HF305" s="6"/>
      <c r="HG305" s="6"/>
      <c r="HH305" s="6"/>
      <c r="HI305" s="6"/>
      <c r="HJ305" s="6"/>
      <c r="HK305" s="6"/>
      <c r="HL305" s="6"/>
      <c r="HM305" s="6"/>
      <c r="HN305" s="6"/>
      <c r="HO305" s="6"/>
      <c r="HP305" s="6"/>
      <c r="HQ305" s="6"/>
      <c r="HR305" s="6"/>
      <c r="HS305" s="6"/>
      <c r="HT305" s="6"/>
      <c r="HU305" s="6"/>
      <c r="HV305" s="6"/>
      <c r="HW305" s="6"/>
      <c r="HX305" s="6"/>
      <c r="HY305" s="6"/>
      <c r="HZ305" s="6"/>
      <c r="IA305" s="6"/>
      <c r="IB305" s="6"/>
      <c r="IC305" s="6"/>
      <c r="ID305" s="6"/>
      <c r="IE305" s="6"/>
      <c r="IF305" s="6"/>
      <c r="IG305" s="6"/>
      <c r="IH305" s="6"/>
      <c r="II305" s="6"/>
      <c r="IJ305" s="6"/>
      <c r="IK305" s="6"/>
      <c r="IL305" s="6"/>
      <c r="IM305" s="6"/>
      <c r="IN305" s="6"/>
      <c r="IO305" s="6"/>
      <c r="IP305" s="6"/>
      <c r="IQ305" s="6"/>
      <c r="IR305" s="6"/>
      <c r="IS305" s="6"/>
      <c r="IT305" s="6"/>
      <c r="IU305" s="6"/>
      <c r="IV305" s="6"/>
      <c r="IW305" s="6"/>
      <c r="IX305" s="6"/>
      <c r="IY305" s="6"/>
      <c r="IZ305" s="6"/>
      <c r="JA305" s="6"/>
      <c r="JB305" s="6"/>
      <c r="JC305" s="6"/>
      <c r="JD305" s="6"/>
      <c r="JE305" s="6"/>
      <c r="JF305" s="6"/>
      <c r="JG305" s="6"/>
      <c r="JH305" s="6"/>
      <c r="JI305" s="6"/>
      <c r="JJ305" s="6"/>
      <c r="JK305" s="6"/>
      <c r="JL305" s="6"/>
      <c r="JM305" s="6"/>
      <c r="JN305" s="6"/>
      <c r="JO305" s="6"/>
      <c r="JP305" s="6"/>
      <c r="JQ305" s="6"/>
      <c r="JR305" s="6"/>
      <c r="JS305" s="6"/>
      <c r="JT305" s="6"/>
      <c r="JU305" s="6"/>
      <c r="JV305" s="6"/>
      <c r="JW305" s="6"/>
      <c r="JX305" s="6"/>
      <c r="JY305" s="6"/>
      <c r="JZ305" s="6"/>
      <c r="KA305" s="6"/>
      <c r="KB305" s="6"/>
      <c r="KC305" s="6"/>
      <c r="KD305" s="6"/>
      <c r="KE305" s="6"/>
      <c r="KF305" s="6"/>
      <c r="KG305" s="6"/>
      <c r="KH305" s="6"/>
      <c r="KI305" s="6"/>
      <c r="KJ305" s="6"/>
      <c r="KK305" s="6"/>
      <c r="KL305" s="6"/>
      <c r="KM305" s="6"/>
      <c r="KN305" s="6"/>
      <c r="KO305" s="6"/>
      <c r="KP305" s="6"/>
      <c r="KQ305" s="6"/>
      <c r="KR305" s="6"/>
      <c r="KS305" s="6"/>
      <c r="KT305" s="6"/>
      <c r="KU305" s="6"/>
      <c r="KV305" s="6"/>
      <c r="KW305" s="6"/>
      <c r="KX305" s="6"/>
      <c r="KY305" s="6"/>
      <c r="KZ305" s="6"/>
      <c r="LA305" s="6"/>
      <c r="LB305" s="6"/>
      <c r="LC305" s="6"/>
      <c r="LD305" s="6"/>
      <c r="LE305" s="6"/>
      <c r="LF305" s="6"/>
      <c r="LG305" s="6"/>
      <c r="LH305" s="6"/>
      <c r="LI305" s="6"/>
      <c r="LJ305" s="6"/>
      <c r="LK305" s="6"/>
      <c r="LL305" s="6"/>
      <c r="LM305" s="6"/>
      <c r="LN305" s="6"/>
      <c r="LO305" s="6"/>
      <c r="LP305" s="6"/>
      <c r="LQ305" s="6"/>
      <c r="LR305" s="6"/>
      <c r="LS305" s="6"/>
      <c r="LT305" s="6"/>
      <c r="LU305" s="6"/>
      <c r="LV305" s="6"/>
      <c r="LW305" s="6"/>
      <c r="LX305" s="6"/>
      <c r="LY305" s="6"/>
      <c r="LZ305" s="6"/>
      <c r="MA305" s="6"/>
      <c r="MB305" s="6"/>
      <c r="MC305" s="6"/>
      <c r="MD305" s="6"/>
      <c r="ME305" s="6"/>
      <c r="MF305" s="6"/>
      <c r="MG305" s="6"/>
      <c r="MH305" s="6"/>
      <c r="MI305" s="6"/>
      <c r="MJ305" s="6"/>
      <c r="MK305" s="6"/>
      <c r="ML305" s="6"/>
      <c r="MM305" s="6"/>
      <c r="MN305" s="6"/>
      <c r="MO305" s="6"/>
      <c r="MP305" s="6"/>
      <c r="MQ305" s="6"/>
      <c r="MR305" s="6"/>
      <c r="MS305" s="6"/>
      <c r="MT305" s="6"/>
      <c r="MU305" s="6"/>
      <c r="MV305" s="6"/>
      <c r="MW305" s="6"/>
      <c r="MX305" s="6"/>
      <c r="MY305" s="6"/>
      <c r="MZ305" s="6"/>
      <c r="NA305" s="6"/>
      <c r="NB305" s="6"/>
      <c r="NC305" s="6"/>
      <c r="ND305" s="6"/>
      <c r="NE305" s="6"/>
      <c r="NF305" s="6"/>
      <c r="NG305" s="6"/>
      <c r="NH305" s="6"/>
      <c r="NI305" s="6"/>
      <c r="NJ305" s="6"/>
      <c r="NK305" s="6"/>
      <c r="NL305" s="6"/>
      <c r="NM305" s="6"/>
      <c r="NN305" s="6"/>
      <c r="NO305" s="6"/>
      <c r="NP305" s="6"/>
      <c r="NQ305" s="6"/>
      <c r="NR305" s="6"/>
      <c r="NS305" s="6"/>
      <c r="NT305" s="6"/>
      <c r="NU305" s="6"/>
      <c r="NV305" s="6"/>
      <c r="NW305" s="6"/>
      <c r="NX305" s="6"/>
      <c r="NY305" s="6"/>
      <c r="NZ305" s="6"/>
      <c r="OA305" s="6"/>
      <c r="OB305" s="6"/>
      <c r="OC305" s="6"/>
      <c r="OD305" s="6"/>
      <c r="OE305" s="6"/>
      <c r="OF305" s="6"/>
      <c r="OG305" s="6"/>
      <c r="OH305" s="6"/>
      <c r="OI305" s="6"/>
      <c r="OJ305" s="6"/>
      <c r="OK305" s="6"/>
      <c r="OL305" s="6"/>
      <c r="OM305" s="6"/>
      <c r="ON305" s="6"/>
      <c r="OO305" s="6"/>
      <c r="OP305" s="6"/>
      <c r="OQ305" s="6"/>
      <c r="OR305" s="6"/>
      <c r="OS305" s="6"/>
      <c r="OT305" s="6"/>
      <c r="OU305" s="6"/>
      <c r="OV305" s="6"/>
      <c r="OW305" s="6"/>
      <c r="OX305" s="6"/>
      <c r="OY305" s="6"/>
      <c r="OZ305" s="6"/>
      <c r="PA305" s="6"/>
      <c r="PB305" s="6"/>
      <c r="PC305" s="6"/>
      <c r="PD305" s="6"/>
      <c r="PE305" s="6"/>
      <c r="PF305" s="6"/>
      <c r="PG305" s="6"/>
      <c r="PH305" s="6"/>
      <c r="PI305" s="6"/>
      <c r="PJ305" s="6"/>
      <c r="PK305" s="6"/>
      <c r="PL305" s="6"/>
      <c r="PM305" s="6"/>
      <c r="PN305" s="6"/>
      <c r="PO305" s="6"/>
      <c r="PP305" s="6"/>
      <c r="PQ305" s="6"/>
      <c r="PR305" s="6"/>
      <c r="PS305" s="6"/>
      <c r="PT305" s="6"/>
      <c r="PU305" s="6"/>
      <c r="PV305" s="6"/>
      <c r="PW305" s="6"/>
      <c r="PX305" s="6"/>
      <c r="PY305" s="6"/>
      <c r="PZ305" s="6"/>
      <c r="QA305" s="6"/>
      <c r="QB305" s="6"/>
      <c r="QC305" s="6"/>
      <c r="QD305" s="6"/>
      <c r="QE305" s="6"/>
      <c r="QF305" s="6"/>
      <c r="QG305" s="6"/>
      <c r="QH305" s="6"/>
      <c r="QI305" s="6"/>
      <c r="QJ305" s="6"/>
      <c r="QK305" s="6"/>
      <c r="QL305" s="6"/>
      <c r="QM305" s="6"/>
      <c r="QN305" s="6"/>
      <c r="QO305" s="6"/>
      <c r="QP305" s="6"/>
      <c r="QQ305" s="6"/>
      <c r="QR305" s="6"/>
      <c r="QS305" s="6"/>
      <c r="QT305" s="6"/>
      <c r="QU305" s="6"/>
      <c r="QV305" s="6"/>
      <c r="QW305" s="6"/>
      <c r="QX305" s="6"/>
      <c r="QY305" s="6"/>
      <c r="QZ305" s="6"/>
      <c r="RA305" s="6"/>
      <c r="RB305" s="6"/>
      <c r="RC305" s="6"/>
      <c r="RD305" s="6"/>
      <c r="RE305" s="6"/>
      <c r="RF305" s="6"/>
      <c r="RG305" s="6"/>
      <c r="RH305" s="6"/>
      <c r="RI305" s="6"/>
      <c r="RJ305" s="6"/>
      <c r="RK305" s="6"/>
      <c r="RL305" s="6"/>
      <c r="RM305" s="6"/>
      <c r="RN305" s="6"/>
      <c r="RO305" s="6"/>
      <c r="RP305" s="6"/>
      <c r="RQ305" s="6"/>
      <c r="RR305" s="6"/>
      <c r="RS305" s="6"/>
      <c r="RT305" s="6"/>
      <c r="RU305" s="6"/>
      <c r="RV305" s="6"/>
      <c r="RW305" s="6"/>
      <c r="RX305" s="6"/>
      <c r="RY305" s="6"/>
      <c r="RZ305" s="6"/>
      <c r="SA305" s="6"/>
      <c r="SB305" s="6"/>
      <c r="SC305" s="6"/>
      <c r="SD305" s="6"/>
      <c r="SE305" s="6"/>
      <c r="SF305" s="6"/>
      <c r="SG305" s="6"/>
      <c r="SH305" s="6"/>
      <c r="SI305" s="6"/>
      <c r="SJ305" s="6"/>
      <c r="SK305" s="6"/>
      <c r="SL305" s="6"/>
      <c r="SM305" s="6"/>
      <c r="SN305" s="6"/>
      <c r="SO305" s="6"/>
      <c r="SP305" s="6"/>
      <c r="SQ305" s="6"/>
      <c r="SR305" s="6"/>
      <c r="SS305" s="6"/>
      <c r="ST305" s="6"/>
      <c r="SU305" s="6"/>
      <c r="SV305" s="6"/>
      <c r="SW305" s="6"/>
      <c r="SX305" s="6"/>
      <c r="SY305" s="6"/>
      <c r="SZ305" s="6"/>
      <c r="TA305" s="6"/>
      <c r="TB305" s="6"/>
      <c r="TC305" s="6"/>
      <c r="TD305" s="6"/>
      <c r="TE305" s="6"/>
      <c r="TF305" s="6"/>
      <c r="TG305" s="6"/>
      <c r="TH305" s="6"/>
      <c r="TI305" s="6"/>
      <c r="TJ305" s="6"/>
      <c r="TK305" s="6"/>
      <c r="TL305" s="6"/>
      <c r="TM305" s="6"/>
      <c r="TN305" s="6"/>
      <c r="TO305" s="6"/>
      <c r="TP305" s="6"/>
      <c r="TQ305" s="6"/>
      <c r="TR305" s="6"/>
      <c r="TS305" s="6"/>
      <c r="TT305" s="6"/>
      <c r="TU305" s="6"/>
      <c r="TV305" s="6"/>
      <c r="TW305" s="6"/>
      <c r="TX305" s="6"/>
      <c r="TY305" s="6"/>
      <c r="TZ305" s="6"/>
      <c r="UA305" s="6"/>
      <c r="UB305" s="6"/>
      <c r="UC305" s="6"/>
      <c r="UD305" s="6"/>
      <c r="UE305" s="6"/>
      <c r="UF305" s="6"/>
      <c r="UG305" s="6"/>
      <c r="UH305" s="6"/>
      <c r="UI305" s="6"/>
      <c r="UJ305" s="6"/>
      <c r="UK305" s="6"/>
      <c r="UL305" s="6"/>
      <c r="UM305" s="6"/>
      <c r="UN305" s="6"/>
      <c r="UO305" s="6"/>
      <c r="UP305" s="6"/>
      <c r="UQ305" s="6"/>
      <c r="UR305" s="6"/>
      <c r="US305" s="6"/>
      <c r="UT305" s="6"/>
      <c r="UU305" s="6"/>
      <c r="UV305" s="6"/>
      <c r="UW305" s="6"/>
      <c r="UX305" s="6"/>
      <c r="UY305" s="6"/>
      <c r="UZ305" s="6"/>
      <c r="VA305" s="6"/>
      <c r="VB305" s="6"/>
      <c r="VC305" s="6"/>
      <c r="VD305" s="6"/>
      <c r="VE305" s="6"/>
      <c r="VF305" s="6"/>
      <c r="VG305" s="6"/>
      <c r="VH305" s="6"/>
      <c r="VI305" s="6"/>
      <c r="VJ305" s="6"/>
      <c r="VK305" s="6"/>
      <c r="VL305" s="6"/>
      <c r="VM305" s="6"/>
      <c r="VN305" s="6"/>
      <c r="VO305" s="6"/>
      <c r="VP305" s="6"/>
      <c r="VQ305" s="6"/>
      <c r="VR305" s="6"/>
      <c r="VS305" s="6"/>
      <c r="VT305" s="6"/>
      <c r="VU305" s="6"/>
      <c r="VV305" s="6"/>
      <c r="VW305" s="6"/>
      <c r="VX305" s="6"/>
      <c r="VY305" s="6"/>
      <c r="VZ305" s="6"/>
      <c r="WA305" s="6"/>
      <c r="WB305" s="6"/>
      <c r="WC305" s="6"/>
      <c r="WD305" s="6"/>
      <c r="WE305" s="6"/>
      <c r="WF305" s="6"/>
      <c r="WG305" s="6"/>
      <c r="WH305" s="6"/>
      <c r="WI305" s="6"/>
      <c r="WJ305" s="6"/>
      <c r="WK305" s="6"/>
      <c r="WL305" s="6"/>
      <c r="WM305" s="6"/>
      <c r="WN305" s="6"/>
      <c r="WO305" s="6"/>
      <c r="WP305" s="6"/>
      <c r="WQ305" s="6"/>
      <c r="WR305" s="6"/>
      <c r="WS305" s="6"/>
      <c r="WT305" s="6"/>
      <c r="WU305" s="6"/>
      <c r="WV305" s="6"/>
      <c r="WW305" s="6"/>
      <c r="WX305" s="6"/>
      <c r="WY305" s="6"/>
      <c r="WZ305" s="6"/>
      <c r="XA305" s="6"/>
      <c r="XB305" s="6"/>
      <c r="XC305" s="6"/>
      <c r="XD305" s="6"/>
      <c r="XE305" s="6"/>
      <c r="XF305" s="6"/>
      <c r="XG305" s="6"/>
      <c r="XH305" s="6"/>
      <c r="XI305" s="6"/>
      <c r="XJ305" s="6"/>
      <c r="XK305" s="6"/>
      <c r="XL305" s="6"/>
      <c r="XM305" s="6"/>
      <c r="XN305" s="6"/>
      <c r="XO305" s="6"/>
      <c r="XP305" s="6"/>
      <c r="XQ305" s="6"/>
      <c r="XR305" s="6"/>
      <c r="XS305" s="6"/>
      <c r="XT305" s="6"/>
      <c r="XU305" s="6"/>
      <c r="XV305" s="6"/>
      <c r="XW305" s="6"/>
      <c r="XX305" s="6"/>
      <c r="XY305" s="6"/>
      <c r="XZ305" s="6"/>
      <c r="YA305" s="6"/>
      <c r="YB305" s="6"/>
      <c r="YC305" s="6"/>
      <c r="YD305" s="6"/>
      <c r="YE305" s="6"/>
      <c r="YF305" s="6"/>
      <c r="YG305" s="6"/>
      <c r="YH305" s="6"/>
      <c r="YI305" s="6"/>
      <c r="YJ305" s="6"/>
      <c r="YK305" s="6"/>
      <c r="YL305" s="6"/>
      <c r="YM305" s="6"/>
      <c r="YN305" s="6"/>
      <c r="YO305" s="6"/>
      <c r="YP305" s="6"/>
      <c r="YQ305" s="6"/>
      <c r="YR305" s="6"/>
      <c r="YS305" s="6"/>
      <c r="YT305" s="6"/>
      <c r="YU305" s="6"/>
      <c r="YV305" s="6"/>
      <c r="YW305" s="6"/>
      <c r="YX305" s="6"/>
      <c r="YY305" s="6"/>
      <c r="YZ305" s="6"/>
      <c r="ZA305" s="6"/>
      <c r="ZB305" s="6"/>
      <c r="ZC305" s="6"/>
      <c r="ZD305" s="6"/>
      <c r="ZE305" s="6"/>
      <c r="ZF305" s="6"/>
      <c r="ZG305" s="6"/>
      <c r="ZH305" s="6"/>
      <c r="ZI305" s="6"/>
      <c r="ZJ305" s="6"/>
      <c r="ZK305" s="6"/>
      <c r="ZL305" s="6"/>
      <c r="ZM305" s="6"/>
      <c r="ZN305" s="6"/>
      <c r="ZO305" s="6"/>
      <c r="ZP305" s="6"/>
      <c r="ZQ305" s="6"/>
      <c r="ZR305" s="6"/>
      <c r="ZS305" s="6"/>
      <c r="ZT305" s="6"/>
      <c r="ZU305" s="6"/>
      <c r="ZV305" s="6"/>
      <c r="ZW305" s="6"/>
      <c r="ZX305" s="6"/>
      <c r="ZY305" s="6"/>
      <c r="ZZ305" s="6"/>
      <c r="AAA305" s="6"/>
      <c r="AAB305" s="6"/>
      <c r="AAC305" s="6"/>
      <c r="AAD305" s="6"/>
      <c r="AAE305" s="6"/>
      <c r="AAF305" s="6"/>
      <c r="AAG305" s="6"/>
      <c r="AAH305" s="6"/>
      <c r="AAI305" s="6"/>
      <c r="AAJ305" s="6"/>
      <c r="AAK305" s="6"/>
      <c r="AAL305" s="6"/>
      <c r="AAM305" s="6"/>
      <c r="AAN305" s="6"/>
      <c r="AAO305" s="6"/>
      <c r="AAP305" s="6"/>
      <c r="AAQ305" s="6"/>
      <c r="AAR305" s="6"/>
      <c r="AAS305" s="6"/>
      <c r="AAT305" s="6"/>
      <c r="AAU305" s="6"/>
      <c r="AAV305" s="6"/>
      <c r="AAW305" s="6"/>
      <c r="AAX305" s="6"/>
      <c r="AAY305" s="6"/>
      <c r="AAZ305" s="6"/>
      <c r="ABA305" s="6"/>
      <c r="ABB305" s="6"/>
      <c r="ABC305" s="6"/>
      <c r="ABD305" s="6"/>
      <c r="ABE305" s="6"/>
      <c r="ABF305" s="6"/>
      <c r="ABG305" s="6"/>
      <c r="ABH305" s="6"/>
      <c r="ABI305" s="6"/>
      <c r="ABJ305" s="6"/>
      <c r="ABK305" s="6"/>
      <c r="ABL305" s="6"/>
      <c r="ABM305" s="6"/>
      <c r="ABN305" s="6"/>
      <c r="ABO305" s="6"/>
      <c r="ABP305" s="6"/>
      <c r="ABQ305" s="6"/>
      <c r="ABR305" s="6"/>
      <c r="ABS305" s="6"/>
      <c r="ABT305" s="6"/>
      <c r="ABU305" s="6"/>
      <c r="ABV305" s="6"/>
      <c r="ABW305" s="6"/>
      <c r="ABX305" s="6"/>
      <c r="ABY305" s="6"/>
      <c r="ABZ305" s="6"/>
      <c r="ACA305" s="6"/>
      <c r="ACB305" s="6"/>
      <c r="ACC305" s="6"/>
      <c r="ACD305" s="6"/>
      <c r="ACE305" s="6"/>
      <c r="ACF305" s="6"/>
      <c r="ACG305" s="6"/>
      <c r="ACH305" s="6"/>
      <c r="ACI305" s="6"/>
      <c r="ACJ305" s="6"/>
      <c r="ACK305" s="6"/>
      <c r="ACL305" s="6"/>
      <c r="ACM305" s="6"/>
      <c r="ACN305" s="6"/>
      <c r="ACO305" s="6"/>
      <c r="ACP305" s="6"/>
      <c r="ACQ305" s="6"/>
      <c r="ACR305" s="6"/>
      <c r="ACS305" s="6"/>
      <c r="ACT305" s="6"/>
      <c r="ACU305" s="6"/>
      <c r="ACV305" s="6"/>
      <c r="ACW305" s="6"/>
      <c r="ACX305" s="6"/>
      <c r="ACY305" s="6"/>
      <c r="ACZ305" s="6"/>
      <c r="ADA305" s="6"/>
      <c r="ADB305" s="6"/>
      <c r="ADC305" s="6"/>
      <c r="ADD305" s="6"/>
      <c r="ADE305" s="6"/>
      <c r="ADF305" s="6"/>
      <c r="ADG305" s="6"/>
      <c r="ADH305" s="6"/>
      <c r="ADI305" s="6"/>
      <c r="ADJ305" s="6"/>
      <c r="ADK305" s="6"/>
      <c r="ADL305" s="6"/>
      <c r="ADM305" s="6"/>
      <c r="ADN305" s="6"/>
      <c r="ADO305" s="6"/>
      <c r="ADP305" s="6"/>
      <c r="ADQ305" s="6"/>
      <c r="ADR305" s="6"/>
      <c r="ADS305" s="6"/>
      <c r="ADT305" s="6"/>
      <c r="ADU305" s="6"/>
      <c r="ADV305" s="6"/>
      <c r="ADW305" s="6"/>
      <c r="ADX305" s="6"/>
      <c r="ADY305" s="6"/>
      <c r="ADZ305" s="6"/>
      <c r="AEA305" s="6"/>
      <c r="AEB305" s="6"/>
      <c r="AEC305" s="6"/>
      <c r="AED305" s="6"/>
      <c r="AEE305" s="6"/>
      <c r="AEF305" s="6"/>
      <c r="AEG305" s="6"/>
      <c r="AEH305" s="6"/>
      <c r="AEI305" s="6"/>
      <c r="AEJ305" s="6"/>
      <c r="AEK305" s="6"/>
      <c r="AEL305" s="6"/>
      <c r="AEM305" s="6"/>
      <c r="AEN305" s="6"/>
      <c r="AEO305" s="6"/>
      <c r="AEP305" s="6"/>
      <c r="AEQ305" s="6"/>
      <c r="AER305" s="6"/>
      <c r="AES305" s="6"/>
      <c r="AET305" s="6"/>
      <c r="AEU305" s="6"/>
      <c r="AEV305" s="6"/>
      <c r="AEW305" s="6"/>
      <c r="AEX305" s="6"/>
      <c r="AEY305" s="6"/>
      <c r="AEZ305" s="6"/>
      <c r="AFA305" s="6"/>
      <c r="AFB305" s="6"/>
      <c r="AFC305" s="6"/>
      <c r="AFD305" s="6"/>
      <c r="AFE305" s="6"/>
      <c r="AFF305" s="6"/>
      <c r="AFG305" s="6"/>
      <c r="AFH305" s="6"/>
      <c r="AFI305" s="6"/>
      <c r="AFJ305" s="6"/>
      <c r="AFK305" s="6"/>
      <c r="AFL305" s="6"/>
    </row>
    <row r="306" spans="1:844" s="15" customFormat="1" ht="114" customHeight="1">
      <c r="A306" s="94" t="s">
        <v>324</v>
      </c>
      <c r="B306" s="95" t="s">
        <v>77</v>
      </c>
      <c r="C306" s="93" t="s">
        <v>438</v>
      </c>
      <c r="D306" s="90"/>
      <c r="E306" s="2" t="s">
        <v>151</v>
      </c>
      <c r="F306" s="93" t="s">
        <v>511</v>
      </c>
      <c r="G306" s="93" t="s">
        <v>152</v>
      </c>
      <c r="H306" s="86"/>
      <c r="I306" s="91"/>
      <c r="J306" s="86"/>
      <c r="K306" s="86"/>
      <c r="L306" s="86"/>
      <c r="M306" s="86"/>
      <c r="N306" s="80"/>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c r="CU306" s="6"/>
      <c r="CV306" s="6"/>
      <c r="CW306" s="6"/>
      <c r="CX306" s="6"/>
      <c r="CY306" s="6"/>
      <c r="CZ306" s="6"/>
      <c r="DA306" s="6"/>
      <c r="DB306" s="6"/>
      <c r="DC306" s="6"/>
      <c r="DD306" s="6"/>
      <c r="DE306" s="6"/>
      <c r="DF306" s="6"/>
      <c r="DG306" s="6"/>
      <c r="DH306" s="6"/>
      <c r="DI306" s="6"/>
      <c r="DJ306" s="6"/>
      <c r="DK306" s="6"/>
      <c r="DL306" s="6"/>
      <c r="DM306" s="6"/>
      <c r="DN306" s="6"/>
      <c r="DO306" s="6"/>
      <c r="DP306" s="6"/>
      <c r="DQ306" s="6"/>
      <c r="DR306" s="6"/>
      <c r="DS306" s="6"/>
      <c r="DT306" s="6"/>
      <c r="DU306" s="6"/>
      <c r="DV306" s="6"/>
      <c r="DW306" s="6"/>
      <c r="DX306" s="6"/>
      <c r="DY306" s="6"/>
      <c r="DZ306" s="6"/>
      <c r="EA306" s="6"/>
      <c r="EB306" s="6"/>
      <c r="EC306" s="6"/>
      <c r="ED306" s="6"/>
      <c r="EE306" s="6"/>
      <c r="EF306" s="6"/>
      <c r="EG306" s="6"/>
      <c r="EH306" s="6"/>
      <c r="EI306" s="6"/>
      <c r="EJ306" s="6"/>
      <c r="EK306" s="6"/>
      <c r="EL306" s="6"/>
      <c r="EM306" s="6"/>
      <c r="EN306" s="6"/>
      <c r="EO306" s="6"/>
      <c r="EP306" s="6"/>
      <c r="EQ306" s="6"/>
      <c r="ER306" s="6"/>
      <c r="ES306" s="6"/>
      <c r="ET306" s="6"/>
      <c r="EU306" s="6"/>
      <c r="EV306" s="6"/>
      <c r="EW306" s="6"/>
      <c r="EX306" s="6"/>
      <c r="EY306" s="6"/>
      <c r="EZ306" s="6"/>
      <c r="FA306" s="6"/>
      <c r="FB306" s="6"/>
      <c r="FC306" s="6"/>
      <c r="FD306" s="6"/>
      <c r="FE306" s="6"/>
      <c r="FF306" s="6"/>
      <c r="FG306" s="6"/>
      <c r="FH306" s="6"/>
      <c r="FI306" s="6"/>
      <c r="FJ306" s="6"/>
      <c r="FK306" s="6"/>
      <c r="FL306" s="6"/>
      <c r="FM306" s="6"/>
      <c r="FN306" s="6"/>
      <c r="FO306" s="6"/>
      <c r="FP306" s="6"/>
      <c r="FQ306" s="6"/>
      <c r="FR306" s="6"/>
      <c r="FS306" s="6"/>
      <c r="FT306" s="6"/>
      <c r="FU306" s="6"/>
      <c r="FV306" s="6"/>
      <c r="FW306" s="6"/>
      <c r="FX306" s="6"/>
      <c r="FY306" s="6"/>
      <c r="FZ306" s="6"/>
      <c r="GA306" s="6"/>
      <c r="GB306" s="6"/>
      <c r="GC306" s="6"/>
      <c r="GD306" s="6"/>
      <c r="GE306" s="6"/>
      <c r="GF306" s="6"/>
      <c r="GG306" s="6"/>
      <c r="GH306" s="6"/>
      <c r="GI306" s="6"/>
      <c r="GJ306" s="6"/>
      <c r="GK306" s="6"/>
      <c r="GL306" s="6"/>
      <c r="GM306" s="6"/>
      <c r="GN306" s="6"/>
      <c r="GO306" s="6"/>
      <c r="GP306" s="6"/>
      <c r="GQ306" s="6"/>
      <c r="GR306" s="6"/>
      <c r="GS306" s="6"/>
      <c r="GT306" s="6"/>
      <c r="GU306" s="6"/>
      <c r="GV306" s="6"/>
      <c r="GW306" s="6"/>
      <c r="GX306" s="6"/>
      <c r="GY306" s="6"/>
      <c r="GZ306" s="6"/>
      <c r="HA306" s="6"/>
      <c r="HB306" s="6"/>
      <c r="HC306" s="6"/>
      <c r="HD306" s="6"/>
      <c r="HE306" s="6"/>
      <c r="HF306" s="6"/>
      <c r="HG306" s="6"/>
      <c r="HH306" s="6"/>
      <c r="HI306" s="6"/>
      <c r="HJ306" s="6"/>
      <c r="HK306" s="6"/>
      <c r="HL306" s="6"/>
      <c r="HM306" s="6"/>
      <c r="HN306" s="6"/>
      <c r="HO306" s="6"/>
      <c r="HP306" s="6"/>
      <c r="HQ306" s="6"/>
      <c r="HR306" s="6"/>
      <c r="HS306" s="6"/>
      <c r="HT306" s="6"/>
      <c r="HU306" s="6"/>
      <c r="HV306" s="6"/>
      <c r="HW306" s="6"/>
      <c r="HX306" s="6"/>
      <c r="HY306" s="6"/>
      <c r="HZ306" s="6"/>
      <c r="IA306" s="6"/>
      <c r="IB306" s="6"/>
      <c r="IC306" s="6"/>
      <c r="ID306" s="6"/>
      <c r="IE306" s="6"/>
      <c r="IF306" s="6"/>
      <c r="IG306" s="6"/>
      <c r="IH306" s="6"/>
      <c r="II306" s="6"/>
      <c r="IJ306" s="6"/>
      <c r="IK306" s="6"/>
      <c r="IL306" s="6"/>
      <c r="IM306" s="6"/>
      <c r="IN306" s="6"/>
      <c r="IO306" s="6"/>
      <c r="IP306" s="6"/>
      <c r="IQ306" s="6"/>
      <c r="IR306" s="6"/>
      <c r="IS306" s="6"/>
      <c r="IT306" s="6"/>
      <c r="IU306" s="6"/>
      <c r="IV306" s="6"/>
      <c r="IW306" s="6"/>
      <c r="IX306" s="6"/>
      <c r="IY306" s="6"/>
      <c r="IZ306" s="6"/>
      <c r="JA306" s="6"/>
      <c r="JB306" s="6"/>
      <c r="JC306" s="6"/>
      <c r="JD306" s="6"/>
      <c r="JE306" s="6"/>
      <c r="JF306" s="6"/>
      <c r="JG306" s="6"/>
      <c r="JH306" s="6"/>
      <c r="JI306" s="6"/>
      <c r="JJ306" s="6"/>
      <c r="JK306" s="6"/>
      <c r="JL306" s="6"/>
      <c r="JM306" s="6"/>
      <c r="JN306" s="6"/>
      <c r="JO306" s="6"/>
      <c r="JP306" s="6"/>
      <c r="JQ306" s="6"/>
      <c r="JR306" s="6"/>
      <c r="JS306" s="6"/>
      <c r="JT306" s="6"/>
      <c r="JU306" s="6"/>
      <c r="JV306" s="6"/>
      <c r="JW306" s="6"/>
      <c r="JX306" s="6"/>
      <c r="JY306" s="6"/>
      <c r="JZ306" s="6"/>
      <c r="KA306" s="6"/>
      <c r="KB306" s="6"/>
      <c r="KC306" s="6"/>
      <c r="KD306" s="6"/>
      <c r="KE306" s="6"/>
      <c r="KF306" s="6"/>
      <c r="KG306" s="6"/>
      <c r="KH306" s="6"/>
      <c r="KI306" s="6"/>
      <c r="KJ306" s="6"/>
      <c r="KK306" s="6"/>
      <c r="KL306" s="6"/>
      <c r="KM306" s="6"/>
      <c r="KN306" s="6"/>
      <c r="KO306" s="6"/>
      <c r="KP306" s="6"/>
      <c r="KQ306" s="6"/>
      <c r="KR306" s="6"/>
      <c r="KS306" s="6"/>
      <c r="KT306" s="6"/>
      <c r="KU306" s="6"/>
      <c r="KV306" s="6"/>
      <c r="KW306" s="6"/>
      <c r="KX306" s="6"/>
      <c r="KY306" s="6"/>
      <c r="KZ306" s="6"/>
      <c r="LA306" s="6"/>
      <c r="LB306" s="6"/>
      <c r="LC306" s="6"/>
      <c r="LD306" s="6"/>
      <c r="LE306" s="6"/>
      <c r="LF306" s="6"/>
      <c r="LG306" s="6"/>
      <c r="LH306" s="6"/>
      <c r="LI306" s="6"/>
      <c r="LJ306" s="6"/>
      <c r="LK306" s="6"/>
      <c r="LL306" s="6"/>
      <c r="LM306" s="6"/>
      <c r="LN306" s="6"/>
      <c r="LO306" s="6"/>
      <c r="LP306" s="6"/>
      <c r="LQ306" s="6"/>
      <c r="LR306" s="6"/>
      <c r="LS306" s="6"/>
      <c r="LT306" s="6"/>
      <c r="LU306" s="6"/>
      <c r="LV306" s="6"/>
      <c r="LW306" s="6"/>
      <c r="LX306" s="6"/>
      <c r="LY306" s="6"/>
      <c r="LZ306" s="6"/>
      <c r="MA306" s="6"/>
      <c r="MB306" s="6"/>
      <c r="MC306" s="6"/>
      <c r="MD306" s="6"/>
      <c r="ME306" s="6"/>
      <c r="MF306" s="6"/>
      <c r="MG306" s="6"/>
      <c r="MH306" s="6"/>
      <c r="MI306" s="6"/>
      <c r="MJ306" s="6"/>
      <c r="MK306" s="6"/>
      <c r="ML306" s="6"/>
      <c r="MM306" s="6"/>
      <c r="MN306" s="6"/>
      <c r="MO306" s="6"/>
      <c r="MP306" s="6"/>
      <c r="MQ306" s="6"/>
      <c r="MR306" s="6"/>
      <c r="MS306" s="6"/>
      <c r="MT306" s="6"/>
      <c r="MU306" s="6"/>
      <c r="MV306" s="6"/>
      <c r="MW306" s="6"/>
      <c r="MX306" s="6"/>
      <c r="MY306" s="6"/>
      <c r="MZ306" s="6"/>
      <c r="NA306" s="6"/>
      <c r="NB306" s="6"/>
      <c r="NC306" s="6"/>
      <c r="ND306" s="6"/>
      <c r="NE306" s="6"/>
      <c r="NF306" s="6"/>
      <c r="NG306" s="6"/>
      <c r="NH306" s="6"/>
      <c r="NI306" s="6"/>
      <c r="NJ306" s="6"/>
      <c r="NK306" s="6"/>
      <c r="NL306" s="6"/>
      <c r="NM306" s="6"/>
      <c r="NN306" s="6"/>
      <c r="NO306" s="6"/>
      <c r="NP306" s="6"/>
      <c r="NQ306" s="6"/>
      <c r="NR306" s="6"/>
      <c r="NS306" s="6"/>
      <c r="NT306" s="6"/>
      <c r="NU306" s="6"/>
      <c r="NV306" s="6"/>
      <c r="NW306" s="6"/>
      <c r="NX306" s="6"/>
      <c r="NY306" s="6"/>
      <c r="NZ306" s="6"/>
      <c r="OA306" s="6"/>
      <c r="OB306" s="6"/>
      <c r="OC306" s="6"/>
      <c r="OD306" s="6"/>
      <c r="OE306" s="6"/>
      <c r="OF306" s="6"/>
      <c r="OG306" s="6"/>
      <c r="OH306" s="6"/>
      <c r="OI306" s="6"/>
      <c r="OJ306" s="6"/>
      <c r="OK306" s="6"/>
      <c r="OL306" s="6"/>
      <c r="OM306" s="6"/>
      <c r="ON306" s="6"/>
      <c r="OO306" s="6"/>
      <c r="OP306" s="6"/>
      <c r="OQ306" s="6"/>
      <c r="OR306" s="6"/>
      <c r="OS306" s="6"/>
      <c r="OT306" s="6"/>
      <c r="OU306" s="6"/>
      <c r="OV306" s="6"/>
      <c r="OW306" s="6"/>
      <c r="OX306" s="6"/>
      <c r="OY306" s="6"/>
      <c r="OZ306" s="6"/>
      <c r="PA306" s="6"/>
      <c r="PB306" s="6"/>
      <c r="PC306" s="6"/>
      <c r="PD306" s="6"/>
      <c r="PE306" s="6"/>
      <c r="PF306" s="6"/>
      <c r="PG306" s="6"/>
      <c r="PH306" s="6"/>
      <c r="PI306" s="6"/>
      <c r="PJ306" s="6"/>
      <c r="PK306" s="6"/>
      <c r="PL306" s="6"/>
      <c r="PM306" s="6"/>
      <c r="PN306" s="6"/>
      <c r="PO306" s="6"/>
      <c r="PP306" s="6"/>
      <c r="PQ306" s="6"/>
      <c r="PR306" s="6"/>
      <c r="PS306" s="6"/>
      <c r="PT306" s="6"/>
      <c r="PU306" s="6"/>
      <c r="PV306" s="6"/>
      <c r="PW306" s="6"/>
      <c r="PX306" s="6"/>
      <c r="PY306" s="6"/>
      <c r="PZ306" s="6"/>
      <c r="QA306" s="6"/>
      <c r="QB306" s="6"/>
      <c r="QC306" s="6"/>
      <c r="QD306" s="6"/>
      <c r="QE306" s="6"/>
      <c r="QF306" s="6"/>
      <c r="QG306" s="6"/>
      <c r="QH306" s="6"/>
      <c r="QI306" s="6"/>
      <c r="QJ306" s="6"/>
      <c r="QK306" s="6"/>
      <c r="QL306" s="6"/>
      <c r="QM306" s="6"/>
      <c r="QN306" s="6"/>
      <c r="QO306" s="6"/>
      <c r="QP306" s="6"/>
      <c r="QQ306" s="6"/>
      <c r="QR306" s="6"/>
      <c r="QS306" s="6"/>
      <c r="QT306" s="6"/>
      <c r="QU306" s="6"/>
      <c r="QV306" s="6"/>
      <c r="QW306" s="6"/>
      <c r="QX306" s="6"/>
      <c r="QY306" s="6"/>
      <c r="QZ306" s="6"/>
      <c r="RA306" s="6"/>
      <c r="RB306" s="6"/>
      <c r="RC306" s="6"/>
      <c r="RD306" s="6"/>
      <c r="RE306" s="6"/>
      <c r="RF306" s="6"/>
      <c r="RG306" s="6"/>
      <c r="RH306" s="6"/>
      <c r="RI306" s="6"/>
      <c r="RJ306" s="6"/>
      <c r="RK306" s="6"/>
      <c r="RL306" s="6"/>
      <c r="RM306" s="6"/>
      <c r="RN306" s="6"/>
      <c r="RO306" s="6"/>
      <c r="RP306" s="6"/>
      <c r="RQ306" s="6"/>
      <c r="RR306" s="6"/>
      <c r="RS306" s="6"/>
      <c r="RT306" s="6"/>
      <c r="RU306" s="6"/>
      <c r="RV306" s="6"/>
      <c r="RW306" s="6"/>
      <c r="RX306" s="6"/>
      <c r="RY306" s="6"/>
      <c r="RZ306" s="6"/>
      <c r="SA306" s="6"/>
      <c r="SB306" s="6"/>
      <c r="SC306" s="6"/>
      <c r="SD306" s="6"/>
      <c r="SE306" s="6"/>
      <c r="SF306" s="6"/>
      <c r="SG306" s="6"/>
      <c r="SH306" s="6"/>
      <c r="SI306" s="6"/>
      <c r="SJ306" s="6"/>
      <c r="SK306" s="6"/>
      <c r="SL306" s="6"/>
      <c r="SM306" s="6"/>
      <c r="SN306" s="6"/>
      <c r="SO306" s="6"/>
      <c r="SP306" s="6"/>
      <c r="SQ306" s="6"/>
      <c r="SR306" s="6"/>
      <c r="SS306" s="6"/>
      <c r="ST306" s="6"/>
      <c r="SU306" s="6"/>
      <c r="SV306" s="6"/>
      <c r="SW306" s="6"/>
      <c r="SX306" s="6"/>
      <c r="SY306" s="6"/>
      <c r="SZ306" s="6"/>
      <c r="TA306" s="6"/>
      <c r="TB306" s="6"/>
      <c r="TC306" s="6"/>
      <c r="TD306" s="6"/>
      <c r="TE306" s="6"/>
      <c r="TF306" s="6"/>
      <c r="TG306" s="6"/>
      <c r="TH306" s="6"/>
      <c r="TI306" s="6"/>
      <c r="TJ306" s="6"/>
      <c r="TK306" s="6"/>
      <c r="TL306" s="6"/>
      <c r="TM306" s="6"/>
      <c r="TN306" s="6"/>
      <c r="TO306" s="6"/>
      <c r="TP306" s="6"/>
      <c r="TQ306" s="6"/>
      <c r="TR306" s="6"/>
      <c r="TS306" s="6"/>
      <c r="TT306" s="6"/>
      <c r="TU306" s="6"/>
      <c r="TV306" s="6"/>
      <c r="TW306" s="6"/>
      <c r="TX306" s="6"/>
      <c r="TY306" s="6"/>
      <c r="TZ306" s="6"/>
      <c r="UA306" s="6"/>
      <c r="UB306" s="6"/>
      <c r="UC306" s="6"/>
      <c r="UD306" s="6"/>
      <c r="UE306" s="6"/>
      <c r="UF306" s="6"/>
      <c r="UG306" s="6"/>
      <c r="UH306" s="6"/>
      <c r="UI306" s="6"/>
      <c r="UJ306" s="6"/>
      <c r="UK306" s="6"/>
      <c r="UL306" s="6"/>
      <c r="UM306" s="6"/>
      <c r="UN306" s="6"/>
      <c r="UO306" s="6"/>
      <c r="UP306" s="6"/>
      <c r="UQ306" s="6"/>
      <c r="UR306" s="6"/>
      <c r="US306" s="6"/>
      <c r="UT306" s="6"/>
      <c r="UU306" s="6"/>
      <c r="UV306" s="6"/>
      <c r="UW306" s="6"/>
      <c r="UX306" s="6"/>
      <c r="UY306" s="6"/>
      <c r="UZ306" s="6"/>
      <c r="VA306" s="6"/>
      <c r="VB306" s="6"/>
      <c r="VC306" s="6"/>
      <c r="VD306" s="6"/>
      <c r="VE306" s="6"/>
      <c r="VF306" s="6"/>
      <c r="VG306" s="6"/>
      <c r="VH306" s="6"/>
      <c r="VI306" s="6"/>
      <c r="VJ306" s="6"/>
      <c r="VK306" s="6"/>
      <c r="VL306" s="6"/>
      <c r="VM306" s="6"/>
      <c r="VN306" s="6"/>
      <c r="VO306" s="6"/>
      <c r="VP306" s="6"/>
      <c r="VQ306" s="6"/>
      <c r="VR306" s="6"/>
      <c r="VS306" s="6"/>
      <c r="VT306" s="6"/>
      <c r="VU306" s="6"/>
      <c r="VV306" s="6"/>
      <c r="VW306" s="6"/>
      <c r="VX306" s="6"/>
      <c r="VY306" s="6"/>
      <c r="VZ306" s="6"/>
      <c r="WA306" s="6"/>
      <c r="WB306" s="6"/>
      <c r="WC306" s="6"/>
      <c r="WD306" s="6"/>
      <c r="WE306" s="6"/>
      <c r="WF306" s="6"/>
      <c r="WG306" s="6"/>
      <c r="WH306" s="6"/>
      <c r="WI306" s="6"/>
      <c r="WJ306" s="6"/>
      <c r="WK306" s="6"/>
      <c r="WL306" s="6"/>
      <c r="WM306" s="6"/>
      <c r="WN306" s="6"/>
      <c r="WO306" s="6"/>
      <c r="WP306" s="6"/>
      <c r="WQ306" s="6"/>
      <c r="WR306" s="6"/>
      <c r="WS306" s="6"/>
      <c r="WT306" s="6"/>
      <c r="WU306" s="6"/>
      <c r="WV306" s="6"/>
      <c r="WW306" s="6"/>
      <c r="WX306" s="6"/>
      <c r="WY306" s="6"/>
      <c r="WZ306" s="6"/>
      <c r="XA306" s="6"/>
      <c r="XB306" s="6"/>
      <c r="XC306" s="6"/>
      <c r="XD306" s="6"/>
      <c r="XE306" s="6"/>
      <c r="XF306" s="6"/>
      <c r="XG306" s="6"/>
      <c r="XH306" s="6"/>
      <c r="XI306" s="6"/>
      <c r="XJ306" s="6"/>
      <c r="XK306" s="6"/>
      <c r="XL306" s="6"/>
      <c r="XM306" s="6"/>
      <c r="XN306" s="6"/>
      <c r="XO306" s="6"/>
      <c r="XP306" s="6"/>
      <c r="XQ306" s="6"/>
      <c r="XR306" s="6"/>
      <c r="XS306" s="6"/>
      <c r="XT306" s="6"/>
      <c r="XU306" s="6"/>
      <c r="XV306" s="6"/>
      <c r="XW306" s="6"/>
      <c r="XX306" s="6"/>
      <c r="XY306" s="6"/>
      <c r="XZ306" s="6"/>
      <c r="YA306" s="6"/>
      <c r="YB306" s="6"/>
      <c r="YC306" s="6"/>
      <c r="YD306" s="6"/>
      <c r="YE306" s="6"/>
      <c r="YF306" s="6"/>
      <c r="YG306" s="6"/>
      <c r="YH306" s="6"/>
      <c r="YI306" s="6"/>
      <c r="YJ306" s="6"/>
      <c r="YK306" s="6"/>
      <c r="YL306" s="6"/>
      <c r="YM306" s="6"/>
      <c r="YN306" s="6"/>
      <c r="YO306" s="6"/>
      <c r="YP306" s="6"/>
      <c r="YQ306" s="6"/>
      <c r="YR306" s="6"/>
      <c r="YS306" s="6"/>
      <c r="YT306" s="6"/>
      <c r="YU306" s="6"/>
      <c r="YV306" s="6"/>
      <c r="YW306" s="6"/>
      <c r="YX306" s="6"/>
      <c r="YY306" s="6"/>
      <c r="YZ306" s="6"/>
      <c r="ZA306" s="6"/>
      <c r="ZB306" s="6"/>
      <c r="ZC306" s="6"/>
      <c r="ZD306" s="6"/>
      <c r="ZE306" s="6"/>
      <c r="ZF306" s="6"/>
      <c r="ZG306" s="6"/>
      <c r="ZH306" s="6"/>
      <c r="ZI306" s="6"/>
      <c r="ZJ306" s="6"/>
      <c r="ZK306" s="6"/>
      <c r="ZL306" s="6"/>
      <c r="ZM306" s="6"/>
      <c r="ZN306" s="6"/>
      <c r="ZO306" s="6"/>
      <c r="ZP306" s="6"/>
      <c r="ZQ306" s="6"/>
      <c r="ZR306" s="6"/>
      <c r="ZS306" s="6"/>
      <c r="ZT306" s="6"/>
      <c r="ZU306" s="6"/>
      <c r="ZV306" s="6"/>
      <c r="ZW306" s="6"/>
      <c r="ZX306" s="6"/>
      <c r="ZY306" s="6"/>
      <c r="ZZ306" s="6"/>
      <c r="AAA306" s="6"/>
      <c r="AAB306" s="6"/>
      <c r="AAC306" s="6"/>
      <c r="AAD306" s="6"/>
      <c r="AAE306" s="6"/>
      <c r="AAF306" s="6"/>
      <c r="AAG306" s="6"/>
      <c r="AAH306" s="6"/>
      <c r="AAI306" s="6"/>
      <c r="AAJ306" s="6"/>
      <c r="AAK306" s="6"/>
      <c r="AAL306" s="6"/>
      <c r="AAM306" s="6"/>
      <c r="AAN306" s="6"/>
      <c r="AAO306" s="6"/>
      <c r="AAP306" s="6"/>
      <c r="AAQ306" s="6"/>
      <c r="AAR306" s="6"/>
      <c r="AAS306" s="6"/>
      <c r="AAT306" s="6"/>
      <c r="AAU306" s="6"/>
      <c r="AAV306" s="6"/>
      <c r="AAW306" s="6"/>
      <c r="AAX306" s="6"/>
      <c r="AAY306" s="6"/>
      <c r="AAZ306" s="6"/>
      <c r="ABA306" s="6"/>
      <c r="ABB306" s="6"/>
      <c r="ABC306" s="6"/>
      <c r="ABD306" s="6"/>
      <c r="ABE306" s="6"/>
      <c r="ABF306" s="6"/>
      <c r="ABG306" s="6"/>
      <c r="ABH306" s="6"/>
      <c r="ABI306" s="6"/>
      <c r="ABJ306" s="6"/>
      <c r="ABK306" s="6"/>
      <c r="ABL306" s="6"/>
      <c r="ABM306" s="6"/>
      <c r="ABN306" s="6"/>
      <c r="ABO306" s="6"/>
      <c r="ABP306" s="6"/>
      <c r="ABQ306" s="6"/>
      <c r="ABR306" s="6"/>
      <c r="ABS306" s="6"/>
      <c r="ABT306" s="6"/>
      <c r="ABU306" s="6"/>
      <c r="ABV306" s="6"/>
      <c r="ABW306" s="6"/>
      <c r="ABX306" s="6"/>
      <c r="ABY306" s="6"/>
      <c r="ABZ306" s="6"/>
      <c r="ACA306" s="6"/>
      <c r="ACB306" s="6"/>
      <c r="ACC306" s="6"/>
      <c r="ACD306" s="6"/>
      <c r="ACE306" s="6"/>
      <c r="ACF306" s="6"/>
      <c r="ACG306" s="6"/>
      <c r="ACH306" s="6"/>
      <c r="ACI306" s="6"/>
      <c r="ACJ306" s="6"/>
      <c r="ACK306" s="6"/>
      <c r="ACL306" s="6"/>
      <c r="ACM306" s="6"/>
      <c r="ACN306" s="6"/>
      <c r="ACO306" s="6"/>
      <c r="ACP306" s="6"/>
      <c r="ACQ306" s="6"/>
      <c r="ACR306" s="6"/>
      <c r="ACS306" s="6"/>
      <c r="ACT306" s="6"/>
      <c r="ACU306" s="6"/>
      <c r="ACV306" s="6"/>
      <c r="ACW306" s="6"/>
      <c r="ACX306" s="6"/>
      <c r="ACY306" s="6"/>
      <c r="ACZ306" s="6"/>
      <c r="ADA306" s="6"/>
      <c r="ADB306" s="6"/>
      <c r="ADC306" s="6"/>
      <c r="ADD306" s="6"/>
      <c r="ADE306" s="6"/>
      <c r="ADF306" s="6"/>
      <c r="ADG306" s="6"/>
      <c r="ADH306" s="6"/>
      <c r="ADI306" s="6"/>
      <c r="ADJ306" s="6"/>
      <c r="ADK306" s="6"/>
      <c r="ADL306" s="6"/>
      <c r="ADM306" s="6"/>
      <c r="ADN306" s="6"/>
      <c r="ADO306" s="6"/>
      <c r="ADP306" s="6"/>
      <c r="ADQ306" s="6"/>
      <c r="ADR306" s="6"/>
      <c r="ADS306" s="6"/>
      <c r="ADT306" s="6"/>
      <c r="ADU306" s="6"/>
      <c r="ADV306" s="6"/>
      <c r="ADW306" s="6"/>
      <c r="ADX306" s="6"/>
      <c r="ADY306" s="6"/>
      <c r="ADZ306" s="6"/>
      <c r="AEA306" s="6"/>
      <c r="AEB306" s="6"/>
      <c r="AEC306" s="6"/>
      <c r="AED306" s="6"/>
      <c r="AEE306" s="6"/>
      <c r="AEF306" s="6"/>
      <c r="AEG306" s="6"/>
      <c r="AEH306" s="6"/>
      <c r="AEI306" s="6"/>
      <c r="AEJ306" s="6"/>
      <c r="AEK306" s="6"/>
      <c r="AEL306" s="6"/>
      <c r="AEM306" s="6"/>
      <c r="AEN306" s="6"/>
      <c r="AEO306" s="6"/>
      <c r="AEP306" s="6"/>
      <c r="AEQ306" s="6"/>
      <c r="AER306" s="6"/>
      <c r="AES306" s="6"/>
      <c r="AET306" s="6"/>
      <c r="AEU306" s="6"/>
      <c r="AEV306" s="6"/>
      <c r="AEW306" s="6"/>
      <c r="AEX306" s="6"/>
      <c r="AEY306" s="6"/>
      <c r="AEZ306" s="6"/>
      <c r="AFA306" s="6"/>
      <c r="AFB306" s="6"/>
      <c r="AFC306" s="6"/>
      <c r="AFD306" s="6"/>
      <c r="AFE306" s="6"/>
      <c r="AFF306" s="6"/>
      <c r="AFG306" s="6"/>
      <c r="AFH306" s="6"/>
      <c r="AFI306" s="6"/>
      <c r="AFJ306" s="6"/>
      <c r="AFK306" s="6"/>
      <c r="AFL306" s="6"/>
    </row>
    <row r="307" spans="1:844" s="11" customFormat="1" ht="66" customHeight="1">
      <c r="A307" s="94" t="s">
        <v>325</v>
      </c>
      <c r="B307" s="95" t="s">
        <v>514</v>
      </c>
      <c r="C307" s="93" t="s">
        <v>439</v>
      </c>
      <c r="D307" s="90"/>
      <c r="E307" s="2" t="s">
        <v>151</v>
      </c>
      <c r="F307" s="93" t="s">
        <v>512</v>
      </c>
      <c r="G307" s="93" t="s">
        <v>152</v>
      </c>
      <c r="H307" s="86"/>
      <c r="I307" s="91"/>
      <c r="J307" s="86"/>
      <c r="K307" s="86"/>
      <c r="L307" s="86"/>
      <c r="M307" s="86"/>
      <c r="N307" s="80"/>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c r="DU307" s="6"/>
      <c r="DV307" s="6"/>
      <c r="DW307" s="6"/>
      <c r="DX307" s="6"/>
      <c r="DY307" s="6"/>
      <c r="DZ307" s="6"/>
      <c r="EA307" s="6"/>
      <c r="EB307" s="6"/>
      <c r="EC307" s="6"/>
      <c r="ED307" s="6"/>
      <c r="EE307" s="6"/>
      <c r="EF307" s="6"/>
      <c r="EG307" s="6"/>
      <c r="EH307" s="6"/>
      <c r="EI307" s="6"/>
      <c r="EJ307" s="6"/>
      <c r="EK307" s="6"/>
      <c r="EL307" s="6"/>
      <c r="EM307" s="6"/>
      <c r="EN307" s="6"/>
      <c r="EO307" s="6"/>
      <c r="EP307" s="6"/>
      <c r="EQ307" s="6"/>
      <c r="ER307" s="6"/>
      <c r="ES307" s="6"/>
      <c r="ET307" s="6"/>
      <c r="EU307" s="6"/>
      <c r="EV307" s="6"/>
      <c r="EW307" s="6"/>
      <c r="EX307" s="6"/>
      <c r="EY307" s="6"/>
      <c r="EZ307" s="6"/>
      <c r="FA307" s="6"/>
      <c r="FB307" s="6"/>
      <c r="FC307" s="6"/>
      <c r="FD307" s="6"/>
      <c r="FE307" s="6"/>
      <c r="FF307" s="6"/>
      <c r="FG307" s="6"/>
      <c r="FH307" s="6"/>
      <c r="FI307" s="6"/>
      <c r="FJ307" s="6"/>
      <c r="FK307" s="6"/>
      <c r="FL307" s="6"/>
      <c r="FM307" s="6"/>
      <c r="FN307" s="6"/>
      <c r="FO307" s="6"/>
      <c r="FP307" s="6"/>
      <c r="FQ307" s="6"/>
      <c r="FR307" s="6"/>
      <c r="FS307" s="6"/>
      <c r="FT307" s="6"/>
      <c r="FU307" s="6"/>
      <c r="FV307" s="6"/>
      <c r="FW307" s="6"/>
      <c r="FX307" s="6"/>
      <c r="FY307" s="6"/>
      <c r="FZ307" s="6"/>
      <c r="GA307" s="6"/>
      <c r="GB307" s="6"/>
      <c r="GC307" s="6"/>
      <c r="GD307" s="6"/>
      <c r="GE307" s="6"/>
      <c r="GF307" s="6"/>
      <c r="GG307" s="6"/>
      <c r="GH307" s="6"/>
      <c r="GI307" s="6"/>
      <c r="GJ307" s="6"/>
      <c r="GK307" s="6"/>
      <c r="GL307" s="6"/>
      <c r="GM307" s="6"/>
      <c r="GN307" s="6"/>
      <c r="GO307" s="6"/>
      <c r="GP307" s="6"/>
      <c r="GQ307" s="6"/>
      <c r="GR307" s="6"/>
      <c r="GS307" s="6"/>
      <c r="GT307" s="6"/>
      <c r="GU307" s="6"/>
      <c r="GV307" s="6"/>
      <c r="GW307" s="6"/>
      <c r="GX307" s="6"/>
      <c r="GY307" s="6"/>
      <c r="GZ307" s="6"/>
      <c r="HA307" s="6"/>
      <c r="HB307" s="6"/>
      <c r="HC307" s="6"/>
      <c r="HD307" s="6"/>
      <c r="HE307" s="6"/>
      <c r="HF307" s="6"/>
      <c r="HG307" s="6"/>
      <c r="HH307" s="6"/>
      <c r="HI307" s="6"/>
      <c r="HJ307" s="6"/>
      <c r="HK307" s="6"/>
      <c r="HL307" s="6"/>
      <c r="HM307" s="6"/>
      <c r="HN307" s="6"/>
      <c r="HO307" s="6"/>
      <c r="HP307" s="6"/>
      <c r="HQ307" s="6"/>
      <c r="HR307" s="6"/>
      <c r="HS307" s="6"/>
      <c r="HT307" s="6"/>
      <c r="HU307" s="6"/>
      <c r="HV307" s="6"/>
      <c r="HW307" s="6"/>
      <c r="HX307" s="6"/>
      <c r="HY307" s="6"/>
      <c r="HZ307" s="6"/>
      <c r="IA307" s="6"/>
      <c r="IB307" s="6"/>
      <c r="IC307" s="6"/>
      <c r="ID307" s="6"/>
      <c r="IE307" s="6"/>
      <c r="IF307" s="6"/>
      <c r="IG307" s="6"/>
      <c r="IH307" s="6"/>
      <c r="II307" s="6"/>
      <c r="IJ307" s="6"/>
      <c r="IK307" s="6"/>
      <c r="IL307" s="6"/>
      <c r="IM307" s="6"/>
      <c r="IN307" s="6"/>
      <c r="IO307" s="6"/>
      <c r="IP307" s="6"/>
      <c r="IQ307" s="6"/>
      <c r="IR307" s="6"/>
      <c r="IS307" s="6"/>
      <c r="IT307" s="6"/>
      <c r="IU307" s="6"/>
      <c r="IV307" s="6"/>
      <c r="IW307" s="6"/>
      <c r="IX307" s="6"/>
      <c r="IY307" s="6"/>
      <c r="IZ307" s="6"/>
      <c r="JA307" s="6"/>
      <c r="JB307" s="6"/>
      <c r="JC307" s="6"/>
      <c r="JD307" s="6"/>
      <c r="JE307" s="6"/>
      <c r="JF307" s="6"/>
      <c r="JG307" s="6"/>
      <c r="JH307" s="6"/>
      <c r="JI307" s="6"/>
      <c r="JJ307" s="6"/>
      <c r="JK307" s="6"/>
      <c r="JL307" s="6"/>
      <c r="JM307" s="6"/>
      <c r="JN307" s="6"/>
      <c r="JO307" s="6"/>
      <c r="JP307" s="6"/>
      <c r="JQ307" s="6"/>
      <c r="JR307" s="6"/>
      <c r="JS307" s="6"/>
      <c r="JT307" s="6"/>
      <c r="JU307" s="6"/>
      <c r="JV307" s="6"/>
      <c r="JW307" s="6"/>
      <c r="JX307" s="6"/>
      <c r="JY307" s="6"/>
      <c r="JZ307" s="6"/>
      <c r="KA307" s="6"/>
      <c r="KB307" s="6"/>
      <c r="KC307" s="6"/>
      <c r="KD307" s="6"/>
      <c r="KE307" s="6"/>
      <c r="KF307" s="6"/>
      <c r="KG307" s="6"/>
      <c r="KH307" s="6"/>
      <c r="KI307" s="6"/>
      <c r="KJ307" s="6"/>
      <c r="KK307" s="6"/>
      <c r="KL307" s="6"/>
      <c r="KM307" s="6"/>
      <c r="KN307" s="6"/>
      <c r="KO307" s="6"/>
      <c r="KP307" s="6"/>
      <c r="KQ307" s="6"/>
      <c r="KR307" s="6"/>
      <c r="KS307" s="6"/>
      <c r="KT307" s="6"/>
      <c r="KU307" s="6"/>
      <c r="KV307" s="6"/>
      <c r="KW307" s="6"/>
      <c r="KX307" s="6"/>
      <c r="KY307" s="6"/>
      <c r="KZ307" s="6"/>
      <c r="LA307" s="6"/>
      <c r="LB307" s="6"/>
      <c r="LC307" s="6"/>
      <c r="LD307" s="6"/>
      <c r="LE307" s="6"/>
      <c r="LF307" s="6"/>
      <c r="LG307" s="6"/>
      <c r="LH307" s="6"/>
      <c r="LI307" s="6"/>
      <c r="LJ307" s="6"/>
      <c r="LK307" s="6"/>
      <c r="LL307" s="6"/>
      <c r="LM307" s="6"/>
      <c r="LN307" s="6"/>
      <c r="LO307" s="6"/>
      <c r="LP307" s="6"/>
      <c r="LQ307" s="6"/>
      <c r="LR307" s="6"/>
      <c r="LS307" s="6"/>
      <c r="LT307" s="6"/>
      <c r="LU307" s="6"/>
      <c r="LV307" s="6"/>
      <c r="LW307" s="6"/>
      <c r="LX307" s="6"/>
      <c r="LY307" s="6"/>
      <c r="LZ307" s="6"/>
      <c r="MA307" s="6"/>
      <c r="MB307" s="6"/>
      <c r="MC307" s="6"/>
      <c r="MD307" s="6"/>
      <c r="ME307" s="6"/>
      <c r="MF307" s="6"/>
      <c r="MG307" s="6"/>
      <c r="MH307" s="6"/>
      <c r="MI307" s="6"/>
      <c r="MJ307" s="6"/>
      <c r="MK307" s="6"/>
      <c r="ML307" s="6"/>
      <c r="MM307" s="6"/>
      <c r="MN307" s="6"/>
      <c r="MO307" s="6"/>
      <c r="MP307" s="6"/>
      <c r="MQ307" s="6"/>
      <c r="MR307" s="6"/>
      <c r="MS307" s="6"/>
      <c r="MT307" s="6"/>
      <c r="MU307" s="6"/>
      <c r="MV307" s="6"/>
      <c r="MW307" s="6"/>
      <c r="MX307" s="6"/>
      <c r="MY307" s="6"/>
      <c r="MZ307" s="6"/>
      <c r="NA307" s="6"/>
      <c r="NB307" s="6"/>
      <c r="NC307" s="6"/>
      <c r="ND307" s="6"/>
      <c r="NE307" s="6"/>
      <c r="NF307" s="6"/>
      <c r="NG307" s="6"/>
      <c r="NH307" s="6"/>
      <c r="NI307" s="6"/>
      <c r="NJ307" s="6"/>
      <c r="NK307" s="6"/>
      <c r="NL307" s="6"/>
      <c r="NM307" s="6"/>
      <c r="NN307" s="6"/>
      <c r="NO307" s="6"/>
      <c r="NP307" s="6"/>
      <c r="NQ307" s="6"/>
      <c r="NR307" s="6"/>
      <c r="NS307" s="6"/>
      <c r="NT307" s="6"/>
      <c r="NU307" s="6"/>
      <c r="NV307" s="6"/>
      <c r="NW307" s="6"/>
      <c r="NX307" s="6"/>
      <c r="NY307" s="6"/>
      <c r="NZ307" s="6"/>
      <c r="OA307" s="6"/>
      <c r="OB307" s="6"/>
      <c r="OC307" s="6"/>
      <c r="OD307" s="6"/>
      <c r="OE307" s="6"/>
      <c r="OF307" s="6"/>
      <c r="OG307" s="6"/>
      <c r="OH307" s="6"/>
      <c r="OI307" s="6"/>
      <c r="OJ307" s="6"/>
      <c r="OK307" s="6"/>
      <c r="OL307" s="6"/>
      <c r="OM307" s="6"/>
      <c r="ON307" s="6"/>
      <c r="OO307" s="6"/>
      <c r="OP307" s="6"/>
      <c r="OQ307" s="6"/>
      <c r="OR307" s="6"/>
      <c r="OS307" s="6"/>
      <c r="OT307" s="6"/>
      <c r="OU307" s="6"/>
      <c r="OV307" s="6"/>
      <c r="OW307" s="6"/>
      <c r="OX307" s="6"/>
      <c r="OY307" s="6"/>
      <c r="OZ307" s="6"/>
      <c r="PA307" s="6"/>
      <c r="PB307" s="6"/>
      <c r="PC307" s="6"/>
      <c r="PD307" s="6"/>
      <c r="PE307" s="6"/>
      <c r="PF307" s="6"/>
      <c r="PG307" s="6"/>
      <c r="PH307" s="6"/>
      <c r="PI307" s="6"/>
      <c r="PJ307" s="6"/>
      <c r="PK307" s="6"/>
      <c r="PL307" s="6"/>
      <c r="PM307" s="6"/>
      <c r="PN307" s="6"/>
      <c r="PO307" s="6"/>
      <c r="PP307" s="6"/>
      <c r="PQ307" s="6"/>
      <c r="PR307" s="6"/>
      <c r="PS307" s="6"/>
      <c r="PT307" s="6"/>
      <c r="PU307" s="6"/>
      <c r="PV307" s="6"/>
      <c r="PW307" s="6"/>
      <c r="PX307" s="6"/>
      <c r="PY307" s="6"/>
      <c r="PZ307" s="6"/>
      <c r="QA307" s="6"/>
      <c r="QB307" s="6"/>
      <c r="QC307" s="6"/>
      <c r="QD307" s="6"/>
      <c r="QE307" s="6"/>
      <c r="QF307" s="6"/>
      <c r="QG307" s="6"/>
      <c r="QH307" s="6"/>
      <c r="QI307" s="6"/>
      <c r="QJ307" s="6"/>
      <c r="QK307" s="6"/>
      <c r="QL307" s="6"/>
      <c r="QM307" s="6"/>
      <c r="QN307" s="6"/>
      <c r="QO307" s="6"/>
      <c r="QP307" s="6"/>
      <c r="QQ307" s="6"/>
      <c r="QR307" s="6"/>
      <c r="QS307" s="6"/>
      <c r="QT307" s="6"/>
      <c r="QU307" s="6"/>
      <c r="QV307" s="6"/>
      <c r="QW307" s="6"/>
      <c r="QX307" s="6"/>
      <c r="QY307" s="6"/>
      <c r="QZ307" s="6"/>
      <c r="RA307" s="6"/>
      <c r="RB307" s="6"/>
      <c r="RC307" s="6"/>
      <c r="RD307" s="6"/>
      <c r="RE307" s="6"/>
      <c r="RF307" s="6"/>
      <c r="RG307" s="6"/>
      <c r="RH307" s="6"/>
      <c r="RI307" s="6"/>
      <c r="RJ307" s="6"/>
      <c r="RK307" s="6"/>
      <c r="RL307" s="6"/>
      <c r="RM307" s="6"/>
      <c r="RN307" s="6"/>
      <c r="RO307" s="6"/>
      <c r="RP307" s="6"/>
      <c r="RQ307" s="6"/>
      <c r="RR307" s="6"/>
      <c r="RS307" s="6"/>
      <c r="RT307" s="6"/>
      <c r="RU307" s="6"/>
      <c r="RV307" s="6"/>
      <c r="RW307" s="6"/>
      <c r="RX307" s="6"/>
      <c r="RY307" s="6"/>
      <c r="RZ307" s="6"/>
      <c r="SA307" s="6"/>
      <c r="SB307" s="6"/>
      <c r="SC307" s="6"/>
      <c r="SD307" s="6"/>
      <c r="SE307" s="6"/>
      <c r="SF307" s="6"/>
      <c r="SG307" s="6"/>
      <c r="SH307" s="6"/>
      <c r="SI307" s="6"/>
      <c r="SJ307" s="6"/>
      <c r="SK307" s="6"/>
      <c r="SL307" s="6"/>
      <c r="SM307" s="6"/>
      <c r="SN307" s="6"/>
      <c r="SO307" s="6"/>
      <c r="SP307" s="6"/>
      <c r="SQ307" s="6"/>
      <c r="SR307" s="6"/>
      <c r="SS307" s="6"/>
      <c r="ST307" s="6"/>
      <c r="SU307" s="6"/>
      <c r="SV307" s="6"/>
      <c r="SW307" s="6"/>
      <c r="SX307" s="6"/>
      <c r="SY307" s="6"/>
      <c r="SZ307" s="6"/>
      <c r="TA307" s="6"/>
      <c r="TB307" s="6"/>
      <c r="TC307" s="6"/>
      <c r="TD307" s="6"/>
      <c r="TE307" s="6"/>
      <c r="TF307" s="6"/>
      <c r="TG307" s="6"/>
      <c r="TH307" s="6"/>
      <c r="TI307" s="6"/>
      <c r="TJ307" s="6"/>
      <c r="TK307" s="6"/>
      <c r="TL307" s="6"/>
      <c r="TM307" s="6"/>
      <c r="TN307" s="6"/>
      <c r="TO307" s="6"/>
      <c r="TP307" s="6"/>
      <c r="TQ307" s="6"/>
      <c r="TR307" s="6"/>
      <c r="TS307" s="6"/>
      <c r="TT307" s="6"/>
      <c r="TU307" s="6"/>
      <c r="TV307" s="6"/>
      <c r="TW307" s="6"/>
      <c r="TX307" s="6"/>
      <c r="TY307" s="6"/>
      <c r="TZ307" s="6"/>
      <c r="UA307" s="6"/>
      <c r="UB307" s="6"/>
      <c r="UC307" s="6"/>
      <c r="UD307" s="6"/>
      <c r="UE307" s="6"/>
      <c r="UF307" s="6"/>
      <c r="UG307" s="6"/>
      <c r="UH307" s="6"/>
      <c r="UI307" s="6"/>
      <c r="UJ307" s="6"/>
      <c r="UK307" s="6"/>
      <c r="UL307" s="6"/>
      <c r="UM307" s="6"/>
      <c r="UN307" s="6"/>
      <c r="UO307" s="6"/>
      <c r="UP307" s="6"/>
      <c r="UQ307" s="6"/>
      <c r="UR307" s="6"/>
      <c r="US307" s="6"/>
      <c r="UT307" s="6"/>
      <c r="UU307" s="6"/>
      <c r="UV307" s="6"/>
      <c r="UW307" s="6"/>
      <c r="UX307" s="6"/>
      <c r="UY307" s="6"/>
      <c r="UZ307" s="6"/>
      <c r="VA307" s="6"/>
      <c r="VB307" s="6"/>
      <c r="VC307" s="6"/>
      <c r="VD307" s="6"/>
      <c r="VE307" s="6"/>
      <c r="VF307" s="6"/>
      <c r="VG307" s="6"/>
      <c r="VH307" s="6"/>
      <c r="VI307" s="6"/>
      <c r="VJ307" s="6"/>
      <c r="VK307" s="6"/>
      <c r="VL307" s="6"/>
      <c r="VM307" s="6"/>
      <c r="VN307" s="6"/>
      <c r="VO307" s="6"/>
      <c r="VP307" s="6"/>
      <c r="VQ307" s="6"/>
      <c r="VR307" s="6"/>
      <c r="VS307" s="6"/>
      <c r="VT307" s="6"/>
      <c r="VU307" s="6"/>
      <c r="VV307" s="6"/>
      <c r="VW307" s="6"/>
      <c r="VX307" s="6"/>
      <c r="VY307" s="6"/>
      <c r="VZ307" s="6"/>
      <c r="WA307" s="6"/>
      <c r="WB307" s="6"/>
      <c r="WC307" s="6"/>
      <c r="WD307" s="6"/>
      <c r="WE307" s="6"/>
      <c r="WF307" s="6"/>
      <c r="WG307" s="6"/>
      <c r="WH307" s="6"/>
      <c r="WI307" s="6"/>
      <c r="WJ307" s="6"/>
      <c r="WK307" s="6"/>
      <c r="WL307" s="6"/>
      <c r="WM307" s="6"/>
      <c r="WN307" s="6"/>
      <c r="WO307" s="6"/>
      <c r="WP307" s="6"/>
      <c r="WQ307" s="6"/>
      <c r="WR307" s="6"/>
      <c r="WS307" s="6"/>
      <c r="WT307" s="6"/>
      <c r="WU307" s="6"/>
      <c r="WV307" s="6"/>
      <c r="WW307" s="6"/>
      <c r="WX307" s="6"/>
      <c r="WY307" s="6"/>
      <c r="WZ307" s="6"/>
      <c r="XA307" s="6"/>
      <c r="XB307" s="6"/>
      <c r="XC307" s="6"/>
      <c r="XD307" s="6"/>
      <c r="XE307" s="6"/>
      <c r="XF307" s="6"/>
      <c r="XG307" s="6"/>
      <c r="XH307" s="6"/>
      <c r="XI307" s="6"/>
      <c r="XJ307" s="6"/>
      <c r="XK307" s="6"/>
      <c r="XL307" s="6"/>
      <c r="XM307" s="6"/>
      <c r="XN307" s="6"/>
      <c r="XO307" s="6"/>
      <c r="XP307" s="6"/>
      <c r="XQ307" s="6"/>
      <c r="XR307" s="6"/>
      <c r="XS307" s="6"/>
      <c r="XT307" s="6"/>
      <c r="XU307" s="6"/>
      <c r="XV307" s="6"/>
      <c r="XW307" s="6"/>
      <c r="XX307" s="6"/>
      <c r="XY307" s="6"/>
      <c r="XZ307" s="6"/>
      <c r="YA307" s="6"/>
      <c r="YB307" s="6"/>
      <c r="YC307" s="6"/>
      <c r="YD307" s="6"/>
      <c r="YE307" s="6"/>
      <c r="YF307" s="6"/>
      <c r="YG307" s="6"/>
      <c r="YH307" s="6"/>
      <c r="YI307" s="6"/>
      <c r="YJ307" s="6"/>
      <c r="YK307" s="6"/>
      <c r="YL307" s="6"/>
      <c r="YM307" s="6"/>
      <c r="YN307" s="6"/>
      <c r="YO307" s="6"/>
      <c r="YP307" s="6"/>
      <c r="YQ307" s="6"/>
      <c r="YR307" s="6"/>
      <c r="YS307" s="6"/>
      <c r="YT307" s="6"/>
      <c r="YU307" s="6"/>
      <c r="YV307" s="6"/>
      <c r="YW307" s="6"/>
      <c r="YX307" s="6"/>
      <c r="YY307" s="6"/>
      <c r="YZ307" s="6"/>
      <c r="ZA307" s="6"/>
      <c r="ZB307" s="6"/>
      <c r="ZC307" s="6"/>
      <c r="ZD307" s="6"/>
      <c r="ZE307" s="6"/>
      <c r="ZF307" s="6"/>
      <c r="ZG307" s="6"/>
      <c r="ZH307" s="6"/>
      <c r="ZI307" s="6"/>
      <c r="ZJ307" s="6"/>
      <c r="ZK307" s="6"/>
      <c r="ZL307" s="6"/>
      <c r="ZM307" s="6"/>
      <c r="ZN307" s="6"/>
      <c r="ZO307" s="6"/>
      <c r="ZP307" s="6"/>
      <c r="ZQ307" s="6"/>
      <c r="ZR307" s="6"/>
      <c r="ZS307" s="6"/>
      <c r="ZT307" s="6"/>
      <c r="ZU307" s="6"/>
      <c r="ZV307" s="6"/>
      <c r="ZW307" s="6"/>
      <c r="ZX307" s="6"/>
      <c r="ZY307" s="6"/>
      <c r="ZZ307" s="6"/>
      <c r="AAA307" s="6"/>
      <c r="AAB307" s="6"/>
      <c r="AAC307" s="6"/>
      <c r="AAD307" s="6"/>
      <c r="AAE307" s="6"/>
      <c r="AAF307" s="6"/>
      <c r="AAG307" s="6"/>
      <c r="AAH307" s="6"/>
      <c r="AAI307" s="6"/>
      <c r="AAJ307" s="6"/>
      <c r="AAK307" s="6"/>
      <c r="AAL307" s="6"/>
      <c r="AAM307" s="6"/>
      <c r="AAN307" s="6"/>
      <c r="AAO307" s="6"/>
      <c r="AAP307" s="6"/>
      <c r="AAQ307" s="6"/>
      <c r="AAR307" s="6"/>
      <c r="AAS307" s="6"/>
      <c r="AAT307" s="6"/>
      <c r="AAU307" s="6"/>
      <c r="AAV307" s="6"/>
      <c r="AAW307" s="6"/>
      <c r="AAX307" s="6"/>
      <c r="AAY307" s="6"/>
      <c r="AAZ307" s="6"/>
      <c r="ABA307" s="6"/>
      <c r="ABB307" s="6"/>
      <c r="ABC307" s="6"/>
      <c r="ABD307" s="6"/>
      <c r="ABE307" s="6"/>
      <c r="ABF307" s="6"/>
      <c r="ABG307" s="6"/>
      <c r="ABH307" s="6"/>
      <c r="ABI307" s="6"/>
      <c r="ABJ307" s="6"/>
      <c r="ABK307" s="6"/>
      <c r="ABL307" s="6"/>
      <c r="ABM307" s="6"/>
      <c r="ABN307" s="6"/>
      <c r="ABO307" s="6"/>
      <c r="ABP307" s="6"/>
      <c r="ABQ307" s="6"/>
      <c r="ABR307" s="6"/>
      <c r="ABS307" s="6"/>
      <c r="ABT307" s="6"/>
      <c r="ABU307" s="6"/>
      <c r="ABV307" s="6"/>
      <c r="ABW307" s="6"/>
      <c r="ABX307" s="6"/>
      <c r="ABY307" s="6"/>
      <c r="ABZ307" s="6"/>
      <c r="ACA307" s="6"/>
      <c r="ACB307" s="6"/>
      <c r="ACC307" s="6"/>
      <c r="ACD307" s="6"/>
      <c r="ACE307" s="6"/>
      <c r="ACF307" s="6"/>
      <c r="ACG307" s="6"/>
      <c r="ACH307" s="6"/>
      <c r="ACI307" s="6"/>
      <c r="ACJ307" s="6"/>
      <c r="ACK307" s="6"/>
      <c r="ACL307" s="6"/>
      <c r="ACM307" s="6"/>
      <c r="ACN307" s="6"/>
      <c r="ACO307" s="6"/>
      <c r="ACP307" s="6"/>
      <c r="ACQ307" s="6"/>
      <c r="ACR307" s="6"/>
      <c r="ACS307" s="6"/>
      <c r="ACT307" s="6"/>
      <c r="ACU307" s="6"/>
      <c r="ACV307" s="6"/>
      <c r="ACW307" s="6"/>
      <c r="ACX307" s="6"/>
      <c r="ACY307" s="6"/>
      <c r="ACZ307" s="6"/>
      <c r="ADA307" s="6"/>
      <c r="ADB307" s="6"/>
      <c r="ADC307" s="6"/>
      <c r="ADD307" s="6"/>
      <c r="ADE307" s="6"/>
      <c r="ADF307" s="6"/>
      <c r="ADG307" s="6"/>
      <c r="ADH307" s="6"/>
      <c r="ADI307" s="6"/>
      <c r="ADJ307" s="6"/>
      <c r="ADK307" s="6"/>
      <c r="ADL307" s="6"/>
      <c r="ADM307" s="6"/>
      <c r="ADN307" s="6"/>
      <c r="ADO307" s="6"/>
      <c r="ADP307" s="6"/>
      <c r="ADQ307" s="6"/>
      <c r="ADR307" s="6"/>
      <c r="ADS307" s="6"/>
      <c r="ADT307" s="6"/>
      <c r="ADU307" s="6"/>
      <c r="ADV307" s="6"/>
      <c r="ADW307" s="6"/>
      <c r="ADX307" s="6"/>
      <c r="ADY307" s="6"/>
      <c r="ADZ307" s="6"/>
      <c r="AEA307" s="6"/>
      <c r="AEB307" s="6"/>
      <c r="AEC307" s="6"/>
      <c r="AED307" s="6"/>
      <c r="AEE307" s="6"/>
      <c r="AEF307" s="6"/>
      <c r="AEG307" s="6"/>
      <c r="AEH307" s="6"/>
      <c r="AEI307" s="6"/>
      <c r="AEJ307" s="6"/>
      <c r="AEK307" s="6"/>
      <c r="AEL307" s="6"/>
      <c r="AEM307" s="6"/>
      <c r="AEN307" s="6"/>
      <c r="AEO307" s="6"/>
      <c r="AEP307" s="6"/>
      <c r="AEQ307" s="6"/>
      <c r="AER307" s="6"/>
      <c r="AES307" s="6"/>
      <c r="AET307" s="6"/>
      <c r="AEU307" s="6"/>
      <c r="AEV307" s="6"/>
      <c r="AEW307" s="6"/>
      <c r="AEX307" s="6"/>
      <c r="AEY307" s="6"/>
      <c r="AEZ307" s="6"/>
      <c r="AFA307" s="6"/>
      <c r="AFB307" s="6"/>
      <c r="AFC307" s="6"/>
      <c r="AFD307" s="6"/>
      <c r="AFE307" s="6"/>
      <c r="AFF307" s="6"/>
      <c r="AFG307" s="6"/>
      <c r="AFH307" s="6"/>
      <c r="AFI307" s="6"/>
      <c r="AFJ307" s="6"/>
      <c r="AFK307" s="6"/>
      <c r="AFL307" s="6"/>
    </row>
    <row r="308" spans="1:844" ht="55.5" customHeight="1">
      <c r="A308" s="94" t="s">
        <v>326</v>
      </c>
      <c r="B308" s="95" t="s">
        <v>515</v>
      </c>
      <c r="C308" s="93" t="s">
        <v>440</v>
      </c>
      <c r="D308" s="90"/>
      <c r="E308" s="2" t="s">
        <v>151</v>
      </c>
      <c r="F308" s="93" t="s">
        <v>513</v>
      </c>
      <c r="G308" s="93" t="s">
        <v>152</v>
      </c>
      <c r="H308" s="86"/>
      <c r="I308" s="91"/>
      <c r="J308" s="86"/>
      <c r="K308" s="86"/>
      <c r="L308" s="86"/>
      <c r="M308" s="86"/>
      <c r="N308" s="80"/>
    </row>
    <row r="309" spans="1:844" ht="30">
      <c r="A309" s="133" t="s">
        <v>327</v>
      </c>
      <c r="B309" s="146" t="s">
        <v>78</v>
      </c>
      <c r="C309" s="142" t="s">
        <v>516</v>
      </c>
      <c r="D309" s="144" t="s">
        <v>1185</v>
      </c>
      <c r="E309" s="2" t="s">
        <v>498</v>
      </c>
      <c r="F309" s="93" t="s">
        <v>499</v>
      </c>
      <c r="G309" s="93" t="s">
        <v>500</v>
      </c>
      <c r="H309" s="86">
        <f>SUM(H311:H317)</f>
        <v>33865</v>
      </c>
      <c r="I309" s="91">
        <f t="shared" ref="I309" si="43">SUM(I311:I317)</f>
        <v>31203.599999999999</v>
      </c>
      <c r="J309" s="86">
        <f>SUM(J311:J317)</f>
        <v>15527.5</v>
      </c>
      <c r="K309" s="86">
        <f>SUM(K311:K317)</f>
        <v>15527.5</v>
      </c>
      <c r="L309" s="86">
        <f>SUM(L311:L317)</f>
        <v>15527.5</v>
      </c>
      <c r="M309" s="86">
        <f>SUM(M311:M317)</f>
        <v>3152.5</v>
      </c>
      <c r="N309" s="80"/>
    </row>
    <row r="310" spans="1:844" ht="15">
      <c r="A310" s="133"/>
      <c r="B310" s="146"/>
      <c r="C310" s="143"/>
      <c r="D310" s="145"/>
      <c r="E310" s="2" t="s">
        <v>605</v>
      </c>
      <c r="F310" s="93"/>
      <c r="G310" s="93"/>
      <c r="H310" s="86"/>
      <c r="I310" s="91"/>
      <c r="J310" s="86"/>
      <c r="K310" s="86"/>
      <c r="L310" s="86"/>
      <c r="M310" s="86"/>
      <c r="N310" s="80"/>
    </row>
    <row r="311" spans="1:844" ht="65.25" customHeight="1">
      <c r="A311" s="133"/>
      <c r="B311" s="146"/>
      <c r="C311" s="142" t="s">
        <v>607</v>
      </c>
      <c r="D311" s="144" t="s">
        <v>564</v>
      </c>
      <c r="E311" s="2" t="s">
        <v>1508</v>
      </c>
      <c r="F311" s="93" t="s">
        <v>648</v>
      </c>
      <c r="G311" s="93" t="s">
        <v>374</v>
      </c>
      <c r="H311" s="160">
        <v>3152.5</v>
      </c>
      <c r="I311" s="168">
        <v>3152.5</v>
      </c>
      <c r="J311" s="165">
        <v>3152.5</v>
      </c>
      <c r="K311" s="165">
        <v>3152.5</v>
      </c>
      <c r="L311" s="160">
        <v>3152.5</v>
      </c>
      <c r="M311" s="160">
        <v>3152.5</v>
      </c>
      <c r="N311" s="169" t="s">
        <v>1368</v>
      </c>
    </row>
    <row r="312" spans="1:844" ht="64.5" customHeight="1">
      <c r="A312" s="133"/>
      <c r="B312" s="146"/>
      <c r="C312" s="143"/>
      <c r="D312" s="145"/>
      <c r="E312" s="2" t="s">
        <v>1063</v>
      </c>
      <c r="F312" s="93" t="s">
        <v>648</v>
      </c>
      <c r="G312" s="93" t="s">
        <v>1442</v>
      </c>
      <c r="H312" s="160"/>
      <c r="I312" s="168"/>
      <c r="J312" s="166"/>
      <c r="K312" s="166"/>
      <c r="L312" s="160"/>
      <c r="M312" s="160"/>
      <c r="N312" s="169"/>
    </row>
    <row r="313" spans="1:844" ht="63.75" hidden="1" customHeight="1">
      <c r="A313" s="133"/>
      <c r="B313" s="146"/>
      <c r="C313" s="93" t="s">
        <v>608</v>
      </c>
      <c r="D313" s="90" t="s">
        <v>564</v>
      </c>
      <c r="E313" s="2" t="s">
        <v>657</v>
      </c>
      <c r="F313" s="93" t="s">
        <v>648</v>
      </c>
      <c r="G313" s="93" t="s">
        <v>374</v>
      </c>
      <c r="H313" s="86"/>
      <c r="I313" s="91"/>
      <c r="J313" s="86"/>
      <c r="K313" s="86"/>
      <c r="L313" s="86"/>
      <c r="M313" s="86"/>
      <c r="N313" s="80" t="s">
        <v>658</v>
      </c>
    </row>
    <row r="314" spans="1:844" ht="82.5" customHeight="1">
      <c r="A314" s="133"/>
      <c r="B314" s="146"/>
      <c r="C314" s="93" t="s">
        <v>608</v>
      </c>
      <c r="D314" s="90" t="s">
        <v>564</v>
      </c>
      <c r="E314" s="2" t="s">
        <v>1061</v>
      </c>
      <c r="F314" s="93" t="s">
        <v>648</v>
      </c>
      <c r="G314" s="93" t="s">
        <v>618</v>
      </c>
      <c r="H314" s="86">
        <v>18337.5</v>
      </c>
      <c r="I314" s="91">
        <v>15676.1</v>
      </c>
      <c r="J314" s="86"/>
      <c r="K314" s="86"/>
      <c r="L314" s="86"/>
      <c r="M314" s="86"/>
      <c r="N314" s="80" t="s">
        <v>1062</v>
      </c>
    </row>
    <row r="315" spans="1:844" ht="76.5" customHeight="1">
      <c r="A315" s="133"/>
      <c r="B315" s="146"/>
      <c r="C315" s="93" t="s">
        <v>609</v>
      </c>
      <c r="D315" s="90" t="s">
        <v>564</v>
      </c>
      <c r="E315" s="2" t="s">
        <v>1211</v>
      </c>
      <c r="F315" s="93" t="s">
        <v>648</v>
      </c>
      <c r="G315" s="93" t="s">
        <v>375</v>
      </c>
      <c r="H315" s="86">
        <v>12375</v>
      </c>
      <c r="I315" s="86">
        <v>12375</v>
      </c>
      <c r="J315" s="85">
        <v>12375</v>
      </c>
      <c r="K315" s="85">
        <v>12375</v>
      </c>
      <c r="L315" s="86">
        <v>12375</v>
      </c>
      <c r="M315" s="86"/>
      <c r="N315" s="80" t="s">
        <v>600</v>
      </c>
    </row>
    <row r="316" spans="1:844" ht="54" hidden="1" customHeight="1">
      <c r="A316" s="133"/>
      <c r="B316" s="146"/>
      <c r="C316" s="147" t="s">
        <v>1209</v>
      </c>
      <c r="D316" s="157" t="s">
        <v>444</v>
      </c>
      <c r="E316" s="2" t="s">
        <v>255</v>
      </c>
      <c r="F316" s="93" t="s">
        <v>648</v>
      </c>
      <c r="G316" s="93" t="s">
        <v>256</v>
      </c>
      <c r="H316" s="160"/>
      <c r="I316" s="168"/>
      <c r="J316" s="165"/>
      <c r="K316" s="165"/>
      <c r="L316" s="160"/>
      <c r="M316" s="160"/>
      <c r="N316" s="169" t="s">
        <v>606</v>
      </c>
    </row>
    <row r="317" spans="1:844" ht="45" hidden="1">
      <c r="A317" s="133"/>
      <c r="B317" s="146"/>
      <c r="C317" s="147"/>
      <c r="D317" s="157"/>
      <c r="E317" s="2" t="s">
        <v>145</v>
      </c>
      <c r="F317" s="93" t="s">
        <v>648</v>
      </c>
      <c r="G317" s="93" t="s">
        <v>146</v>
      </c>
      <c r="H317" s="160"/>
      <c r="I317" s="168"/>
      <c r="J317" s="166"/>
      <c r="K317" s="166"/>
      <c r="L317" s="160"/>
      <c r="M317" s="160"/>
      <c r="N317" s="169"/>
    </row>
    <row r="318" spans="1:844" ht="30">
      <c r="A318" s="133" t="s">
        <v>328</v>
      </c>
      <c r="B318" s="146" t="s">
        <v>302</v>
      </c>
      <c r="C318" s="142" t="s">
        <v>517</v>
      </c>
      <c r="D318" s="144" t="s">
        <v>1237</v>
      </c>
      <c r="E318" s="2" t="s">
        <v>406</v>
      </c>
      <c r="F318" s="93" t="s">
        <v>405</v>
      </c>
      <c r="G318" s="93" t="s">
        <v>152</v>
      </c>
      <c r="H318" s="79">
        <f>SUM(H320:H327)</f>
        <v>7528.4000000000005</v>
      </c>
      <c r="I318" s="79">
        <f t="shared" ref="I318:M318" si="44">SUM(I320:I327)</f>
        <v>7495.5</v>
      </c>
      <c r="J318" s="79">
        <f t="shared" ref="J318:L318" si="45">SUM(J320:J327)</f>
        <v>7547</v>
      </c>
      <c r="K318" s="79">
        <f t="shared" si="45"/>
        <v>7390.9999999999991</v>
      </c>
      <c r="L318" s="79">
        <f t="shared" si="45"/>
        <v>7501.7</v>
      </c>
      <c r="M318" s="79">
        <f t="shared" si="44"/>
        <v>6786.7</v>
      </c>
      <c r="N318" s="80"/>
    </row>
    <row r="319" spans="1:844" ht="15">
      <c r="A319" s="133"/>
      <c r="B319" s="146"/>
      <c r="C319" s="143"/>
      <c r="D319" s="145"/>
      <c r="E319" s="2" t="s">
        <v>605</v>
      </c>
      <c r="F319" s="93"/>
      <c r="G319" s="93"/>
      <c r="H319" s="79"/>
      <c r="I319" s="82"/>
      <c r="J319" s="79"/>
      <c r="K319" s="79"/>
      <c r="L319" s="79"/>
      <c r="M319" s="79"/>
      <c r="N319" s="80"/>
    </row>
    <row r="320" spans="1:844" ht="44.25" customHeight="1">
      <c r="A320" s="133"/>
      <c r="B320" s="146"/>
      <c r="C320" s="147" t="s">
        <v>257</v>
      </c>
      <c r="D320" s="157" t="s">
        <v>665</v>
      </c>
      <c r="E320" s="2" t="s">
        <v>260</v>
      </c>
      <c r="F320" s="93" t="s">
        <v>648</v>
      </c>
      <c r="G320" s="93" t="s">
        <v>261</v>
      </c>
      <c r="H320" s="154">
        <f>6278.1-278</f>
        <v>6000.1</v>
      </c>
      <c r="I320" s="161">
        <v>5989.3</v>
      </c>
      <c r="J320" s="129">
        <f>5537-278.6</f>
        <v>5258.4</v>
      </c>
      <c r="K320" s="129">
        <f>5474.7-279.1</f>
        <v>5195.5999999999995</v>
      </c>
      <c r="L320" s="154">
        <f>5511.4-279.9</f>
        <v>5231.5</v>
      </c>
      <c r="M320" s="154">
        <f>5511.4-279.9</f>
        <v>5231.5</v>
      </c>
      <c r="N320" s="169" t="s">
        <v>699</v>
      </c>
    </row>
    <row r="321" spans="1:844" ht="47.25" customHeight="1">
      <c r="A321" s="133"/>
      <c r="B321" s="146"/>
      <c r="C321" s="147"/>
      <c r="D321" s="157"/>
      <c r="E321" s="2" t="s">
        <v>807</v>
      </c>
      <c r="F321" s="93" t="s">
        <v>650</v>
      </c>
      <c r="G321" s="93" t="s">
        <v>404</v>
      </c>
      <c r="H321" s="154"/>
      <c r="I321" s="161"/>
      <c r="J321" s="162"/>
      <c r="K321" s="162"/>
      <c r="L321" s="154"/>
      <c r="M321" s="154"/>
      <c r="N321" s="169"/>
    </row>
    <row r="322" spans="1:844" ht="54" customHeight="1">
      <c r="A322" s="133"/>
      <c r="B322" s="146"/>
      <c r="C322" s="147"/>
      <c r="D322" s="157"/>
      <c r="E322" s="2" t="s">
        <v>376</v>
      </c>
      <c r="F322" s="93" t="s">
        <v>648</v>
      </c>
      <c r="G322" s="93" t="s">
        <v>377</v>
      </c>
      <c r="H322" s="154"/>
      <c r="I322" s="161"/>
      <c r="J322" s="130"/>
      <c r="K322" s="130"/>
      <c r="L322" s="154"/>
      <c r="M322" s="154"/>
      <c r="N322" s="169"/>
    </row>
    <row r="323" spans="1:844" ht="55.5" customHeight="1">
      <c r="A323" s="133"/>
      <c r="B323" s="146"/>
      <c r="C323" s="142" t="s">
        <v>258</v>
      </c>
      <c r="D323" s="144" t="s">
        <v>665</v>
      </c>
      <c r="E323" s="88" t="s">
        <v>776</v>
      </c>
      <c r="F323" s="99" t="s">
        <v>648</v>
      </c>
      <c r="G323" s="99" t="s">
        <v>777</v>
      </c>
      <c r="H323" s="129">
        <v>844.8</v>
      </c>
      <c r="I323" s="131">
        <v>844.8</v>
      </c>
      <c r="J323" s="129">
        <v>1466.1</v>
      </c>
      <c r="K323" s="129">
        <v>1468.1</v>
      </c>
      <c r="L323" s="129">
        <v>1471.8</v>
      </c>
      <c r="M323" s="129">
        <v>1471.8</v>
      </c>
      <c r="N323" s="149" t="s">
        <v>599</v>
      </c>
    </row>
    <row r="324" spans="1:844" ht="50.25" customHeight="1">
      <c r="A324" s="133"/>
      <c r="B324" s="146"/>
      <c r="C324" s="143"/>
      <c r="D324" s="145"/>
      <c r="E324" s="88" t="s">
        <v>1327</v>
      </c>
      <c r="F324" s="99"/>
      <c r="G324" s="99"/>
      <c r="H324" s="130"/>
      <c r="I324" s="132"/>
      <c r="J324" s="130"/>
      <c r="K324" s="130"/>
      <c r="L324" s="130"/>
      <c r="M324" s="130"/>
      <c r="N324" s="151"/>
    </row>
    <row r="325" spans="1:844" ht="75">
      <c r="A325" s="133"/>
      <c r="B325" s="146"/>
      <c r="C325" s="93" t="s">
        <v>259</v>
      </c>
      <c r="D325" s="90" t="s">
        <v>571</v>
      </c>
      <c r="E325" s="88" t="s">
        <v>660</v>
      </c>
      <c r="F325" s="99" t="s">
        <v>648</v>
      </c>
      <c r="G325" s="99" t="s">
        <v>644</v>
      </c>
      <c r="H325" s="79">
        <v>192.5</v>
      </c>
      <c r="I325" s="82">
        <v>172.2</v>
      </c>
      <c r="J325" s="79">
        <v>192.5</v>
      </c>
      <c r="K325" s="79"/>
      <c r="L325" s="79"/>
      <c r="M325" s="79"/>
      <c r="N325" s="80" t="s">
        <v>525</v>
      </c>
    </row>
    <row r="326" spans="1:844" ht="108" customHeight="1">
      <c r="A326" s="133"/>
      <c r="B326" s="146"/>
      <c r="C326" s="93" t="s">
        <v>659</v>
      </c>
      <c r="D326" s="90" t="s">
        <v>665</v>
      </c>
      <c r="E326" s="88" t="s">
        <v>1334</v>
      </c>
      <c r="F326" s="1" t="s">
        <v>648</v>
      </c>
      <c r="G326" s="99" t="s">
        <v>12</v>
      </c>
      <c r="H326" s="87"/>
      <c r="I326" s="87"/>
      <c r="J326" s="87"/>
      <c r="K326" s="87">
        <v>12.3</v>
      </c>
      <c r="L326" s="87">
        <v>83.4</v>
      </c>
      <c r="M326" s="87">
        <v>83.4</v>
      </c>
      <c r="N326" s="80" t="s">
        <v>1335</v>
      </c>
    </row>
    <row r="327" spans="1:844" s="10" customFormat="1" ht="53.25" customHeight="1">
      <c r="A327" s="133"/>
      <c r="B327" s="146"/>
      <c r="C327" s="93" t="s">
        <v>389</v>
      </c>
      <c r="D327" s="90" t="s">
        <v>665</v>
      </c>
      <c r="E327" s="88" t="s">
        <v>947</v>
      </c>
      <c r="F327" s="99" t="s">
        <v>648</v>
      </c>
      <c r="G327" s="99" t="s">
        <v>263</v>
      </c>
      <c r="H327" s="79">
        <v>491</v>
      </c>
      <c r="I327" s="82">
        <v>489.2</v>
      </c>
      <c r="J327" s="79">
        <v>630</v>
      </c>
      <c r="K327" s="79">
        <v>715</v>
      </c>
      <c r="L327" s="79">
        <v>715</v>
      </c>
      <c r="M327" s="79"/>
      <c r="N327" s="80" t="s">
        <v>1351</v>
      </c>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c r="CN327" s="6"/>
      <c r="CO327" s="6"/>
      <c r="CP327" s="6"/>
      <c r="CQ327" s="6"/>
      <c r="CR327" s="6"/>
      <c r="CS327" s="6"/>
      <c r="CT327" s="6"/>
      <c r="CU327" s="6"/>
      <c r="CV327" s="6"/>
      <c r="CW327" s="6"/>
      <c r="CX327" s="6"/>
      <c r="CY327" s="6"/>
      <c r="CZ327" s="6"/>
      <c r="DA327" s="6"/>
      <c r="DB327" s="6"/>
      <c r="DC327" s="6"/>
      <c r="DD327" s="6"/>
      <c r="DE327" s="6"/>
      <c r="DF327" s="6"/>
      <c r="DG327" s="6"/>
      <c r="DH327" s="6"/>
      <c r="DI327" s="6"/>
      <c r="DJ327" s="6"/>
      <c r="DK327" s="6"/>
      <c r="DL327" s="6"/>
      <c r="DM327" s="6"/>
      <c r="DN327" s="6"/>
      <c r="DO327" s="6"/>
      <c r="DP327" s="6"/>
      <c r="DQ327" s="6"/>
      <c r="DR327" s="6"/>
      <c r="DS327" s="6"/>
      <c r="DT327" s="6"/>
      <c r="DU327" s="6"/>
      <c r="DV327" s="6"/>
      <c r="DW327" s="6"/>
      <c r="DX327" s="6"/>
      <c r="DY327" s="6"/>
      <c r="DZ327" s="6"/>
      <c r="EA327" s="6"/>
      <c r="EB327" s="6"/>
      <c r="EC327" s="6"/>
      <c r="ED327" s="6"/>
      <c r="EE327" s="6"/>
      <c r="EF327" s="6"/>
      <c r="EG327" s="6"/>
      <c r="EH327" s="6"/>
      <c r="EI327" s="6"/>
      <c r="EJ327" s="6"/>
      <c r="EK327" s="6"/>
      <c r="EL327" s="6"/>
      <c r="EM327" s="6"/>
      <c r="EN327" s="6"/>
      <c r="EO327" s="6"/>
      <c r="EP327" s="6"/>
      <c r="EQ327" s="6"/>
      <c r="ER327" s="6"/>
      <c r="ES327" s="6"/>
      <c r="ET327" s="6"/>
      <c r="EU327" s="6"/>
      <c r="EV327" s="6"/>
      <c r="EW327" s="6"/>
      <c r="EX327" s="6"/>
      <c r="EY327" s="6"/>
      <c r="EZ327" s="6"/>
      <c r="FA327" s="6"/>
      <c r="FB327" s="6"/>
      <c r="FC327" s="6"/>
      <c r="FD327" s="6"/>
      <c r="FE327" s="6"/>
      <c r="FF327" s="6"/>
      <c r="FG327" s="6"/>
      <c r="FH327" s="6"/>
      <c r="FI327" s="6"/>
      <c r="FJ327" s="6"/>
      <c r="FK327" s="6"/>
      <c r="FL327" s="6"/>
      <c r="FM327" s="6"/>
      <c r="FN327" s="6"/>
      <c r="FO327" s="6"/>
      <c r="FP327" s="6"/>
      <c r="FQ327" s="6"/>
      <c r="FR327" s="6"/>
      <c r="FS327" s="6"/>
      <c r="FT327" s="6"/>
      <c r="FU327" s="6"/>
      <c r="FV327" s="6"/>
      <c r="FW327" s="6"/>
      <c r="FX327" s="6"/>
      <c r="FY327" s="6"/>
      <c r="FZ327" s="6"/>
      <c r="GA327" s="6"/>
      <c r="GB327" s="6"/>
      <c r="GC327" s="6"/>
      <c r="GD327" s="6"/>
      <c r="GE327" s="6"/>
      <c r="GF327" s="6"/>
      <c r="GG327" s="6"/>
      <c r="GH327" s="6"/>
      <c r="GI327" s="6"/>
      <c r="GJ327" s="6"/>
      <c r="GK327" s="6"/>
      <c r="GL327" s="6"/>
      <c r="GM327" s="6"/>
      <c r="GN327" s="6"/>
      <c r="GO327" s="6"/>
      <c r="GP327" s="6"/>
      <c r="GQ327" s="6"/>
      <c r="GR327" s="6"/>
      <c r="GS327" s="6"/>
      <c r="GT327" s="6"/>
      <c r="GU327" s="6"/>
      <c r="GV327" s="6"/>
      <c r="GW327" s="6"/>
      <c r="GX327" s="6"/>
      <c r="GY327" s="6"/>
      <c r="GZ327" s="6"/>
      <c r="HA327" s="6"/>
      <c r="HB327" s="6"/>
      <c r="HC327" s="6"/>
      <c r="HD327" s="6"/>
      <c r="HE327" s="6"/>
      <c r="HF327" s="6"/>
      <c r="HG327" s="6"/>
      <c r="HH327" s="6"/>
      <c r="HI327" s="6"/>
      <c r="HJ327" s="6"/>
      <c r="HK327" s="6"/>
      <c r="HL327" s="6"/>
      <c r="HM327" s="6"/>
      <c r="HN327" s="6"/>
      <c r="HO327" s="6"/>
      <c r="HP327" s="6"/>
      <c r="HQ327" s="6"/>
      <c r="HR327" s="6"/>
      <c r="HS327" s="6"/>
      <c r="HT327" s="6"/>
      <c r="HU327" s="6"/>
      <c r="HV327" s="6"/>
      <c r="HW327" s="6"/>
      <c r="HX327" s="6"/>
      <c r="HY327" s="6"/>
      <c r="HZ327" s="6"/>
      <c r="IA327" s="6"/>
      <c r="IB327" s="6"/>
      <c r="IC327" s="6"/>
      <c r="ID327" s="6"/>
      <c r="IE327" s="6"/>
      <c r="IF327" s="6"/>
      <c r="IG327" s="6"/>
      <c r="IH327" s="6"/>
      <c r="II327" s="6"/>
      <c r="IJ327" s="6"/>
      <c r="IK327" s="6"/>
      <c r="IL327" s="6"/>
      <c r="IM327" s="6"/>
      <c r="IN327" s="6"/>
      <c r="IO327" s="6"/>
      <c r="IP327" s="6"/>
      <c r="IQ327" s="6"/>
      <c r="IR327" s="6"/>
      <c r="IS327" s="6"/>
      <c r="IT327" s="6"/>
      <c r="IU327" s="6"/>
      <c r="IV327" s="6"/>
      <c r="IW327" s="6"/>
      <c r="IX327" s="6"/>
      <c r="IY327" s="6"/>
      <c r="IZ327" s="6"/>
      <c r="JA327" s="6"/>
      <c r="JB327" s="6"/>
      <c r="JC327" s="6"/>
      <c r="JD327" s="6"/>
      <c r="JE327" s="6"/>
      <c r="JF327" s="6"/>
      <c r="JG327" s="6"/>
      <c r="JH327" s="6"/>
      <c r="JI327" s="6"/>
      <c r="JJ327" s="6"/>
      <c r="JK327" s="6"/>
      <c r="JL327" s="6"/>
      <c r="JM327" s="6"/>
      <c r="JN327" s="6"/>
      <c r="JO327" s="6"/>
      <c r="JP327" s="6"/>
      <c r="JQ327" s="6"/>
      <c r="JR327" s="6"/>
      <c r="JS327" s="6"/>
      <c r="JT327" s="6"/>
      <c r="JU327" s="6"/>
      <c r="JV327" s="6"/>
      <c r="JW327" s="6"/>
      <c r="JX327" s="6"/>
      <c r="JY327" s="6"/>
      <c r="JZ327" s="6"/>
      <c r="KA327" s="6"/>
      <c r="KB327" s="6"/>
      <c r="KC327" s="6"/>
      <c r="KD327" s="6"/>
      <c r="KE327" s="6"/>
      <c r="KF327" s="6"/>
      <c r="KG327" s="6"/>
      <c r="KH327" s="6"/>
      <c r="KI327" s="6"/>
      <c r="KJ327" s="6"/>
      <c r="KK327" s="6"/>
      <c r="KL327" s="6"/>
      <c r="KM327" s="6"/>
      <c r="KN327" s="6"/>
      <c r="KO327" s="6"/>
      <c r="KP327" s="6"/>
      <c r="KQ327" s="6"/>
      <c r="KR327" s="6"/>
      <c r="KS327" s="6"/>
      <c r="KT327" s="6"/>
      <c r="KU327" s="6"/>
      <c r="KV327" s="6"/>
      <c r="KW327" s="6"/>
      <c r="KX327" s="6"/>
      <c r="KY327" s="6"/>
      <c r="KZ327" s="6"/>
      <c r="LA327" s="6"/>
      <c r="LB327" s="6"/>
      <c r="LC327" s="6"/>
      <c r="LD327" s="6"/>
      <c r="LE327" s="6"/>
      <c r="LF327" s="6"/>
      <c r="LG327" s="6"/>
      <c r="LH327" s="6"/>
      <c r="LI327" s="6"/>
      <c r="LJ327" s="6"/>
      <c r="LK327" s="6"/>
      <c r="LL327" s="6"/>
      <c r="LM327" s="6"/>
      <c r="LN327" s="6"/>
      <c r="LO327" s="6"/>
      <c r="LP327" s="6"/>
      <c r="LQ327" s="6"/>
      <c r="LR327" s="6"/>
      <c r="LS327" s="6"/>
      <c r="LT327" s="6"/>
      <c r="LU327" s="6"/>
      <c r="LV327" s="6"/>
      <c r="LW327" s="6"/>
      <c r="LX327" s="6"/>
      <c r="LY327" s="6"/>
      <c r="LZ327" s="6"/>
      <c r="MA327" s="6"/>
      <c r="MB327" s="6"/>
      <c r="MC327" s="6"/>
      <c r="MD327" s="6"/>
      <c r="ME327" s="6"/>
      <c r="MF327" s="6"/>
      <c r="MG327" s="6"/>
      <c r="MH327" s="6"/>
      <c r="MI327" s="6"/>
      <c r="MJ327" s="6"/>
      <c r="MK327" s="6"/>
      <c r="ML327" s="6"/>
      <c r="MM327" s="6"/>
      <c r="MN327" s="6"/>
      <c r="MO327" s="6"/>
      <c r="MP327" s="6"/>
      <c r="MQ327" s="6"/>
      <c r="MR327" s="6"/>
      <c r="MS327" s="6"/>
      <c r="MT327" s="6"/>
      <c r="MU327" s="6"/>
      <c r="MV327" s="6"/>
      <c r="MW327" s="6"/>
      <c r="MX327" s="6"/>
      <c r="MY327" s="6"/>
      <c r="MZ327" s="6"/>
      <c r="NA327" s="6"/>
      <c r="NB327" s="6"/>
      <c r="NC327" s="6"/>
      <c r="ND327" s="6"/>
      <c r="NE327" s="6"/>
      <c r="NF327" s="6"/>
      <c r="NG327" s="6"/>
      <c r="NH327" s="6"/>
      <c r="NI327" s="6"/>
      <c r="NJ327" s="6"/>
      <c r="NK327" s="6"/>
      <c r="NL327" s="6"/>
      <c r="NM327" s="6"/>
      <c r="NN327" s="6"/>
      <c r="NO327" s="6"/>
      <c r="NP327" s="6"/>
      <c r="NQ327" s="6"/>
      <c r="NR327" s="6"/>
      <c r="NS327" s="6"/>
      <c r="NT327" s="6"/>
      <c r="NU327" s="6"/>
      <c r="NV327" s="6"/>
      <c r="NW327" s="6"/>
      <c r="NX327" s="6"/>
      <c r="NY327" s="6"/>
      <c r="NZ327" s="6"/>
      <c r="OA327" s="6"/>
      <c r="OB327" s="6"/>
      <c r="OC327" s="6"/>
      <c r="OD327" s="6"/>
      <c r="OE327" s="6"/>
      <c r="OF327" s="6"/>
      <c r="OG327" s="6"/>
      <c r="OH327" s="6"/>
      <c r="OI327" s="6"/>
      <c r="OJ327" s="6"/>
      <c r="OK327" s="6"/>
      <c r="OL327" s="6"/>
      <c r="OM327" s="6"/>
      <c r="ON327" s="6"/>
      <c r="OO327" s="6"/>
      <c r="OP327" s="6"/>
      <c r="OQ327" s="6"/>
      <c r="OR327" s="6"/>
      <c r="OS327" s="6"/>
      <c r="OT327" s="6"/>
      <c r="OU327" s="6"/>
      <c r="OV327" s="6"/>
      <c r="OW327" s="6"/>
      <c r="OX327" s="6"/>
      <c r="OY327" s="6"/>
      <c r="OZ327" s="6"/>
      <c r="PA327" s="6"/>
      <c r="PB327" s="6"/>
      <c r="PC327" s="6"/>
      <c r="PD327" s="6"/>
      <c r="PE327" s="6"/>
      <c r="PF327" s="6"/>
      <c r="PG327" s="6"/>
      <c r="PH327" s="6"/>
      <c r="PI327" s="6"/>
      <c r="PJ327" s="6"/>
      <c r="PK327" s="6"/>
      <c r="PL327" s="6"/>
      <c r="PM327" s="6"/>
      <c r="PN327" s="6"/>
      <c r="PO327" s="6"/>
      <c r="PP327" s="6"/>
      <c r="PQ327" s="6"/>
      <c r="PR327" s="6"/>
      <c r="PS327" s="6"/>
      <c r="PT327" s="6"/>
      <c r="PU327" s="6"/>
      <c r="PV327" s="6"/>
      <c r="PW327" s="6"/>
      <c r="PX327" s="6"/>
      <c r="PY327" s="6"/>
      <c r="PZ327" s="6"/>
      <c r="QA327" s="6"/>
      <c r="QB327" s="6"/>
      <c r="QC327" s="6"/>
      <c r="QD327" s="6"/>
      <c r="QE327" s="6"/>
      <c r="QF327" s="6"/>
      <c r="QG327" s="6"/>
      <c r="QH327" s="6"/>
      <c r="QI327" s="6"/>
      <c r="QJ327" s="6"/>
      <c r="QK327" s="6"/>
      <c r="QL327" s="6"/>
      <c r="QM327" s="6"/>
      <c r="QN327" s="6"/>
      <c r="QO327" s="6"/>
      <c r="QP327" s="6"/>
      <c r="QQ327" s="6"/>
      <c r="QR327" s="6"/>
      <c r="QS327" s="6"/>
      <c r="QT327" s="6"/>
      <c r="QU327" s="6"/>
      <c r="QV327" s="6"/>
      <c r="QW327" s="6"/>
      <c r="QX327" s="6"/>
      <c r="QY327" s="6"/>
      <c r="QZ327" s="6"/>
      <c r="RA327" s="6"/>
      <c r="RB327" s="6"/>
      <c r="RC327" s="6"/>
      <c r="RD327" s="6"/>
      <c r="RE327" s="6"/>
      <c r="RF327" s="6"/>
      <c r="RG327" s="6"/>
      <c r="RH327" s="6"/>
      <c r="RI327" s="6"/>
      <c r="RJ327" s="6"/>
      <c r="RK327" s="6"/>
      <c r="RL327" s="6"/>
      <c r="RM327" s="6"/>
      <c r="RN327" s="6"/>
      <c r="RO327" s="6"/>
      <c r="RP327" s="6"/>
      <c r="RQ327" s="6"/>
      <c r="RR327" s="6"/>
      <c r="RS327" s="6"/>
      <c r="RT327" s="6"/>
      <c r="RU327" s="6"/>
      <c r="RV327" s="6"/>
      <c r="RW327" s="6"/>
      <c r="RX327" s="6"/>
      <c r="RY327" s="6"/>
      <c r="RZ327" s="6"/>
      <c r="SA327" s="6"/>
      <c r="SB327" s="6"/>
      <c r="SC327" s="6"/>
      <c r="SD327" s="6"/>
      <c r="SE327" s="6"/>
      <c r="SF327" s="6"/>
      <c r="SG327" s="6"/>
      <c r="SH327" s="6"/>
      <c r="SI327" s="6"/>
      <c r="SJ327" s="6"/>
      <c r="SK327" s="6"/>
      <c r="SL327" s="6"/>
      <c r="SM327" s="6"/>
      <c r="SN327" s="6"/>
      <c r="SO327" s="6"/>
      <c r="SP327" s="6"/>
      <c r="SQ327" s="6"/>
      <c r="SR327" s="6"/>
      <c r="SS327" s="6"/>
      <c r="ST327" s="6"/>
      <c r="SU327" s="6"/>
      <c r="SV327" s="6"/>
      <c r="SW327" s="6"/>
      <c r="SX327" s="6"/>
      <c r="SY327" s="6"/>
      <c r="SZ327" s="6"/>
      <c r="TA327" s="6"/>
      <c r="TB327" s="6"/>
      <c r="TC327" s="6"/>
      <c r="TD327" s="6"/>
      <c r="TE327" s="6"/>
      <c r="TF327" s="6"/>
      <c r="TG327" s="6"/>
      <c r="TH327" s="6"/>
      <c r="TI327" s="6"/>
      <c r="TJ327" s="6"/>
      <c r="TK327" s="6"/>
      <c r="TL327" s="6"/>
      <c r="TM327" s="6"/>
      <c r="TN327" s="6"/>
      <c r="TO327" s="6"/>
      <c r="TP327" s="6"/>
      <c r="TQ327" s="6"/>
      <c r="TR327" s="6"/>
      <c r="TS327" s="6"/>
      <c r="TT327" s="6"/>
      <c r="TU327" s="6"/>
      <c r="TV327" s="6"/>
      <c r="TW327" s="6"/>
      <c r="TX327" s="6"/>
      <c r="TY327" s="6"/>
      <c r="TZ327" s="6"/>
      <c r="UA327" s="6"/>
      <c r="UB327" s="6"/>
      <c r="UC327" s="6"/>
      <c r="UD327" s="6"/>
      <c r="UE327" s="6"/>
      <c r="UF327" s="6"/>
      <c r="UG327" s="6"/>
      <c r="UH327" s="6"/>
      <c r="UI327" s="6"/>
      <c r="UJ327" s="6"/>
      <c r="UK327" s="6"/>
      <c r="UL327" s="6"/>
      <c r="UM327" s="6"/>
      <c r="UN327" s="6"/>
      <c r="UO327" s="6"/>
      <c r="UP327" s="6"/>
      <c r="UQ327" s="6"/>
      <c r="UR327" s="6"/>
      <c r="US327" s="6"/>
      <c r="UT327" s="6"/>
      <c r="UU327" s="6"/>
      <c r="UV327" s="6"/>
      <c r="UW327" s="6"/>
      <c r="UX327" s="6"/>
      <c r="UY327" s="6"/>
      <c r="UZ327" s="6"/>
      <c r="VA327" s="6"/>
      <c r="VB327" s="6"/>
      <c r="VC327" s="6"/>
      <c r="VD327" s="6"/>
      <c r="VE327" s="6"/>
      <c r="VF327" s="6"/>
      <c r="VG327" s="6"/>
      <c r="VH327" s="6"/>
      <c r="VI327" s="6"/>
      <c r="VJ327" s="6"/>
      <c r="VK327" s="6"/>
      <c r="VL327" s="6"/>
      <c r="VM327" s="6"/>
      <c r="VN327" s="6"/>
      <c r="VO327" s="6"/>
      <c r="VP327" s="6"/>
      <c r="VQ327" s="6"/>
      <c r="VR327" s="6"/>
      <c r="VS327" s="6"/>
      <c r="VT327" s="6"/>
      <c r="VU327" s="6"/>
      <c r="VV327" s="6"/>
      <c r="VW327" s="6"/>
      <c r="VX327" s="6"/>
      <c r="VY327" s="6"/>
      <c r="VZ327" s="6"/>
      <c r="WA327" s="6"/>
      <c r="WB327" s="6"/>
      <c r="WC327" s="6"/>
      <c r="WD327" s="6"/>
      <c r="WE327" s="6"/>
      <c r="WF327" s="6"/>
      <c r="WG327" s="6"/>
      <c r="WH327" s="6"/>
      <c r="WI327" s="6"/>
      <c r="WJ327" s="6"/>
      <c r="WK327" s="6"/>
      <c r="WL327" s="6"/>
      <c r="WM327" s="6"/>
      <c r="WN327" s="6"/>
      <c r="WO327" s="6"/>
      <c r="WP327" s="6"/>
      <c r="WQ327" s="6"/>
      <c r="WR327" s="6"/>
      <c r="WS327" s="6"/>
      <c r="WT327" s="6"/>
      <c r="WU327" s="6"/>
      <c r="WV327" s="6"/>
      <c r="WW327" s="6"/>
      <c r="WX327" s="6"/>
      <c r="WY327" s="6"/>
      <c r="WZ327" s="6"/>
      <c r="XA327" s="6"/>
      <c r="XB327" s="6"/>
      <c r="XC327" s="6"/>
      <c r="XD327" s="6"/>
      <c r="XE327" s="6"/>
      <c r="XF327" s="6"/>
      <c r="XG327" s="6"/>
      <c r="XH327" s="6"/>
      <c r="XI327" s="6"/>
      <c r="XJ327" s="6"/>
      <c r="XK327" s="6"/>
      <c r="XL327" s="6"/>
      <c r="XM327" s="6"/>
      <c r="XN327" s="6"/>
      <c r="XO327" s="6"/>
      <c r="XP327" s="6"/>
      <c r="XQ327" s="6"/>
      <c r="XR327" s="6"/>
      <c r="XS327" s="6"/>
      <c r="XT327" s="6"/>
      <c r="XU327" s="6"/>
      <c r="XV327" s="6"/>
      <c r="XW327" s="6"/>
      <c r="XX327" s="6"/>
      <c r="XY327" s="6"/>
      <c r="XZ327" s="6"/>
      <c r="YA327" s="6"/>
      <c r="YB327" s="6"/>
      <c r="YC327" s="6"/>
      <c r="YD327" s="6"/>
      <c r="YE327" s="6"/>
      <c r="YF327" s="6"/>
      <c r="YG327" s="6"/>
      <c r="YH327" s="6"/>
      <c r="YI327" s="6"/>
      <c r="YJ327" s="6"/>
      <c r="YK327" s="6"/>
      <c r="YL327" s="6"/>
      <c r="YM327" s="6"/>
      <c r="YN327" s="6"/>
      <c r="YO327" s="6"/>
      <c r="YP327" s="6"/>
      <c r="YQ327" s="6"/>
      <c r="YR327" s="6"/>
      <c r="YS327" s="6"/>
      <c r="YT327" s="6"/>
      <c r="YU327" s="6"/>
      <c r="YV327" s="6"/>
      <c r="YW327" s="6"/>
      <c r="YX327" s="6"/>
      <c r="YY327" s="6"/>
      <c r="YZ327" s="6"/>
      <c r="ZA327" s="6"/>
      <c r="ZB327" s="6"/>
      <c r="ZC327" s="6"/>
      <c r="ZD327" s="6"/>
      <c r="ZE327" s="6"/>
      <c r="ZF327" s="6"/>
      <c r="ZG327" s="6"/>
      <c r="ZH327" s="6"/>
      <c r="ZI327" s="6"/>
      <c r="ZJ327" s="6"/>
      <c r="ZK327" s="6"/>
      <c r="ZL327" s="6"/>
      <c r="ZM327" s="6"/>
      <c r="ZN327" s="6"/>
      <c r="ZO327" s="6"/>
      <c r="ZP327" s="6"/>
      <c r="ZQ327" s="6"/>
      <c r="ZR327" s="6"/>
      <c r="ZS327" s="6"/>
      <c r="ZT327" s="6"/>
      <c r="ZU327" s="6"/>
      <c r="ZV327" s="6"/>
      <c r="ZW327" s="6"/>
      <c r="ZX327" s="6"/>
      <c r="ZY327" s="6"/>
      <c r="ZZ327" s="6"/>
      <c r="AAA327" s="6"/>
      <c r="AAB327" s="6"/>
      <c r="AAC327" s="6"/>
      <c r="AAD327" s="6"/>
      <c r="AAE327" s="6"/>
      <c r="AAF327" s="6"/>
      <c r="AAG327" s="6"/>
      <c r="AAH327" s="6"/>
      <c r="AAI327" s="6"/>
      <c r="AAJ327" s="6"/>
      <c r="AAK327" s="6"/>
      <c r="AAL327" s="6"/>
      <c r="AAM327" s="6"/>
      <c r="AAN327" s="6"/>
      <c r="AAO327" s="6"/>
      <c r="AAP327" s="6"/>
      <c r="AAQ327" s="6"/>
      <c r="AAR327" s="6"/>
      <c r="AAS327" s="6"/>
      <c r="AAT327" s="6"/>
      <c r="AAU327" s="6"/>
      <c r="AAV327" s="6"/>
      <c r="AAW327" s="6"/>
      <c r="AAX327" s="6"/>
      <c r="AAY327" s="6"/>
      <c r="AAZ327" s="6"/>
      <c r="ABA327" s="6"/>
      <c r="ABB327" s="6"/>
      <c r="ABC327" s="6"/>
      <c r="ABD327" s="6"/>
      <c r="ABE327" s="6"/>
      <c r="ABF327" s="6"/>
      <c r="ABG327" s="6"/>
      <c r="ABH327" s="6"/>
      <c r="ABI327" s="6"/>
      <c r="ABJ327" s="6"/>
      <c r="ABK327" s="6"/>
      <c r="ABL327" s="6"/>
      <c r="ABM327" s="6"/>
      <c r="ABN327" s="6"/>
      <c r="ABO327" s="6"/>
      <c r="ABP327" s="6"/>
      <c r="ABQ327" s="6"/>
      <c r="ABR327" s="6"/>
      <c r="ABS327" s="6"/>
      <c r="ABT327" s="6"/>
      <c r="ABU327" s="6"/>
      <c r="ABV327" s="6"/>
      <c r="ABW327" s="6"/>
      <c r="ABX327" s="6"/>
      <c r="ABY327" s="6"/>
      <c r="ABZ327" s="6"/>
      <c r="ACA327" s="6"/>
      <c r="ACB327" s="6"/>
      <c r="ACC327" s="6"/>
      <c r="ACD327" s="6"/>
      <c r="ACE327" s="6"/>
      <c r="ACF327" s="6"/>
      <c r="ACG327" s="6"/>
      <c r="ACH327" s="6"/>
      <c r="ACI327" s="6"/>
      <c r="ACJ327" s="6"/>
      <c r="ACK327" s="6"/>
      <c r="ACL327" s="6"/>
      <c r="ACM327" s="6"/>
      <c r="ACN327" s="6"/>
      <c r="ACO327" s="6"/>
      <c r="ACP327" s="6"/>
      <c r="ACQ327" s="6"/>
      <c r="ACR327" s="6"/>
      <c r="ACS327" s="6"/>
      <c r="ACT327" s="6"/>
      <c r="ACU327" s="6"/>
      <c r="ACV327" s="6"/>
      <c r="ACW327" s="6"/>
      <c r="ACX327" s="6"/>
      <c r="ACY327" s="6"/>
      <c r="ACZ327" s="6"/>
      <c r="ADA327" s="6"/>
      <c r="ADB327" s="6"/>
      <c r="ADC327" s="6"/>
      <c r="ADD327" s="6"/>
      <c r="ADE327" s="6"/>
      <c r="ADF327" s="6"/>
      <c r="ADG327" s="6"/>
      <c r="ADH327" s="6"/>
      <c r="ADI327" s="6"/>
      <c r="ADJ327" s="6"/>
      <c r="ADK327" s="6"/>
      <c r="ADL327" s="6"/>
      <c r="ADM327" s="6"/>
      <c r="ADN327" s="6"/>
      <c r="ADO327" s="6"/>
      <c r="ADP327" s="6"/>
      <c r="ADQ327" s="6"/>
      <c r="ADR327" s="6"/>
      <c r="ADS327" s="6"/>
      <c r="ADT327" s="6"/>
      <c r="ADU327" s="6"/>
      <c r="ADV327" s="6"/>
      <c r="ADW327" s="6"/>
      <c r="ADX327" s="6"/>
      <c r="ADY327" s="6"/>
      <c r="ADZ327" s="6"/>
      <c r="AEA327" s="6"/>
      <c r="AEB327" s="6"/>
      <c r="AEC327" s="6"/>
      <c r="AED327" s="6"/>
      <c r="AEE327" s="6"/>
      <c r="AEF327" s="6"/>
      <c r="AEG327" s="6"/>
      <c r="AEH327" s="6"/>
      <c r="AEI327" s="6"/>
      <c r="AEJ327" s="6"/>
      <c r="AEK327" s="6"/>
      <c r="AEL327" s="6"/>
      <c r="AEM327" s="6"/>
      <c r="AEN327" s="6"/>
      <c r="AEO327" s="6"/>
      <c r="AEP327" s="6"/>
      <c r="AEQ327" s="6"/>
      <c r="AER327" s="6"/>
      <c r="AES327" s="6"/>
      <c r="AET327" s="6"/>
      <c r="AEU327" s="6"/>
      <c r="AEV327" s="6"/>
      <c r="AEW327" s="6"/>
      <c r="AEX327" s="6"/>
      <c r="AEY327" s="6"/>
      <c r="AEZ327" s="6"/>
      <c r="AFA327" s="6"/>
      <c r="AFB327" s="6"/>
      <c r="AFC327" s="6"/>
      <c r="AFD327" s="6"/>
      <c r="AFE327" s="6"/>
      <c r="AFF327" s="6"/>
      <c r="AFG327" s="6"/>
      <c r="AFH327" s="6"/>
      <c r="AFI327" s="6"/>
      <c r="AFJ327" s="6"/>
      <c r="AFK327" s="6"/>
      <c r="AFL327" s="6"/>
    </row>
    <row r="328" spans="1:844" ht="180" customHeight="1">
      <c r="A328" s="94" t="s">
        <v>329</v>
      </c>
      <c r="B328" s="95" t="s">
        <v>79</v>
      </c>
      <c r="C328" s="93" t="s">
        <v>518</v>
      </c>
      <c r="D328" s="93"/>
      <c r="E328" s="2" t="s">
        <v>151</v>
      </c>
      <c r="F328" s="93" t="s">
        <v>441</v>
      </c>
      <c r="G328" s="93" t="s">
        <v>152</v>
      </c>
      <c r="H328" s="86"/>
      <c r="I328" s="91"/>
      <c r="J328" s="86"/>
      <c r="K328" s="86"/>
      <c r="L328" s="86"/>
      <c r="M328" s="86"/>
      <c r="N328" s="80"/>
    </row>
    <row r="329" spans="1:844" s="10" customFormat="1" ht="57.75" customHeight="1">
      <c r="A329" s="133" t="s">
        <v>330</v>
      </c>
      <c r="B329" s="146" t="s">
        <v>520</v>
      </c>
      <c r="C329" s="142" t="s">
        <v>519</v>
      </c>
      <c r="D329" s="144" t="s">
        <v>444</v>
      </c>
      <c r="E329" s="2" t="s">
        <v>151</v>
      </c>
      <c r="F329" s="93" t="s">
        <v>442</v>
      </c>
      <c r="G329" s="93" t="s">
        <v>152</v>
      </c>
      <c r="H329" s="165">
        <v>105</v>
      </c>
      <c r="I329" s="188">
        <v>105</v>
      </c>
      <c r="J329" s="165">
        <v>20</v>
      </c>
      <c r="K329" s="165"/>
      <c r="L329" s="165"/>
      <c r="M329" s="165"/>
      <c r="N329" s="176" t="s">
        <v>1446</v>
      </c>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c r="EH329" s="6"/>
      <c r="EI329" s="6"/>
      <c r="EJ329" s="6"/>
      <c r="EK329" s="6"/>
      <c r="EL329" s="6"/>
      <c r="EM329" s="6"/>
      <c r="EN329" s="6"/>
      <c r="EO329" s="6"/>
      <c r="EP329" s="6"/>
      <c r="EQ329" s="6"/>
      <c r="ER329" s="6"/>
      <c r="ES329" s="6"/>
      <c r="ET329" s="6"/>
      <c r="EU329" s="6"/>
      <c r="EV329" s="6"/>
      <c r="EW329" s="6"/>
      <c r="EX329" s="6"/>
      <c r="EY329" s="6"/>
      <c r="EZ329" s="6"/>
      <c r="FA329" s="6"/>
      <c r="FB329" s="6"/>
      <c r="FC329" s="6"/>
      <c r="FD329" s="6"/>
      <c r="FE329" s="6"/>
      <c r="FF329" s="6"/>
      <c r="FG329" s="6"/>
      <c r="FH329" s="6"/>
      <c r="FI329" s="6"/>
      <c r="FJ329" s="6"/>
      <c r="FK329" s="6"/>
      <c r="FL329" s="6"/>
      <c r="FM329" s="6"/>
      <c r="FN329" s="6"/>
      <c r="FO329" s="6"/>
      <c r="FP329" s="6"/>
      <c r="FQ329" s="6"/>
      <c r="FR329" s="6"/>
      <c r="FS329" s="6"/>
      <c r="FT329" s="6"/>
      <c r="FU329" s="6"/>
      <c r="FV329" s="6"/>
      <c r="FW329" s="6"/>
      <c r="FX329" s="6"/>
      <c r="FY329" s="6"/>
      <c r="FZ329" s="6"/>
      <c r="GA329" s="6"/>
      <c r="GB329" s="6"/>
      <c r="GC329" s="6"/>
      <c r="GD329" s="6"/>
      <c r="GE329" s="6"/>
      <c r="GF329" s="6"/>
      <c r="GG329" s="6"/>
      <c r="GH329" s="6"/>
      <c r="GI329" s="6"/>
      <c r="GJ329" s="6"/>
      <c r="GK329" s="6"/>
      <c r="GL329" s="6"/>
      <c r="GM329" s="6"/>
      <c r="GN329" s="6"/>
      <c r="GO329" s="6"/>
      <c r="GP329" s="6"/>
      <c r="GQ329" s="6"/>
      <c r="GR329" s="6"/>
      <c r="GS329" s="6"/>
      <c r="GT329" s="6"/>
      <c r="GU329" s="6"/>
      <c r="GV329" s="6"/>
      <c r="GW329" s="6"/>
      <c r="GX329" s="6"/>
      <c r="GY329" s="6"/>
      <c r="GZ329" s="6"/>
      <c r="HA329" s="6"/>
      <c r="HB329" s="6"/>
      <c r="HC329" s="6"/>
      <c r="HD329" s="6"/>
      <c r="HE329" s="6"/>
      <c r="HF329" s="6"/>
      <c r="HG329" s="6"/>
      <c r="HH329" s="6"/>
      <c r="HI329" s="6"/>
      <c r="HJ329" s="6"/>
      <c r="HK329" s="6"/>
      <c r="HL329" s="6"/>
      <c r="HM329" s="6"/>
      <c r="HN329" s="6"/>
      <c r="HO329" s="6"/>
      <c r="HP329" s="6"/>
      <c r="HQ329" s="6"/>
      <c r="HR329" s="6"/>
      <c r="HS329" s="6"/>
      <c r="HT329" s="6"/>
      <c r="HU329" s="6"/>
      <c r="HV329" s="6"/>
      <c r="HW329" s="6"/>
      <c r="HX329" s="6"/>
      <c r="HY329" s="6"/>
      <c r="HZ329" s="6"/>
      <c r="IA329" s="6"/>
      <c r="IB329" s="6"/>
      <c r="IC329" s="6"/>
      <c r="ID329" s="6"/>
      <c r="IE329" s="6"/>
      <c r="IF329" s="6"/>
      <c r="IG329" s="6"/>
      <c r="IH329" s="6"/>
      <c r="II329" s="6"/>
      <c r="IJ329" s="6"/>
      <c r="IK329" s="6"/>
      <c r="IL329" s="6"/>
      <c r="IM329" s="6"/>
      <c r="IN329" s="6"/>
      <c r="IO329" s="6"/>
      <c r="IP329" s="6"/>
      <c r="IQ329" s="6"/>
      <c r="IR329" s="6"/>
      <c r="IS329" s="6"/>
      <c r="IT329" s="6"/>
      <c r="IU329" s="6"/>
      <c r="IV329" s="6"/>
      <c r="IW329" s="6"/>
      <c r="IX329" s="6"/>
      <c r="IY329" s="6"/>
      <c r="IZ329" s="6"/>
      <c r="JA329" s="6"/>
      <c r="JB329" s="6"/>
      <c r="JC329" s="6"/>
      <c r="JD329" s="6"/>
      <c r="JE329" s="6"/>
      <c r="JF329" s="6"/>
      <c r="JG329" s="6"/>
      <c r="JH329" s="6"/>
      <c r="JI329" s="6"/>
      <c r="JJ329" s="6"/>
      <c r="JK329" s="6"/>
      <c r="JL329" s="6"/>
      <c r="JM329" s="6"/>
      <c r="JN329" s="6"/>
      <c r="JO329" s="6"/>
      <c r="JP329" s="6"/>
      <c r="JQ329" s="6"/>
      <c r="JR329" s="6"/>
      <c r="JS329" s="6"/>
      <c r="JT329" s="6"/>
      <c r="JU329" s="6"/>
      <c r="JV329" s="6"/>
      <c r="JW329" s="6"/>
      <c r="JX329" s="6"/>
      <c r="JY329" s="6"/>
      <c r="JZ329" s="6"/>
      <c r="KA329" s="6"/>
      <c r="KB329" s="6"/>
      <c r="KC329" s="6"/>
      <c r="KD329" s="6"/>
      <c r="KE329" s="6"/>
      <c r="KF329" s="6"/>
      <c r="KG329" s="6"/>
      <c r="KH329" s="6"/>
      <c r="KI329" s="6"/>
      <c r="KJ329" s="6"/>
      <c r="KK329" s="6"/>
      <c r="KL329" s="6"/>
      <c r="KM329" s="6"/>
      <c r="KN329" s="6"/>
      <c r="KO329" s="6"/>
      <c r="KP329" s="6"/>
      <c r="KQ329" s="6"/>
      <c r="KR329" s="6"/>
      <c r="KS329" s="6"/>
      <c r="KT329" s="6"/>
      <c r="KU329" s="6"/>
      <c r="KV329" s="6"/>
      <c r="KW329" s="6"/>
      <c r="KX329" s="6"/>
      <c r="KY329" s="6"/>
      <c r="KZ329" s="6"/>
      <c r="LA329" s="6"/>
      <c r="LB329" s="6"/>
      <c r="LC329" s="6"/>
      <c r="LD329" s="6"/>
      <c r="LE329" s="6"/>
      <c r="LF329" s="6"/>
      <c r="LG329" s="6"/>
      <c r="LH329" s="6"/>
      <c r="LI329" s="6"/>
      <c r="LJ329" s="6"/>
      <c r="LK329" s="6"/>
      <c r="LL329" s="6"/>
      <c r="LM329" s="6"/>
      <c r="LN329" s="6"/>
      <c r="LO329" s="6"/>
      <c r="LP329" s="6"/>
      <c r="LQ329" s="6"/>
      <c r="LR329" s="6"/>
      <c r="LS329" s="6"/>
      <c r="LT329" s="6"/>
      <c r="LU329" s="6"/>
      <c r="LV329" s="6"/>
      <c r="LW329" s="6"/>
      <c r="LX329" s="6"/>
      <c r="LY329" s="6"/>
      <c r="LZ329" s="6"/>
      <c r="MA329" s="6"/>
      <c r="MB329" s="6"/>
      <c r="MC329" s="6"/>
      <c r="MD329" s="6"/>
      <c r="ME329" s="6"/>
      <c r="MF329" s="6"/>
      <c r="MG329" s="6"/>
      <c r="MH329" s="6"/>
      <c r="MI329" s="6"/>
      <c r="MJ329" s="6"/>
      <c r="MK329" s="6"/>
      <c r="ML329" s="6"/>
      <c r="MM329" s="6"/>
      <c r="MN329" s="6"/>
      <c r="MO329" s="6"/>
      <c r="MP329" s="6"/>
      <c r="MQ329" s="6"/>
      <c r="MR329" s="6"/>
      <c r="MS329" s="6"/>
      <c r="MT329" s="6"/>
      <c r="MU329" s="6"/>
      <c r="MV329" s="6"/>
      <c r="MW329" s="6"/>
      <c r="MX329" s="6"/>
      <c r="MY329" s="6"/>
      <c r="MZ329" s="6"/>
      <c r="NA329" s="6"/>
      <c r="NB329" s="6"/>
      <c r="NC329" s="6"/>
      <c r="ND329" s="6"/>
      <c r="NE329" s="6"/>
      <c r="NF329" s="6"/>
      <c r="NG329" s="6"/>
      <c r="NH329" s="6"/>
      <c r="NI329" s="6"/>
      <c r="NJ329" s="6"/>
      <c r="NK329" s="6"/>
      <c r="NL329" s="6"/>
      <c r="NM329" s="6"/>
      <c r="NN329" s="6"/>
      <c r="NO329" s="6"/>
      <c r="NP329" s="6"/>
      <c r="NQ329" s="6"/>
      <c r="NR329" s="6"/>
      <c r="NS329" s="6"/>
      <c r="NT329" s="6"/>
      <c r="NU329" s="6"/>
      <c r="NV329" s="6"/>
      <c r="NW329" s="6"/>
      <c r="NX329" s="6"/>
      <c r="NY329" s="6"/>
      <c r="NZ329" s="6"/>
      <c r="OA329" s="6"/>
      <c r="OB329" s="6"/>
      <c r="OC329" s="6"/>
      <c r="OD329" s="6"/>
      <c r="OE329" s="6"/>
      <c r="OF329" s="6"/>
      <c r="OG329" s="6"/>
      <c r="OH329" s="6"/>
      <c r="OI329" s="6"/>
      <c r="OJ329" s="6"/>
      <c r="OK329" s="6"/>
      <c r="OL329" s="6"/>
      <c r="OM329" s="6"/>
      <c r="ON329" s="6"/>
      <c r="OO329" s="6"/>
      <c r="OP329" s="6"/>
      <c r="OQ329" s="6"/>
      <c r="OR329" s="6"/>
      <c r="OS329" s="6"/>
      <c r="OT329" s="6"/>
      <c r="OU329" s="6"/>
      <c r="OV329" s="6"/>
      <c r="OW329" s="6"/>
      <c r="OX329" s="6"/>
      <c r="OY329" s="6"/>
      <c r="OZ329" s="6"/>
      <c r="PA329" s="6"/>
      <c r="PB329" s="6"/>
      <c r="PC329" s="6"/>
      <c r="PD329" s="6"/>
      <c r="PE329" s="6"/>
      <c r="PF329" s="6"/>
      <c r="PG329" s="6"/>
      <c r="PH329" s="6"/>
      <c r="PI329" s="6"/>
      <c r="PJ329" s="6"/>
      <c r="PK329" s="6"/>
      <c r="PL329" s="6"/>
      <c r="PM329" s="6"/>
      <c r="PN329" s="6"/>
      <c r="PO329" s="6"/>
      <c r="PP329" s="6"/>
      <c r="PQ329" s="6"/>
      <c r="PR329" s="6"/>
      <c r="PS329" s="6"/>
      <c r="PT329" s="6"/>
      <c r="PU329" s="6"/>
      <c r="PV329" s="6"/>
      <c r="PW329" s="6"/>
      <c r="PX329" s="6"/>
      <c r="PY329" s="6"/>
      <c r="PZ329" s="6"/>
      <c r="QA329" s="6"/>
      <c r="QB329" s="6"/>
      <c r="QC329" s="6"/>
      <c r="QD329" s="6"/>
      <c r="QE329" s="6"/>
      <c r="QF329" s="6"/>
      <c r="QG329" s="6"/>
      <c r="QH329" s="6"/>
      <c r="QI329" s="6"/>
      <c r="QJ329" s="6"/>
      <c r="QK329" s="6"/>
      <c r="QL329" s="6"/>
      <c r="QM329" s="6"/>
      <c r="QN329" s="6"/>
      <c r="QO329" s="6"/>
      <c r="QP329" s="6"/>
      <c r="QQ329" s="6"/>
      <c r="QR329" s="6"/>
      <c r="QS329" s="6"/>
      <c r="QT329" s="6"/>
      <c r="QU329" s="6"/>
      <c r="QV329" s="6"/>
      <c r="QW329" s="6"/>
      <c r="QX329" s="6"/>
      <c r="QY329" s="6"/>
      <c r="QZ329" s="6"/>
      <c r="RA329" s="6"/>
      <c r="RB329" s="6"/>
      <c r="RC329" s="6"/>
      <c r="RD329" s="6"/>
      <c r="RE329" s="6"/>
      <c r="RF329" s="6"/>
      <c r="RG329" s="6"/>
      <c r="RH329" s="6"/>
      <c r="RI329" s="6"/>
      <c r="RJ329" s="6"/>
      <c r="RK329" s="6"/>
      <c r="RL329" s="6"/>
      <c r="RM329" s="6"/>
      <c r="RN329" s="6"/>
      <c r="RO329" s="6"/>
      <c r="RP329" s="6"/>
      <c r="RQ329" s="6"/>
      <c r="RR329" s="6"/>
      <c r="RS329" s="6"/>
      <c r="RT329" s="6"/>
      <c r="RU329" s="6"/>
      <c r="RV329" s="6"/>
      <c r="RW329" s="6"/>
      <c r="RX329" s="6"/>
      <c r="RY329" s="6"/>
      <c r="RZ329" s="6"/>
      <c r="SA329" s="6"/>
      <c r="SB329" s="6"/>
      <c r="SC329" s="6"/>
      <c r="SD329" s="6"/>
      <c r="SE329" s="6"/>
      <c r="SF329" s="6"/>
      <c r="SG329" s="6"/>
      <c r="SH329" s="6"/>
      <c r="SI329" s="6"/>
      <c r="SJ329" s="6"/>
      <c r="SK329" s="6"/>
      <c r="SL329" s="6"/>
      <c r="SM329" s="6"/>
      <c r="SN329" s="6"/>
      <c r="SO329" s="6"/>
      <c r="SP329" s="6"/>
      <c r="SQ329" s="6"/>
      <c r="SR329" s="6"/>
      <c r="SS329" s="6"/>
      <c r="ST329" s="6"/>
      <c r="SU329" s="6"/>
      <c r="SV329" s="6"/>
      <c r="SW329" s="6"/>
      <c r="SX329" s="6"/>
      <c r="SY329" s="6"/>
      <c r="SZ329" s="6"/>
      <c r="TA329" s="6"/>
      <c r="TB329" s="6"/>
      <c r="TC329" s="6"/>
      <c r="TD329" s="6"/>
      <c r="TE329" s="6"/>
      <c r="TF329" s="6"/>
      <c r="TG329" s="6"/>
      <c r="TH329" s="6"/>
      <c r="TI329" s="6"/>
      <c r="TJ329" s="6"/>
      <c r="TK329" s="6"/>
      <c r="TL329" s="6"/>
      <c r="TM329" s="6"/>
      <c r="TN329" s="6"/>
      <c r="TO329" s="6"/>
      <c r="TP329" s="6"/>
      <c r="TQ329" s="6"/>
      <c r="TR329" s="6"/>
      <c r="TS329" s="6"/>
      <c r="TT329" s="6"/>
      <c r="TU329" s="6"/>
      <c r="TV329" s="6"/>
      <c r="TW329" s="6"/>
      <c r="TX329" s="6"/>
      <c r="TY329" s="6"/>
      <c r="TZ329" s="6"/>
      <c r="UA329" s="6"/>
      <c r="UB329" s="6"/>
      <c r="UC329" s="6"/>
      <c r="UD329" s="6"/>
      <c r="UE329" s="6"/>
      <c r="UF329" s="6"/>
      <c r="UG329" s="6"/>
      <c r="UH329" s="6"/>
      <c r="UI329" s="6"/>
      <c r="UJ329" s="6"/>
      <c r="UK329" s="6"/>
      <c r="UL329" s="6"/>
      <c r="UM329" s="6"/>
      <c r="UN329" s="6"/>
      <c r="UO329" s="6"/>
      <c r="UP329" s="6"/>
      <c r="UQ329" s="6"/>
      <c r="UR329" s="6"/>
      <c r="US329" s="6"/>
      <c r="UT329" s="6"/>
      <c r="UU329" s="6"/>
      <c r="UV329" s="6"/>
      <c r="UW329" s="6"/>
      <c r="UX329" s="6"/>
      <c r="UY329" s="6"/>
      <c r="UZ329" s="6"/>
      <c r="VA329" s="6"/>
      <c r="VB329" s="6"/>
      <c r="VC329" s="6"/>
      <c r="VD329" s="6"/>
      <c r="VE329" s="6"/>
      <c r="VF329" s="6"/>
      <c r="VG329" s="6"/>
      <c r="VH329" s="6"/>
      <c r="VI329" s="6"/>
      <c r="VJ329" s="6"/>
      <c r="VK329" s="6"/>
      <c r="VL329" s="6"/>
      <c r="VM329" s="6"/>
      <c r="VN329" s="6"/>
      <c r="VO329" s="6"/>
      <c r="VP329" s="6"/>
      <c r="VQ329" s="6"/>
      <c r="VR329" s="6"/>
      <c r="VS329" s="6"/>
      <c r="VT329" s="6"/>
      <c r="VU329" s="6"/>
      <c r="VV329" s="6"/>
      <c r="VW329" s="6"/>
      <c r="VX329" s="6"/>
      <c r="VY329" s="6"/>
      <c r="VZ329" s="6"/>
      <c r="WA329" s="6"/>
      <c r="WB329" s="6"/>
      <c r="WC329" s="6"/>
      <c r="WD329" s="6"/>
      <c r="WE329" s="6"/>
      <c r="WF329" s="6"/>
      <c r="WG329" s="6"/>
      <c r="WH329" s="6"/>
      <c r="WI329" s="6"/>
      <c r="WJ329" s="6"/>
      <c r="WK329" s="6"/>
      <c r="WL329" s="6"/>
      <c r="WM329" s="6"/>
      <c r="WN329" s="6"/>
      <c r="WO329" s="6"/>
      <c r="WP329" s="6"/>
      <c r="WQ329" s="6"/>
      <c r="WR329" s="6"/>
      <c r="WS329" s="6"/>
      <c r="WT329" s="6"/>
      <c r="WU329" s="6"/>
      <c r="WV329" s="6"/>
      <c r="WW329" s="6"/>
      <c r="WX329" s="6"/>
      <c r="WY329" s="6"/>
      <c r="WZ329" s="6"/>
      <c r="XA329" s="6"/>
      <c r="XB329" s="6"/>
      <c r="XC329" s="6"/>
      <c r="XD329" s="6"/>
      <c r="XE329" s="6"/>
      <c r="XF329" s="6"/>
      <c r="XG329" s="6"/>
      <c r="XH329" s="6"/>
      <c r="XI329" s="6"/>
      <c r="XJ329" s="6"/>
      <c r="XK329" s="6"/>
      <c r="XL329" s="6"/>
      <c r="XM329" s="6"/>
      <c r="XN329" s="6"/>
      <c r="XO329" s="6"/>
      <c r="XP329" s="6"/>
      <c r="XQ329" s="6"/>
      <c r="XR329" s="6"/>
      <c r="XS329" s="6"/>
      <c r="XT329" s="6"/>
      <c r="XU329" s="6"/>
      <c r="XV329" s="6"/>
      <c r="XW329" s="6"/>
      <c r="XX329" s="6"/>
      <c r="XY329" s="6"/>
      <c r="XZ329" s="6"/>
      <c r="YA329" s="6"/>
      <c r="YB329" s="6"/>
      <c r="YC329" s="6"/>
      <c r="YD329" s="6"/>
      <c r="YE329" s="6"/>
      <c r="YF329" s="6"/>
      <c r="YG329" s="6"/>
      <c r="YH329" s="6"/>
      <c r="YI329" s="6"/>
      <c r="YJ329" s="6"/>
      <c r="YK329" s="6"/>
      <c r="YL329" s="6"/>
      <c r="YM329" s="6"/>
      <c r="YN329" s="6"/>
      <c r="YO329" s="6"/>
      <c r="YP329" s="6"/>
      <c r="YQ329" s="6"/>
      <c r="YR329" s="6"/>
      <c r="YS329" s="6"/>
      <c r="YT329" s="6"/>
      <c r="YU329" s="6"/>
      <c r="YV329" s="6"/>
      <c r="YW329" s="6"/>
      <c r="YX329" s="6"/>
      <c r="YY329" s="6"/>
      <c r="YZ329" s="6"/>
      <c r="ZA329" s="6"/>
      <c r="ZB329" s="6"/>
      <c r="ZC329" s="6"/>
      <c r="ZD329" s="6"/>
      <c r="ZE329" s="6"/>
      <c r="ZF329" s="6"/>
      <c r="ZG329" s="6"/>
      <c r="ZH329" s="6"/>
      <c r="ZI329" s="6"/>
      <c r="ZJ329" s="6"/>
      <c r="ZK329" s="6"/>
      <c r="ZL329" s="6"/>
      <c r="ZM329" s="6"/>
      <c r="ZN329" s="6"/>
      <c r="ZO329" s="6"/>
      <c r="ZP329" s="6"/>
      <c r="ZQ329" s="6"/>
      <c r="ZR329" s="6"/>
      <c r="ZS329" s="6"/>
      <c r="ZT329" s="6"/>
      <c r="ZU329" s="6"/>
      <c r="ZV329" s="6"/>
      <c r="ZW329" s="6"/>
      <c r="ZX329" s="6"/>
      <c r="ZY329" s="6"/>
      <c r="ZZ329" s="6"/>
      <c r="AAA329" s="6"/>
      <c r="AAB329" s="6"/>
      <c r="AAC329" s="6"/>
      <c r="AAD329" s="6"/>
      <c r="AAE329" s="6"/>
      <c r="AAF329" s="6"/>
      <c r="AAG329" s="6"/>
      <c r="AAH329" s="6"/>
      <c r="AAI329" s="6"/>
      <c r="AAJ329" s="6"/>
      <c r="AAK329" s="6"/>
      <c r="AAL329" s="6"/>
      <c r="AAM329" s="6"/>
      <c r="AAN329" s="6"/>
      <c r="AAO329" s="6"/>
      <c r="AAP329" s="6"/>
      <c r="AAQ329" s="6"/>
      <c r="AAR329" s="6"/>
      <c r="AAS329" s="6"/>
      <c r="AAT329" s="6"/>
      <c r="AAU329" s="6"/>
      <c r="AAV329" s="6"/>
      <c r="AAW329" s="6"/>
      <c r="AAX329" s="6"/>
      <c r="AAY329" s="6"/>
      <c r="AAZ329" s="6"/>
      <c r="ABA329" s="6"/>
      <c r="ABB329" s="6"/>
      <c r="ABC329" s="6"/>
      <c r="ABD329" s="6"/>
      <c r="ABE329" s="6"/>
      <c r="ABF329" s="6"/>
      <c r="ABG329" s="6"/>
      <c r="ABH329" s="6"/>
      <c r="ABI329" s="6"/>
      <c r="ABJ329" s="6"/>
      <c r="ABK329" s="6"/>
      <c r="ABL329" s="6"/>
      <c r="ABM329" s="6"/>
      <c r="ABN329" s="6"/>
      <c r="ABO329" s="6"/>
      <c r="ABP329" s="6"/>
      <c r="ABQ329" s="6"/>
      <c r="ABR329" s="6"/>
      <c r="ABS329" s="6"/>
      <c r="ABT329" s="6"/>
      <c r="ABU329" s="6"/>
      <c r="ABV329" s="6"/>
      <c r="ABW329" s="6"/>
      <c r="ABX329" s="6"/>
      <c r="ABY329" s="6"/>
      <c r="ABZ329" s="6"/>
      <c r="ACA329" s="6"/>
      <c r="ACB329" s="6"/>
      <c r="ACC329" s="6"/>
      <c r="ACD329" s="6"/>
      <c r="ACE329" s="6"/>
      <c r="ACF329" s="6"/>
      <c r="ACG329" s="6"/>
      <c r="ACH329" s="6"/>
      <c r="ACI329" s="6"/>
      <c r="ACJ329" s="6"/>
      <c r="ACK329" s="6"/>
      <c r="ACL329" s="6"/>
      <c r="ACM329" s="6"/>
      <c r="ACN329" s="6"/>
      <c r="ACO329" s="6"/>
      <c r="ACP329" s="6"/>
      <c r="ACQ329" s="6"/>
      <c r="ACR329" s="6"/>
      <c r="ACS329" s="6"/>
      <c r="ACT329" s="6"/>
      <c r="ACU329" s="6"/>
      <c r="ACV329" s="6"/>
      <c r="ACW329" s="6"/>
      <c r="ACX329" s="6"/>
      <c r="ACY329" s="6"/>
      <c r="ACZ329" s="6"/>
      <c r="ADA329" s="6"/>
      <c r="ADB329" s="6"/>
      <c r="ADC329" s="6"/>
      <c r="ADD329" s="6"/>
      <c r="ADE329" s="6"/>
      <c r="ADF329" s="6"/>
      <c r="ADG329" s="6"/>
      <c r="ADH329" s="6"/>
      <c r="ADI329" s="6"/>
      <c r="ADJ329" s="6"/>
      <c r="ADK329" s="6"/>
      <c r="ADL329" s="6"/>
      <c r="ADM329" s="6"/>
      <c r="ADN329" s="6"/>
      <c r="ADO329" s="6"/>
      <c r="ADP329" s="6"/>
      <c r="ADQ329" s="6"/>
      <c r="ADR329" s="6"/>
      <c r="ADS329" s="6"/>
      <c r="ADT329" s="6"/>
      <c r="ADU329" s="6"/>
      <c r="ADV329" s="6"/>
      <c r="ADW329" s="6"/>
      <c r="ADX329" s="6"/>
      <c r="ADY329" s="6"/>
      <c r="ADZ329" s="6"/>
      <c r="AEA329" s="6"/>
      <c r="AEB329" s="6"/>
      <c r="AEC329" s="6"/>
      <c r="AED329" s="6"/>
      <c r="AEE329" s="6"/>
      <c r="AEF329" s="6"/>
      <c r="AEG329" s="6"/>
      <c r="AEH329" s="6"/>
      <c r="AEI329" s="6"/>
      <c r="AEJ329" s="6"/>
      <c r="AEK329" s="6"/>
      <c r="AEL329" s="6"/>
      <c r="AEM329" s="6"/>
      <c r="AEN329" s="6"/>
      <c r="AEO329" s="6"/>
      <c r="AEP329" s="6"/>
      <c r="AEQ329" s="6"/>
      <c r="AER329" s="6"/>
      <c r="AES329" s="6"/>
      <c r="AET329" s="6"/>
      <c r="AEU329" s="6"/>
      <c r="AEV329" s="6"/>
      <c r="AEW329" s="6"/>
      <c r="AEX329" s="6"/>
      <c r="AEY329" s="6"/>
      <c r="AEZ329" s="6"/>
      <c r="AFA329" s="6"/>
      <c r="AFB329" s="6"/>
      <c r="AFC329" s="6"/>
      <c r="AFD329" s="6"/>
      <c r="AFE329" s="6"/>
      <c r="AFF329" s="6"/>
      <c r="AFG329" s="6"/>
      <c r="AFH329" s="6"/>
      <c r="AFI329" s="6"/>
      <c r="AFJ329" s="6"/>
      <c r="AFK329" s="6"/>
      <c r="AFL329" s="6"/>
    </row>
    <row r="330" spans="1:844" s="10" customFormat="1" ht="39.75" customHeight="1">
      <c r="A330" s="133"/>
      <c r="B330" s="146"/>
      <c r="C330" s="143"/>
      <c r="D330" s="145"/>
      <c r="E330" s="2" t="s">
        <v>1064</v>
      </c>
      <c r="F330" s="93" t="s">
        <v>196</v>
      </c>
      <c r="G330" s="93" t="s">
        <v>773</v>
      </c>
      <c r="H330" s="166"/>
      <c r="I330" s="190"/>
      <c r="J330" s="166"/>
      <c r="K330" s="166"/>
      <c r="L330" s="166"/>
      <c r="M330" s="166"/>
      <c r="N330" s="177"/>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c r="CN330" s="6"/>
      <c r="CO330" s="6"/>
      <c r="CP330" s="6"/>
      <c r="CQ330" s="6"/>
      <c r="CR330" s="6"/>
      <c r="CS330" s="6"/>
      <c r="CT330" s="6"/>
      <c r="CU330" s="6"/>
      <c r="CV330" s="6"/>
      <c r="CW330" s="6"/>
      <c r="CX330" s="6"/>
      <c r="CY330" s="6"/>
      <c r="CZ330" s="6"/>
      <c r="DA330" s="6"/>
      <c r="DB330" s="6"/>
      <c r="DC330" s="6"/>
      <c r="DD330" s="6"/>
      <c r="DE330" s="6"/>
      <c r="DF330" s="6"/>
      <c r="DG330" s="6"/>
      <c r="DH330" s="6"/>
      <c r="DI330" s="6"/>
      <c r="DJ330" s="6"/>
      <c r="DK330" s="6"/>
      <c r="DL330" s="6"/>
      <c r="DM330" s="6"/>
      <c r="DN330" s="6"/>
      <c r="DO330" s="6"/>
      <c r="DP330" s="6"/>
      <c r="DQ330" s="6"/>
      <c r="DR330" s="6"/>
      <c r="DS330" s="6"/>
      <c r="DT330" s="6"/>
      <c r="DU330" s="6"/>
      <c r="DV330" s="6"/>
      <c r="DW330" s="6"/>
      <c r="DX330" s="6"/>
      <c r="DY330" s="6"/>
      <c r="DZ330" s="6"/>
      <c r="EA330" s="6"/>
      <c r="EB330" s="6"/>
      <c r="EC330" s="6"/>
      <c r="ED330" s="6"/>
      <c r="EE330" s="6"/>
      <c r="EF330" s="6"/>
      <c r="EG330" s="6"/>
      <c r="EH330" s="6"/>
      <c r="EI330" s="6"/>
      <c r="EJ330" s="6"/>
      <c r="EK330" s="6"/>
      <c r="EL330" s="6"/>
      <c r="EM330" s="6"/>
      <c r="EN330" s="6"/>
      <c r="EO330" s="6"/>
      <c r="EP330" s="6"/>
      <c r="EQ330" s="6"/>
      <c r="ER330" s="6"/>
      <c r="ES330" s="6"/>
      <c r="ET330" s="6"/>
      <c r="EU330" s="6"/>
      <c r="EV330" s="6"/>
      <c r="EW330" s="6"/>
      <c r="EX330" s="6"/>
      <c r="EY330" s="6"/>
      <c r="EZ330" s="6"/>
      <c r="FA330" s="6"/>
      <c r="FB330" s="6"/>
      <c r="FC330" s="6"/>
      <c r="FD330" s="6"/>
      <c r="FE330" s="6"/>
      <c r="FF330" s="6"/>
      <c r="FG330" s="6"/>
      <c r="FH330" s="6"/>
      <c r="FI330" s="6"/>
      <c r="FJ330" s="6"/>
      <c r="FK330" s="6"/>
      <c r="FL330" s="6"/>
      <c r="FM330" s="6"/>
      <c r="FN330" s="6"/>
      <c r="FO330" s="6"/>
      <c r="FP330" s="6"/>
      <c r="FQ330" s="6"/>
      <c r="FR330" s="6"/>
      <c r="FS330" s="6"/>
      <c r="FT330" s="6"/>
      <c r="FU330" s="6"/>
      <c r="FV330" s="6"/>
      <c r="FW330" s="6"/>
      <c r="FX330" s="6"/>
      <c r="FY330" s="6"/>
      <c r="FZ330" s="6"/>
      <c r="GA330" s="6"/>
      <c r="GB330" s="6"/>
      <c r="GC330" s="6"/>
      <c r="GD330" s="6"/>
      <c r="GE330" s="6"/>
      <c r="GF330" s="6"/>
      <c r="GG330" s="6"/>
      <c r="GH330" s="6"/>
      <c r="GI330" s="6"/>
      <c r="GJ330" s="6"/>
      <c r="GK330" s="6"/>
      <c r="GL330" s="6"/>
      <c r="GM330" s="6"/>
      <c r="GN330" s="6"/>
      <c r="GO330" s="6"/>
      <c r="GP330" s="6"/>
      <c r="GQ330" s="6"/>
      <c r="GR330" s="6"/>
      <c r="GS330" s="6"/>
      <c r="GT330" s="6"/>
      <c r="GU330" s="6"/>
      <c r="GV330" s="6"/>
      <c r="GW330" s="6"/>
      <c r="GX330" s="6"/>
      <c r="GY330" s="6"/>
      <c r="GZ330" s="6"/>
      <c r="HA330" s="6"/>
      <c r="HB330" s="6"/>
      <c r="HC330" s="6"/>
      <c r="HD330" s="6"/>
      <c r="HE330" s="6"/>
      <c r="HF330" s="6"/>
      <c r="HG330" s="6"/>
      <c r="HH330" s="6"/>
      <c r="HI330" s="6"/>
      <c r="HJ330" s="6"/>
      <c r="HK330" s="6"/>
      <c r="HL330" s="6"/>
      <c r="HM330" s="6"/>
      <c r="HN330" s="6"/>
      <c r="HO330" s="6"/>
      <c r="HP330" s="6"/>
      <c r="HQ330" s="6"/>
      <c r="HR330" s="6"/>
      <c r="HS330" s="6"/>
      <c r="HT330" s="6"/>
      <c r="HU330" s="6"/>
      <c r="HV330" s="6"/>
      <c r="HW330" s="6"/>
      <c r="HX330" s="6"/>
      <c r="HY330" s="6"/>
      <c r="HZ330" s="6"/>
      <c r="IA330" s="6"/>
      <c r="IB330" s="6"/>
      <c r="IC330" s="6"/>
      <c r="ID330" s="6"/>
      <c r="IE330" s="6"/>
      <c r="IF330" s="6"/>
      <c r="IG330" s="6"/>
      <c r="IH330" s="6"/>
      <c r="II330" s="6"/>
      <c r="IJ330" s="6"/>
      <c r="IK330" s="6"/>
      <c r="IL330" s="6"/>
      <c r="IM330" s="6"/>
      <c r="IN330" s="6"/>
      <c r="IO330" s="6"/>
      <c r="IP330" s="6"/>
      <c r="IQ330" s="6"/>
      <c r="IR330" s="6"/>
      <c r="IS330" s="6"/>
      <c r="IT330" s="6"/>
      <c r="IU330" s="6"/>
      <c r="IV330" s="6"/>
      <c r="IW330" s="6"/>
      <c r="IX330" s="6"/>
      <c r="IY330" s="6"/>
      <c r="IZ330" s="6"/>
      <c r="JA330" s="6"/>
      <c r="JB330" s="6"/>
      <c r="JC330" s="6"/>
      <c r="JD330" s="6"/>
      <c r="JE330" s="6"/>
      <c r="JF330" s="6"/>
      <c r="JG330" s="6"/>
      <c r="JH330" s="6"/>
      <c r="JI330" s="6"/>
      <c r="JJ330" s="6"/>
      <c r="JK330" s="6"/>
      <c r="JL330" s="6"/>
      <c r="JM330" s="6"/>
      <c r="JN330" s="6"/>
      <c r="JO330" s="6"/>
      <c r="JP330" s="6"/>
      <c r="JQ330" s="6"/>
      <c r="JR330" s="6"/>
      <c r="JS330" s="6"/>
      <c r="JT330" s="6"/>
      <c r="JU330" s="6"/>
      <c r="JV330" s="6"/>
      <c r="JW330" s="6"/>
      <c r="JX330" s="6"/>
      <c r="JY330" s="6"/>
      <c r="JZ330" s="6"/>
      <c r="KA330" s="6"/>
      <c r="KB330" s="6"/>
      <c r="KC330" s="6"/>
      <c r="KD330" s="6"/>
      <c r="KE330" s="6"/>
      <c r="KF330" s="6"/>
      <c r="KG330" s="6"/>
      <c r="KH330" s="6"/>
      <c r="KI330" s="6"/>
      <c r="KJ330" s="6"/>
      <c r="KK330" s="6"/>
      <c r="KL330" s="6"/>
      <c r="KM330" s="6"/>
      <c r="KN330" s="6"/>
      <c r="KO330" s="6"/>
      <c r="KP330" s="6"/>
      <c r="KQ330" s="6"/>
      <c r="KR330" s="6"/>
      <c r="KS330" s="6"/>
      <c r="KT330" s="6"/>
      <c r="KU330" s="6"/>
      <c r="KV330" s="6"/>
      <c r="KW330" s="6"/>
      <c r="KX330" s="6"/>
      <c r="KY330" s="6"/>
      <c r="KZ330" s="6"/>
      <c r="LA330" s="6"/>
      <c r="LB330" s="6"/>
      <c r="LC330" s="6"/>
      <c r="LD330" s="6"/>
      <c r="LE330" s="6"/>
      <c r="LF330" s="6"/>
      <c r="LG330" s="6"/>
      <c r="LH330" s="6"/>
      <c r="LI330" s="6"/>
      <c r="LJ330" s="6"/>
      <c r="LK330" s="6"/>
      <c r="LL330" s="6"/>
      <c r="LM330" s="6"/>
      <c r="LN330" s="6"/>
      <c r="LO330" s="6"/>
      <c r="LP330" s="6"/>
      <c r="LQ330" s="6"/>
      <c r="LR330" s="6"/>
      <c r="LS330" s="6"/>
      <c r="LT330" s="6"/>
      <c r="LU330" s="6"/>
      <c r="LV330" s="6"/>
      <c r="LW330" s="6"/>
      <c r="LX330" s="6"/>
      <c r="LY330" s="6"/>
      <c r="LZ330" s="6"/>
      <c r="MA330" s="6"/>
      <c r="MB330" s="6"/>
      <c r="MC330" s="6"/>
      <c r="MD330" s="6"/>
      <c r="ME330" s="6"/>
      <c r="MF330" s="6"/>
      <c r="MG330" s="6"/>
      <c r="MH330" s="6"/>
      <c r="MI330" s="6"/>
      <c r="MJ330" s="6"/>
      <c r="MK330" s="6"/>
      <c r="ML330" s="6"/>
      <c r="MM330" s="6"/>
      <c r="MN330" s="6"/>
      <c r="MO330" s="6"/>
      <c r="MP330" s="6"/>
      <c r="MQ330" s="6"/>
      <c r="MR330" s="6"/>
      <c r="MS330" s="6"/>
      <c r="MT330" s="6"/>
      <c r="MU330" s="6"/>
      <c r="MV330" s="6"/>
      <c r="MW330" s="6"/>
      <c r="MX330" s="6"/>
      <c r="MY330" s="6"/>
      <c r="MZ330" s="6"/>
      <c r="NA330" s="6"/>
      <c r="NB330" s="6"/>
      <c r="NC330" s="6"/>
      <c r="ND330" s="6"/>
      <c r="NE330" s="6"/>
      <c r="NF330" s="6"/>
      <c r="NG330" s="6"/>
      <c r="NH330" s="6"/>
      <c r="NI330" s="6"/>
      <c r="NJ330" s="6"/>
      <c r="NK330" s="6"/>
      <c r="NL330" s="6"/>
      <c r="NM330" s="6"/>
      <c r="NN330" s="6"/>
      <c r="NO330" s="6"/>
      <c r="NP330" s="6"/>
      <c r="NQ330" s="6"/>
      <c r="NR330" s="6"/>
      <c r="NS330" s="6"/>
      <c r="NT330" s="6"/>
      <c r="NU330" s="6"/>
      <c r="NV330" s="6"/>
      <c r="NW330" s="6"/>
      <c r="NX330" s="6"/>
      <c r="NY330" s="6"/>
      <c r="NZ330" s="6"/>
      <c r="OA330" s="6"/>
      <c r="OB330" s="6"/>
      <c r="OC330" s="6"/>
      <c r="OD330" s="6"/>
      <c r="OE330" s="6"/>
      <c r="OF330" s="6"/>
      <c r="OG330" s="6"/>
      <c r="OH330" s="6"/>
      <c r="OI330" s="6"/>
      <c r="OJ330" s="6"/>
      <c r="OK330" s="6"/>
      <c r="OL330" s="6"/>
      <c r="OM330" s="6"/>
      <c r="ON330" s="6"/>
      <c r="OO330" s="6"/>
      <c r="OP330" s="6"/>
      <c r="OQ330" s="6"/>
      <c r="OR330" s="6"/>
      <c r="OS330" s="6"/>
      <c r="OT330" s="6"/>
      <c r="OU330" s="6"/>
      <c r="OV330" s="6"/>
      <c r="OW330" s="6"/>
      <c r="OX330" s="6"/>
      <c r="OY330" s="6"/>
      <c r="OZ330" s="6"/>
      <c r="PA330" s="6"/>
      <c r="PB330" s="6"/>
      <c r="PC330" s="6"/>
      <c r="PD330" s="6"/>
      <c r="PE330" s="6"/>
      <c r="PF330" s="6"/>
      <c r="PG330" s="6"/>
      <c r="PH330" s="6"/>
      <c r="PI330" s="6"/>
      <c r="PJ330" s="6"/>
      <c r="PK330" s="6"/>
      <c r="PL330" s="6"/>
      <c r="PM330" s="6"/>
      <c r="PN330" s="6"/>
      <c r="PO330" s="6"/>
      <c r="PP330" s="6"/>
      <c r="PQ330" s="6"/>
      <c r="PR330" s="6"/>
      <c r="PS330" s="6"/>
      <c r="PT330" s="6"/>
      <c r="PU330" s="6"/>
      <c r="PV330" s="6"/>
      <c r="PW330" s="6"/>
      <c r="PX330" s="6"/>
      <c r="PY330" s="6"/>
      <c r="PZ330" s="6"/>
      <c r="QA330" s="6"/>
      <c r="QB330" s="6"/>
      <c r="QC330" s="6"/>
      <c r="QD330" s="6"/>
      <c r="QE330" s="6"/>
      <c r="QF330" s="6"/>
      <c r="QG330" s="6"/>
      <c r="QH330" s="6"/>
      <c r="QI330" s="6"/>
      <c r="QJ330" s="6"/>
      <c r="QK330" s="6"/>
      <c r="QL330" s="6"/>
      <c r="QM330" s="6"/>
      <c r="QN330" s="6"/>
      <c r="QO330" s="6"/>
      <c r="QP330" s="6"/>
      <c r="QQ330" s="6"/>
      <c r="QR330" s="6"/>
      <c r="QS330" s="6"/>
      <c r="QT330" s="6"/>
      <c r="QU330" s="6"/>
      <c r="QV330" s="6"/>
      <c r="QW330" s="6"/>
      <c r="QX330" s="6"/>
      <c r="QY330" s="6"/>
      <c r="QZ330" s="6"/>
      <c r="RA330" s="6"/>
      <c r="RB330" s="6"/>
      <c r="RC330" s="6"/>
      <c r="RD330" s="6"/>
      <c r="RE330" s="6"/>
      <c r="RF330" s="6"/>
      <c r="RG330" s="6"/>
      <c r="RH330" s="6"/>
      <c r="RI330" s="6"/>
      <c r="RJ330" s="6"/>
      <c r="RK330" s="6"/>
      <c r="RL330" s="6"/>
      <c r="RM330" s="6"/>
      <c r="RN330" s="6"/>
      <c r="RO330" s="6"/>
      <c r="RP330" s="6"/>
      <c r="RQ330" s="6"/>
      <c r="RR330" s="6"/>
      <c r="RS330" s="6"/>
      <c r="RT330" s="6"/>
      <c r="RU330" s="6"/>
      <c r="RV330" s="6"/>
      <c r="RW330" s="6"/>
      <c r="RX330" s="6"/>
      <c r="RY330" s="6"/>
      <c r="RZ330" s="6"/>
      <c r="SA330" s="6"/>
      <c r="SB330" s="6"/>
      <c r="SC330" s="6"/>
      <c r="SD330" s="6"/>
      <c r="SE330" s="6"/>
      <c r="SF330" s="6"/>
      <c r="SG330" s="6"/>
      <c r="SH330" s="6"/>
      <c r="SI330" s="6"/>
      <c r="SJ330" s="6"/>
      <c r="SK330" s="6"/>
      <c r="SL330" s="6"/>
      <c r="SM330" s="6"/>
      <c r="SN330" s="6"/>
      <c r="SO330" s="6"/>
      <c r="SP330" s="6"/>
      <c r="SQ330" s="6"/>
      <c r="SR330" s="6"/>
      <c r="SS330" s="6"/>
      <c r="ST330" s="6"/>
      <c r="SU330" s="6"/>
      <c r="SV330" s="6"/>
      <c r="SW330" s="6"/>
      <c r="SX330" s="6"/>
      <c r="SY330" s="6"/>
      <c r="SZ330" s="6"/>
      <c r="TA330" s="6"/>
      <c r="TB330" s="6"/>
      <c r="TC330" s="6"/>
      <c r="TD330" s="6"/>
      <c r="TE330" s="6"/>
      <c r="TF330" s="6"/>
      <c r="TG330" s="6"/>
      <c r="TH330" s="6"/>
      <c r="TI330" s="6"/>
      <c r="TJ330" s="6"/>
      <c r="TK330" s="6"/>
      <c r="TL330" s="6"/>
      <c r="TM330" s="6"/>
      <c r="TN330" s="6"/>
      <c r="TO330" s="6"/>
      <c r="TP330" s="6"/>
      <c r="TQ330" s="6"/>
      <c r="TR330" s="6"/>
      <c r="TS330" s="6"/>
      <c r="TT330" s="6"/>
      <c r="TU330" s="6"/>
      <c r="TV330" s="6"/>
      <c r="TW330" s="6"/>
      <c r="TX330" s="6"/>
      <c r="TY330" s="6"/>
      <c r="TZ330" s="6"/>
      <c r="UA330" s="6"/>
      <c r="UB330" s="6"/>
      <c r="UC330" s="6"/>
      <c r="UD330" s="6"/>
      <c r="UE330" s="6"/>
      <c r="UF330" s="6"/>
      <c r="UG330" s="6"/>
      <c r="UH330" s="6"/>
      <c r="UI330" s="6"/>
      <c r="UJ330" s="6"/>
      <c r="UK330" s="6"/>
      <c r="UL330" s="6"/>
      <c r="UM330" s="6"/>
      <c r="UN330" s="6"/>
      <c r="UO330" s="6"/>
      <c r="UP330" s="6"/>
      <c r="UQ330" s="6"/>
      <c r="UR330" s="6"/>
      <c r="US330" s="6"/>
      <c r="UT330" s="6"/>
      <c r="UU330" s="6"/>
      <c r="UV330" s="6"/>
      <c r="UW330" s="6"/>
      <c r="UX330" s="6"/>
      <c r="UY330" s="6"/>
      <c r="UZ330" s="6"/>
      <c r="VA330" s="6"/>
      <c r="VB330" s="6"/>
      <c r="VC330" s="6"/>
      <c r="VD330" s="6"/>
      <c r="VE330" s="6"/>
      <c r="VF330" s="6"/>
      <c r="VG330" s="6"/>
      <c r="VH330" s="6"/>
      <c r="VI330" s="6"/>
      <c r="VJ330" s="6"/>
      <c r="VK330" s="6"/>
      <c r="VL330" s="6"/>
      <c r="VM330" s="6"/>
      <c r="VN330" s="6"/>
      <c r="VO330" s="6"/>
      <c r="VP330" s="6"/>
      <c r="VQ330" s="6"/>
      <c r="VR330" s="6"/>
      <c r="VS330" s="6"/>
      <c r="VT330" s="6"/>
      <c r="VU330" s="6"/>
      <c r="VV330" s="6"/>
      <c r="VW330" s="6"/>
      <c r="VX330" s="6"/>
      <c r="VY330" s="6"/>
      <c r="VZ330" s="6"/>
      <c r="WA330" s="6"/>
      <c r="WB330" s="6"/>
      <c r="WC330" s="6"/>
      <c r="WD330" s="6"/>
      <c r="WE330" s="6"/>
      <c r="WF330" s="6"/>
      <c r="WG330" s="6"/>
      <c r="WH330" s="6"/>
      <c r="WI330" s="6"/>
      <c r="WJ330" s="6"/>
      <c r="WK330" s="6"/>
      <c r="WL330" s="6"/>
      <c r="WM330" s="6"/>
      <c r="WN330" s="6"/>
      <c r="WO330" s="6"/>
      <c r="WP330" s="6"/>
      <c r="WQ330" s="6"/>
      <c r="WR330" s="6"/>
      <c r="WS330" s="6"/>
      <c r="WT330" s="6"/>
      <c r="WU330" s="6"/>
      <c r="WV330" s="6"/>
      <c r="WW330" s="6"/>
      <c r="WX330" s="6"/>
      <c r="WY330" s="6"/>
      <c r="WZ330" s="6"/>
      <c r="XA330" s="6"/>
      <c r="XB330" s="6"/>
      <c r="XC330" s="6"/>
      <c r="XD330" s="6"/>
      <c r="XE330" s="6"/>
      <c r="XF330" s="6"/>
      <c r="XG330" s="6"/>
      <c r="XH330" s="6"/>
      <c r="XI330" s="6"/>
      <c r="XJ330" s="6"/>
      <c r="XK330" s="6"/>
      <c r="XL330" s="6"/>
      <c r="XM330" s="6"/>
      <c r="XN330" s="6"/>
      <c r="XO330" s="6"/>
      <c r="XP330" s="6"/>
      <c r="XQ330" s="6"/>
      <c r="XR330" s="6"/>
      <c r="XS330" s="6"/>
      <c r="XT330" s="6"/>
      <c r="XU330" s="6"/>
      <c r="XV330" s="6"/>
      <c r="XW330" s="6"/>
      <c r="XX330" s="6"/>
      <c r="XY330" s="6"/>
      <c r="XZ330" s="6"/>
      <c r="YA330" s="6"/>
      <c r="YB330" s="6"/>
      <c r="YC330" s="6"/>
      <c r="YD330" s="6"/>
      <c r="YE330" s="6"/>
      <c r="YF330" s="6"/>
      <c r="YG330" s="6"/>
      <c r="YH330" s="6"/>
      <c r="YI330" s="6"/>
      <c r="YJ330" s="6"/>
      <c r="YK330" s="6"/>
      <c r="YL330" s="6"/>
      <c r="YM330" s="6"/>
      <c r="YN330" s="6"/>
      <c r="YO330" s="6"/>
      <c r="YP330" s="6"/>
      <c r="YQ330" s="6"/>
      <c r="YR330" s="6"/>
      <c r="YS330" s="6"/>
      <c r="YT330" s="6"/>
      <c r="YU330" s="6"/>
      <c r="YV330" s="6"/>
      <c r="YW330" s="6"/>
      <c r="YX330" s="6"/>
      <c r="YY330" s="6"/>
      <c r="YZ330" s="6"/>
      <c r="ZA330" s="6"/>
      <c r="ZB330" s="6"/>
      <c r="ZC330" s="6"/>
      <c r="ZD330" s="6"/>
      <c r="ZE330" s="6"/>
      <c r="ZF330" s="6"/>
      <c r="ZG330" s="6"/>
      <c r="ZH330" s="6"/>
      <c r="ZI330" s="6"/>
      <c r="ZJ330" s="6"/>
      <c r="ZK330" s="6"/>
      <c r="ZL330" s="6"/>
      <c r="ZM330" s="6"/>
      <c r="ZN330" s="6"/>
      <c r="ZO330" s="6"/>
      <c r="ZP330" s="6"/>
      <c r="ZQ330" s="6"/>
      <c r="ZR330" s="6"/>
      <c r="ZS330" s="6"/>
      <c r="ZT330" s="6"/>
      <c r="ZU330" s="6"/>
      <c r="ZV330" s="6"/>
      <c r="ZW330" s="6"/>
      <c r="ZX330" s="6"/>
      <c r="ZY330" s="6"/>
      <c r="ZZ330" s="6"/>
      <c r="AAA330" s="6"/>
      <c r="AAB330" s="6"/>
      <c r="AAC330" s="6"/>
      <c r="AAD330" s="6"/>
      <c r="AAE330" s="6"/>
      <c r="AAF330" s="6"/>
      <c r="AAG330" s="6"/>
      <c r="AAH330" s="6"/>
      <c r="AAI330" s="6"/>
      <c r="AAJ330" s="6"/>
      <c r="AAK330" s="6"/>
      <c r="AAL330" s="6"/>
      <c r="AAM330" s="6"/>
      <c r="AAN330" s="6"/>
      <c r="AAO330" s="6"/>
      <c r="AAP330" s="6"/>
      <c r="AAQ330" s="6"/>
      <c r="AAR330" s="6"/>
      <c r="AAS330" s="6"/>
      <c r="AAT330" s="6"/>
      <c r="AAU330" s="6"/>
      <c r="AAV330" s="6"/>
      <c r="AAW330" s="6"/>
      <c r="AAX330" s="6"/>
      <c r="AAY330" s="6"/>
      <c r="AAZ330" s="6"/>
      <c r="ABA330" s="6"/>
      <c r="ABB330" s="6"/>
      <c r="ABC330" s="6"/>
      <c r="ABD330" s="6"/>
      <c r="ABE330" s="6"/>
      <c r="ABF330" s="6"/>
      <c r="ABG330" s="6"/>
      <c r="ABH330" s="6"/>
      <c r="ABI330" s="6"/>
      <c r="ABJ330" s="6"/>
      <c r="ABK330" s="6"/>
      <c r="ABL330" s="6"/>
      <c r="ABM330" s="6"/>
      <c r="ABN330" s="6"/>
      <c r="ABO330" s="6"/>
      <c r="ABP330" s="6"/>
      <c r="ABQ330" s="6"/>
      <c r="ABR330" s="6"/>
      <c r="ABS330" s="6"/>
      <c r="ABT330" s="6"/>
      <c r="ABU330" s="6"/>
      <c r="ABV330" s="6"/>
      <c r="ABW330" s="6"/>
      <c r="ABX330" s="6"/>
      <c r="ABY330" s="6"/>
      <c r="ABZ330" s="6"/>
      <c r="ACA330" s="6"/>
      <c r="ACB330" s="6"/>
      <c r="ACC330" s="6"/>
      <c r="ACD330" s="6"/>
      <c r="ACE330" s="6"/>
      <c r="ACF330" s="6"/>
      <c r="ACG330" s="6"/>
      <c r="ACH330" s="6"/>
      <c r="ACI330" s="6"/>
      <c r="ACJ330" s="6"/>
      <c r="ACK330" s="6"/>
      <c r="ACL330" s="6"/>
      <c r="ACM330" s="6"/>
      <c r="ACN330" s="6"/>
      <c r="ACO330" s="6"/>
      <c r="ACP330" s="6"/>
      <c r="ACQ330" s="6"/>
      <c r="ACR330" s="6"/>
      <c r="ACS330" s="6"/>
      <c r="ACT330" s="6"/>
      <c r="ACU330" s="6"/>
      <c r="ACV330" s="6"/>
      <c r="ACW330" s="6"/>
      <c r="ACX330" s="6"/>
      <c r="ACY330" s="6"/>
      <c r="ACZ330" s="6"/>
      <c r="ADA330" s="6"/>
      <c r="ADB330" s="6"/>
      <c r="ADC330" s="6"/>
      <c r="ADD330" s="6"/>
      <c r="ADE330" s="6"/>
      <c r="ADF330" s="6"/>
      <c r="ADG330" s="6"/>
      <c r="ADH330" s="6"/>
      <c r="ADI330" s="6"/>
      <c r="ADJ330" s="6"/>
      <c r="ADK330" s="6"/>
      <c r="ADL330" s="6"/>
      <c r="ADM330" s="6"/>
      <c r="ADN330" s="6"/>
      <c r="ADO330" s="6"/>
      <c r="ADP330" s="6"/>
      <c r="ADQ330" s="6"/>
      <c r="ADR330" s="6"/>
      <c r="ADS330" s="6"/>
      <c r="ADT330" s="6"/>
      <c r="ADU330" s="6"/>
      <c r="ADV330" s="6"/>
      <c r="ADW330" s="6"/>
      <c r="ADX330" s="6"/>
      <c r="ADY330" s="6"/>
      <c r="ADZ330" s="6"/>
      <c r="AEA330" s="6"/>
      <c r="AEB330" s="6"/>
      <c r="AEC330" s="6"/>
      <c r="AED330" s="6"/>
      <c r="AEE330" s="6"/>
      <c r="AEF330" s="6"/>
      <c r="AEG330" s="6"/>
      <c r="AEH330" s="6"/>
      <c r="AEI330" s="6"/>
      <c r="AEJ330" s="6"/>
      <c r="AEK330" s="6"/>
      <c r="AEL330" s="6"/>
      <c r="AEM330" s="6"/>
      <c r="AEN330" s="6"/>
      <c r="AEO330" s="6"/>
      <c r="AEP330" s="6"/>
      <c r="AEQ330" s="6"/>
      <c r="AER330" s="6"/>
      <c r="AES330" s="6"/>
      <c r="AET330" s="6"/>
      <c r="AEU330" s="6"/>
      <c r="AEV330" s="6"/>
      <c r="AEW330" s="6"/>
      <c r="AEX330" s="6"/>
      <c r="AEY330" s="6"/>
      <c r="AEZ330" s="6"/>
      <c r="AFA330" s="6"/>
      <c r="AFB330" s="6"/>
      <c r="AFC330" s="6"/>
      <c r="AFD330" s="6"/>
      <c r="AFE330" s="6"/>
      <c r="AFF330" s="6"/>
      <c r="AFG330" s="6"/>
      <c r="AFH330" s="6"/>
      <c r="AFI330" s="6"/>
      <c r="AFJ330" s="6"/>
      <c r="AFK330" s="6"/>
      <c r="AFL330" s="6"/>
    </row>
    <row r="331" spans="1:844" s="10" customFormat="1" ht="30">
      <c r="A331" s="94" t="s">
        <v>331</v>
      </c>
      <c r="B331" s="95" t="s">
        <v>88</v>
      </c>
      <c r="C331" s="93" t="s">
        <v>84</v>
      </c>
      <c r="D331" s="93"/>
      <c r="E331" s="2" t="s">
        <v>151</v>
      </c>
      <c r="F331" s="93" t="s">
        <v>89</v>
      </c>
      <c r="G331" s="93" t="s">
        <v>152</v>
      </c>
      <c r="H331" s="86"/>
      <c r="I331" s="91"/>
      <c r="J331" s="86"/>
      <c r="K331" s="86"/>
      <c r="L331" s="86"/>
      <c r="M331" s="86"/>
      <c r="N331" s="80"/>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c r="CQ331" s="6"/>
      <c r="CR331" s="6"/>
      <c r="CS331" s="6"/>
      <c r="CT331" s="6"/>
      <c r="CU331" s="6"/>
      <c r="CV331" s="6"/>
      <c r="CW331" s="6"/>
      <c r="CX331" s="6"/>
      <c r="CY331" s="6"/>
      <c r="CZ331" s="6"/>
      <c r="DA331" s="6"/>
      <c r="DB331" s="6"/>
      <c r="DC331" s="6"/>
      <c r="DD331" s="6"/>
      <c r="DE331" s="6"/>
      <c r="DF331" s="6"/>
      <c r="DG331" s="6"/>
      <c r="DH331" s="6"/>
      <c r="DI331" s="6"/>
      <c r="DJ331" s="6"/>
      <c r="DK331" s="6"/>
      <c r="DL331" s="6"/>
      <c r="DM331" s="6"/>
      <c r="DN331" s="6"/>
      <c r="DO331" s="6"/>
      <c r="DP331" s="6"/>
      <c r="DQ331" s="6"/>
      <c r="DR331" s="6"/>
      <c r="DS331" s="6"/>
      <c r="DT331" s="6"/>
      <c r="DU331" s="6"/>
      <c r="DV331" s="6"/>
      <c r="DW331" s="6"/>
      <c r="DX331" s="6"/>
      <c r="DY331" s="6"/>
      <c r="DZ331" s="6"/>
      <c r="EA331" s="6"/>
      <c r="EB331" s="6"/>
      <c r="EC331" s="6"/>
      <c r="ED331" s="6"/>
      <c r="EE331" s="6"/>
      <c r="EF331" s="6"/>
      <c r="EG331" s="6"/>
      <c r="EH331" s="6"/>
      <c r="EI331" s="6"/>
      <c r="EJ331" s="6"/>
      <c r="EK331" s="6"/>
      <c r="EL331" s="6"/>
      <c r="EM331" s="6"/>
      <c r="EN331" s="6"/>
      <c r="EO331" s="6"/>
      <c r="EP331" s="6"/>
      <c r="EQ331" s="6"/>
      <c r="ER331" s="6"/>
      <c r="ES331" s="6"/>
      <c r="ET331" s="6"/>
      <c r="EU331" s="6"/>
      <c r="EV331" s="6"/>
      <c r="EW331" s="6"/>
      <c r="EX331" s="6"/>
      <c r="EY331" s="6"/>
      <c r="EZ331" s="6"/>
      <c r="FA331" s="6"/>
      <c r="FB331" s="6"/>
      <c r="FC331" s="6"/>
      <c r="FD331" s="6"/>
      <c r="FE331" s="6"/>
      <c r="FF331" s="6"/>
      <c r="FG331" s="6"/>
      <c r="FH331" s="6"/>
      <c r="FI331" s="6"/>
      <c r="FJ331" s="6"/>
      <c r="FK331" s="6"/>
      <c r="FL331" s="6"/>
      <c r="FM331" s="6"/>
      <c r="FN331" s="6"/>
      <c r="FO331" s="6"/>
      <c r="FP331" s="6"/>
      <c r="FQ331" s="6"/>
      <c r="FR331" s="6"/>
      <c r="FS331" s="6"/>
      <c r="FT331" s="6"/>
      <c r="FU331" s="6"/>
      <c r="FV331" s="6"/>
      <c r="FW331" s="6"/>
      <c r="FX331" s="6"/>
      <c r="FY331" s="6"/>
      <c r="FZ331" s="6"/>
      <c r="GA331" s="6"/>
      <c r="GB331" s="6"/>
      <c r="GC331" s="6"/>
      <c r="GD331" s="6"/>
      <c r="GE331" s="6"/>
      <c r="GF331" s="6"/>
      <c r="GG331" s="6"/>
      <c r="GH331" s="6"/>
      <c r="GI331" s="6"/>
      <c r="GJ331" s="6"/>
      <c r="GK331" s="6"/>
      <c r="GL331" s="6"/>
      <c r="GM331" s="6"/>
      <c r="GN331" s="6"/>
      <c r="GO331" s="6"/>
      <c r="GP331" s="6"/>
      <c r="GQ331" s="6"/>
      <c r="GR331" s="6"/>
      <c r="GS331" s="6"/>
      <c r="GT331" s="6"/>
      <c r="GU331" s="6"/>
      <c r="GV331" s="6"/>
      <c r="GW331" s="6"/>
      <c r="GX331" s="6"/>
      <c r="GY331" s="6"/>
      <c r="GZ331" s="6"/>
      <c r="HA331" s="6"/>
      <c r="HB331" s="6"/>
      <c r="HC331" s="6"/>
      <c r="HD331" s="6"/>
      <c r="HE331" s="6"/>
      <c r="HF331" s="6"/>
      <c r="HG331" s="6"/>
      <c r="HH331" s="6"/>
      <c r="HI331" s="6"/>
      <c r="HJ331" s="6"/>
      <c r="HK331" s="6"/>
      <c r="HL331" s="6"/>
      <c r="HM331" s="6"/>
      <c r="HN331" s="6"/>
      <c r="HO331" s="6"/>
      <c r="HP331" s="6"/>
      <c r="HQ331" s="6"/>
      <c r="HR331" s="6"/>
      <c r="HS331" s="6"/>
      <c r="HT331" s="6"/>
      <c r="HU331" s="6"/>
      <c r="HV331" s="6"/>
      <c r="HW331" s="6"/>
      <c r="HX331" s="6"/>
      <c r="HY331" s="6"/>
      <c r="HZ331" s="6"/>
      <c r="IA331" s="6"/>
      <c r="IB331" s="6"/>
      <c r="IC331" s="6"/>
      <c r="ID331" s="6"/>
      <c r="IE331" s="6"/>
      <c r="IF331" s="6"/>
      <c r="IG331" s="6"/>
      <c r="IH331" s="6"/>
      <c r="II331" s="6"/>
      <c r="IJ331" s="6"/>
      <c r="IK331" s="6"/>
      <c r="IL331" s="6"/>
      <c r="IM331" s="6"/>
      <c r="IN331" s="6"/>
      <c r="IO331" s="6"/>
      <c r="IP331" s="6"/>
      <c r="IQ331" s="6"/>
      <c r="IR331" s="6"/>
      <c r="IS331" s="6"/>
      <c r="IT331" s="6"/>
      <c r="IU331" s="6"/>
      <c r="IV331" s="6"/>
      <c r="IW331" s="6"/>
      <c r="IX331" s="6"/>
      <c r="IY331" s="6"/>
      <c r="IZ331" s="6"/>
      <c r="JA331" s="6"/>
      <c r="JB331" s="6"/>
      <c r="JC331" s="6"/>
      <c r="JD331" s="6"/>
      <c r="JE331" s="6"/>
      <c r="JF331" s="6"/>
      <c r="JG331" s="6"/>
      <c r="JH331" s="6"/>
      <c r="JI331" s="6"/>
      <c r="JJ331" s="6"/>
      <c r="JK331" s="6"/>
      <c r="JL331" s="6"/>
      <c r="JM331" s="6"/>
      <c r="JN331" s="6"/>
      <c r="JO331" s="6"/>
      <c r="JP331" s="6"/>
      <c r="JQ331" s="6"/>
      <c r="JR331" s="6"/>
      <c r="JS331" s="6"/>
      <c r="JT331" s="6"/>
      <c r="JU331" s="6"/>
      <c r="JV331" s="6"/>
      <c r="JW331" s="6"/>
      <c r="JX331" s="6"/>
      <c r="JY331" s="6"/>
      <c r="JZ331" s="6"/>
      <c r="KA331" s="6"/>
      <c r="KB331" s="6"/>
      <c r="KC331" s="6"/>
      <c r="KD331" s="6"/>
      <c r="KE331" s="6"/>
      <c r="KF331" s="6"/>
      <c r="KG331" s="6"/>
      <c r="KH331" s="6"/>
      <c r="KI331" s="6"/>
      <c r="KJ331" s="6"/>
      <c r="KK331" s="6"/>
      <c r="KL331" s="6"/>
      <c r="KM331" s="6"/>
      <c r="KN331" s="6"/>
      <c r="KO331" s="6"/>
      <c r="KP331" s="6"/>
      <c r="KQ331" s="6"/>
      <c r="KR331" s="6"/>
      <c r="KS331" s="6"/>
      <c r="KT331" s="6"/>
      <c r="KU331" s="6"/>
      <c r="KV331" s="6"/>
      <c r="KW331" s="6"/>
      <c r="KX331" s="6"/>
      <c r="KY331" s="6"/>
      <c r="KZ331" s="6"/>
      <c r="LA331" s="6"/>
      <c r="LB331" s="6"/>
      <c r="LC331" s="6"/>
      <c r="LD331" s="6"/>
      <c r="LE331" s="6"/>
      <c r="LF331" s="6"/>
      <c r="LG331" s="6"/>
      <c r="LH331" s="6"/>
      <c r="LI331" s="6"/>
      <c r="LJ331" s="6"/>
      <c r="LK331" s="6"/>
      <c r="LL331" s="6"/>
      <c r="LM331" s="6"/>
      <c r="LN331" s="6"/>
      <c r="LO331" s="6"/>
      <c r="LP331" s="6"/>
      <c r="LQ331" s="6"/>
      <c r="LR331" s="6"/>
      <c r="LS331" s="6"/>
      <c r="LT331" s="6"/>
      <c r="LU331" s="6"/>
      <c r="LV331" s="6"/>
      <c r="LW331" s="6"/>
      <c r="LX331" s="6"/>
      <c r="LY331" s="6"/>
      <c r="LZ331" s="6"/>
      <c r="MA331" s="6"/>
      <c r="MB331" s="6"/>
      <c r="MC331" s="6"/>
      <c r="MD331" s="6"/>
      <c r="ME331" s="6"/>
      <c r="MF331" s="6"/>
      <c r="MG331" s="6"/>
      <c r="MH331" s="6"/>
      <c r="MI331" s="6"/>
      <c r="MJ331" s="6"/>
      <c r="MK331" s="6"/>
      <c r="ML331" s="6"/>
      <c r="MM331" s="6"/>
      <c r="MN331" s="6"/>
      <c r="MO331" s="6"/>
      <c r="MP331" s="6"/>
      <c r="MQ331" s="6"/>
      <c r="MR331" s="6"/>
      <c r="MS331" s="6"/>
      <c r="MT331" s="6"/>
      <c r="MU331" s="6"/>
      <c r="MV331" s="6"/>
      <c r="MW331" s="6"/>
      <c r="MX331" s="6"/>
      <c r="MY331" s="6"/>
      <c r="MZ331" s="6"/>
      <c r="NA331" s="6"/>
      <c r="NB331" s="6"/>
      <c r="NC331" s="6"/>
      <c r="ND331" s="6"/>
      <c r="NE331" s="6"/>
      <c r="NF331" s="6"/>
      <c r="NG331" s="6"/>
      <c r="NH331" s="6"/>
      <c r="NI331" s="6"/>
      <c r="NJ331" s="6"/>
      <c r="NK331" s="6"/>
      <c r="NL331" s="6"/>
      <c r="NM331" s="6"/>
      <c r="NN331" s="6"/>
      <c r="NO331" s="6"/>
      <c r="NP331" s="6"/>
      <c r="NQ331" s="6"/>
      <c r="NR331" s="6"/>
      <c r="NS331" s="6"/>
      <c r="NT331" s="6"/>
      <c r="NU331" s="6"/>
      <c r="NV331" s="6"/>
      <c r="NW331" s="6"/>
      <c r="NX331" s="6"/>
      <c r="NY331" s="6"/>
      <c r="NZ331" s="6"/>
      <c r="OA331" s="6"/>
      <c r="OB331" s="6"/>
      <c r="OC331" s="6"/>
      <c r="OD331" s="6"/>
      <c r="OE331" s="6"/>
      <c r="OF331" s="6"/>
      <c r="OG331" s="6"/>
      <c r="OH331" s="6"/>
      <c r="OI331" s="6"/>
      <c r="OJ331" s="6"/>
      <c r="OK331" s="6"/>
      <c r="OL331" s="6"/>
      <c r="OM331" s="6"/>
      <c r="ON331" s="6"/>
      <c r="OO331" s="6"/>
      <c r="OP331" s="6"/>
      <c r="OQ331" s="6"/>
      <c r="OR331" s="6"/>
      <c r="OS331" s="6"/>
      <c r="OT331" s="6"/>
      <c r="OU331" s="6"/>
      <c r="OV331" s="6"/>
      <c r="OW331" s="6"/>
      <c r="OX331" s="6"/>
      <c r="OY331" s="6"/>
      <c r="OZ331" s="6"/>
      <c r="PA331" s="6"/>
      <c r="PB331" s="6"/>
      <c r="PC331" s="6"/>
      <c r="PD331" s="6"/>
      <c r="PE331" s="6"/>
      <c r="PF331" s="6"/>
      <c r="PG331" s="6"/>
      <c r="PH331" s="6"/>
      <c r="PI331" s="6"/>
      <c r="PJ331" s="6"/>
      <c r="PK331" s="6"/>
      <c r="PL331" s="6"/>
      <c r="PM331" s="6"/>
      <c r="PN331" s="6"/>
      <c r="PO331" s="6"/>
      <c r="PP331" s="6"/>
      <c r="PQ331" s="6"/>
      <c r="PR331" s="6"/>
      <c r="PS331" s="6"/>
      <c r="PT331" s="6"/>
      <c r="PU331" s="6"/>
      <c r="PV331" s="6"/>
      <c r="PW331" s="6"/>
      <c r="PX331" s="6"/>
      <c r="PY331" s="6"/>
      <c r="PZ331" s="6"/>
      <c r="QA331" s="6"/>
      <c r="QB331" s="6"/>
      <c r="QC331" s="6"/>
      <c r="QD331" s="6"/>
      <c r="QE331" s="6"/>
      <c r="QF331" s="6"/>
      <c r="QG331" s="6"/>
      <c r="QH331" s="6"/>
      <c r="QI331" s="6"/>
      <c r="QJ331" s="6"/>
      <c r="QK331" s="6"/>
      <c r="QL331" s="6"/>
      <c r="QM331" s="6"/>
      <c r="QN331" s="6"/>
      <c r="QO331" s="6"/>
      <c r="QP331" s="6"/>
      <c r="QQ331" s="6"/>
      <c r="QR331" s="6"/>
      <c r="QS331" s="6"/>
      <c r="QT331" s="6"/>
      <c r="QU331" s="6"/>
      <c r="QV331" s="6"/>
      <c r="QW331" s="6"/>
      <c r="QX331" s="6"/>
      <c r="QY331" s="6"/>
      <c r="QZ331" s="6"/>
      <c r="RA331" s="6"/>
      <c r="RB331" s="6"/>
      <c r="RC331" s="6"/>
      <c r="RD331" s="6"/>
      <c r="RE331" s="6"/>
      <c r="RF331" s="6"/>
      <c r="RG331" s="6"/>
      <c r="RH331" s="6"/>
      <c r="RI331" s="6"/>
      <c r="RJ331" s="6"/>
      <c r="RK331" s="6"/>
      <c r="RL331" s="6"/>
      <c r="RM331" s="6"/>
      <c r="RN331" s="6"/>
      <c r="RO331" s="6"/>
      <c r="RP331" s="6"/>
      <c r="RQ331" s="6"/>
      <c r="RR331" s="6"/>
      <c r="RS331" s="6"/>
      <c r="RT331" s="6"/>
      <c r="RU331" s="6"/>
      <c r="RV331" s="6"/>
      <c r="RW331" s="6"/>
      <c r="RX331" s="6"/>
      <c r="RY331" s="6"/>
      <c r="RZ331" s="6"/>
      <c r="SA331" s="6"/>
      <c r="SB331" s="6"/>
      <c r="SC331" s="6"/>
      <c r="SD331" s="6"/>
      <c r="SE331" s="6"/>
      <c r="SF331" s="6"/>
      <c r="SG331" s="6"/>
      <c r="SH331" s="6"/>
      <c r="SI331" s="6"/>
      <c r="SJ331" s="6"/>
      <c r="SK331" s="6"/>
      <c r="SL331" s="6"/>
      <c r="SM331" s="6"/>
      <c r="SN331" s="6"/>
      <c r="SO331" s="6"/>
      <c r="SP331" s="6"/>
      <c r="SQ331" s="6"/>
      <c r="SR331" s="6"/>
      <c r="SS331" s="6"/>
      <c r="ST331" s="6"/>
      <c r="SU331" s="6"/>
      <c r="SV331" s="6"/>
      <c r="SW331" s="6"/>
      <c r="SX331" s="6"/>
      <c r="SY331" s="6"/>
      <c r="SZ331" s="6"/>
      <c r="TA331" s="6"/>
      <c r="TB331" s="6"/>
      <c r="TC331" s="6"/>
      <c r="TD331" s="6"/>
      <c r="TE331" s="6"/>
      <c r="TF331" s="6"/>
      <c r="TG331" s="6"/>
      <c r="TH331" s="6"/>
      <c r="TI331" s="6"/>
      <c r="TJ331" s="6"/>
      <c r="TK331" s="6"/>
      <c r="TL331" s="6"/>
      <c r="TM331" s="6"/>
      <c r="TN331" s="6"/>
      <c r="TO331" s="6"/>
      <c r="TP331" s="6"/>
      <c r="TQ331" s="6"/>
      <c r="TR331" s="6"/>
      <c r="TS331" s="6"/>
      <c r="TT331" s="6"/>
      <c r="TU331" s="6"/>
      <c r="TV331" s="6"/>
      <c r="TW331" s="6"/>
      <c r="TX331" s="6"/>
      <c r="TY331" s="6"/>
      <c r="TZ331" s="6"/>
      <c r="UA331" s="6"/>
      <c r="UB331" s="6"/>
      <c r="UC331" s="6"/>
      <c r="UD331" s="6"/>
      <c r="UE331" s="6"/>
      <c r="UF331" s="6"/>
      <c r="UG331" s="6"/>
      <c r="UH331" s="6"/>
      <c r="UI331" s="6"/>
      <c r="UJ331" s="6"/>
      <c r="UK331" s="6"/>
      <c r="UL331" s="6"/>
      <c r="UM331" s="6"/>
      <c r="UN331" s="6"/>
      <c r="UO331" s="6"/>
      <c r="UP331" s="6"/>
      <c r="UQ331" s="6"/>
      <c r="UR331" s="6"/>
      <c r="US331" s="6"/>
      <c r="UT331" s="6"/>
      <c r="UU331" s="6"/>
      <c r="UV331" s="6"/>
      <c r="UW331" s="6"/>
      <c r="UX331" s="6"/>
      <c r="UY331" s="6"/>
      <c r="UZ331" s="6"/>
      <c r="VA331" s="6"/>
      <c r="VB331" s="6"/>
      <c r="VC331" s="6"/>
      <c r="VD331" s="6"/>
      <c r="VE331" s="6"/>
      <c r="VF331" s="6"/>
      <c r="VG331" s="6"/>
      <c r="VH331" s="6"/>
      <c r="VI331" s="6"/>
      <c r="VJ331" s="6"/>
      <c r="VK331" s="6"/>
      <c r="VL331" s="6"/>
      <c r="VM331" s="6"/>
      <c r="VN331" s="6"/>
      <c r="VO331" s="6"/>
      <c r="VP331" s="6"/>
      <c r="VQ331" s="6"/>
      <c r="VR331" s="6"/>
      <c r="VS331" s="6"/>
      <c r="VT331" s="6"/>
      <c r="VU331" s="6"/>
      <c r="VV331" s="6"/>
      <c r="VW331" s="6"/>
      <c r="VX331" s="6"/>
      <c r="VY331" s="6"/>
      <c r="VZ331" s="6"/>
      <c r="WA331" s="6"/>
      <c r="WB331" s="6"/>
      <c r="WC331" s="6"/>
      <c r="WD331" s="6"/>
      <c r="WE331" s="6"/>
      <c r="WF331" s="6"/>
      <c r="WG331" s="6"/>
      <c r="WH331" s="6"/>
      <c r="WI331" s="6"/>
      <c r="WJ331" s="6"/>
      <c r="WK331" s="6"/>
      <c r="WL331" s="6"/>
      <c r="WM331" s="6"/>
      <c r="WN331" s="6"/>
      <c r="WO331" s="6"/>
      <c r="WP331" s="6"/>
      <c r="WQ331" s="6"/>
      <c r="WR331" s="6"/>
      <c r="WS331" s="6"/>
      <c r="WT331" s="6"/>
      <c r="WU331" s="6"/>
      <c r="WV331" s="6"/>
      <c r="WW331" s="6"/>
      <c r="WX331" s="6"/>
      <c r="WY331" s="6"/>
      <c r="WZ331" s="6"/>
      <c r="XA331" s="6"/>
      <c r="XB331" s="6"/>
      <c r="XC331" s="6"/>
      <c r="XD331" s="6"/>
      <c r="XE331" s="6"/>
      <c r="XF331" s="6"/>
      <c r="XG331" s="6"/>
      <c r="XH331" s="6"/>
      <c r="XI331" s="6"/>
      <c r="XJ331" s="6"/>
      <c r="XK331" s="6"/>
      <c r="XL331" s="6"/>
      <c r="XM331" s="6"/>
      <c r="XN331" s="6"/>
      <c r="XO331" s="6"/>
      <c r="XP331" s="6"/>
      <c r="XQ331" s="6"/>
      <c r="XR331" s="6"/>
      <c r="XS331" s="6"/>
      <c r="XT331" s="6"/>
      <c r="XU331" s="6"/>
      <c r="XV331" s="6"/>
      <c r="XW331" s="6"/>
      <c r="XX331" s="6"/>
      <c r="XY331" s="6"/>
      <c r="XZ331" s="6"/>
      <c r="YA331" s="6"/>
      <c r="YB331" s="6"/>
      <c r="YC331" s="6"/>
      <c r="YD331" s="6"/>
      <c r="YE331" s="6"/>
      <c r="YF331" s="6"/>
      <c r="YG331" s="6"/>
      <c r="YH331" s="6"/>
      <c r="YI331" s="6"/>
      <c r="YJ331" s="6"/>
      <c r="YK331" s="6"/>
      <c r="YL331" s="6"/>
      <c r="YM331" s="6"/>
      <c r="YN331" s="6"/>
      <c r="YO331" s="6"/>
      <c r="YP331" s="6"/>
      <c r="YQ331" s="6"/>
      <c r="YR331" s="6"/>
      <c r="YS331" s="6"/>
      <c r="YT331" s="6"/>
      <c r="YU331" s="6"/>
      <c r="YV331" s="6"/>
      <c r="YW331" s="6"/>
      <c r="YX331" s="6"/>
      <c r="YY331" s="6"/>
      <c r="YZ331" s="6"/>
      <c r="ZA331" s="6"/>
      <c r="ZB331" s="6"/>
      <c r="ZC331" s="6"/>
      <c r="ZD331" s="6"/>
      <c r="ZE331" s="6"/>
      <c r="ZF331" s="6"/>
      <c r="ZG331" s="6"/>
      <c r="ZH331" s="6"/>
      <c r="ZI331" s="6"/>
      <c r="ZJ331" s="6"/>
      <c r="ZK331" s="6"/>
      <c r="ZL331" s="6"/>
      <c r="ZM331" s="6"/>
      <c r="ZN331" s="6"/>
      <c r="ZO331" s="6"/>
      <c r="ZP331" s="6"/>
      <c r="ZQ331" s="6"/>
      <c r="ZR331" s="6"/>
      <c r="ZS331" s="6"/>
      <c r="ZT331" s="6"/>
      <c r="ZU331" s="6"/>
      <c r="ZV331" s="6"/>
      <c r="ZW331" s="6"/>
      <c r="ZX331" s="6"/>
      <c r="ZY331" s="6"/>
      <c r="ZZ331" s="6"/>
      <c r="AAA331" s="6"/>
      <c r="AAB331" s="6"/>
      <c r="AAC331" s="6"/>
      <c r="AAD331" s="6"/>
      <c r="AAE331" s="6"/>
      <c r="AAF331" s="6"/>
      <c r="AAG331" s="6"/>
      <c r="AAH331" s="6"/>
      <c r="AAI331" s="6"/>
      <c r="AAJ331" s="6"/>
      <c r="AAK331" s="6"/>
      <c r="AAL331" s="6"/>
      <c r="AAM331" s="6"/>
      <c r="AAN331" s="6"/>
      <c r="AAO331" s="6"/>
      <c r="AAP331" s="6"/>
      <c r="AAQ331" s="6"/>
      <c r="AAR331" s="6"/>
      <c r="AAS331" s="6"/>
      <c r="AAT331" s="6"/>
      <c r="AAU331" s="6"/>
      <c r="AAV331" s="6"/>
      <c r="AAW331" s="6"/>
      <c r="AAX331" s="6"/>
      <c r="AAY331" s="6"/>
      <c r="AAZ331" s="6"/>
      <c r="ABA331" s="6"/>
      <c r="ABB331" s="6"/>
      <c r="ABC331" s="6"/>
      <c r="ABD331" s="6"/>
      <c r="ABE331" s="6"/>
      <c r="ABF331" s="6"/>
      <c r="ABG331" s="6"/>
      <c r="ABH331" s="6"/>
      <c r="ABI331" s="6"/>
      <c r="ABJ331" s="6"/>
      <c r="ABK331" s="6"/>
      <c r="ABL331" s="6"/>
      <c r="ABM331" s="6"/>
      <c r="ABN331" s="6"/>
      <c r="ABO331" s="6"/>
      <c r="ABP331" s="6"/>
      <c r="ABQ331" s="6"/>
      <c r="ABR331" s="6"/>
      <c r="ABS331" s="6"/>
      <c r="ABT331" s="6"/>
      <c r="ABU331" s="6"/>
      <c r="ABV331" s="6"/>
      <c r="ABW331" s="6"/>
      <c r="ABX331" s="6"/>
      <c r="ABY331" s="6"/>
      <c r="ABZ331" s="6"/>
      <c r="ACA331" s="6"/>
      <c r="ACB331" s="6"/>
      <c r="ACC331" s="6"/>
      <c r="ACD331" s="6"/>
      <c r="ACE331" s="6"/>
      <c r="ACF331" s="6"/>
      <c r="ACG331" s="6"/>
      <c r="ACH331" s="6"/>
      <c r="ACI331" s="6"/>
      <c r="ACJ331" s="6"/>
      <c r="ACK331" s="6"/>
      <c r="ACL331" s="6"/>
      <c r="ACM331" s="6"/>
      <c r="ACN331" s="6"/>
      <c r="ACO331" s="6"/>
      <c r="ACP331" s="6"/>
      <c r="ACQ331" s="6"/>
      <c r="ACR331" s="6"/>
      <c r="ACS331" s="6"/>
      <c r="ACT331" s="6"/>
      <c r="ACU331" s="6"/>
      <c r="ACV331" s="6"/>
      <c r="ACW331" s="6"/>
      <c r="ACX331" s="6"/>
      <c r="ACY331" s="6"/>
      <c r="ACZ331" s="6"/>
      <c r="ADA331" s="6"/>
      <c r="ADB331" s="6"/>
      <c r="ADC331" s="6"/>
      <c r="ADD331" s="6"/>
      <c r="ADE331" s="6"/>
      <c r="ADF331" s="6"/>
      <c r="ADG331" s="6"/>
      <c r="ADH331" s="6"/>
      <c r="ADI331" s="6"/>
      <c r="ADJ331" s="6"/>
      <c r="ADK331" s="6"/>
      <c r="ADL331" s="6"/>
      <c r="ADM331" s="6"/>
      <c r="ADN331" s="6"/>
      <c r="ADO331" s="6"/>
      <c r="ADP331" s="6"/>
      <c r="ADQ331" s="6"/>
      <c r="ADR331" s="6"/>
      <c r="ADS331" s="6"/>
      <c r="ADT331" s="6"/>
      <c r="ADU331" s="6"/>
      <c r="ADV331" s="6"/>
      <c r="ADW331" s="6"/>
      <c r="ADX331" s="6"/>
      <c r="ADY331" s="6"/>
      <c r="ADZ331" s="6"/>
      <c r="AEA331" s="6"/>
      <c r="AEB331" s="6"/>
      <c r="AEC331" s="6"/>
      <c r="AED331" s="6"/>
      <c r="AEE331" s="6"/>
      <c r="AEF331" s="6"/>
      <c r="AEG331" s="6"/>
      <c r="AEH331" s="6"/>
      <c r="AEI331" s="6"/>
      <c r="AEJ331" s="6"/>
      <c r="AEK331" s="6"/>
      <c r="AEL331" s="6"/>
      <c r="AEM331" s="6"/>
      <c r="AEN331" s="6"/>
      <c r="AEO331" s="6"/>
      <c r="AEP331" s="6"/>
      <c r="AEQ331" s="6"/>
      <c r="AER331" s="6"/>
      <c r="AES331" s="6"/>
      <c r="AET331" s="6"/>
      <c r="AEU331" s="6"/>
      <c r="AEV331" s="6"/>
      <c r="AEW331" s="6"/>
      <c r="AEX331" s="6"/>
      <c r="AEY331" s="6"/>
      <c r="AEZ331" s="6"/>
      <c r="AFA331" s="6"/>
      <c r="AFB331" s="6"/>
      <c r="AFC331" s="6"/>
      <c r="AFD331" s="6"/>
      <c r="AFE331" s="6"/>
      <c r="AFF331" s="6"/>
      <c r="AFG331" s="6"/>
      <c r="AFH331" s="6"/>
      <c r="AFI331" s="6"/>
      <c r="AFJ331" s="6"/>
      <c r="AFK331" s="6"/>
      <c r="AFL331" s="6"/>
    </row>
    <row r="332" spans="1:844" s="10" customFormat="1" ht="38.25" customHeight="1">
      <c r="A332" s="94" t="s">
        <v>332</v>
      </c>
      <c r="B332" s="95" t="s">
        <v>1177</v>
      </c>
      <c r="C332" s="93" t="s">
        <v>85</v>
      </c>
      <c r="D332" s="93"/>
      <c r="E332" s="2" t="s">
        <v>151</v>
      </c>
      <c r="F332" s="93" t="s">
        <v>90</v>
      </c>
      <c r="G332" s="93" t="s">
        <v>152</v>
      </c>
      <c r="H332" s="86"/>
      <c r="I332" s="91"/>
      <c r="J332" s="86"/>
      <c r="K332" s="86"/>
      <c r="L332" s="86"/>
      <c r="M332" s="86"/>
      <c r="N332" s="80"/>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c r="CN332" s="6"/>
      <c r="CO332" s="6"/>
      <c r="CP332" s="6"/>
      <c r="CQ332" s="6"/>
      <c r="CR332" s="6"/>
      <c r="CS332" s="6"/>
      <c r="CT332" s="6"/>
      <c r="CU332" s="6"/>
      <c r="CV332" s="6"/>
      <c r="CW332" s="6"/>
      <c r="CX332" s="6"/>
      <c r="CY332" s="6"/>
      <c r="CZ332" s="6"/>
      <c r="DA332" s="6"/>
      <c r="DB332" s="6"/>
      <c r="DC332" s="6"/>
      <c r="DD332" s="6"/>
      <c r="DE332" s="6"/>
      <c r="DF332" s="6"/>
      <c r="DG332" s="6"/>
      <c r="DH332" s="6"/>
      <c r="DI332" s="6"/>
      <c r="DJ332" s="6"/>
      <c r="DK332" s="6"/>
      <c r="DL332" s="6"/>
      <c r="DM332" s="6"/>
      <c r="DN332" s="6"/>
      <c r="DO332" s="6"/>
      <c r="DP332" s="6"/>
      <c r="DQ332" s="6"/>
      <c r="DR332" s="6"/>
      <c r="DS332" s="6"/>
      <c r="DT332" s="6"/>
      <c r="DU332" s="6"/>
      <c r="DV332" s="6"/>
      <c r="DW332" s="6"/>
      <c r="DX332" s="6"/>
      <c r="DY332" s="6"/>
      <c r="DZ332" s="6"/>
      <c r="EA332" s="6"/>
      <c r="EB332" s="6"/>
      <c r="EC332" s="6"/>
      <c r="ED332" s="6"/>
      <c r="EE332" s="6"/>
      <c r="EF332" s="6"/>
      <c r="EG332" s="6"/>
      <c r="EH332" s="6"/>
      <c r="EI332" s="6"/>
      <c r="EJ332" s="6"/>
      <c r="EK332" s="6"/>
      <c r="EL332" s="6"/>
      <c r="EM332" s="6"/>
      <c r="EN332" s="6"/>
      <c r="EO332" s="6"/>
      <c r="EP332" s="6"/>
      <c r="EQ332" s="6"/>
      <c r="ER332" s="6"/>
      <c r="ES332" s="6"/>
      <c r="ET332" s="6"/>
      <c r="EU332" s="6"/>
      <c r="EV332" s="6"/>
      <c r="EW332" s="6"/>
      <c r="EX332" s="6"/>
      <c r="EY332" s="6"/>
      <c r="EZ332" s="6"/>
      <c r="FA332" s="6"/>
      <c r="FB332" s="6"/>
      <c r="FC332" s="6"/>
      <c r="FD332" s="6"/>
      <c r="FE332" s="6"/>
      <c r="FF332" s="6"/>
      <c r="FG332" s="6"/>
      <c r="FH332" s="6"/>
      <c r="FI332" s="6"/>
      <c r="FJ332" s="6"/>
      <c r="FK332" s="6"/>
      <c r="FL332" s="6"/>
      <c r="FM332" s="6"/>
      <c r="FN332" s="6"/>
      <c r="FO332" s="6"/>
      <c r="FP332" s="6"/>
      <c r="FQ332" s="6"/>
      <c r="FR332" s="6"/>
      <c r="FS332" s="6"/>
      <c r="FT332" s="6"/>
      <c r="FU332" s="6"/>
      <c r="FV332" s="6"/>
      <c r="FW332" s="6"/>
      <c r="FX332" s="6"/>
      <c r="FY332" s="6"/>
      <c r="FZ332" s="6"/>
      <c r="GA332" s="6"/>
      <c r="GB332" s="6"/>
      <c r="GC332" s="6"/>
      <c r="GD332" s="6"/>
      <c r="GE332" s="6"/>
      <c r="GF332" s="6"/>
      <c r="GG332" s="6"/>
      <c r="GH332" s="6"/>
      <c r="GI332" s="6"/>
      <c r="GJ332" s="6"/>
      <c r="GK332" s="6"/>
      <c r="GL332" s="6"/>
      <c r="GM332" s="6"/>
      <c r="GN332" s="6"/>
      <c r="GO332" s="6"/>
      <c r="GP332" s="6"/>
      <c r="GQ332" s="6"/>
      <c r="GR332" s="6"/>
      <c r="GS332" s="6"/>
      <c r="GT332" s="6"/>
      <c r="GU332" s="6"/>
      <c r="GV332" s="6"/>
      <c r="GW332" s="6"/>
      <c r="GX332" s="6"/>
      <c r="GY332" s="6"/>
      <c r="GZ332" s="6"/>
      <c r="HA332" s="6"/>
      <c r="HB332" s="6"/>
      <c r="HC332" s="6"/>
      <c r="HD332" s="6"/>
      <c r="HE332" s="6"/>
      <c r="HF332" s="6"/>
      <c r="HG332" s="6"/>
      <c r="HH332" s="6"/>
      <c r="HI332" s="6"/>
      <c r="HJ332" s="6"/>
      <c r="HK332" s="6"/>
      <c r="HL332" s="6"/>
      <c r="HM332" s="6"/>
      <c r="HN332" s="6"/>
      <c r="HO332" s="6"/>
      <c r="HP332" s="6"/>
      <c r="HQ332" s="6"/>
      <c r="HR332" s="6"/>
      <c r="HS332" s="6"/>
      <c r="HT332" s="6"/>
      <c r="HU332" s="6"/>
      <c r="HV332" s="6"/>
      <c r="HW332" s="6"/>
      <c r="HX332" s="6"/>
      <c r="HY332" s="6"/>
      <c r="HZ332" s="6"/>
      <c r="IA332" s="6"/>
      <c r="IB332" s="6"/>
      <c r="IC332" s="6"/>
      <c r="ID332" s="6"/>
      <c r="IE332" s="6"/>
      <c r="IF332" s="6"/>
      <c r="IG332" s="6"/>
      <c r="IH332" s="6"/>
      <c r="II332" s="6"/>
      <c r="IJ332" s="6"/>
      <c r="IK332" s="6"/>
      <c r="IL332" s="6"/>
      <c r="IM332" s="6"/>
      <c r="IN332" s="6"/>
      <c r="IO332" s="6"/>
      <c r="IP332" s="6"/>
      <c r="IQ332" s="6"/>
      <c r="IR332" s="6"/>
      <c r="IS332" s="6"/>
      <c r="IT332" s="6"/>
      <c r="IU332" s="6"/>
      <c r="IV332" s="6"/>
      <c r="IW332" s="6"/>
      <c r="IX332" s="6"/>
      <c r="IY332" s="6"/>
      <c r="IZ332" s="6"/>
      <c r="JA332" s="6"/>
      <c r="JB332" s="6"/>
      <c r="JC332" s="6"/>
      <c r="JD332" s="6"/>
      <c r="JE332" s="6"/>
      <c r="JF332" s="6"/>
      <c r="JG332" s="6"/>
      <c r="JH332" s="6"/>
      <c r="JI332" s="6"/>
      <c r="JJ332" s="6"/>
      <c r="JK332" s="6"/>
      <c r="JL332" s="6"/>
      <c r="JM332" s="6"/>
      <c r="JN332" s="6"/>
      <c r="JO332" s="6"/>
      <c r="JP332" s="6"/>
      <c r="JQ332" s="6"/>
      <c r="JR332" s="6"/>
      <c r="JS332" s="6"/>
      <c r="JT332" s="6"/>
      <c r="JU332" s="6"/>
      <c r="JV332" s="6"/>
      <c r="JW332" s="6"/>
      <c r="JX332" s="6"/>
      <c r="JY332" s="6"/>
      <c r="JZ332" s="6"/>
      <c r="KA332" s="6"/>
      <c r="KB332" s="6"/>
      <c r="KC332" s="6"/>
      <c r="KD332" s="6"/>
      <c r="KE332" s="6"/>
      <c r="KF332" s="6"/>
      <c r="KG332" s="6"/>
      <c r="KH332" s="6"/>
      <c r="KI332" s="6"/>
      <c r="KJ332" s="6"/>
      <c r="KK332" s="6"/>
      <c r="KL332" s="6"/>
      <c r="KM332" s="6"/>
      <c r="KN332" s="6"/>
      <c r="KO332" s="6"/>
      <c r="KP332" s="6"/>
      <c r="KQ332" s="6"/>
      <c r="KR332" s="6"/>
      <c r="KS332" s="6"/>
      <c r="KT332" s="6"/>
      <c r="KU332" s="6"/>
      <c r="KV332" s="6"/>
      <c r="KW332" s="6"/>
      <c r="KX332" s="6"/>
      <c r="KY332" s="6"/>
      <c r="KZ332" s="6"/>
      <c r="LA332" s="6"/>
      <c r="LB332" s="6"/>
      <c r="LC332" s="6"/>
      <c r="LD332" s="6"/>
      <c r="LE332" s="6"/>
      <c r="LF332" s="6"/>
      <c r="LG332" s="6"/>
      <c r="LH332" s="6"/>
      <c r="LI332" s="6"/>
      <c r="LJ332" s="6"/>
      <c r="LK332" s="6"/>
      <c r="LL332" s="6"/>
      <c r="LM332" s="6"/>
      <c r="LN332" s="6"/>
      <c r="LO332" s="6"/>
      <c r="LP332" s="6"/>
      <c r="LQ332" s="6"/>
      <c r="LR332" s="6"/>
      <c r="LS332" s="6"/>
      <c r="LT332" s="6"/>
      <c r="LU332" s="6"/>
      <c r="LV332" s="6"/>
      <c r="LW332" s="6"/>
      <c r="LX332" s="6"/>
      <c r="LY332" s="6"/>
      <c r="LZ332" s="6"/>
      <c r="MA332" s="6"/>
      <c r="MB332" s="6"/>
      <c r="MC332" s="6"/>
      <c r="MD332" s="6"/>
      <c r="ME332" s="6"/>
      <c r="MF332" s="6"/>
      <c r="MG332" s="6"/>
      <c r="MH332" s="6"/>
      <c r="MI332" s="6"/>
      <c r="MJ332" s="6"/>
      <c r="MK332" s="6"/>
      <c r="ML332" s="6"/>
      <c r="MM332" s="6"/>
      <c r="MN332" s="6"/>
      <c r="MO332" s="6"/>
      <c r="MP332" s="6"/>
      <c r="MQ332" s="6"/>
      <c r="MR332" s="6"/>
      <c r="MS332" s="6"/>
      <c r="MT332" s="6"/>
      <c r="MU332" s="6"/>
      <c r="MV332" s="6"/>
      <c r="MW332" s="6"/>
      <c r="MX332" s="6"/>
      <c r="MY332" s="6"/>
      <c r="MZ332" s="6"/>
      <c r="NA332" s="6"/>
      <c r="NB332" s="6"/>
      <c r="NC332" s="6"/>
      <c r="ND332" s="6"/>
      <c r="NE332" s="6"/>
      <c r="NF332" s="6"/>
      <c r="NG332" s="6"/>
      <c r="NH332" s="6"/>
      <c r="NI332" s="6"/>
      <c r="NJ332" s="6"/>
      <c r="NK332" s="6"/>
      <c r="NL332" s="6"/>
      <c r="NM332" s="6"/>
      <c r="NN332" s="6"/>
      <c r="NO332" s="6"/>
      <c r="NP332" s="6"/>
      <c r="NQ332" s="6"/>
      <c r="NR332" s="6"/>
      <c r="NS332" s="6"/>
      <c r="NT332" s="6"/>
      <c r="NU332" s="6"/>
      <c r="NV332" s="6"/>
      <c r="NW332" s="6"/>
      <c r="NX332" s="6"/>
      <c r="NY332" s="6"/>
      <c r="NZ332" s="6"/>
      <c r="OA332" s="6"/>
      <c r="OB332" s="6"/>
      <c r="OC332" s="6"/>
      <c r="OD332" s="6"/>
      <c r="OE332" s="6"/>
      <c r="OF332" s="6"/>
      <c r="OG332" s="6"/>
      <c r="OH332" s="6"/>
      <c r="OI332" s="6"/>
      <c r="OJ332" s="6"/>
      <c r="OK332" s="6"/>
      <c r="OL332" s="6"/>
      <c r="OM332" s="6"/>
      <c r="ON332" s="6"/>
      <c r="OO332" s="6"/>
      <c r="OP332" s="6"/>
      <c r="OQ332" s="6"/>
      <c r="OR332" s="6"/>
      <c r="OS332" s="6"/>
      <c r="OT332" s="6"/>
      <c r="OU332" s="6"/>
      <c r="OV332" s="6"/>
      <c r="OW332" s="6"/>
      <c r="OX332" s="6"/>
      <c r="OY332" s="6"/>
      <c r="OZ332" s="6"/>
      <c r="PA332" s="6"/>
      <c r="PB332" s="6"/>
      <c r="PC332" s="6"/>
      <c r="PD332" s="6"/>
      <c r="PE332" s="6"/>
      <c r="PF332" s="6"/>
      <c r="PG332" s="6"/>
      <c r="PH332" s="6"/>
      <c r="PI332" s="6"/>
      <c r="PJ332" s="6"/>
      <c r="PK332" s="6"/>
      <c r="PL332" s="6"/>
      <c r="PM332" s="6"/>
      <c r="PN332" s="6"/>
      <c r="PO332" s="6"/>
      <c r="PP332" s="6"/>
      <c r="PQ332" s="6"/>
      <c r="PR332" s="6"/>
      <c r="PS332" s="6"/>
      <c r="PT332" s="6"/>
      <c r="PU332" s="6"/>
      <c r="PV332" s="6"/>
      <c r="PW332" s="6"/>
      <c r="PX332" s="6"/>
      <c r="PY332" s="6"/>
      <c r="PZ332" s="6"/>
      <c r="QA332" s="6"/>
      <c r="QB332" s="6"/>
      <c r="QC332" s="6"/>
      <c r="QD332" s="6"/>
      <c r="QE332" s="6"/>
      <c r="QF332" s="6"/>
      <c r="QG332" s="6"/>
      <c r="QH332" s="6"/>
      <c r="QI332" s="6"/>
      <c r="QJ332" s="6"/>
      <c r="QK332" s="6"/>
      <c r="QL332" s="6"/>
      <c r="QM332" s="6"/>
      <c r="QN332" s="6"/>
      <c r="QO332" s="6"/>
      <c r="QP332" s="6"/>
      <c r="QQ332" s="6"/>
      <c r="QR332" s="6"/>
      <c r="QS332" s="6"/>
      <c r="QT332" s="6"/>
      <c r="QU332" s="6"/>
      <c r="QV332" s="6"/>
      <c r="QW332" s="6"/>
      <c r="QX332" s="6"/>
      <c r="QY332" s="6"/>
      <c r="QZ332" s="6"/>
      <c r="RA332" s="6"/>
      <c r="RB332" s="6"/>
      <c r="RC332" s="6"/>
      <c r="RD332" s="6"/>
      <c r="RE332" s="6"/>
      <c r="RF332" s="6"/>
      <c r="RG332" s="6"/>
      <c r="RH332" s="6"/>
      <c r="RI332" s="6"/>
      <c r="RJ332" s="6"/>
      <c r="RK332" s="6"/>
      <c r="RL332" s="6"/>
      <c r="RM332" s="6"/>
      <c r="RN332" s="6"/>
      <c r="RO332" s="6"/>
      <c r="RP332" s="6"/>
      <c r="RQ332" s="6"/>
      <c r="RR332" s="6"/>
      <c r="RS332" s="6"/>
      <c r="RT332" s="6"/>
      <c r="RU332" s="6"/>
      <c r="RV332" s="6"/>
      <c r="RW332" s="6"/>
      <c r="RX332" s="6"/>
      <c r="RY332" s="6"/>
      <c r="RZ332" s="6"/>
      <c r="SA332" s="6"/>
      <c r="SB332" s="6"/>
      <c r="SC332" s="6"/>
      <c r="SD332" s="6"/>
      <c r="SE332" s="6"/>
      <c r="SF332" s="6"/>
      <c r="SG332" s="6"/>
      <c r="SH332" s="6"/>
      <c r="SI332" s="6"/>
      <c r="SJ332" s="6"/>
      <c r="SK332" s="6"/>
      <c r="SL332" s="6"/>
      <c r="SM332" s="6"/>
      <c r="SN332" s="6"/>
      <c r="SO332" s="6"/>
      <c r="SP332" s="6"/>
      <c r="SQ332" s="6"/>
      <c r="SR332" s="6"/>
      <c r="SS332" s="6"/>
      <c r="ST332" s="6"/>
      <c r="SU332" s="6"/>
      <c r="SV332" s="6"/>
      <c r="SW332" s="6"/>
      <c r="SX332" s="6"/>
      <c r="SY332" s="6"/>
      <c r="SZ332" s="6"/>
      <c r="TA332" s="6"/>
      <c r="TB332" s="6"/>
      <c r="TC332" s="6"/>
      <c r="TD332" s="6"/>
      <c r="TE332" s="6"/>
      <c r="TF332" s="6"/>
      <c r="TG332" s="6"/>
      <c r="TH332" s="6"/>
      <c r="TI332" s="6"/>
      <c r="TJ332" s="6"/>
      <c r="TK332" s="6"/>
      <c r="TL332" s="6"/>
      <c r="TM332" s="6"/>
      <c r="TN332" s="6"/>
      <c r="TO332" s="6"/>
      <c r="TP332" s="6"/>
      <c r="TQ332" s="6"/>
      <c r="TR332" s="6"/>
      <c r="TS332" s="6"/>
      <c r="TT332" s="6"/>
      <c r="TU332" s="6"/>
      <c r="TV332" s="6"/>
      <c r="TW332" s="6"/>
      <c r="TX332" s="6"/>
      <c r="TY332" s="6"/>
      <c r="TZ332" s="6"/>
      <c r="UA332" s="6"/>
      <c r="UB332" s="6"/>
      <c r="UC332" s="6"/>
      <c r="UD332" s="6"/>
      <c r="UE332" s="6"/>
      <c r="UF332" s="6"/>
      <c r="UG332" s="6"/>
      <c r="UH332" s="6"/>
      <c r="UI332" s="6"/>
      <c r="UJ332" s="6"/>
      <c r="UK332" s="6"/>
      <c r="UL332" s="6"/>
      <c r="UM332" s="6"/>
      <c r="UN332" s="6"/>
      <c r="UO332" s="6"/>
      <c r="UP332" s="6"/>
      <c r="UQ332" s="6"/>
      <c r="UR332" s="6"/>
      <c r="US332" s="6"/>
      <c r="UT332" s="6"/>
      <c r="UU332" s="6"/>
      <c r="UV332" s="6"/>
      <c r="UW332" s="6"/>
      <c r="UX332" s="6"/>
      <c r="UY332" s="6"/>
      <c r="UZ332" s="6"/>
      <c r="VA332" s="6"/>
      <c r="VB332" s="6"/>
      <c r="VC332" s="6"/>
      <c r="VD332" s="6"/>
      <c r="VE332" s="6"/>
      <c r="VF332" s="6"/>
      <c r="VG332" s="6"/>
      <c r="VH332" s="6"/>
      <c r="VI332" s="6"/>
      <c r="VJ332" s="6"/>
      <c r="VK332" s="6"/>
      <c r="VL332" s="6"/>
      <c r="VM332" s="6"/>
      <c r="VN332" s="6"/>
      <c r="VO332" s="6"/>
      <c r="VP332" s="6"/>
      <c r="VQ332" s="6"/>
      <c r="VR332" s="6"/>
      <c r="VS332" s="6"/>
      <c r="VT332" s="6"/>
      <c r="VU332" s="6"/>
      <c r="VV332" s="6"/>
      <c r="VW332" s="6"/>
      <c r="VX332" s="6"/>
      <c r="VY332" s="6"/>
      <c r="VZ332" s="6"/>
      <c r="WA332" s="6"/>
      <c r="WB332" s="6"/>
      <c r="WC332" s="6"/>
      <c r="WD332" s="6"/>
      <c r="WE332" s="6"/>
      <c r="WF332" s="6"/>
      <c r="WG332" s="6"/>
      <c r="WH332" s="6"/>
      <c r="WI332" s="6"/>
      <c r="WJ332" s="6"/>
      <c r="WK332" s="6"/>
      <c r="WL332" s="6"/>
      <c r="WM332" s="6"/>
      <c r="WN332" s="6"/>
      <c r="WO332" s="6"/>
      <c r="WP332" s="6"/>
      <c r="WQ332" s="6"/>
      <c r="WR332" s="6"/>
      <c r="WS332" s="6"/>
      <c r="WT332" s="6"/>
      <c r="WU332" s="6"/>
      <c r="WV332" s="6"/>
      <c r="WW332" s="6"/>
      <c r="WX332" s="6"/>
      <c r="WY332" s="6"/>
      <c r="WZ332" s="6"/>
      <c r="XA332" s="6"/>
      <c r="XB332" s="6"/>
      <c r="XC332" s="6"/>
      <c r="XD332" s="6"/>
      <c r="XE332" s="6"/>
      <c r="XF332" s="6"/>
      <c r="XG332" s="6"/>
      <c r="XH332" s="6"/>
      <c r="XI332" s="6"/>
      <c r="XJ332" s="6"/>
      <c r="XK332" s="6"/>
      <c r="XL332" s="6"/>
      <c r="XM332" s="6"/>
      <c r="XN332" s="6"/>
      <c r="XO332" s="6"/>
      <c r="XP332" s="6"/>
      <c r="XQ332" s="6"/>
      <c r="XR332" s="6"/>
      <c r="XS332" s="6"/>
      <c r="XT332" s="6"/>
      <c r="XU332" s="6"/>
      <c r="XV332" s="6"/>
      <c r="XW332" s="6"/>
      <c r="XX332" s="6"/>
      <c r="XY332" s="6"/>
      <c r="XZ332" s="6"/>
      <c r="YA332" s="6"/>
      <c r="YB332" s="6"/>
      <c r="YC332" s="6"/>
      <c r="YD332" s="6"/>
      <c r="YE332" s="6"/>
      <c r="YF332" s="6"/>
      <c r="YG332" s="6"/>
      <c r="YH332" s="6"/>
      <c r="YI332" s="6"/>
      <c r="YJ332" s="6"/>
      <c r="YK332" s="6"/>
      <c r="YL332" s="6"/>
      <c r="YM332" s="6"/>
      <c r="YN332" s="6"/>
      <c r="YO332" s="6"/>
      <c r="YP332" s="6"/>
      <c r="YQ332" s="6"/>
      <c r="YR332" s="6"/>
      <c r="YS332" s="6"/>
      <c r="YT332" s="6"/>
      <c r="YU332" s="6"/>
      <c r="YV332" s="6"/>
      <c r="YW332" s="6"/>
      <c r="YX332" s="6"/>
      <c r="YY332" s="6"/>
      <c r="YZ332" s="6"/>
      <c r="ZA332" s="6"/>
      <c r="ZB332" s="6"/>
      <c r="ZC332" s="6"/>
      <c r="ZD332" s="6"/>
      <c r="ZE332" s="6"/>
      <c r="ZF332" s="6"/>
      <c r="ZG332" s="6"/>
      <c r="ZH332" s="6"/>
      <c r="ZI332" s="6"/>
      <c r="ZJ332" s="6"/>
      <c r="ZK332" s="6"/>
      <c r="ZL332" s="6"/>
      <c r="ZM332" s="6"/>
      <c r="ZN332" s="6"/>
      <c r="ZO332" s="6"/>
      <c r="ZP332" s="6"/>
      <c r="ZQ332" s="6"/>
      <c r="ZR332" s="6"/>
      <c r="ZS332" s="6"/>
      <c r="ZT332" s="6"/>
      <c r="ZU332" s="6"/>
      <c r="ZV332" s="6"/>
      <c r="ZW332" s="6"/>
      <c r="ZX332" s="6"/>
      <c r="ZY332" s="6"/>
      <c r="ZZ332" s="6"/>
      <c r="AAA332" s="6"/>
      <c r="AAB332" s="6"/>
      <c r="AAC332" s="6"/>
      <c r="AAD332" s="6"/>
      <c r="AAE332" s="6"/>
      <c r="AAF332" s="6"/>
      <c r="AAG332" s="6"/>
      <c r="AAH332" s="6"/>
      <c r="AAI332" s="6"/>
      <c r="AAJ332" s="6"/>
      <c r="AAK332" s="6"/>
      <c r="AAL332" s="6"/>
      <c r="AAM332" s="6"/>
      <c r="AAN332" s="6"/>
      <c r="AAO332" s="6"/>
      <c r="AAP332" s="6"/>
      <c r="AAQ332" s="6"/>
      <c r="AAR332" s="6"/>
      <c r="AAS332" s="6"/>
      <c r="AAT332" s="6"/>
      <c r="AAU332" s="6"/>
      <c r="AAV332" s="6"/>
      <c r="AAW332" s="6"/>
      <c r="AAX332" s="6"/>
      <c r="AAY332" s="6"/>
      <c r="AAZ332" s="6"/>
      <c r="ABA332" s="6"/>
      <c r="ABB332" s="6"/>
      <c r="ABC332" s="6"/>
      <c r="ABD332" s="6"/>
      <c r="ABE332" s="6"/>
      <c r="ABF332" s="6"/>
      <c r="ABG332" s="6"/>
      <c r="ABH332" s="6"/>
      <c r="ABI332" s="6"/>
      <c r="ABJ332" s="6"/>
      <c r="ABK332" s="6"/>
      <c r="ABL332" s="6"/>
      <c r="ABM332" s="6"/>
      <c r="ABN332" s="6"/>
      <c r="ABO332" s="6"/>
      <c r="ABP332" s="6"/>
      <c r="ABQ332" s="6"/>
      <c r="ABR332" s="6"/>
      <c r="ABS332" s="6"/>
      <c r="ABT332" s="6"/>
      <c r="ABU332" s="6"/>
      <c r="ABV332" s="6"/>
      <c r="ABW332" s="6"/>
      <c r="ABX332" s="6"/>
      <c r="ABY332" s="6"/>
      <c r="ABZ332" s="6"/>
      <c r="ACA332" s="6"/>
      <c r="ACB332" s="6"/>
      <c r="ACC332" s="6"/>
      <c r="ACD332" s="6"/>
      <c r="ACE332" s="6"/>
      <c r="ACF332" s="6"/>
      <c r="ACG332" s="6"/>
      <c r="ACH332" s="6"/>
      <c r="ACI332" s="6"/>
      <c r="ACJ332" s="6"/>
      <c r="ACK332" s="6"/>
      <c r="ACL332" s="6"/>
      <c r="ACM332" s="6"/>
      <c r="ACN332" s="6"/>
      <c r="ACO332" s="6"/>
      <c r="ACP332" s="6"/>
      <c r="ACQ332" s="6"/>
      <c r="ACR332" s="6"/>
      <c r="ACS332" s="6"/>
      <c r="ACT332" s="6"/>
      <c r="ACU332" s="6"/>
      <c r="ACV332" s="6"/>
      <c r="ACW332" s="6"/>
      <c r="ACX332" s="6"/>
      <c r="ACY332" s="6"/>
      <c r="ACZ332" s="6"/>
      <c r="ADA332" s="6"/>
      <c r="ADB332" s="6"/>
      <c r="ADC332" s="6"/>
      <c r="ADD332" s="6"/>
      <c r="ADE332" s="6"/>
      <c r="ADF332" s="6"/>
      <c r="ADG332" s="6"/>
      <c r="ADH332" s="6"/>
      <c r="ADI332" s="6"/>
      <c r="ADJ332" s="6"/>
      <c r="ADK332" s="6"/>
      <c r="ADL332" s="6"/>
      <c r="ADM332" s="6"/>
      <c r="ADN332" s="6"/>
      <c r="ADO332" s="6"/>
      <c r="ADP332" s="6"/>
      <c r="ADQ332" s="6"/>
      <c r="ADR332" s="6"/>
      <c r="ADS332" s="6"/>
      <c r="ADT332" s="6"/>
      <c r="ADU332" s="6"/>
      <c r="ADV332" s="6"/>
      <c r="ADW332" s="6"/>
      <c r="ADX332" s="6"/>
      <c r="ADY332" s="6"/>
      <c r="ADZ332" s="6"/>
      <c r="AEA332" s="6"/>
      <c r="AEB332" s="6"/>
      <c r="AEC332" s="6"/>
      <c r="AED332" s="6"/>
      <c r="AEE332" s="6"/>
      <c r="AEF332" s="6"/>
      <c r="AEG332" s="6"/>
      <c r="AEH332" s="6"/>
      <c r="AEI332" s="6"/>
      <c r="AEJ332" s="6"/>
      <c r="AEK332" s="6"/>
      <c r="AEL332" s="6"/>
      <c r="AEM332" s="6"/>
      <c r="AEN332" s="6"/>
      <c r="AEO332" s="6"/>
      <c r="AEP332" s="6"/>
      <c r="AEQ332" s="6"/>
      <c r="AER332" s="6"/>
      <c r="AES332" s="6"/>
      <c r="AET332" s="6"/>
      <c r="AEU332" s="6"/>
      <c r="AEV332" s="6"/>
      <c r="AEW332" s="6"/>
      <c r="AEX332" s="6"/>
      <c r="AEY332" s="6"/>
      <c r="AEZ332" s="6"/>
      <c r="AFA332" s="6"/>
      <c r="AFB332" s="6"/>
      <c r="AFC332" s="6"/>
      <c r="AFD332" s="6"/>
      <c r="AFE332" s="6"/>
      <c r="AFF332" s="6"/>
      <c r="AFG332" s="6"/>
      <c r="AFH332" s="6"/>
      <c r="AFI332" s="6"/>
      <c r="AFJ332" s="6"/>
      <c r="AFK332" s="6"/>
      <c r="AFL332" s="6"/>
    </row>
    <row r="333" spans="1:844" s="10" customFormat="1" ht="34.5" customHeight="1">
      <c r="A333" s="94" t="s">
        <v>333</v>
      </c>
      <c r="B333" s="95" t="s">
        <v>91</v>
      </c>
      <c r="C333" s="93" t="s">
        <v>86</v>
      </c>
      <c r="D333" s="93"/>
      <c r="E333" s="2" t="s">
        <v>151</v>
      </c>
      <c r="F333" s="93" t="s">
        <v>92</v>
      </c>
      <c r="G333" s="93" t="s">
        <v>152</v>
      </c>
      <c r="H333" s="86"/>
      <c r="I333" s="91"/>
      <c r="J333" s="86"/>
      <c r="K333" s="86"/>
      <c r="L333" s="86"/>
      <c r="M333" s="86"/>
      <c r="N333" s="80"/>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c r="DL333" s="6"/>
      <c r="DM333" s="6"/>
      <c r="DN333" s="6"/>
      <c r="DO333" s="6"/>
      <c r="DP333" s="6"/>
      <c r="DQ333" s="6"/>
      <c r="DR333" s="6"/>
      <c r="DS333" s="6"/>
      <c r="DT333" s="6"/>
      <c r="DU333" s="6"/>
      <c r="DV333" s="6"/>
      <c r="DW333" s="6"/>
      <c r="DX333" s="6"/>
      <c r="DY333" s="6"/>
      <c r="DZ333" s="6"/>
      <c r="EA333" s="6"/>
      <c r="EB333" s="6"/>
      <c r="EC333" s="6"/>
      <c r="ED333" s="6"/>
      <c r="EE333" s="6"/>
      <c r="EF333" s="6"/>
      <c r="EG333" s="6"/>
      <c r="EH333" s="6"/>
      <c r="EI333" s="6"/>
      <c r="EJ333" s="6"/>
      <c r="EK333" s="6"/>
      <c r="EL333" s="6"/>
      <c r="EM333" s="6"/>
      <c r="EN333" s="6"/>
      <c r="EO333" s="6"/>
      <c r="EP333" s="6"/>
      <c r="EQ333" s="6"/>
      <c r="ER333" s="6"/>
      <c r="ES333" s="6"/>
      <c r="ET333" s="6"/>
      <c r="EU333" s="6"/>
      <c r="EV333" s="6"/>
      <c r="EW333" s="6"/>
      <c r="EX333" s="6"/>
      <c r="EY333" s="6"/>
      <c r="EZ333" s="6"/>
      <c r="FA333" s="6"/>
      <c r="FB333" s="6"/>
      <c r="FC333" s="6"/>
      <c r="FD333" s="6"/>
      <c r="FE333" s="6"/>
      <c r="FF333" s="6"/>
      <c r="FG333" s="6"/>
      <c r="FH333" s="6"/>
      <c r="FI333" s="6"/>
      <c r="FJ333" s="6"/>
      <c r="FK333" s="6"/>
      <c r="FL333" s="6"/>
      <c r="FM333" s="6"/>
      <c r="FN333" s="6"/>
      <c r="FO333" s="6"/>
      <c r="FP333" s="6"/>
      <c r="FQ333" s="6"/>
      <c r="FR333" s="6"/>
      <c r="FS333" s="6"/>
      <c r="FT333" s="6"/>
      <c r="FU333" s="6"/>
      <c r="FV333" s="6"/>
      <c r="FW333" s="6"/>
      <c r="FX333" s="6"/>
      <c r="FY333" s="6"/>
      <c r="FZ333" s="6"/>
      <c r="GA333" s="6"/>
      <c r="GB333" s="6"/>
      <c r="GC333" s="6"/>
      <c r="GD333" s="6"/>
      <c r="GE333" s="6"/>
      <c r="GF333" s="6"/>
      <c r="GG333" s="6"/>
      <c r="GH333" s="6"/>
      <c r="GI333" s="6"/>
      <c r="GJ333" s="6"/>
      <c r="GK333" s="6"/>
      <c r="GL333" s="6"/>
      <c r="GM333" s="6"/>
      <c r="GN333" s="6"/>
      <c r="GO333" s="6"/>
      <c r="GP333" s="6"/>
      <c r="GQ333" s="6"/>
      <c r="GR333" s="6"/>
      <c r="GS333" s="6"/>
      <c r="GT333" s="6"/>
      <c r="GU333" s="6"/>
      <c r="GV333" s="6"/>
      <c r="GW333" s="6"/>
      <c r="GX333" s="6"/>
      <c r="GY333" s="6"/>
      <c r="GZ333" s="6"/>
      <c r="HA333" s="6"/>
      <c r="HB333" s="6"/>
      <c r="HC333" s="6"/>
      <c r="HD333" s="6"/>
      <c r="HE333" s="6"/>
      <c r="HF333" s="6"/>
      <c r="HG333" s="6"/>
      <c r="HH333" s="6"/>
      <c r="HI333" s="6"/>
      <c r="HJ333" s="6"/>
      <c r="HK333" s="6"/>
      <c r="HL333" s="6"/>
      <c r="HM333" s="6"/>
      <c r="HN333" s="6"/>
      <c r="HO333" s="6"/>
      <c r="HP333" s="6"/>
      <c r="HQ333" s="6"/>
      <c r="HR333" s="6"/>
      <c r="HS333" s="6"/>
      <c r="HT333" s="6"/>
      <c r="HU333" s="6"/>
      <c r="HV333" s="6"/>
      <c r="HW333" s="6"/>
      <c r="HX333" s="6"/>
      <c r="HY333" s="6"/>
      <c r="HZ333" s="6"/>
      <c r="IA333" s="6"/>
      <c r="IB333" s="6"/>
      <c r="IC333" s="6"/>
      <c r="ID333" s="6"/>
      <c r="IE333" s="6"/>
      <c r="IF333" s="6"/>
      <c r="IG333" s="6"/>
      <c r="IH333" s="6"/>
      <c r="II333" s="6"/>
      <c r="IJ333" s="6"/>
      <c r="IK333" s="6"/>
      <c r="IL333" s="6"/>
      <c r="IM333" s="6"/>
      <c r="IN333" s="6"/>
      <c r="IO333" s="6"/>
      <c r="IP333" s="6"/>
      <c r="IQ333" s="6"/>
      <c r="IR333" s="6"/>
      <c r="IS333" s="6"/>
      <c r="IT333" s="6"/>
      <c r="IU333" s="6"/>
      <c r="IV333" s="6"/>
      <c r="IW333" s="6"/>
      <c r="IX333" s="6"/>
      <c r="IY333" s="6"/>
      <c r="IZ333" s="6"/>
      <c r="JA333" s="6"/>
      <c r="JB333" s="6"/>
      <c r="JC333" s="6"/>
      <c r="JD333" s="6"/>
      <c r="JE333" s="6"/>
      <c r="JF333" s="6"/>
      <c r="JG333" s="6"/>
      <c r="JH333" s="6"/>
      <c r="JI333" s="6"/>
      <c r="JJ333" s="6"/>
      <c r="JK333" s="6"/>
      <c r="JL333" s="6"/>
      <c r="JM333" s="6"/>
      <c r="JN333" s="6"/>
      <c r="JO333" s="6"/>
      <c r="JP333" s="6"/>
      <c r="JQ333" s="6"/>
      <c r="JR333" s="6"/>
      <c r="JS333" s="6"/>
      <c r="JT333" s="6"/>
      <c r="JU333" s="6"/>
      <c r="JV333" s="6"/>
      <c r="JW333" s="6"/>
      <c r="JX333" s="6"/>
      <c r="JY333" s="6"/>
      <c r="JZ333" s="6"/>
      <c r="KA333" s="6"/>
      <c r="KB333" s="6"/>
      <c r="KC333" s="6"/>
      <c r="KD333" s="6"/>
      <c r="KE333" s="6"/>
      <c r="KF333" s="6"/>
      <c r="KG333" s="6"/>
      <c r="KH333" s="6"/>
      <c r="KI333" s="6"/>
      <c r="KJ333" s="6"/>
      <c r="KK333" s="6"/>
      <c r="KL333" s="6"/>
      <c r="KM333" s="6"/>
      <c r="KN333" s="6"/>
      <c r="KO333" s="6"/>
      <c r="KP333" s="6"/>
      <c r="KQ333" s="6"/>
      <c r="KR333" s="6"/>
      <c r="KS333" s="6"/>
      <c r="KT333" s="6"/>
      <c r="KU333" s="6"/>
      <c r="KV333" s="6"/>
      <c r="KW333" s="6"/>
      <c r="KX333" s="6"/>
      <c r="KY333" s="6"/>
      <c r="KZ333" s="6"/>
      <c r="LA333" s="6"/>
      <c r="LB333" s="6"/>
      <c r="LC333" s="6"/>
      <c r="LD333" s="6"/>
      <c r="LE333" s="6"/>
      <c r="LF333" s="6"/>
      <c r="LG333" s="6"/>
      <c r="LH333" s="6"/>
      <c r="LI333" s="6"/>
      <c r="LJ333" s="6"/>
      <c r="LK333" s="6"/>
      <c r="LL333" s="6"/>
      <c r="LM333" s="6"/>
      <c r="LN333" s="6"/>
      <c r="LO333" s="6"/>
      <c r="LP333" s="6"/>
      <c r="LQ333" s="6"/>
      <c r="LR333" s="6"/>
      <c r="LS333" s="6"/>
      <c r="LT333" s="6"/>
      <c r="LU333" s="6"/>
      <c r="LV333" s="6"/>
      <c r="LW333" s="6"/>
      <c r="LX333" s="6"/>
      <c r="LY333" s="6"/>
      <c r="LZ333" s="6"/>
      <c r="MA333" s="6"/>
      <c r="MB333" s="6"/>
      <c r="MC333" s="6"/>
      <c r="MD333" s="6"/>
      <c r="ME333" s="6"/>
      <c r="MF333" s="6"/>
      <c r="MG333" s="6"/>
      <c r="MH333" s="6"/>
      <c r="MI333" s="6"/>
      <c r="MJ333" s="6"/>
      <c r="MK333" s="6"/>
      <c r="ML333" s="6"/>
      <c r="MM333" s="6"/>
      <c r="MN333" s="6"/>
      <c r="MO333" s="6"/>
      <c r="MP333" s="6"/>
      <c r="MQ333" s="6"/>
      <c r="MR333" s="6"/>
      <c r="MS333" s="6"/>
      <c r="MT333" s="6"/>
      <c r="MU333" s="6"/>
      <c r="MV333" s="6"/>
      <c r="MW333" s="6"/>
      <c r="MX333" s="6"/>
      <c r="MY333" s="6"/>
      <c r="MZ333" s="6"/>
      <c r="NA333" s="6"/>
      <c r="NB333" s="6"/>
      <c r="NC333" s="6"/>
      <c r="ND333" s="6"/>
      <c r="NE333" s="6"/>
      <c r="NF333" s="6"/>
      <c r="NG333" s="6"/>
      <c r="NH333" s="6"/>
      <c r="NI333" s="6"/>
      <c r="NJ333" s="6"/>
      <c r="NK333" s="6"/>
      <c r="NL333" s="6"/>
      <c r="NM333" s="6"/>
      <c r="NN333" s="6"/>
      <c r="NO333" s="6"/>
      <c r="NP333" s="6"/>
      <c r="NQ333" s="6"/>
      <c r="NR333" s="6"/>
      <c r="NS333" s="6"/>
      <c r="NT333" s="6"/>
      <c r="NU333" s="6"/>
      <c r="NV333" s="6"/>
      <c r="NW333" s="6"/>
      <c r="NX333" s="6"/>
      <c r="NY333" s="6"/>
      <c r="NZ333" s="6"/>
      <c r="OA333" s="6"/>
      <c r="OB333" s="6"/>
      <c r="OC333" s="6"/>
      <c r="OD333" s="6"/>
      <c r="OE333" s="6"/>
      <c r="OF333" s="6"/>
      <c r="OG333" s="6"/>
      <c r="OH333" s="6"/>
      <c r="OI333" s="6"/>
      <c r="OJ333" s="6"/>
      <c r="OK333" s="6"/>
      <c r="OL333" s="6"/>
      <c r="OM333" s="6"/>
      <c r="ON333" s="6"/>
      <c r="OO333" s="6"/>
      <c r="OP333" s="6"/>
      <c r="OQ333" s="6"/>
      <c r="OR333" s="6"/>
      <c r="OS333" s="6"/>
      <c r="OT333" s="6"/>
      <c r="OU333" s="6"/>
      <c r="OV333" s="6"/>
      <c r="OW333" s="6"/>
      <c r="OX333" s="6"/>
      <c r="OY333" s="6"/>
      <c r="OZ333" s="6"/>
      <c r="PA333" s="6"/>
      <c r="PB333" s="6"/>
      <c r="PC333" s="6"/>
      <c r="PD333" s="6"/>
      <c r="PE333" s="6"/>
      <c r="PF333" s="6"/>
      <c r="PG333" s="6"/>
      <c r="PH333" s="6"/>
      <c r="PI333" s="6"/>
      <c r="PJ333" s="6"/>
      <c r="PK333" s="6"/>
      <c r="PL333" s="6"/>
      <c r="PM333" s="6"/>
      <c r="PN333" s="6"/>
      <c r="PO333" s="6"/>
      <c r="PP333" s="6"/>
      <c r="PQ333" s="6"/>
      <c r="PR333" s="6"/>
      <c r="PS333" s="6"/>
      <c r="PT333" s="6"/>
      <c r="PU333" s="6"/>
      <c r="PV333" s="6"/>
      <c r="PW333" s="6"/>
      <c r="PX333" s="6"/>
      <c r="PY333" s="6"/>
      <c r="PZ333" s="6"/>
      <c r="QA333" s="6"/>
      <c r="QB333" s="6"/>
      <c r="QC333" s="6"/>
      <c r="QD333" s="6"/>
      <c r="QE333" s="6"/>
      <c r="QF333" s="6"/>
      <c r="QG333" s="6"/>
      <c r="QH333" s="6"/>
      <c r="QI333" s="6"/>
      <c r="QJ333" s="6"/>
      <c r="QK333" s="6"/>
      <c r="QL333" s="6"/>
      <c r="QM333" s="6"/>
      <c r="QN333" s="6"/>
      <c r="QO333" s="6"/>
      <c r="QP333" s="6"/>
      <c r="QQ333" s="6"/>
      <c r="QR333" s="6"/>
      <c r="QS333" s="6"/>
      <c r="QT333" s="6"/>
      <c r="QU333" s="6"/>
      <c r="QV333" s="6"/>
      <c r="QW333" s="6"/>
      <c r="QX333" s="6"/>
      <c r="QY333" s="6"/>
      <c r="QZ333" s="6"/>
      <c r="RA333" s="6"/>
      <c r="RB333" s="6"/>
      <c r="RC333" s="6"/>
      <c r="RD333" s="6"/>
      <c r="RE333" s="6"/>
      <c r="RF333" s="6"/>
      <c r="RG333" s="6"/>
      <c r="RH333" s="6"/>
      <c r="RI333" s="6"/>
      <c r="RJ333" s="6"/>
      <c r="RK333" s="6"/>
      <c r="RL333" s="6"/>
      <c r="RM333" s="6"/>
      <c r="RN333" s="6"/>
      <c r="RO333" s="6"/>
      <c r="RP333" s="6"/>
      <c r="RQ333" s="6"/>
      <c r="RR333" s="6"/>
      <c r="RS333" s="6"/>
      <c r="RT333" s="6"/>
      <c r="RU333" s="6"/>
      <c r="RV333" s="6"/>
      <c r="RW333" s="6"/>
      <c r="RX333" s="6"/>
      <c r="RY333" s="6"/>
      <c r="RZ333" s="6"/>
      <c r="SA333" s="6"/>
      <c r="SB333" s="6"/>
      <c r="SC333" s="6"/>
      <c r="SD333" s="6"/>
      <c r="SE333" s="6"/>
      <c r="SF333" s="6"/>
      <c r="SG333" s="6"/>
      <c r="SH333" s="6"/>
      <c r="SI333" s="6"/>
      <c r="SJ333" s="6"/>
      <c r="SK333" s="6"/>
      <c r="SL333" s="6"/>
      <c r="SM333" s="6"/>
      <c r="SN333" s="6"/>
      <c r="SO333" s="6"/>
      <c r="SP333" s="6"/>
      <c r="SQ333" s="6"/>
      <c r="SR333" s="6"/>
      <c r="SS333" s="6"/>
      <c r="ST333" s="6"/>
      <c r="SU333" s="6"/>
      <c r="SV333" s="6"/>
      <c r="SW333" s="6"/>
      <c r="SX333" s="6"/>
      <c r="SY333" s="6"/>
      <c r="SZ333" s="6"/>
      <c r="TA333" s="6"/>
      <c r="TB333" s="6"/>
      <c r="TC333" s="6"/>
      <c r="TD333" s="6"/>
      <c r="TE333" s="6"/>
      <c r="TF333" s="6"/>
      <c r="TG333" s="6"/>
      <c r="TH333" s="6"/>
      <c r="TI333" s="6"/>
      <c r="TJ333" s="6"/>
      <c r="TK333" s="6"/>
      <c r="TL333" s="6"/>
      <c r="TM333" s="6"/>
      <c r="TN333" s="6"/>
      <c r="TO333" s="6"/>
      <c r="TP333" s="6"/>
      <c r="TQ333" s="6"/>
      <c r="TR333" s="6"/>
      <c r="TS333" s="6"/>
      <c r="TT333" s="6"/>
      <c r="TU333" s="6"/>
      <c r="TV333" s="6"/>
      <c r="TW333" s="6"/>
      <c r="TX333" s="6"/>
      <c r="TY333" s="6"/>
      <c r="TZ333" s="6"/>
      <c r="UA333" s="6"/>
      <c r="UB333" s="6"/>
      <c r="UC333" s="6"/>
      <c r="UD333" s="6"/>
      <c r="UE333" s="6"/>
      <c r="UF333" s="6"/>
      <c r="UG333" s="6"/>
      <c r="UH333" s="6"/>
      <c r="UI333" s="6"/>
      <c r="UJ333" s="6"/>
      <c r="UK333" s="6"/>
      <c r="UL333" s="6"/>
      <c r="UM333" s="6"/>
      <c r="UN333" s="6"/>
      <c r="UO333" s="6"/>
      <c r="UP333" s="6"/>
      <c r="UQ333" s="6"/>
      <c r="UR333" s="6"/>
      <c r="US333" s="6"/>
      <c r="UT333" s="6"/>
      <c r="UU333" s="6"/>
      <c r="UV333" s="6"/>
      <c r="UW333" s="6"/>
      <c r="UX333" s="6"/>
      <c r="UY333" s="6"/>
      <c r="UZ333" s="6"/>
      <c r="VA333" s="6"/>
      <c r="VB333" s="6"/>
      <c r="VC333" s="6"/>
      <c r="VD333" s="6"/>
      <c r="VE333" s="6"/>
      <c r="VF333" s="6"/>
      <c r="VG333" s="6"/>
      <c r="VH333" s="6"/>
      <c r="VI333" s="6"/>
      <c r="VJ333" s="6"/>
      <c r="VK333" s="6"/>
      <c r="VL333" s="6"/>
      <c r="VM333" s="6"/>
      <c r="VN333" s="6"/>
      <c r="VO333" s="6"/>
      <c r="VP333" s="6"/>
      <c r="VQ333" s="6"/>
      <c r="VR333" s="6"/>
      <c r="VS333" s="6"/>
      <c r="VT333" s="6"/>
      <c r="VU333" s="6"/>
      <c r="VV333" s="6"/>
      <c r="VW333" s="6"/>
      <c r="VX333" s="6"/>
      <c r="VY333" s="6"/>
      <c r="VZ333" s="6"/>
      <c r="WA333" s="6"/>
      <c r="WB333" s="6"/>
      <c r="WC333" s="6"/>
      <c r="WD333" s="6"/>
      <c r="WE333" s="6"/>
      <c r="WF333" s="6"/>
      <c r="WG333" s="6"/>
      <c r="WH333" s="6"/>
      <c r="WI333" s="6"/>
      <c r="WJ333" s="6"/>
      <c r="WK333" s="6"/>
      <c r="WL333" s="6"/>
      <c r="WM333" s="6"/>
      <c r="WN333" s="6"/>
      <c r="WO333" s="6"/>
      <c r="WP333" s="6"/>
      <c r="WQ333" s="6"/>
      <c r="WR333" s="6"/>
      <c r="WS333" s="6"/>
      <c r="WT333" s="6"/>
      <c r="WU333" s="6"/>
      <c r="WV333" s="6"/>
      <c r="WW333" s="6"/>
      <c r="WX333" s="6"/>
      <c r="WY333" s="6"/>
      <c r="WZ333" s="6"/>
      <c r="XA333" s="6"/>
      <c r="XB333" s="6"/>
      <c r="XC333" s="6"/>
      <c r="XD333" s="6"/>
      <c r="XE333" s="6"/>
      <c r="XF333" s="6"/>
      <c r="XG333" s="6"/>
      <c r="XH333" s="6"/>
      <c r="XI333" s="6"/>
      <c r="XJ333" s="6"/>
      <c r="XK333" s="6"/>
      <c r="XL333" s="6"/>
      <c r="XM333" s="6"/>
      <c r="XN333" s="6"/>
      <c r="XO333" s="6"/>
      <c r="XP333" s="6"/>
      <c r="XQ333" s="6"/>
      <c r="XR333" s="6"/>
      <c r="XS333" s="6"/>
      <c r="XT333" s="6"/>
      <c r="XU333" s="6"/>
      <c r="XV333" s="6"/>
      <c r="XW333" s="6"/>
      <c r="XX333" s="6"/>
      <c r="XY333" s="6"/>
      <c r="XZ333" s="6"/>
      <c r="YA333" s="6"/>
      <c r="YB333" s="6"/>
      <c r="YC333" s="6"/>
      <c r="YD333" s="6"/>
      <c r="YE333" s="6"/>
      <c r="YF333" s="6"/>
      <c r="YG333" s="6"/>
      <c r="YH333" s="6"/>
      <c r="YI333" s="6"/>
      <c r="YJ333" s="6"/>
      <c r="YK333" s="6"/>
      <c r="YL333" s="6"/>
      <c r="YM333" s="6"/>
      <c r="YN333" s="6"/>
      <c r="YO333" s="6"/>
      <c r="YP333" s="6"/>
      <c r="YQ333" s="6"/>
      <c r="YR333" s="6"/>
      <c r="YS333" s="6"/>
      <c r="YT333" s="6"/>
      <c r="YU333" s="6"/>
      <c r="YV333" s="6"/>
      <c r="YW333" s="6"/>
      <c r="YX333" s="6"/>
      <c r="YY333" s="6"/>
      <c r="YZ333" s="6"/>
      <c r="ZA333" s="6"/>
      <c r="ZB333" s="6"/>
      <c r="ZC333" s="6"/>
      <c r="ZD333" s="6"/>
      <c r="ZE333" s="6"/>
      <c r="ZF333" s="6"/>
      <c r="ZG333" s="6"/>
      <c r="ZH333" s="6"/>
      <c r="ZI333" s="6"/>
      <c r="ZJ333" s="6"/>
      <c r="ZK333" s="6"/>
      <c r="ZL333" s="6"/>
      <c r="ZM333" s="6"/>
      <c r="ZN333" s="6"/>
      <c r="ZO333" s="6"/>
      <c r="ZP333" s="6"/>
      <c r="ZQ333" s="6"/>
      <c r="ZR333" s="6"/>
      <c r="ZS333" s="6"/>
      <c r="ZT333" s="6"/>
      <c r="ZU333" s="6"/>
      <c r="ZV333" s="6"/>
      <c r="ZW333" s="6"/>
      <c r="ZX333" s="6"/>
      <c r="ZY333" s="6"/>
      <c r="ZZ333" s="6"/>
      <c r="AAA333" s="6"/>
      <c r="AAB333" s="6"/>
      <c r="AAC333" s="6"/>
      <c r="AAD333" s="6"/>
      <c r="AAE333" s="6"/>
      <c r="AAF333" s="6"/>
      <c r="AAG333" s="6"/>
      <c r="AAH333" s="6"/>
      <c r="AAI333" s="6"/>
      <c r="AAJ333" s="6"/>
      <c r="AAK333" s="6"/>
      <c r="AAL333" s="6"/>
      <c r="AAM333" s="6"/>
      <c r="AAN333" s="6"/>
      <c r="AAO333" s="6"/>
      <c r="AAP333" s="6"/>
      <c r="AAQ333" s="6"/>
      <c r="AAR333" s="6"/>
      <c r="AAS333" s="6"/>
      <c r="AAT333" s="6"/>
      <c r="AAU333" s="6"/>
      <c r="AAV333" s="6"/>
      <c r="AAW333" s="6"/>
      <c r="AAX333" s="6"/>
      <c r="AAY333" s="6"/>
      <c r="AAZ333" s="6"/>
      <c r="ABA333" s="6"/>
      <c r="ABB333" s="6"/>
      <c r="ABC333" s="6"/>
      <c r="ABD333" s="6"/>
      <c r="ABE333" s="6"/>
      <c r="ABF333" s="6"/>
      <c r="ABG333" s="6"/>
      <c r="ABH333" s="6"/>
      <c r="ABI333" s="6"/>
      <c r="ABJ333" s="6"/>
      <c r="ABK333" s="6"/>
      <c r="ABL333" s="6"/>
      <c r="ABM333" s="6"/>
      <c r="ABN333" s="6"/>
      <c r="ABO333" s="6"/>
      <c r="ABP333" s="6"/>
      <c r="ABQ333" s="6"/>
      <c r="ABR333" s="6"/>
      <c r="ABS333" s="6"/>
      <c r="ABT333" s="6"/>
      <c r="ABU333" s="6"/>
      <c r="ABV333" s="6"/>
      <c r="ABW333" s="6"/>
      <c r="ABX333" s="6"/>
      <c r="ABY333" s="6"/>
      <c r="ABZ333" s="6"/>
      <c r="ACA333" s="6"/>
      <c r="ACB333" s="6"/>
      <c r="ACC333" s="6"/>
      <c r="ACD333" s="6"/>
      <c r="ACE333" s="6"/>
      <c r="ACF333" s="6"/>
      <c r="ACG333" s="6"/>
      <c r="ACH333" s="6"/>
      <c r="ACI333" s="6"/>
      <c r="ACJ333" s="6"/>
      <c r="ACK333" s="6"/>
      <c r="ACL333" s="6"/>
      <c r="ACM333" s="6"/>
      <c r="ACN333" s="6"/>
      <c r="ACO333" s="6"/>
      <c r="ACP333" s="6"/>
      <c r="ACQ333" s="6"/>
      <c r="ACR333" s="6"/>
      <c r="ACS333" s="6"/>
      <c r="ACT333" s="6"/>
      <c r="ACU333" s="6"/>
      <c r="ACV333" s="6"/>
      <c r="ACW333" s="6"/>
      <c r="ACX333" s="6"/>
      <c r="ACY333" s="6"/>
      <c r="ACZ333" s="6"/>
      <c r="ADA333" s="6"/>
      <c r="ADB333" s="6"/>
      <c r="ADC333" s="6"/>
      <c r="ADD333" s="6"/>
      <c r="ADE333" s="6"/>
      <c r="ADF333" s="6"/>
      <c r="ADG333" s="6"/>
      <c r="ADH333" s="6"/>
      <c r="ADI333" s="6"/>
      <c r="ADJ333" s="6"/>
      <c r="ADK333" s="6"/>
      <c r="ADL333" s="6"/>
      <c r="ADM333" s="6"/>
      <c r="ADN333" s="6"/>
      <c r="ADO333" s="6"/>
      <c r="ADP333" s="6"/>
      <c r="ADQ333" s="6"/>
      <c r="ADR333" s="6"/>
      <c r="ADS333" s="6"/>
      <c r="ADT333" s="6"/>
      <c r="ADU333" s="6"/>
      <c r="ADV333" s="6"/>
      <c r="ADW333" s="6"/>
      <c r="ADX333" s="6"/>
      <c r="ADY333" s="6"/>
      <c r="ADZ333" s="6"/>
      <c r="AEA333" s="6"/>
      <c r="AEB333" s="6"/>
      <c r="AEC333" s="6"/>
      <c r="AED333" s="6"/>
      <c r="AEE333" s="6"/>
      <c r="AEF333" s="6"/>
      <c r="AEG333" s="6"/>
      <c r="AEH333" s="6"/>
      <c r="AEI333" s="6"/>
      <c r="AEJ333" s="6"/>
      <c r="AEK333" s="6"/>
      <c r="AEL333" s="6"/>
      <c r="AEM333" s="6"/>
      <c r="AEN333" s="6"/>
      <c r="AEO333" s="6"/>
      <c r="AEP333" s="6"/>
      <c r="AEQ333" s="6"/>
      <c r="AER333" s="6"/>
      <c r="AES333" s="6"/>
      <c r="AET333" s="6"/>
      <c r="AEU333" s="6"/>
      <c r="AEV333" s="6"/>
      <c r="AEW333" s="6"/>
      <c r="AEX333" s="6"/>
      <c r="AEY333" s="6"/>
      <c r="AEZ333" s="6"/>
      <c r="AFA333" s="6"/>
      <c r="AFB333" s="6"/>
      <c r="AFC333" s="6"/>
      <c r="AFD333" s="6"/>
      <c r="AFE333" s="6"/>
      <c r="AFF333" s="6"/>
      <c r="AFG333" s="6"/>
      <c r="AFH333" s="6"/>
      <c r="AFI333" s="6"/>
      <c r="AFJ333" s="6"/>
      <c r="AFK333" s="6"/>
      <c r="AFL333" s="6"/>
    </row>
    <row r="334" spans="1:844" s="10" customFormat="1" ht="108" customHeight="1">
      <c r="A334" s="94" t="s">
        <v>80</v>
      </c>
      <c r="B334" s="95" t="s">
        <v>94</v>
      </c>
      <c r="C334" s="93" t="s">
        <v>87</v>
      </c>
      <c r="D334" s="93"/>
      <c r="E334" s="2" t="s">
        <v>151</v>
      </c>
      <c r="F334" s="93" t="s">
        <v>93</v>
      </c>
      <c r="G334" s="93" t="s">
        <v>152</v>
      </c>
      <c r="H334" s="86"/>
      <c r="I334" s="91"/>
      <c r="J334" s="86"/>
      <c r="K334" s="86"/>
      <c r="L334" s="86"/>
      <c r="M334" s="86"/>
      <c r="N334" s="80"/>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c r="DL334" s="6"/>
      <c r="DM334" s="6"/>
      <c r="DN334" s="6"/>
      <c r="DO334" s="6"/>
      <c r="DP334" s="6"/>
      <c r="DQ334" s="6"/>
      <c r="DR334" s="6"/>
      <c r="DS334" s="6"/>
      <c r="DT334" s="6"/>
      <c r="DU334" s="6"/>
      <c r="DV334" s="6"/>
      <c r="DW334" s="6"/>
      <c r="DX334" s="6"/>
      <c r="DY334" s="6"/>
      <c r="DZ334" s="6"/>
      <c r="EA334" s="6"/>
      <c r="EB334" s="6"/>
      <c r="EC334" s="6"/>
      <c r="ED334" s="6"/>
      <c r="EE334" s="6"/>
      <c r="EF334" s="6"/>
      <c r="EG334" s="6"/>
      <c r="EH334" s="6"/>
      <c r="EI334" s="6"/>
      <c r="EJ334" s="6"/>
      <c r="EK334" s="6"/>
      <c r="EL334" s="6"/>
      <c r="EM334" s="6"/>
      <c r="EN334" s="6"/>
      <c r="EO334" s="6"/>
      <c r="EP334" s="6"/>
      <c r="EQ334" s="6"/>
      <c r="ER334" s="6"/>
      <c r="ES334" s="6"/>
      <c r="ET334" s="6"/>
      <c r="EU334" s="6"/>
      <c r="EV334" s="6"/>
      <c r="EW334" s="6"/>
      <c r="EX334" s="6"/>
      <c r="EY334" s="6"/>
      <c r="EZ334" s="6"/>
      <c r="FA334" s="6"/>
      <c r="FB334" s="6"/>
      <c r="FC334" s="6"/>
      <c r="FD334" s="6"/>
      <c r="FE334" s="6"/>
      <c r="FF334" s="6"/>
      <c r="FG334" s="6"/>
      <c r="FH334" s="6"/>
      <c r="FI334" s="6"/>
      <c r="FJ334" s="6"/>
      <c r="FK334" s="6"/>
      <c r="FL334" s="6"/>
      <c r="FM334" s="6"/>
      <c r="FN334" s="6"/>
      <c r="FO334" s="6"/>
      <c r="FP334" s="6"/>
      <c r="FQ334" s="6"/>
      <c r="FR334" s="6"/>
      <c r="FS334" s="6"/>
      <c r="FT334" s="6"/>
      <c r="FU334" s="6"/>
      <c r="FV334" s="6"/>
      <c r="FW334" s="6"/>
      <c r="FX334" s="6"/>
      <c r="FY334" s="6"/>
      <c r="FZ334" s="6"/>
      <c r="GA334" s="6"/>
      <c r="GB334" s="6"/>
      <c r="GC334" s="6"/>
      <c r="GD334" s="6"/>
      <c r="GE334" s="6"/>
      <c r="GF334" s="6"/>
      <c r="GG334" s="6"/>
      <c r="GH334" s="6"/>
      <c r="GI334" s="6"/>
      <c r="GJ334" s="6"/>
      <c r="GK334" s="6"/>
      <c r="GL334" s="6"/>
      <c r="GM334" s="6"/>
      <c r="GN334" s="6"/>
      <c r="GO334" s="6"/>
      <c r="GP334" s="6"/>
      <c r="GQ334" s="6"/>
      <c r="GR334" s="6"/>
      <c r="GS334" s="6"/>
      <c r="GT334" s="6"/>
      <c r="GU334" s="6"/>
      <c r="GV334" s="6"/>
      <c r="GW334" s="6"/>
      <c r="GX334" s="6"/>
      <c r="GY334" s="6"/>
      <c r="GZ334" s="6"/>
      <c r="HA334" s="6"/>
      <c r="HB334" s="6"/>
      <c r="HC334" s="6"/>
      <c r="HD334" s="6"/>
      <c r="HE334" s="6"/>
      <c r="HF334" s="6"/>
      <c r="HG334" s="6"/>
      <c r="HH334" s="6"/>
      <c r="HI334" s="6"/>
      <c r="HJ334" s="6"/>
      <c r="HK334" s="6"/>
      <c r="HL334" s="6"/>
      <c r="HM334" s="6"/>
      <c r="HN334" s="6"/>
      <c r="HO334" s="6"/>
      <c r="HP334" s="6"/>
      <c r="HQ334" s="6"/>
      <c r="HR334" s="6"/>
      <c r="HS334" s="6"/>
      <c r="HT334" s="6"/>
      <c r="HU334" s="6"/>
      <c r="HV334" s="6"/>
      <c r="HW334" s="6"/>
      <c r="HX334" s="6"/>
      <c r="HY334" s="6"/>
      <c r="HZ334" s="6"/>
      <c r="IA334" s="6"/>
      <c r="IB334" s="6"/>
      <c r="IC334" s="6"/>
      <c r="ID334" s="6"/>
      <c r="IE334" s="6"/>
      <c r="IF334" s="6"/>
      <c r="IG334" s="6"/>
      <c r="IH334" s="6"/>
      <c r="II334" s="6"/>
      <c r="IJ334" s="6"/>
      <c r="IK334" s="6"/>
      <c r="IL334" s="6"/>
      <c r="IM334" s="6"/>
      <c r="IN334" s="6"/>
      <c r="IO334" s="6"/>
      <c r="IP334" s="6"/>
      <c r="IQ334" s="6"/>
      <c r="IR334" s="6"/>
      <c r="IS334" s="6"/>
      <c r="IT334" s="6"/>
      <c r="IU334" s="6"/>
      <c r="IV334" s="6"/>
      <c r="IW334" s="6"/>
      <c r="IX334" s="6"/>
      <c r="IY334" s="6"/>
      <c r="IZ334" s="6"/>
      <c r="JA334" s="6"/>
      <c r="JB334" s="6"/>
      <c r="JC334" s="6"/>
      <c r="JD334" s="6"/>
      <c r="JE334" s="6"/>
      <c r="JF334" s="6"/>
      <c r="JG334" s="6"/>
      <c r="JH334" s="6"/>
      <c r="JI334" s="6"/>
      <c r="JJ334" s="6"/>
      <c r="JK334" s="6"/>
      <c r="JL334" s="6"/>
      <c r="JM334" s="6"/>
      <c r="JN334" s="6"/>
      <c r="JO334" s="6"/>
      <c r="JP334" s="6"/>
      <c r="JQ334" s="6"/>
      <c r="JR334" s="6"/>
      <c r="JS334" s="6"/>
      <c r="JT334" s="6"/>
      <c r="JU334" s="6"/>
      <c r="JV334" s="6"/>
      <c r="JW334" s="6"/>
      <c r="JX334" s="6"/>
      <c r="JY334" s="6"/>
      <c r="JZ334" s="6"/>
      <c r="KA334" s="6"/>
      <c r="KB334" s="6"/>
      <c r="KC334" s="6"/>
      <c r="KD334" s="6"/>
      <c r="KE334" s="6"/>
      <c r="KF334" s="6"/>
      <c r="KG334" s="6"/>
      <c r="KH334" s="6"/>
      <c r="KI334" s="6"/>
      <c r="KJ334" s="6"/>
      <c r="KK334" s="6"/>
      <c r="KL334" s="6"/>
      <c r="KM334" s="6"/>
      <c r="KN334" s="6"/>
      <c r="KO334" s="6"/>
      <c r="KP334" s="6"/>
      <c r="KQ334" s="6"/>
      <c r="KR334" s="6"/>
      <c r="KS334" s="6"/>
      <c r="KT334" s="6"/>
      <c r="KU334" s="6"/>
      <c r="KV334" s="6"/>
      <c r="KW334" s="6"/>
      <c r="KX334" s="6"/>
      <c r="KY334" s="6"/>
      <c r="KZ334" s="6"/>
      <c r="LA334" s="6"/>
      <c r="LB334" s="6"/>
      <c r="LC334" s="6"/>
      <c r="LD334" s="6"/>
      <c r="LE334" s="6"/>
      <c r="LF334" s="6"/>
      <c r="LG334" s="6"/>
      <c r="LH334" s="6"/>
      <c r="LI334" s="6"/>
      <c r="LJ334" s="6"/>
      <c r="LK334" s="6"/>
      <c r="LL334" s="6"/>
      <c r="LM334" s="6"/>
      <c r="LN334" s="6"/>
      <c r="LO334" s="6"/>
      <c r="LP334" s="6"/>
      <c r="LQ334" s="6"/>
      <c r="LR334" s="6"/>
      <c r="LS334" s="6"/>
      <c r="LT334" s="6"/>
      <c r="LU334" s="6"/>
      <c r="LV334" s="6"/>
      <c r="LW334" s="6"/>
      <c r="LX334" s="6"/>
      <c r="LY334" s="6"/>
      <c r="LZ334" s="6"/>
      <c r="MA334" s="6"/>
      <c r="MB334" s="6"/>
      <c r="MC334" s="6"/>
      <c r="MD334" s="6"/>
      <c r="ME334" s="6"/>
      <c r="MF334" s="6"/>
      <c r="MG334" s="6"/>
      <c r="MH334" s="6"/>
      <c r="MI334" s="6"/>
      <c r="MJ334" s="6"/>
      <c r="MK334" s="6"/>
      <c r="ML334" s="6"/>
      <c r="MM334" s="6"/>
      <c r="MN334" s="6"/>
      <c r="MO334" s="6"/>
      <c r="MP334" s="6"/>
      <c r="MQ334" s="6"/>
      <c r="MR334" s="6"/>
      <c r="MS334" s="6"/>
      <c r="MT334" s="6"/>
      <c r="MU334" s="6"/>
      <c r="MV334" s="6"/>
      <c r="MW334" s="6"/>
      <c r="MX334" s="6"/>
      <c r="MY334" s="6"/>
      <c r="MZ334" s="6"/>
      <c r="NA334" s="6"/>
      <c r="NB334" s="6"/>
      <c r="NC334" s="6"/>
      <c r="ND334" s="6"/>
      <c r="NE334" s="6"/>
      <c r="NF334" s="6"/>
      <c r="NG334" s="6"/>
      <c r="NH334" s="6"/>
      <c r="NI334" s="6"/>
      <c r="NJ334" s="6"/>
      <c r="NK334" s="6"/>
      <c r="NL334" s="6"/>
      <c r="NM334" s="6"/>
      <c r="NN334" s="6"/>
      <c r="NO334" s="6"/>
      <c r="NP334" s="6"/>
      <c r="NQ334" s="6"/>
      <c r="NR334" s="6"/>
      <c r="NS334" s="6"/>
      <c r="NT334" s="6"/>
      <c r="NU334" s="6"/>
      <c r="NV334" s="6"/>
      <c r="NW334" s="6"/>
      <c r="NX334" s="6"/>
      <c r="NY334" s="6"/>
      <c r="NZ334" s="6"/>
      <c r="OA334" s="6"/>
      <c r="OB334" s="6"/>
      <c r="OC334" s="6"/>
      <c r="OD334" s="6"/>
      <c r="OE334" s="6"/>
      <c r="OF334" s="6"/>
      <c r="OG334" s="6"/>
      <c r="OH334" s="6"/>
      <c r="OI334" s="6"/>
      <c r="OJ334" s="6"/>
      <c r="OK334" s="6"/>
      <c r="OL334" s="6"/>
      <c r="OM334" s="6"/>
      <c r="ON334" s="6"/>
      <c r="OO334" s="6"/>
      <c r="OP334" s="6"/>
      <c r="OQ334" s="6"/>
      <c r="OR334" s="6"/>
      <c r="OS334" s="6"/>
      <c r="OT334" s="6"/>
      <c r="OU334" s="6"/>
      <c r="OV334" s="6"/>
      <c r="OW334" s="6"/>
      <c r="OX334" s="6"/>
      <c r="OY334" s="6"/>
      <c r="OZ334" s="6"/>
      <c r="PA334" s="6"/>
      <c r="PB334" s="6"/>
      <c r="PC334" s="6"/>
      <c r="PD334" s="6"/>
      <c r="PE334" s="6"/>
      <c r="PF334" s="6"/>
      <c r="PG334" s="6"/>
      <c r="PH334" s="6"/>
      <c r="PI334" s="6"/>
      <c r="PJ334" s="6"/>
      <c r="PK334" s="6"/>
      <c r="PL334" s="6"/>
      <c r="PM334" s="6"/>
      <c r="PN334" s="6"/>
      <c r="PO334" s="6"/>
      <c r="PP334" s="6"/>
      <c r="PQ334" s="6"/>
      <c r="PR334" s="6"/>
      <c r="PS334" s="6"/>
      <c r="PT334" s="6"/>
      <c r="PU334" s="6"/>
      <c r="PV334" s="6"/>
      <c r="PW334" s="6"/>
      <c r="PX334" s="6"/>
      <c r="PY334" s="6"/>
      <c r="PZ334" s="6"/>
      <c r="QA334" s="6"/>
      <c r="QB334" s="6"/>
      <c r="QC334" s="6"/>
      <c r="QD334" s="6"/>
      <c r="QE334" s="6"/>
      <c r="QF334" s="6"/>
      <c r="QG334" s="6"/>
      <c r="QH334" s="6"/>
      <c r="QI334" s="6"/>
      <c r="QJ334" s="6"/>
      <c r="QK334" s="6"/>
      <c r="QL334" s="6"/>
      <c r="QM334" s="6"/>
      <c r="QN334" s="6"/>
      <c r="QO334" s="6"/>
      <c r="QP334" s="6"/>
      <c r="QQ334" s="6"/>
      <c r="QR334" s="6"/>
      <c r="QS334" s="6"/>
      <c r="QT334" s="6"/>
      <c r="QU334" s="6"/>
      <c r="QV334" s="6"/>
      <c r="QW334" s="6"/>
      <c r="QX334" s="6"/>
      <c r="QY334" s="6"/>
      <c r="QZ334" s="6"/>
      <c r="RA334" s="6"/>
      <c r="RB334" s="6"/>
      <c r="RC334" s="6"/>
      <c r="RD334" s="6"/>
      <c r="RE334" s="6"/>
      <c r="RF334" s="6"/>
      <c r="RG334" s="6"/>
      <c r="RH334" s="6"/>
      <c r="RI334" s="6"/>
      <c r="RJ334" s="6"/>
      <c r="RK334" s="6"/>
      <c r="RL334" s="6"/>
      <c r="RM334" s="6"/>
      <c r="RN334" s="6"/>
      <c r="RO334" s="6"/>
      <c r="RP334" s="6"/>
      <c r="RQ334" s="6"/>
      <c r="RR334" s="6"/>
      <c r="RS334" s="6"/>
      <c r="RT334" s="6"/>
      <c r="RU334" s="6"/>
      <c r="RV334" s="6"/>
      <c r="RW334" s="6"/>
      <c r="RX334" s="6"/>
      <c r="RY334" s="6"/>
      <c r="RZ334" s="6"/>
      <c r="SA334" s="6"/>
      <c r="SB334" s="6"/>
      <c r="SC334" s="6"/>
      <c r="SD334" s="6"/>
      <c r="SE334" s="6"/>
      <c r="SF334" s="6"/>
      <c r="SG334" s="6"/>
      <c r="SH334" s="6"/>
      <c r="SI334" s="6"/>
      <c r="SJ334" s="6"/>
      <c r="SK334" s="6"/>
      <c r="SL334" s="6"/>
      <c r="SM334" s="6"/>
      <c r="SN334" s="6"/>
      <c r="SO334" s="6"/>
      <c r="SP334" s="6"/>
      <c r="SQ334" s="6"/>
      <c r="SR334" s="6"/>
      <c r="SS334" s="6"/>
      <c r="ST334" s="6"/>
      <c r="SU334" s="6"/>
      <c r="SV334" s="6"/>
      <c r="SW334" s="6"/>
      <c r="SX334" s="6"/>
      <c r="SY334" s="6"/>
      <c r="SZ334" s="6"/>
      <c r="TA334" s="6"/>
      <c r="TB334" s="6"/>
      <c r="TC334" s="6"/>
      <c r="TD334" s="6"/>
      <c r="TE334" s="6"/>
      <c r="TF334" s="6"/>
      <c r="TG334" s="6"/>
      <c r="TH334" s="6"/>
      <c r="TI334" s="6"/>
      <c r="TJ334" s="6"/>
      <c r="TK334" s="6"/>
      <c r="TL334" s="6"/>
      <c r="TM334" s="6"/>
      <c r="TN334" s="6"/>
      <c r="TO334" s="6"/>
      <c r="TP334" s="6"/>
      <c r="TQ334" s="6"/>
      <c r="TR334" s="6"/>
      <c r="TS334" s="6"/>
      <c r="TT334" s="6"/>
      <c r="TU334" s="6"/>
      <c r="TV334" s="6"/>
      <c r="TW334" s="6"/>
      <c r="TX334" s="6"/>
      <c r="TY334" s="6"/>
      <c r="TZ334" s="6"/>
      <c r="UA334" s="6"/>
      <c r="UB334" s="6"/>
      <c r="UC334" s="6"/>
      <c r="UD334" s="6"/>
      <c r="UE334" s="6"/>
      <c r="UF334" s="6"/>
      <c r="UG334" s="6"/>
      <c r="UH334" s="6"/>
      <c r="UI334" s="6"/>
      <c r="UJ334" s="6"/>
      <c r="UK334" s="6"/>
      <c r="UL334" s="6"/>
      <c r="UM334" s="6"/>
      <c r="UN334" s="6"/>
      <c r="UO334" s="6"/>
      <c r="UP334" s="6"/>
      <c r="UQ334" s="6"/>
      <c r="UR334" s="6"/>
      <c r="US334" s="6"/>
      <c r="UT334" s="6"/>
      <c r="UU334" s="6"/>
      <c r="UV334" s="6"/>
      <c r="UW334" s="6"/>
      <c r="UX334" s="6"/>
      <c r="UY334" s="6"/>
      <c r="UZ334" s="6"/>
      <c r="VA334" s="6"/>
      <c r="VB334" s="6"/>
      <c r="VC334" s="6"/>
      <c r="VD334" s="6"/>
      <c r="VE334" s="6"/>
      <c r="VF334" s="6"/>
      <c r="VG334" s="6"/>
      <c r="VH334" s="6"/>
      <c r="VI334" s="6"/>
      <c r="VJ334" s="6"/>
      <c r="VK334" s="6"/>
      <c r="VL334" s="6"/>
      <c r="VM334" s="6"/>
      <c r="VN334" s="6"/>
      <c r="VO334" s="6"/>
      <c r="VP334" s="6"/>
      <c r="VQ334" s="6"/>
      <c r="VR334" s="6"/>
      <c r="VS334" s="6"/>
      <c r="VT334" s="6"/>
      <c r="VU334" s="6"/>
      <c r="VV334" s="6"/>
      <c r="VW334" s="6"/>
      <c r="VX334" s="6"/>
      <c r="VY334" s="6"/>
      <c r="VZ334" s="6"/>
      <c r="WA334" s="6"/>
      <c r="WB334" s="6"/>
      <c r="WC334" s="6"/>
      <c r="WD334" s="6"/>
      <c r="WE334" s="6"/>
      <c r="WF334" s="6"/>
      <c r="WG334" s="6"/>
      <c r="WH334" s="6"/>
      <c r="WI334" s="6"/>
      <c r="WJ334" s="6"/>
      <c r="WK334" s="6"/>
      <c r="WL334" s="6"/>
      <c r="WM334" s="6"/>
      <c r="WN334" s="6"/>
      <c r="WO334" s="6"/>
      <c r="WP334" s="6"/>
      <c r="WQ334" s="6"/>
      <c r="WR334" s="6"/>
      <c r="WS334" s="6"/>
      <c r="WT334" s="6"/>
      <c r="WU334" s="6"/>
      <c r="WV334" s="6"/>
      <c r="WW334" s="6"/>
      <c r="WX334" s="6"/>
      <c r="WY334" s="6"/>
      <c r="WZ334" s="6"/>
      <c r="XA334" s="6"/>
      <c r="XB334" s="6"/>
      <c r="XC334" s="6"/>
      <c r="XD334" s="6"/>
      <c r="XE334" s="6"/>
      <c r="XF334" s="6"/>
      <c r="XG334" s="6"/>
      <c r="XH334" s="6"/>
      <c r="XI334" s="6"/>
      <c r="XJ334" s="6"/>
      <c r="XK334" s="6"/>
      <c r="XL334" s="6"/>
      <c r="XM334" s="6"/>
      <c r="XN334" s="6"/>
      <c r="XO334" s="6"/>
      <c r="XP334" s="6"/>
      <c r="XQ334" s="6"/>
      <c r="XR334" s="6"/>
      <c r="XS334" s="6"/>
      <c r="XT334" s="6"/>
      <c r="XU334" s="6"/>
      <c r="XV334" s="6"/>
      <c r="XW334" s="6"/>
      <c r="XX334" s="6"/>
      <c r="XY334" s="6"/>
      <c r="XZ334" s="6"/>
      <c r="YA334" s="6"/>
      <c r="YB334" s="6"/>
      <c r="YC334" s="6"/>
      <c r="YD334" s="6"/>
      <c r="YE334" s="6"/>
      <c r="YF334" s="6"/>
      <c r="YG334" s="6"/>
      <c r="YH334" s="6"/>
      <c r="YI334" s="6"/>
      <c r="YJ334" s="6"/>
      <c r="YK334" s="6"/>
      <c r="YL334" s="6"/>
      <c r="YM334" s="6"/>
      <c r="YN334" s="6"/>
      <c r="YO334" s="6"/>
      <c r="YP334" s="6"/>
      <c r="YQ334" s="6"/>
      <c r="YR334" s="6"/>
      <c r="YS334" s="6"/>
      <c r="YT334" s="6"/>
      <c r="YU334" s="6"/>
      <c r="YV334" s="6"/>
      <c r="YW334" s="6"/>
      <c r="YX334" s="6"/>
      <c r="YY334" s="6"/>
      <c r="YZ334" s="6"/>
      <c r="ZA334" s="6"/>
      <c r="ZB334" s="6"/>
      <c r="ZC334" s="6"/>
      <c r="ZD334" s="6"/>
      <c r="ZE334" s="6"/>
      <c r="ZF334" s="6"/>
      <c r="ZG334" s="6"/>
      <c r="ZH334" s="6"/>
      <c r="ZI334" s="6"/>
      <c r="ZJ334" s="6"/>
      <c r="ZK334" s="6"/>
      <c r="ZL334" s="6"/>
      <c r="ZM334" s="6"/>
      <c r="ZN334" s="6"/>
      <c r="ZO334" s="6"/>
      <c r="ZP334" s="6"/>
      <c r="ZQ334" s="6"/>
      <c r="ZR334" s="6"/>
      <c r="ZS334" s="6"/>
      <c r="ZT334" s="6"/>
      <c r="ZU334" s="6"/>
      <c r="ZV334" s="6"/>
      <c r="ZW334" s="6"/>
      <c r="ZX334" s="6"/>
      <c r="ZY334" s="6"/>
      <c r="ZZ334" s="6"/>
      <c r="AAA334" s="6"/>
      <c r="AAB334" s="6"/>
      <c r="AAC334" s="6"/>
      <c r="AAD334" s="6"/>
      <c r="AAE334" s="6"/>
      <c r="AAF334" s="6"/>
      <c r="AAG334" s="6"/>
      <c r="AAH334" s="6"/>
      <c r="AAI334" s="6"/>
      <c r="AAJ334" s="6"/>
      <c r="AAK334" s="6"/>
      <c r="AAL334" s="6"/>
      <c r="AAM334" s="6"/>
      <c r="AAN334" s="6"/>
      <c r="AAO334" s="6"/>
      <c r="AAP334" s="6"/>
      <c r="AAQ334" s="6"/>
      <c r="AAR334" s="6"/>
      <c r="AAS334" s="6"/>
      <c r="AAT334" s="6"/>
      <c r="AAU334" s="6"/>
      <c r="AAV334" s="6"/>
      <c r="AAW334" s="6"/>
      <c r="AAX334" s="6"/>
      <c r="AAY334" s="6"/>
      <c r="AAZ334" s="6"/>
      <c r="ABA334" s="6"/>
      <c r="ABB334" s="6"/>
      <c r="ABC334" s="6"/>
      <c r="ABD334" s="6"/>
      <c r="ABE334" s="6"/>
      <c r="ABF334" s="6"/>
      <c r="ABG334" s="6"/>
      <c r="ABH334" s="6"/>
      <c r="ABI334" s="6"/>
      <c r="ABJ334" s="6"/>
      <c r="ABK334" s="6"/>
      <c r="ABL334" s="6"/>
      <c r="ABM334" s="6"/>
      <c r="ABN334" s="6"/>
      <c r="ABO334" s="6"/>
      <c r="ABP334" s="6"/>
      <c r="ABQ334" s="6"/>
      <c r="ABR334" s="6"/>
      <c r="ABS334" s="6"/>
      <c r="ABT334" s="6"/>
      <c r="ABU334" s="6"/>
      <c r="ABV334" s="6"/>
      <c r="ABW334" s="6"/>
      <c r="ABX334" s="6"/>
      <c r="ABY334" s="6"/>
      <c r="ABZ334" s="6"/>
      <c r="ACA334" s="6"/>
      <c r="ACB334" s="6"/>
      <c r="ACC334" s="6"/>
      <c r="ACD334" s="6"/>
      <c r="ACE334" s="6"/>
      <c r="ACF334" s="6"/>
      <c r="ACG334" s="6"/>
      <c r="ACH334" s="6"/>
      <c r="ACI334" s="6"/>
      <c r="ACJ334" s="6"/>
      <c r="ACK334" s="6"/>
      <c r="ACL334" s="6"/>
      <c r="ACM334" s="6"/>
      <c r="ACN334" s="6"/>
      <c r="ACO334" s="6"/>
      <c r="ACP334" s="6"/>
      <c r="ACQ334" s="6"/>
      <c r="ACR334" s="6"/>
      <c r="ACS334" s="6"/>
      <c r="ACT334" s="6"/>
      <c r="ACU334" s="6"/>
      <c r="ACV334" s="6"/>
      <c r="ACW334" s="6"/>
      <c r="ACX334" s="6"/>
      <c r="ACY334" s="6"/>
      <c r="ACZ334" s="6"/>
      <c r="ADA334" s="6"/>
      <c r="ADB334" s="6"/>
      <c r="ADC334" s="6"/>
      <c r="ADD334" s="6"/>
      <c r="ADE334" s="6"/>
      <c r="ADF334" s="6"/>
      <c r="ADG334" s="6"/>
      <c r="ADH334" s="6"/>
      <c r="ADI334" s="6"/>
      <c r="ADJ334" s="6"/>
      <c r="ADK334" s="6"/>
      <c r="ADL334" s="6"/>
      <c r="ADM334" s="6"/>
      <c r="ADN334" s="6"/>
      <c r="ADO334" s="6"/>
      <c r="ADP334" s="6"/>
      <c r="ADQ334" s="6"/>
      <c r="ADR334" s="6"/>
      <c r="ADS334" s="6"/>
      <c r="ADT334" s="6"/>
      <c r="ADU334" s="6"/>
      <c r="ADV334" s="6"/>
      <c r="ADW334" s="6"/>
      <c r="ADX334" s="6"/>
      <c r="ADY334" s="6"/>
      <c r="ADZ334" s="6"/>
      <c r="AEA334" s="6"/>
      <c r="AEB334" s="6"/>
      <c r="AEC334" s="6"/>
      <c r="AED334" s="6"/>
      <c r="AEE334" s="6"/>
      <c r="AEF334" s="6"/>
      <c r="AEG334" s="6"/>
      <c r="AEH334" s="6"/>
      <c r="AEI334" s="6"/>
      <c r="AEJ334" s="6"/>
      <c r="AEK334" s="6"/>
      <c r="AEL334" s="6"/>
      <c r="AEM334" s="6"/>
      <c r="AEN334" s="6"/>
      <c r="AEO334" s="6"/>
      <c r="AEP334" s="6"/>
      <c r="AEQ334" s="6"/>
      <c r="AER334" s="6"/>
      <c r="AES334" s="6"/>
      <c r="AET334" s="6"/>
      <c r="AEU334" s="6"/>
      <c r="AEV334" s="6"/>
      <c r="AEW334" s="6"/>
      <c r="AEX334" s="6"/>
      <c r="AEY334" s="6"/>
      <c r="AEZ334" s="6"/>
      <c r="AFA334" s="6"/>
      <c r="AFB334" s="6"/>
      <c r="AFC334" s="6"/>
      <c r="AFD334" s="6"/>
      <c r="AFE334" s="6"/>
      <c r="AFF334" s="6"/>
      <c r="AFG334" s="6"/>
      <c r="AFH334" s="6"/>
      <c r="AFI334" s="6"/>
      <c r="AFJ334" s="6"/>
      <c r="AFK334" s="6"/>
      <c r="AFL334" s="6"/>
    </row>
    <row r="335" spans="1:844" s="10" customFormat="1" ht="45.75" customHeight="1">
      <c r="A335" s="133" t="s">
        <v>81</v>
      </c>
      <c r="B335" s="146" t="s">
        <v>835</v>
      </c>
      <c r="C335" s="147" t="s">
        <v>712</v>
      </c>
      <c r="D335" s="147" t="s">
        <v>381</v>
      </c>
      <c r="E335" s="2" t="s">
        <v>151</v>
      </c>
      <c r="F335" s="93" t="s">
        <v>713</v>
      </c>
      <c r="G335" s="93" t="s">
        <v>152</v>
      </c>
      <c r="H335" s="160">
        <v>182.6</v>
      </c>
      <c r="I335" s="168">
        <v>167.4</v>
      </c>
      <c r="J335" s="165">
        <v>182.6</v>
      </c>
      <c r="K335" s="165"/>
      <c r="L335" s="160"/>
      <c r="M335" s="160"/>
      <c r="N335" s="169" t="s">
        <v>1364</v>
      </c>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c r="CN335" s="6"/>
      <c r="CO335" s="6"/>
      <c r="CP335" s="6"/>
      <c r="CQ335" s="6"/>
      <c r="CR335" s="6"/>
      <c r="CS335" s="6"/>
      <c r="CT335" s="6"/>
      <c r="CU335" s="6"/>
      <c r="CV335" s="6"/>
      <c r="CW335" s="6"/>
      <c r="CX335" s="6"/>
      <c r="CY335" s="6"/>
      <c r="CZ335" s="6"/>
      <c r="DA335" s="6"/>
      <c r="DB335" s="6"/>
      <c r="DC335" s="6"/>
      <c r="DD335" s="6"/>
      <c r="DE335" s="6"/>
      <c r="DF335" s="6"/>
      <c r="DG335" s="6"/>
      <c r="DH335" s="6"/>
      <c r="DI335" s="6"/>
      <c r="DJ335" s="6"/>
      <c r="DK335" s="6"/>
      <c r="DL335" s="6"/>
      <c r="DM335" s="6"/>
      <c r="DN335" s="6"/>
      <c r="DO335" s="6"/>
      <c r="DP335" s="6"/>
      <c r="DQ335" s="6"/>
      <c r="DR335" s="6"/>
      <c r="DS335" s="6"/>
      <c r="DT335" s="6"/>
      <c r="DU335" s="6"/>
      <c r="DV335" s="6"/>
      <c r="DW335" s="6"/>
      <c r="DX335" s="6"/>
      <c r="DY335" s="6"/>
      <c r="DZ335" s="6"/>
      <c r="EA335" s="6"/>
      <c r="EB335" s="6"/>
      <c r="EC335" s="6"/>
      <c r="ED335" s="6"/>
      <c r="EE335" s="6"/>
      <c r="EF335" s="6"/>
      <c r="EG335" s="6"/>
      <c r="EH335" s="6"/>
      <c r="EI335" s="6"/>
      <c r="EJ335" s="6"/>
      <c r="EK335" s="6"/>
      <c r="EL335" s="6"/>
      <c r="EM335" s="6"/>
      <c r="EN335" s="6"/>
      <c r="EO335" s="6"/>
      <c r="EP335" s="6"/>
      <c r="EQ335" s="6"/>
      <c r="ER335" s="6"/>
      <c r="ES335" s="6"/>
      <c r="ET335" s="6"/>
      <c r="EU335" s="6"/>
      <c r="EV335" s="6"/>
      <c r="EW335" s="6"/>
      <c r="EX335" s="6"/>
      <c r="EY335" s="6"/>
      <c r="EZ335" s="6"/>
      <c r="FA335" s="6"/>
      <c r="FB335" s="6"/>
      <c r="FC335" s="6"/>
      <c r="FD335" s="6"/>
      <c r="FE335" s="6"/>
      <c r="FF335" s="6"/>
      <c r="FG335" s="6"/>
      <c r="FH335" s="6"/>
      <c r="FI335" s="6"/>
      <c r="FJ335" s="6"/>
      <c r="FK335" s="6"/>
      <c r="FL335" s="6"/>
      <c r="FM335" s="6"/>
      <c r="FN335" s="6"/>
      <c r="FO335" s="6"/>
      <c r="FP335" s="6"/>
      <c r="FQ335" s="6"/>
      <c r="FR335" s="6"/>
      <c r="FS335" s="6"/>
      <c r="FT335" s="6"/>
      <c r="FU335" s="6"/>
      <c r="FV335" s="6"/>
      <c r="FW335" s="6"/>
      <c r="FX335" s="6"/>
      <c r="FY335" s="6"/>
      <c r="FZ335" s="6"/>
      <c r="GA335" s="6"/>
      <c r="GB335" s="6"/>
      <c r="GC335" s="6"/>
      <c r="GD335" s="6"/>
      <c r="GE335" s="6"/>
      <c r="GF335" s="6"/>
      <c r="GG335" s="6"/>
      <c r="GH335" s="6"/>
      <c r="GI335" s="6"/>
      <c r="GJ335" s="6"/>
      <c r="GK335" s="6"/>
      <c r="GL335" s="6"/>
      <c r="GM335" s="6"/>
      <c r="GN335" s="6"/>
      <c r="GO335" s="6"/>
      <c r="GP335" s="6"/>
      <c r="GQ335" s="6"/>
      <c r="GR335" s="6"/>
      <c r="GS335" s="6"/>
      <c r="GT335" s="6"/>
      <c r="GU335" s="6"/>
      <c r="GV335" s="6"/>
      <c r="GW335" s="6"/>
      <c r="GX335" s="6"/>
      <c r="GY335" s="6"/>
      <c r="GZ335" s="6"/>
      <c r="HA335" s="6"/>
      <c r="HB335" s="6"/>
      <c r="HC335" s="6"/>
      <c r="HD335" s="6"/>
      <c r="HE335" s="6"/>
      <c r="HF335" s="6"/>
      <c r="HG335" s="6"/>
      <c r="HH335" s="6"/>
      <c r="HI335" s="6"/>
      <c r="HJ335" s="6"/>
      <c r="HK335" s="6"/>
      <c r="HL335" s="6"/>
      <c r="HM335" s="6"/>
      <c r="HN335" s="6"/>
      <c r="HO335" s="6"/>
      <c r="HP335" s="6"/>
      <c r="HQ335" s="6"/>
      <c r="HR335" s="6"/>
      <c r="HS335" s="6"/>
      <c r="HT335" s="6"/>
      <c r="HU335" s="6"/>
      <c r="HV335" s="6"/>
      <c r="HW335" s="6"/>
      <c r="HX335" s="6"/>
      <c r="HY335" s="6"/>
      <c r="HZ335" s="6"/>
      <c r="IA335" s="6"/>
      <c r="IB335" s="6"/>
      <c r="IC335" s="6"/>
      <c r="ID335" s="6"/>
      <c r="IE335" s="6"/>
      <c r="IF335" s="6"/>
      <c r="IG335" s="6"/>
      <c r="IH335" s="6"/>
      <c r="II335" s="6"/>
      <c r="IJ335" s="6"/>
      <c r="IK335" s="6"/>
      <c r="IL335" s="6"/>
      <c r="IM335" s="6"/>
      <c r="IN335" s="6"/>
      <c r="IO335" s="6"/>
      <c r="IP335" s="6"/>
      <c r="IQ335" s="6"/>
      <c r="IR335" s="6"/>
      <c r="IS335" s="6"/>
      <c r="IT335" s="6"/>
      <c r="IU335" s="6"/>
      <c r="IV335" s="6"/>
      <c r="IW335" s="6"/>
      <c r="IX335" s="6"/>
      <c r="IY335" s="6"/>
      <c r="IZ335" s="6"/>
      <c r="JA335" s="6"/>
      <c r="JB335" s="6"/>
      <c r="JC335" s="6"/>
      <c r="JD335" s="6"/>
      <c r="JE335" s="6"/>
      <c r="JF335" s="6"/>
      <c r="JG335" s="6"/>
      <c r="JH335" s="6"/>
      <c r="JI335" s="6"/>
      <c r="JJ335" s="6"/>
      <c r="JK335" s="6"/>
      <c r="JL335" s="6"/>
      <c r="JM335" s="6"/>
      <c r="JN335" s="6"/>
      <c r="JO335" s="6"/>
      <c r="JP335" s="6"/>
      <c r="JQ335" s="6"/>
      <c r="JR335" s="6"/>
      <c r="JS335" s="6"/>
      <c r="JT335" s="6"/>
      <c r="JU335" s="6"/>
      <c r="JV335" s="6"/>
      <c r="JW335" s="6"/>
      <c r="JX335" s="6"/>
      <c r="JY335" s="6"/>
      <c r="JZ335" s="6"/>
      <c r="KA335" s="6"/>
      <c r="KB335" s="6"/>
      <c r="KC335" s="6"/>
      <c r="KD335" s="6"/>
      <c r="KE335" s="6"/>
      <c r="KF335" s="6"/>
      <c r="KG335" s="6"/>
      <c r="KH335" s="6"/>
      <c r="KI335" s="6"/>
      <c r="KJ335" s="6"/>
      <c r="KK335" s="6"/>
      <c r="KL335" s="6"/>
      <c r="KM335" s="6"/>
      <c r="KN335" s="6"/>
      <c r="KO335" s="6"/>
      <c r="KP335" s="6"/>
      <c r="KQ335" s="6"/>
      <c r="KR335" s="6"/>
      <c r="KS335" s="6"/>
      <c r="KT335" s="6"/>
      <c r="KU335" s="6"/>
      <c r="KV335" s="6"/>
      <c r="KW335" s="6"/>
      <c r="KX335" s="6"/>
      <c r="KY335" s="6"/>
      <c r="KZ335" s="6"/>
      <c r="LA335" s="6"/>
      <c r="LB335" s="6"/>
      <c r="LC335" s="6"/>
      <c r="LD335" s="6"/>
      <c r="LE335" s="6"/>
      <c r="LF335" s="6"/>
      <c r="LG335" s="6"/>
      <c r="LH335" s="6"/>
      <c r="LI335" s="6"/>
      <c r="LJ335" s="6"/>
      <c r="LK335" s="6"/>
      <c r="LL335" s="6"/>
      <c r="LM335" s="6"/>
      <c r="LN335" s="6"/>
      <c r="LO335" s="6"/>
      <c r="LP335" s="6"/>
      <c r="LQ335" s="6"/>
      <c r="LR335" s="6"/>
      <c r="LS335" s="6"/>
      <c r="LT335" s="6"/>
      <c r="LU335" s="6"/>
      <c r="LV335" s="6"/>
      <c r="LW335" s="6"/>
      <c r="LX335" s="6"/>
      <c r="LY335" s="6"/>
      <c r="LZ335" s="6"/>
      <c r="MA335" s="6"/>
      <c r="MB335" s="6"/>
      <c r="MC335" s="6"/>
      <c r="MD335" s="6"/>
      <c r="ME335" s="6"/>
      <c r="MF335" s="6"/>
      <c r="MG335" s="6"/>
      <c r="MH335" s="6"/>
      <c r="MI335" s="6"/>
      <c r="MJ335" s="6"/>
      <c r="MK335" s="6"/>
      <c r="ML335" s="6"/>
      <c r="MM335" s="6"/>
      <c r="MN335" s="6"/>
      <c r="MO335" s="6"/>
      <c r="MP335" s="6"/>
      <c r="MQ335" s="6"/>
      <c r="MR335" s="6"/>
      <c r="MS335" s="6"/>
      <c r="MT335" s="6"/>
      <c r="MU335" s="6"/>
      <c r="MV335" s="6"/>
      <c r="MW335" s="6"/>
      <c r="MX335" s="6"/>
      <c r="MY335" s="6"/>
      <c r="MZ335" s="6"/>
      <c r="NA335" s="6"/>
      <c r="NB335" s="6"/>
      <c r="NC335" s="6"/>
      <c r="ND335" s="6"/>
      <c r="NE335" s="6"/>
      <c r="NF335" s="6"/>
      <c r="NG335" s="6"/>
      <c r="NH335" s="6"/>
      <c r="NI335" s="6"/>
      <c r="NJ335" s="6"/>
      <c r="NK335" s="6"/>
      <c r="NL335" s="6"/>
      <c r="NM335" s="6"/>
      <c r="NN335" s="6"/>
      <c r="NO335" s="6"/>
      <c r="NP335" s="6"/>
      <c r="NQ335" s="6"/>
      <c r="NR335" s="6"/>
      <c r="NS335" s="6"/>
      <c r="NT335" s="6"/>
      <c r="NU335" s="6"/>
      <c r="NV335" s="6"/>
      <c r="NW335" s="6"/>
      <c r="NX335" s="6"/>
      <c r="NY335" s="6"/>
      <c r="NZ335" s="6"/>
      <c r="OA335" s="6"/>
      <c r="OB335" s="6"/>
      <c r="OC335" s="6"/>
      <c r="OD335" s="6"/>
      <c r="OE335" s="6"/>
      <c r="OF335" s="6"/>
      <c r="OG335" s="6"/>
      <c r="OH335" s="6"/>
      <c r="OI335" s="6"/>
      <c r="OJ335" s="6"/>
      <c r="OK335" s="6"/>
      <c r="OL335" s="6"/>
      <c r="OM335" s="6"/>
      <c r="ON335" s="6"/>
      <c r="OO335" s="6"/>
      <c r="OP335" s="6"/>
      <c r="OQ335" s="6"/>
      <c r="OR335" s="6"/>
      <c r="OS335" s="6"/>
      <c r="OT335" s="6"/>
      <c r="OU335" s="6"/>
      <c r="OV335" s="6"/>
      <c r="OW335" s="6"/>
      <c r="OX335" s="6"/>
      <c r="OY335" s="6"/>
      <c r="OZ335" s="6"/>
      <c r="PA335" s="6"/>
      <c r="PB335" s="6"/>
      <c r="PC335" s="6"/>
      <c r="PD335" s="6"/>
      <c r="PE335" s="6"/>
      <c r="PF335" s="6"/>
      <c r="PG335" s="6"/>
      <c r="PH335" s="6"/>
      <c r="PI335" s="6"/>
      <c r="PJ335" s="6"/>
      <c r="PK335" s="6"/>
      <c r="PL335" s="6"/>
      <c r="PM335" s="6"/>
      <c r="PN335" s="6"/>
      <c r="PO335" s="6"/>
      <c r="PP335" s="6"/>
      <c r="PQ335" s="6"/>
      <c r="PR335" s="6"/>
      <c r="PS335" s="6"/>
      <c r="PT335" s="6"/>
      <c r="PU335" s="6"/>
      <c r="PV335" s="6"/>
      <c r="PW335" s="6"/>
      <c r="PX335" s="6"/>
      <c r="PY335" s="6"/>
      <c r="PZ335" s="6"/>
      <c r="QA335" s="6"/>
      <c r="QB335" s="6"/>
      <c r="QC335" s="6"/>
      <c r="QD335" s="6"/>
      <c r="QE335" s="6"/>
      <c r="QF335" s="6"/>
      <c r="QG335" s="6"/>
      <c r="QH335" s="6"/>
      <c r="QI335" s="6"/>
      <c r="QJ335" s="6"/>
      <c r="QK335" s="6"/>
      <c r="QL335" s="6"/>
      <c r="QM335" s="6"/>
      <c r="QN335" s="6"/>
      <c r="QO335" s="6"/>
      <c r="QP335" s="6"/>
      <c r="QQ335" s="6"/>
      <c r="QR335" s="6"/>
      <c r="QS335" s="6"/>
      <c r="QT335" s="6"/>
      <c r="QU335" s="6"/>
      <c r="QV335" s="6"/>
      <c r="QW335" s="6"/>
      <c r="QX335" s="6"/>
      <c r="QY335" s="6"/>
      <c r="QZ335" s="6"/>
      <c r="RA335" s="6"/>
      <c r="RB335" s="6"/>
      <c r="RC335" s="6"/>
      <c r="RD335" s="6"/>
      <c r="RE335" s="6"/>
      <c r="RF335" s="6"/>
      <c r="RG335" s="6"/>
      <c r="RH335" s="6"/>
      <c r="RI335" s="6"/>
      <c r="RJ335" s="6"/>
      <c r="RK335" s="6"/>
      <c r="RL335" s="6"/>
      <c r="RM335" s="6"/>
      <c r="RN335" s="6"/>
      <c r="RO335" s="6"/>
      <c r="RP335" s="6"/>
      <c r="RQ335" s="6"/>
      <c r="RR335" s="6"/>
      <c r="RS335" s="6"/>
      <c r="RT335" s="6"/>
      <c r="RU335" s="6"/>
      <c r="RV335" s="6"/>
      <c r="RW335" s="6"/>
      <c r="RX335" s="6"/>
      <c r="RY335" s="6"/>
      <c r="RZ335" s="6"/>
      <c r="SA335" s="6"/>
      <c r="SB335" s="6"/>
      <c r="SC335" s="6"/>
      <c r="SD335" s="6"/>
      <c r="SE335" s="6"/>
      <c r="SF335" s="6"/>
      <c r="SG335" s="6"/>
      <c r="SH335" s="6"/>
      <c r="SI335" s="6"/>
      <c r="SJ335" s="6"/>
      <c r="SK335" s="6"/>
      <c r="SL335" s="6"/>
      <c r="SM335" s="6"/>
      <c r="SN335" s="6"/>
      <c r="SO335" s="6"/>
      <c r="SP335" s="6"/>
      <c r="SQ335" s="6"/>
      <c r="SR335" s="6"/>
      <c r="SS335" s="6"/>
      <c r="ST335" s="6"/>
      <c r="SU335" s="6"/>
      <c r="SV335" s="6"/>
      <c r="SW335" s="6"/>
      <c r="SX335" s="6"/>
      <c r="SY335" s="6"/>
      <c r="SZ335" s="6"/>
      <c r="TA335" s="6"/>
      <c r="TB335" s="6"/>
      <c r="TC335" s="6"/>
      <c r="TD335" s="6"/>
      <c r="TE335" s="6"/>
      <c r="TF335" s="6"/>
      <c r="TG335" s="6"/>
      <c r="TH335" s="6"/>
      <c r="TI335" s="6"/>
      <c r="TJ335" s="6"/>
      <c r="TK335" s="6"/>
      <c r="TL335" s="6"/>
      <c r="TM335" s="6"/>
      <c r="TN335" s="6"/>
      <c r="TO335" s="6"/>
      <c r="TP335" s="6"/>
      <c r="TQ335" s="6"/>
      <c r="TR335" s="6"/>
      <c r="TS335" s="6"/>
      <c r="TT335" s="6"/>
      <c r="TU335" s="6"/>
      <c r="TV335" s="6"/>
      <c r="TW335" s="6"/>
      <c r="TX335" s="6"/>
      <c r="TY335" s="6"/>
      <c r="TZ335" s="6"/>
      <c r="UA335" s="6"/>
      <c r="UB335" s="6"/>
      <c r="UC335" s="6"/>
      <c r="UD335" s="6"/>
      <c r="UE335" s="6"/>
      <c r="UF335" s="6"/>
      <c r="UG335" s="6"/>
      <c r="UH335" s="6"/>
      <c r="UI335" s="6"/>
      <c r="UJ335" s="6"/>
      <c r="UK335" s="6"/>
      <c r="UL335" s="6"/>
      <c r="UM335" s="6"/>
      <c r="UN335" s="6"/>
      <c r="UO335" s="6"/>
      <c r="UP335" s="6"/>
      <c r="UQ335" s="6"/>
      <c r="UR335" s="6"/>
      <c r="US335" s="6"/>
      <c r="UT335" s="6"/>
      <c r="UU335" s="6"/>
      <c r="UV335" s="6"/>
      <c r="UW335" s="6"/>
      <c r="UX335" s="6"/>
      <c r="UY335" s="6"/>
      <c r="UZ335" s="6"/>
      <c r="VA335" s="6"/>
      <c r="VB335" s="6"/>
      <c r="VC335" s="6"/>
      <c r="VD335" s="6"/>
      <c r="VE335" s="6"/>
      <c r="VF335" s="6"/>
      <c r="VG335" s="6"/>
      <c r="VH335" s="6"/>
      <c r="VI335" s="6"/>
      <c r="VJ335" s="6"/>
      <c r="VK335" s="6"/>
      <c r="VL335" s="6"/>
      <c r="VM335" s="6"/>
      <c r="VN335" s="6"/>
      <c r="VO335" s="6"/>
      <c r="VP335" s="6"/>
      <c r="VQ335" s="6"/>
      <c r="VR335" s="6"/>
      <c r="VS335" s="6"/>
      <c r="VT335" s="6"/>
      <c r="VU335" s="6"/>
      <c r="VV335" s="6"/>
      <c r="VW335" s="6"/>
      <c r="VX335" s="6"/>
      <c r="VY335" s="6"/>
      <c r="VZ335" s="6"/>
      <c r="WA335" s="6"/>
      <c r="WB335" s="6"/>
      <c r="WC335" s="6"/>
      <c r="WD335" s="6"/>
      <c r="WE335" s="6"/>
      <c r="WF335" s="6"/>
      <c r="WG335" s="6"/>
      <c r="WH335" s="6"/>
      <c r="WI335" s="6"/>
      <c r="WJ335" s="6"/>
      <c r="WK335" s="6"/>
      <c r="WL335" s="6"/>
      <c r="WM335" s="6"/>
      <c r="WN335" s="6"/>
      <c r="WO335" s="6"/>
      <c r="WP335" s="6"/>
      <c r="WQ335" s="6"/>
      <c r="WR335" s="6"/>
      <c r="WS335" s="6"/>
      <c r="WT335" s="6"/>
      <c r="WU335" s="6"/>
      <c r="WV335" s="6"/>
      <c r="WW335" s="6"/>
      <c r="WX335" s="6"/>
      <c r="WY335" s="6"/>
      <c r="WZ335" s="6"/>
      <c r="XA335" s="6"/>
      <c r="XB335" s="6"/>
      <c r="XC335" s="6"/>
      <c r="XD335" s="6"/>
      <c r="XE335" s="6"/>
      <c r="XF335" s="6"/>
      <c r="XG335" s="6"/>
      <c r="XH335" s="6"/>
      <c r="XI335" s="6"/>
      <c r="XJ335" s="6"/>
      <c r="XK335" s="6"/>
      <c r="XL335" s="6"/>
      <c r="XM335" s="6"/>
      <c r="XN335" s="6"/>
      <c r="XO335" s="6"/>
      <c r="XP335" s="6"/>
      <c r="XQ335" s="6"/>
      <c r="XR335" s="6"/>
      <c r="XS335" s="6"/>
      <c r="XT335" s="6"/>
      <c r="XU335" s="6"/>
      <c r="XV335" s="6"/>
      <c r="XW335" s="6"/>
      <c r="XX335" s="6"/>
      <c r="XY335" s="6"/>
      <c r="XZ335" s="6"/>
      <c r="YA335" s="6"/>
      <c r="YB335" s="6"/>
      <c r="YC335" s="6"/>
      <c r="YD335" s="6"/>
      <c r="YE335" s="6"/>
      <c r="YF335" s="6"/>
      <c r="YG335" s="6"/>
      <c r="YH335" s="6"/>
      <c r="YI335" s="6"/>
      <c r="YJ335" s="6"/>
      <c r="YK335" s="6"/>
      <c r="YL335" s="6"/>
      <c r="YM335" s="6"/>
      <c r="YN335" s="6"/>
      <c r="YO335" s="6"/>
      <c r="YP335" s="6"/>
      <c r="YQ335" s="6"/>
      <c r="YR335" s="6"/>
      <c r="YS335" s="6"/>
      <c r="YT335" s="6"/>
      <c r="YU335" s="6"/>
      <c r="YV335" s="6"/>
      <c r="YW335" s="6"/>
      <c r="YX335" s="6"/>
      <c r="YY335" s="6"/>
      <c r="YZ335" s="6"/>
      <c r="ZA335" s="6"/>
      <c r="ZB335" s="6"/>
      <c r="ZC335" s="6"/>
      <c r="ZD335" s="6"/>
      <c r="ZE335" s="6"/>
      <c r="ZF335" s="6"/>
      <c r="ZG335" s="6"/>
      <c r="ZH335" s="6"/>
      <c r="ZI335" s="6"/>
      <c r="ZJ335" s="6"/>
      <c r="ZK335" s="6"/>
      <c r="ZL335" s="6"/>
      <c r="ZM335" s="6"/>
      <c r="ZN335" s="6"/>
      <c r="ZO335" s="6"/>
      <c r="ZP335" s="6"/>
      <c r="ZQ335" s="6"/>
      <c r="ZR335" s="6"/>
      <c r="ZS335" s="6"/>
      <c r="ZT335" s="6"/>
      <c r="ZU335" s="6"/>
      <c r="ZV335" s="6"/>
      <c r="ZW335" s="6"/>
      <c r="ZX335" s="6"/>
      <c r="ZY335" s="6"/>
      <c r="ZZ335" s="6"/>
      <c r="AAA335" s="6"/>
      <c r="AAB335" s="6"/>
      <c r="AAC335" s="6"/>
      <c r="AAD335" s="6"/>
      <c r="AAE335" s="6"/>
      <c r="AAF335" s="6"/>
      <c r="AAG335" s="6"/>
      <c r="AAH335" s="6"/>
      <c r="AAI335" s="6"/>
      <c r="AAJ335" s="6"/>
      <c r="AAK335" s="6"/>
      <c r="AAL335" s="6"/>
      <c r="AAM335" s="6"/>
      <c r="AAN335" s="6"/>
      <c r="AAO335" s="6"/>
      <c r="AAP335" s="6"/>
      <c r="AAQ335" s="6"/>
      <c r="AAR335" s="6"/>
      <c r="AAS335" s="6"/>
      <c r="AAT335" s="6"/>
      <c r="AAU335" s="6"/>
      <c r="AAV335" s="6"/>
      <c r="AAW335" s="6"/>
      <c r="AAX335" s="6"/>
      <c r="AAY335" s="6"/>
      <c r="AAZ335" s="6"/>
      <c r="ABA335" s="6"/>
      <c r="ABB335" s="6"/>
      <c r="ABC335" s="6"/>
      <c r="ABD335" s="6"/>
      <c r="ABE335" s="6"/>
      <c r="ABF335" s="6"/>
      <c r="ABG335" s="6"/>
      <c r="ABH335" s="6"/>
      <c r="ABI335" s="6"/>
      <c r="ABJ335" s="6"/>
      <c r="ABK335" s="6"/>
      <c r="ABL335" s="6"/>
      <c r="ABM335" s="6"/>
      <c r="ABN335" s="6"/>
      <c r="ABO335" s="6"/>
      <c r="ABP335" s="6"/>
      <c r="ABQ335" s="6"/>
      <c r="ABR335" s="6"/>
      <c r="ABS335" s="6"/>
      <c r="ABT335" s="6"/>
      <c r="ABU335" s="6"/>
      <c r="ABV335" s="6"/>
      <c r="ABW335" s="6"/>
      <c r="ABX335" s="6"/>
      <c r="ABY335" s="6"/>
      <c r="ABZ335" s="6"/>
      <c r="ACA335" s="6"/>
      <c r="ACB335" s="6"/>
      <c r="ACC335" s="6"/>
      <c r="ACD335" s="6"/>
      <c r="ACE335" s="6"/>
      <c r="ACF335" s="6"/>
      <c r="ACG335" s="6"/>
      <c r="ACH335" s="6"/>
      <c r="ACI335" s="6"/>
      <c r="ACJ335" s="6"/>
      <c r="ACK335" s="6"/>
      <c r="ACL335" s="6"/>
      <c r="ACM335" s="6"/>
      <c r="ACN335" s="6"/>
      <c r="ACO335" s="6"/>
      <c r="ACP335" s="6"/>
      <c r="ACQ335" s="6"/>
      <c r="ACR335" s="6"/>
      <c r="ACS335" s="6"/>
      <c r="ACT335" s="6"/>
      <c r="ACU335" s="6"/>
      <c r="ACV335" s="6"/>
      <c r="ACW335" s="6"/>
      <c r="ACX335" s="6"/>
      <c r="ACY335" s="6"/>
      <c r="ACZ335" s="6"/>
      <c r="ADA335" s="6"/>
      <c r="ADB335" s="6"/>
      <c r="ADC335" s="6"/>
      <c r="ADD335" s="6"/>
      <c r="ADE335" s="6"/>
      <c r="ADF335" s="6"/>
      <c r="ADG335" s="6"/>
      <c r="ADH335" s="6"/>
      <c r="ADI335" s="6"/>
      <c r="ADJ335" s="6"/>
      <c r="ADK335" s="6"/>
      <c r="ADL335" s="6"/>
      <c r="ADM335" s="6"/>
      <c r="ADN335" s="6"/>
      <c r="ADO335" s="6"/>
      <c r="ADP335" s="6"/>
      <c r="ADQ335" s="6"/>
      <c r="ADR335" s="6"/>
      <c r="ADS335" s="6"/>
      <c r="ADT335" s="6"/>
      <c r="ADU335" s="6"/>
      <c r="ADV335" s="6"/>
      <c r="ADW335" s="6"/>
      <c r="ADX335" s="6"/>
      <c r="ADY335" s="6"/>
      <c r="ADZ335" s="6"/>
      <c r="AEA335" s="6"/>
      <c r="AEB335" s="6"/>
      <c r="AEC335" s="6"/>
      <c r="AED335" s="6"/>
      <c r="AEE335" s="6"/>
      <c r="AEF335" s="6"/>
      <c r="AEG335" s="6"/>
      <c r="AEH335" s="6"/>
      <c r="AEI335" s="6"/>
      <c r="AEJ335" s="6"/>
      <c r="AEK335" s="6"/>
      <c r="AEL335" s="6"/>
      <c r="AEM335" s="6"/>
      <c r="AEN335" s="6"/>
      <c r="AEO335" s="6"/>
      <c r="AEP335" s="6"/>
      <c r="AEQ335" s="6"/>
      <c r="AER335" s="6"/>
      <c r="AES335" s="6"/>
      <c r="AET335" s="6"/>
      <c r="AEU335" s="6"/>
      <c r="AEV335" s="6"/>
      <c r="AEW335" s="6"/>
      <c r="AEX335" s="6"/>
      <c r="AEY335" s="6"/>
      <c r="AEZ335" s="6"/>
      <c r="AFA335" s="6"/>
      <c r="AFB335" s="6"/>
      <c r="AFC335" s="6"/>
      <c r="AFD335" s="6"/>
      <c r="AFE335" s="6"/>
      <c r="AFF335" s="6"/>
      <c r="AFG335" s="6"/>
      <c r="AFH335" s="6"/>
      <c r="AFI335" s="6"/>
      <c r="AFJ335" s="6"/>
      <c r="AFK335" s="6"/>
      <c r="AFL335" s="6"/>
    </row>
    <row r="336" spans="1:844" s="6" customFormat="1" ht="41.25" customHeight="1">
      <c r="A336" s="133"/>
      <c r="B336" s="146"/>
      <c r="C336" s="147"/>
      <c r="D336" s="147"/>
      <c r="E336" s="2" t="s">
        <v>714</v>
      </c>
      <c r="F336" s="93" t="s">
        <v>648</v>
      </c>
      <c r="G336" s="93" t="s">
        <v>715</v>
      </c>
      <c r="H336" s="160"/>
      <c r="I336" s="168"/>
      <c r="J336" s="183"/>
      <c r="K336" s="183"/>
      <c r="L336" s="160"/>
      <c r="M336" s="160"/>
      <c r="N336" s="169"/>
    </row>
    <row r="337" spans="1:844" s="6" customFormat="1" ht="48" customHeight="1">
      <c r="A337" s="133"/>
      <c r="B337" s="146"/>
      <c r="C337" s="147"/>
      <c r="D337" s="147"/>
      <c r="E337" s="88" t="s">
        <v>1045</v>
      </c>
      <c r="F337" s="99" t="s">
        <v>648</v>
      </c>
      <c r="G337" s="99" t="s">
        <v>654</v>
      </c>
      <c r="H337" s="160"/>
      <c r="I337" s="168"/>
      <c r="J337" s="166"/>
      <c r="K337" s="166"/>
      <c r="L337" s="160"/>
      <c r="M337" s="160"/>
      <c r="N337" s="169"/>
    </row>
    <row r="338" spans="1:844" s="10" customFormat="1" ht="87" customHeight="1">
      <c r="A338" s="94" t="s">
        <v>82</v>
      </c>
      <c r="B338" s="105" t="s">
        <v>1252</v>
      </c>
      <c r="C338" s="62" t="s">
        <v>1255</v>
      </c>
      <c r="D338" s="93"/>
      <c r="E338" s="71" t="s">
        <v>151</v>
      </c>
      <c r="F338" s="63" t="s">
        <v>1248</v>
      </c>
      <c r="G338" s="63" t="s">
        <v>1249</v>
      </c>
      <c r="H338" s="86"/>
      <c r="I338" s="91"/>
      <c r="J338" s="86"/>
      <c r="K338" s="86"/>
      <c r="L338" s="86"/>
      <c r="M338" s="86"/>
      <c r="N338" s="80"/>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c r="CU338" s="6"/>
      <c r="CV338" s="6"/>
      <c r="CW338" s="6"/>
      <c r="CX338" s="6"/>
      <c r="CY338" s="6"/>
      <c r="CZ338" s="6"/>
      <c r="DA338" s="6"/>
      <c r="DB338" s="6"/>
      <c r="DC338" s="6"/>
      <c r="DD338" s="6"/>
      <c r="DE338" s="6"/>
      <c r="DF338" s="6"/>
      <c r="DG338" s="6"/>
      <c r="DH338" s="6"/>
      <c r="DI338" s="6"/>
      <c r="DJ338" s="6"/>
      <c r="DK338" s="6"/>
      <c r="DL338" s="6"/>
      <c r="DM338" s="6"/>
      <c r="DN338" s="6"/>
      <c r="DO338" s="6"/>
      <c r="DP338" s="6"/>
      <c r="DQ338" s="6"/>
      <c r="DR338" s="6"/>
      <c r="DS338" s="6"/>
      <c r="DT338" s="6"/>
      <c r="DU338" s="6"/>
      <c r="DV338" s="6"/>
      <c r="DW338" s="6"/>
      <c r="DX338" s="6"/>
      <c r="DY338" s="6"/>
      <c r="DZ338" s="6"/>
      <c r="EA338" s="6"/>
      <c r="EB338" s="6"/>
      <c r="EC338" s="6"/>
      <c r="ED338" s="6"/>
      <c r="EE338" s="6"/>
      <c r="EF338" s="6"/>
      <c r="EG338" s="6"/>
      <c r="EH338" s="6"/>
      <c r="EI338" s="6"/>
      <c r="EJ338" s="6"/>
      <c r="EK338" s="6"/>
      <c r="EL338" s="6"/>
      <c r="EM338" s="6"/>
      <c r="EN338" s="6"/>
      <c r="EO338" s="6"/>
      <c r="EP338" s="6"/>
      <c r="EQ338" s="6"/>
      <c r="ER338" s="6"/>
      <c r="ES338" s="6"/>
      <c r="ET338" s="6"/>
      <c r="EU338" s="6"/>
      <c r="EV338" s="6"/>
      <c r="EW338" s="6"/>
      <c r="EX338" s="6"/>
      <c r="EY338" s="6"/>
      <c r="EZ338" s="6"/>
      <c r="FA338" s="6"/>
      <c r="FB338" s="6"/>
      <c r="FC338" s="6"/>
      <c r="FD338" s="6"/>
      <c r="FE338" s="6"/>
      <c r="FF338" s="6"/>
      <c r="FG338" s="6"/>
      <c r="FH338" s="6"/>
      <c r="FI338" s="6"/>
      <c r="FJ338" s="6"/>
      <c r="FK338" s="6"/>
      <c r="FL338" s="6"/>
      <c r="FM338" s="6"/>
      <c r="FN338" s="6"/>
      <c r="FO338" s="6"/>
      <c r="FP338" s="6"/>
      <c r="FQ338" s="6"/>
      <c r="FR338" s="6"/>
      <c r="FS338" s="6"/>
      <c r="FT338" s="6"/>
      <c r="FU338" s="6"/>
      <c r="FV338" s="6"/>
      <c r="FW338" s="6"/>
      <c r="FX338" s="6"/>
      <c r="FY338" s="6"/>
      <c r="FZ338" s="6"/>
      <c r="GA338" s="6"/>
      <c r="GB338" s="6"/>
      <c r="GC338" s="6"/>
      <c r="GD338" s="6"/>
      <c r="GE338" s="6"/>
      <c r="GF338" s="6"/>
      <c r="GG338" s="6"/>
      <c r="GH338" s="6"/>
      <c r="GI338" s="6"/>
      <c r="GJ338" s="6"/>
      <c r="GK338" s="6"/>
      <c r="GL338" s="6"/>
      <c r="GM338" s="6"/>
      <c r="GN338" s="6"/>
      <c r="GO338" s="6"/>
      <c r="GP338" s="6"/>
      <c r="GQ338" s="6"/>
      <c r="GR338" s="6"/>
      <c r="GS338" s="6"/>
      <c r="GT338" s="6"/>
      <c r="GU338" s="6"/>
      <c r="GV338" s="6"/>
      <c r="GW338" s="6"/>
      <c r="GX338" s="6"/>
      <c r="GY338" s="6"/>
      <c r="GZ338" s="6"/>
      <c r="HA338" s="6"/>
      <c r="HB338" s="6"/>
      <c r="HC338" s="6"/>
      <c r="HD338" s="6"/>
      <c r="HE338" s="6"/>
      <c r="HF338" s="6"/>
      <c r="HG338" s="6"/>
      <c r="HH338" s="6"/>
      <c r="HI338" s="6"/>
      <c r="HJ338" s="6"/>
      <c r="HK338" s="6"/>
      <c r="HL338" s="6"/>
      <c r="HM338" s="6"/>
      <c r="HN338" s="6"/>
      <c r="HO338" s="6"/>
      <c r="HP338" s="6"/>
      <c r="HQ338" s="6"/>
      <c r="HR338" s="6"/>
      <c r="HS338" s="6"/>
      <c r="HT338" s="6"/>
      <c r="HU338" s="6"/>
      <c r="HV338" s="6"/>
      <c r="HW338" s="6"/>
      <c r="HX338" s="6"/>
      <c r="HY338" s="6"/>
      <c r="HZ338" s="6"/>
      <c r="IA338" s="6"/>
      <c r="IB338" s="6"/>
      <c r="IC338" s="6"/>
      <c r="ID338" s="6"/>
      <c r="IE338" s="6"/>
      <c r="IF338" s="6"/>
      <c r="IG338" s="6"/>
      <c r="IH338" s="6"/>
      <c r="II338" s="6"/>
      <c r="IJ338" s="6"/>
      <c r="IK338" s="6"/>
      <c r="IL338" s="6"/>
      <c r="IM338" s="6"/>
      <c r="IN338" s="6"/>
      <c r="IO338" s="6"/>
      <c r="IP338" s="6"/>
      <c r="IQ338" s="6"/>
      <c r="IR338" s="6"/>
      <c r="IS338" s="6"/>
      <c r="IT338" s="6"/>
      <c r="IU338" s="6"/>
      <c r="IV338" s="6"/>
      <c r="IW338" s="6"/>
      <c r="IX338" s="6"/>
      <c r="IY338" s="6"/>
      <c r="IZ338" s="6"/>
      <c r="JA338" s="6"/>
      <c r="JB338" s="6"/>
      <c r="JC338" s="6"/>
      <c r="JD338" s="6"/>
      <c r="JE338" s="6"/>
      <c r="JF338" s="6"/>
      <c r="JG338" s="6"/>
      <c r="JH338" s="6"/>
      <c r="JI338" s="6"/>
      <c r="JJ338" s="6"/>
      <c r="JK338" s="6"/>
      <c r="JL338" s="6"/>
      <c r="JM338" s="6"/>
      <c r="JN338" s="6"/>
      <c r="JO338" s="6"/>
      <c r="JP338" s="6"/>
      <c r="JQ338" s="6"/>
      <c r="JR338" s="6"/>
      <c r="JS338" s="6"/>
      <c r="JT338" s="6"/>
      <c r="JU338" s="6"/>
      <c r="JV338" s="6"/>
      <c r="JW338" s="6"/>
      <c r="JX338" s="6"/>
      <c r="JY338" s="6"/>
      <c r="JZ338" s="6"/>
      <c r="KA338" s="6"/>
      <c r="KB338" s="6"/>
      <c r="KC338" s="6"/>
      <c r="KD338" s="6"/>
      <c r="KE338" s="6"/>
      <c r="KF338" s="6"/>
      <c r="KG338" s="6"/>
      <c r="KH338" s="6"/>
      <c r="KI338" s="6"/>
      <c r="KJ338" s="6"/>
      <c r="KK338" s="6"/>
      <c r="KL338" s="6"/>
      <c r="KM338" s="6"/>
      <c r="KN338" s="6"/>
      <c r="KO338" s="6"/>
      <c r="KP338" s="6"/>
      <c r="KQ338" s="6"/>
      <c r="KR338" s="6"/>
      <c r="KS338" s="6"/>
      <c r="KT338" s="6"/>
      <c r="KU338" s="6"/>
      <c r="KV338" s="6"/>
      <c r="KW338" s="6"/>
      <c r="KX338" s="6"/>
      <c r="KY338" s="6"/>
      <c r="KZ338" s="6"/>
      <c r="LA338" s="6"/>
      <c r="LB338" s="6"/>
      <c r="LC338" s="6"/>
      <c r="LD338" s="6"/>
      <c r="LE338" s="6"/>
      <c r="LF338" s="6"/>
      <c r="LG338" s="6"/>
      <c r="LH338" s="6"/>
      <c r="LI338" s="6"/>
      <c r="LJ338" s="6"/>
      <c r="LK338" s="6"/>
      <c r="LL338" s="6"/>
      <c r="LM338" s="6"/>
      <c r="LN338" s="6"/>
      <c r="LO338" s="6"/>
      <c r="LP338" s="6"/>
      <c r="LQ338" s="6"/>
      <c r="LR338" s="6"/>
      <c r="LS338" s="6"/>
      <c r="LT338" s="6"/>
      <c r="LU338" s="6"/>
      <c r="LV338" s="6"/>
      <c r="LW338" s="6"/>
      <c r="LX338" s="6"/>
      <c r="LY338" s="6"/>
      <c r="LZ338" s="6"/>
      <c r="MA338" s="6"/>
      <c r="MB338" s="6"/>
      <c r="MC338" s="6"/>
      <c r="MD338" s="6"/>
      <c r="ME338" s="6"/>
      <c r="MF338" s="6"/>
      <c r="MG338" s="6"/>
      <c r="MH338" s="6"/>
      <c r="MI338" s="6"/>
      <c r="MJ338" s="6"/>
      <c r="MK338" s="6"/>
      <c r="ML338" s="6"/>
      <c r="MM338" s="6"/>
      <c r="MN338" s="6"/>
      <c r="MO338" s="6"/>
      <c r="MP338" s="6"/>
      <c r="MQ338" s="6"/>
      <c r="MR338" s="6"/>
      <c r="MS338" s="6"/>
      <c r="MT338" s="6"/>
      <c r="MU338" s="6"/>
      <c r="MV338" s="6"/>
      <c r="MW338" s="6"/>
      <c r="MX338" s="6"/>
      <c r="MY338" s="6"/>
      <c r="MZ338" s="6"/>
      <c r="NA338" s="6"/>
      <c r="NB338" s="6"/>
      <c r="NC338" s="6"/>
      <c r="ND338" s="6"/>
      <c r="NE338" s="6"/>
      <c r="NF338" s="6"/>
      <c r="NG338" s="6"/>
      <c r="NH338" s="6"/>
      <c r="NI338" s="6"/>
      <c r="NJ338" s="6"/>
      <c r="NK338" s="6"/>
      <c r="NL338" s="6"/>
      <c r="NM338" s="6"/>
      <c r="NN338" s="6"/>
      <c r="NO338" s="6"/>
      <c r="NP338" s="6"/>
      <c r="NQ338" s="6"/>
      <c r="NR338" s="6"/>
      <c r="NS338" s="6"/>
      <c r="NT338" s="6"/>
      <c r="NU338" s="6"/>
      <c r="NV338" s="6"/>
      <c r="NW338" s="6"/>
      <c r="NX338" s="6"/>
      <c r="NY338" s="6"/>
      <c r="NZ338" s="6"/>
      <c r="OA338" s="6"/>
      <c r="OB338" s="6"/>
      <c r="OC338" s="6"/>
      <c r="OD338" s="6"/>
      <c r="OE338" s="6"/>
      <c r="OF338" s="6"/>
      <c r="OG338" s="6"/>
      <c r="OH338" s="6"/>
      <c r="OI338" s="6"/>
      <c r="OJ338" s="6"/>
      <c r="OK338" s="6"/>
      <c r="OL338" s="6"/>
      <c r="OM338" s="6"/>
      <c r="ON338" s="6"/>
      <c r="OO338" s="6"/>
      <c r="OP338" s="6"/>
      <c r="OQ338" s="6"/>
      <c r="OR338" s="6"/>
      <c r="OS338" s="6"/>
      <c r="OT338" s="6"/>
      <c r="OU338" s="6"/>
      <c r="OV338" s="6"/>
      <c r="OW338" s="6"/>
      <c r="OX338" s="6"/>
      <c r="OY338" s="6"/>
      <c r="OZ338" s="6"/>
      <c r="PA338" s="6"/>
      <c r="PB338" s="6"/>
      <c r="PC338" s="6"/>
      <c r="PD338" s="6"/>
      <c r="PE338" s="6"/>
      <c r="PF338" s="6"/>
      <c r="PG338" s="6"/>
      <c r="PH338" s="6"/>
      <c r="PI338" s="6"/>
      <c r="PJ338" s="6"/>
      <c r="PK338" s="6"/>
      <c r="PL338" s="6"/>
      <c r="PM338" s="6"/>
      <c r="PN338" s="6"/>
      <c r="PO338" s="6"/>
      <c r="PP338" s="6"/>
      <c r="PQ338" s="6"/>
      <c r="PR338" s="6"/>
      <c r="PS338" s="6"/>
      <c r="PT338" s="6"/>
      <c r="PU338" s="6"/>
      <c r="PV338" s="6"/>
      <c r="PW338" s="6"/>
      <c r="PX338" s="6"/>
      <c r="PY338" s="6"/>
      <c r="PZ338" s="6"/>
      <c r="QA338" s="6"/>
      <c r="QB338" s="6"/>
      <c r="QC338" s="6"/>
      <c r="QD338" s="6"/>
      <c r="QE338" s="6"/>
      <c r="QF338" s="6"/>
      <c r="QG338" s="6"/>
      <c r="QH338" s="6"/>
      <c r="QI338" s="6"/>
      <c r="QJ338" s="6"/>
      <c r="QK338" s="6"/>
      <c r="QL338" s="6"/>
      <c r="QM338" s="6"/>
      <c r="QN338" s="6"/>
      <c r="QO338" s="6"/>
      <c r="QP338" s="6"/>
      <c r="QQ338" s="6"/>
      <c r="QR338" s="6"/>
      <c r="QS338" s="6"/>
      <c r="QT338" s="6"/>
      <c r="QU338" s="6"/>
      <c r="QV338" s="6"/>
      <c r="QW338" s="6"/>
      <c r="QX338" s="6"/>
      <c r="QY338" s="6"/>
      <c r="QZ338" s="6"/>
      <c r="RA338" s="6"/>
      <c r="RB338" s="6"/>
      <c r="RC338" s="6"/>
      <c r="RD338" s="6"/>
      <c r="RE338" s="6"/>
      <c r="RF338" s="6"/>
      <c r="RG338" s="6"/>
      <c r="RH338" s="6"/>
      <c r="RI338" s="6"/>
      <c r="RJ338" s="6"/>
      <c r="RK338" s="6"/>
      <c r="RL338" s="6"/>
      <c r="RM338" s="6"/>
      <c r="RN338" s="6"/>
      <c r="RO338" s="6"/>
      <c r="RP338" s="6"/>
      <c r="RQ338" s="6"/>
      <c r="RR338" s="6"/>
      <c r="RS338" s="6"/>
      <c r="RT338" s="6"/>
      <c r="RU338" s="6"/>
      <c r="RV338" s="6"/>
      <c r="RW338" s="6"/>
      <c r="RX338" s="6"/>
      <c r="RY338" s="6"/>
      <c r="RZ338" s="6"/>
      <c r="SA338" s="6"/>
      <c r="SB338" s="6"/>
      <c r="SC338" s="6"/>
      <c r="SD338" s="6"/>
      <c r="SE338" s="6"/>
      <c r="SF338" s="6"/>
      <c r="SG338" s="6"/>
      <c r="SH338" s="6"/>
      <c r="SI338" s="6"/>
      <c r="SJ338" s="6"/>
      <c r="SK338" s="6"/>
      <c r="SL338" s="6"/>
      <c r="SM338" s="6"/>
      <c r="SN338" s="6"/>
      <c r="SO338" s="6"/>
      <c r="SP338" s="6"/>
      <c r="SQ338" s="6"/>
      <c r="SR338" s="6"/>
      <c r="SS338" s="6"/>
      <c r="ST338" s="6"/>
      <c r="SU338" s="6"/>
      <c r="SV338" s="6"/>
      <c r="SW338" s="6"/>
      <c r="SX338" s="6"/>
      <c r="SY338" s="6"/>
      <c r="SZ338" s="6"/>
      <c r="TA338" s="6"/>
      <c r="TB338" s="6"/>
      <c r="TC338" s="6"/>
      <c r="TD338" s="6"/>
      <c r="TE338" s="6"/>
      <c r="TF338" s="6"/>
      <c r="TG338" s="6"/>
      <c r="TH338" s="6"/>
      <c r="TI338" s="6"/>
      <c r="TJ338" s="6"/>
      <c r="TK338" s="6"/>
      <c r="TL338" s="6"/>
      <c r="TM338" s="6"/>
      <c r="TN338" s="6"/>
      <c r="TO338" s="6"/>
      <c r="TP338" s="6"/>
      <c r="TQ338" s="6"/>
      <c r="TR338" s="6"/>
      <c r="TS338" s="6"/>
      <c r="TT338" s="6"/>
      <c r="TU338" s="6"/>
      <c r="TV338" s="6"/>
      <c r="TW338" s="6"/>
      <c r="TX338" s="6"/>
      <c r="TY338" s="6"/>
      <c r="TZ338" s="6"/>
      <c r="UA338" s="6"/>
      <c r="UB338" s="6"/>
      <c r="UC338" s="6"/>
      <c r="UD338" s="6"/>
      <c r="UE338" s="6"/>
      <c r="UF338" s="6"/>
      <c r="UG338" s="6"/>
      <c r="UH338" s="6"/>
      <c r="UI338" s="6"/>
      <c r="UJ338" s="6"/>
      <c r="UK338" s="6"/>
      <c r="UL338" s="6"/>
      <c r="UM338" s="6"/>
      <c r="UN338" s="6"/>
      <c r="UO338" s="6"/>
      <c r="UP338" s="6"/>
      <c r="UQ338" s="6"/>
      <c r="UR338" s="6"/>
      <c r="US338" s="6"/>
      <c r="UT338" s="6"/>
      <c r="UU338" s="6"/>
      <c r="UV338" s="6"/>
      <c r="UW338" s="6"/>
      <c r="UX338" s="6"/>
      <c r="UY338" s="6"/>
      <c r="UZ338" s="6"/>
      <c r="VA338" s="6"/>
      <c r="VB338" s="6"/>
      <c r="VC338" s="6"/>
      <c r="VD338" s="6"/>
      <c r="VE338" s="6"/>
      <c r="VF338" s="6"/>
      <c r="VG338" s="6"/>
      <c r="VH338" s="6"/>
      <c r="VI338" s="6"/>
      <c r="VJ338" s="6"/>
      <c r="VK338" s="6"/>
      <c r="VL338" s="6"/>
      <c r="VM338" s="6"/>
      <c r="VN338" s="6"/>
      <c r="VO338" s="6"/>
      <c r="VP338" s="6"/>
      <c r="VQ338" s="6"/>
      <c r="VR338" s="6"/>
      <c r="VS338" s="6"/>
      <c r="VT338" s="6"/>
      <c r="VU338" s="6"/>
      <c r="VV338" s="6"/>
      <c r="VW338" s="6"/>
      <c r="VX338" s="6"/>
      <c r="VY338" s="6"/>
      <c r="VZ338" s="6"/>
      <c r="WA338" s="6"/>
      <c r="WB338" s="6"/>
      <c r="WC338" s="6"/>
      <c r="WD338" s="6"/>
      <c r="WE338" s="6"/>
      <c r="WF338" s="6"/>
      <c r="WG338" s="6"/>
      <c r="WH338" s="6"/>
      <c r="WI338" s="6"/>
      <c r="WJ338" s="6"/>
      <c r="WK338" s="6"/>
      <c r="WL338" s="6"/>
      <c r="WM338" s="6"/>
      <c r="WN338" s="6"/>
      <c r="WO338" s="6"/>
      <c r="WP338" s="6"/>
      <c r="WQ338" s="6"/>
      <c r="WR338" s="6"/>
      <c r="WS338" s="6"/>
      <c r="WT338" s="6"/>
      <c r="WU338" s="6"/>
      <c r="WV338" s="6"/>
      <c r="WW338" s="6"/>
      <c r="WX338" s="6"/>
      <c r="WY338" s="6"/>
      <c r="WZ338" s="6"/>
      <c r="XA338" s="6"/>
      <c r="XB338" s="6"/>
      <c r="XC338" s="6"/>
      <c r="XD338" s="6"/>
      <c r="XE338" s="6"/>
      <c r="XF338" s="6"/>
      <c r="XG338" s="6"/>
      <c r="XH338" s="6"/>
      <c r="XI338" s="6"/>
      <c r="XJ338" s="6"/>
      <c r="XK338" s="6"/>
      <c r="XL338" s="6"/>
      <c r="XM338" s="6"/>
      <c r="XN338" s="6"/>
      <c r="XO338" s="6"/>
      <c r="XP338" s="6"/>
      <c r="XQ338" s="6"/>
      <c r="XR338" s="6"/>
      <c r="XS338" s="6"/>
      <c r="XT338" s="6"/>
      <c r="XU338" s="6"/>
      <c r="XV338" s="6"/>
      <c r="XW338" s="6"/>
      <c r="XX338" s="6"/>
      <c r="XY338" s="6"/>
      <c r="XZ338" s="6"/>
      <c r="YA338" s="6"/>
      <c r="YB338" s="6"/>
      <c r="YC338" s="6"/>
      <c r="YD338" s="6"/>
      <c r="YE338" s="6"/>
      <c r="YF338" s="6"/>
      <c r="YG338" s="6"/>
      <c r="YH338" s="6"/>
      <c r="YI338" s="6"/>
      <c r="YJ338" s="6"/>
      <c r="YK338" s="6"/>
      <c r="YL338" s="6"/>
      <c r="YM338" s="6"/>
      <c r="YN338" s="6"/>
      <c r="YO338" s="6"/>
      <c r="YP338" s="6"/>
      <c r="YQ338" s="6"/>
      <c r="YR338" s="6"/>
      <c r="YS338" s="6"/>
      <c r="YT338" s="6"/>
      <c r="YU338" s="6"/>
      <c r="YV338" s="6"/>
      <c r="YW338" s="6"/>
      <c r="YX338" s="6"/>
      <c r="YY338" s="6"/>
      <c r="YZ338" s="6"/>
      <c r="ZA338" s="6"/>
      <c r="ZB338" s="6"/>
      <c r="ZC338" s="6"/>
      <c r="ZD338" s="6"/>
      <c r="ZE338" s="6"/>
      <c r="ZF338" s="6"/>
      <c r="ZG338" s="6"/>
      <c r="ZH338" s="6"/>
      <c r="ZI338" s="6"/>
      <c r="ZJ338" s="6"/>
      <c r="ZK338" s="6"/>
      <c r="ZL338" s="6"/>
      <c r="ZM338" s="6"/>
      <c r="ZN338" s="6"/>
      <c r="ZO338" s="6"/>
      <c r="ZP338" s="6"/>
      <c r="ZQ338" s="6"/>
      <c r="ZR338" s="6"/>
      <c r="ZS338" s="6"/>
      <c r="ZT338" s="6"/>
      <c r="ZU338" s="6"/>
      <c r="ZV338" s="6"/>
      <c r="ZW338" s="6"/>
      <c r="ZX338" s="6"/>
      <c r="ZY338" s="6"/>
      <c r="ZZ338" s="6"/>
      <c r="AAA338" s="6"/>
      <c r="AAB338" s="6"/>
      <c r="AAC338" s="6"/>
      <c r="AAD338" s="6"/>
      <c r="AAE338" s="6"/>
      <c r="AAF338" s="6"/>
      <c r="AAG338" s="6"/>
      <c r="AAH338" s="6"/>
      <c r="AAI338" s="6"/>
      <c r="AAJ338" s="6"/>
      <c r="AAK338" s="6"/>
      <c r="AAL338" s="6"/>
      <c r="AAM338" s="6"/>
      <c r="AAN338" s="6"/>
      <c r="AAO338" s="6"/>
      <c r="AAP338" s="6"/>
      <c r="AAQ338" s="6"/>
      <c r="AAR338" s="6"/>
      <c r="AAS338" s="6"/>
      <c r="AAT338" s="6"/>
      <c r="AAU338" s="6"/>
      <c r="AAV338" s="6"/>
      <c r="AAW338" s="6"/>
      <c r="AAX338" s="6"/>
      <c r="AAY338" s="6"/>
      <c r="AAZ338" s="6"/>
      <c r="ABA338" s="6"/>
      <c r="ABB338" s="6"/>
      <c r="ABC338" s="6"/>
      <c r="ABD338" s="6"/>
      <c r="ABE338" s="6"/>
      <c r="ABF338" s="6"/>
      <c r="ABG338" s="6"/>
      <c r="ABH338" s="6"/>
      <c r="ABI338" s="6"/>
      <c r="ABJ338" s="6"/>
      <c r="ABK338" s="6"/>
      <c r="ABL338" s="6"/>
      <c r="ABM338" s="6"/>
      <c r="ABN338" s="6"/>
      <c r="ABO338" s="6"/>
      <c r="ABP338" s="6"/>
      <c r="ABQ338" s="6"/>
      <c r="ABR338" s="6"/>
      <c r="ABS338" s="6"/>
      <c r="ABT338" s="6"/>
      <c r="ABU338" s="6"/>
      <c r="ABV338" s="6"/>
      <c r="ABW338" s="6"/>
      <c r="ABX338" s="6"/>
      <c r="ABY338" s="6"/>
      <c r="ABZ338" s="6"/>
      <c r="ACA338" s="6"/>
      <c r="ACB338" s="6"/>
      <c r="ACC338" s="6"/>
      <c r="ACD338" s="6"/>
      <c r="ACE338" s="6"/>
      <c r="ACF338" s="6"/>
      <c r="ACG338" s="6"/>
      <c r="ACH338" s="6"/>
      <c r="ACI338" s="6"/>
      <c r="ACJ338" s="6"/>
      <c r="ACK338" s="6"/>
      <c r="ACL338" s="6"/>
      <c r="ACM338" s="6"/>
      <c r="ACN338" s="6"/>
      <c r="ACO338" s="6"/>
      <c r="ACP338" s="6"/>
      <c r="ACQ338" s="6"/>
      <c r="ACR338" s="6"/>
      <c r="ACS338" s="6"/>
      <c r="ACT338" s="6"/>
      <c r="ACU338" s="6"/>
      <c r="ACV338" s="6"/>
      <c r="ACW338" s="6"/>
      <c r="ACX338" s="6"/>
      <c r="ACY338" s="6"/>
      <c r="ACZ338" s="6"/>
      <c r="ADA338" s="6"/>
      <c r="ADB338" s="6"/>
      <c r="ADC338" s="6"/>
      <c r="ADD338" s="6"/>
      <c r="ADE338" s="6"/>
      <c r="ADF338" s="6"/>
      <c r="ADG338" s="6"/>
      <c r="ADH338" s="6"/>
      <c r="ADI338" s="6"/>
      <c r="ADJ338" s="6"/>
      <c r="ADK338" s="6"/>
      <c r="ADL338" s="6"/>
      <c r="ADM338" s="6"/>
      <c r="ADN338" s="6"/>
      <c r="ADO338" s="6"/>
      <c r="ADP338" s="6"/>
      <c r="ADQ338" s="6"/>
      <c r="ADR338" s="6"/>
      <c r="ADS338" s="6"/>
      <c r="ADT338" s="6"/>
      <c r="ADU338" s="6"/>
      <c r="ADV338" s="6"/>
      <c r="ADW338" s="6"/>
      <c r="ADX338" s="6"/>
      <c r="ADY338" s="6"/>
      <c r="ADZ338" s="6"/>
      <c r="AEA338" s="6"/>
      <c r="AEB338" s="6"/>
      <c r="AEC338" s="6"/>
      <c r="AED338" s="6"/>
      <c r="AEE338" s="6"/>
      <c r="AEF338" s="6"/>
      <c r="AEG338" s="6"/>
      <c r="AEH338" s="6"/>
      <c r="AEI338" s="6"/>
      <c r="AEJ338" s="6"/>
      <c r="AEK338" s="6"/>
      <c r="AEL338" s="6"/>
      <c r="AEM338" s="6"/>
      <c r="AEN338" s="6"/>
      <c r="AEO338" s="6"/>
      <c r="AEP338" s="6"/>
      <c r="AEQ338" s="6"/>
      <c r="AER338" s="6"/>
      <c r="AES338" s="6"/>
      <c r="AET338" s="6"/>
      <c r="AEU338" s="6"/>
      <c r="AEV338" s="6"/>
      <c r="AEW338" s="6"/>
      <c r="AEX338" s="6"/>
      <c r="AEY338" s="6"/>
      <c r="AEZ338" s="6"/>
      <c r="AFA338" s="6"/>
      <c r="AFB338" s="6"/>
      <c r="AFC338" s="6"/>
      <c r="AFD338" s="6"/>
      <c r="AFE338" s="6"/>
      <c r="AFF338" s="6"/>
      <c r="AFG338" s="6"/>
      <c r="AFH338" s="6"/>
      <c r="AFI338" s="6"/>
      <c r="AFJ338" s="6"/>
      <c r="AFK338" s="6"/>
      <c r="AFL338" s="6"/>
    </row>
    <row r="339" spans="1:844" s="10" customFormat="1" ht="93" customHeight="1">
      <c r="A339" s="94" t="s">
        <v>83</v>
      </c>
      <c r="B339" s="105" t="s">
        <v>1253</v>
      </c>
      <c r="C339" s="62" t="s">
        <v>1256</v>
      </c>
      <c r="D339" s="93"/>
      <c r="E339" s="71" t="s">
        <v>151</v>
      </c>
      <c r="F339" s="63" t="s">
        <v>1250</v>
      </c>
      <c r="G339" s="63" t="s">
        <v>1249</v>
      </c>
      <c r="H339" s="86"/>
      <c r="I339" s="91"/>
      <c r="J339" s="86"/>
      <c r="K339" s="86"/>
      <c r="L339" s="86"/>
      <c r="M339" s="86"/>
      <c r="N339" s="80"/>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c r="DD339" s="6"/>
      <c r="DE339" s="6"/>
      <c r="DF339" s="6"/>
      <c r="DG339" s="6"/>
      <c r="DH339" s="6"/>
      <c r="DI339" s="6"/>
      <c r="DJ339" s="6"/>
      <c r="DK339" s="6"/>
      <c r="DL339" s="6"/>
      <c r="DM339" s="6"/>
      <c r="DN339" s="6"/>
      <c r="DO339" s="6"/>
      <c r="DP339" s="6"/>
      <c r="DQ339" s="6"/>
      <c r="DR339" s="6"/>
      <c r="DS339" s="6"/>
      <c r="DT339" s="6"/>
      <c r="DU339" s="6"/>
      <c r="DV339" s="6"/>
      <c r="DW339" s="6"/>
      <c r="DX339" s="6"/>
      <c r="DY339" s="6"/>
      <c r="DZ339" s="6"/>
      <c r="EA339" s="6"/>
      <c r="EB339" s="6"/>
      <c r="EC339" s="6"/>
      <c r="ED339" s="6"/>
      <c r="EE339" s="6"/>
      <c r="EF339" s="6"/>
      <c r="EG339" s="6"/>
      <c r="EH339" s="6"/>
      <c r="EI339" s="6"/>
      <c r="EJ339" s="6"/>
      <c r="EK339" s="6"/>
      <c r="EL339" s="6"/>
      <c r="EM339" s="6"/>
      <c r="EN339" s="6"/>
      <c r="EO339" s="6"/>
      <c r="EP339" s="6"/>
      <c r="EQ339" s="6"/>
      <c r="ER339" s="6"/>
      <c r="ES339" s="6"/>
      <c r="ET339" s="6"/>
      <c r="EU339" s="6"/>
      <c r="EV339" s="6"/>
      <c r="EW339" s="6"/>
      <c r="EX339" s="6"/>
      <c r="EY339" s="6"/>
      <c r="EZ339" s="6"/>
      <c r="FA339" s="6"/>
      <c r="FB339" s="6"/>
      <c r="FC339" s="6"/>
      <c r="FD339" s="6"/>
      <c r="FE339" s="6"/>
      <c r="FF339" s="6"/>
      <c r="FG339" s="6"/>
      <c r="FH339" s="6"/>
      <c r="FI339" s="6"/>
      <c r="FJ339" s="6"/>
      <c r="FK339" s="6"/>
      <c r="FL339" s="6"/>
      <c r="FM339" s="6"/>
      <c r="FN339" s="6"/>
      <c r="FO339" s="6"/>
      <c r="FP339" s="6"/>
      <c r="FQ339" s="6"/>
      <c r="FR339" s="6"/>
      <c r="FS339" s="6"/>
      <c r="FT339" s="6"/>
      <c r="FU339" s="6"/>
      <c r="FV339" s="6"/>
      <c r="FW339" s="6"/>
      <c r="FX339" s="6"/>
      <c r="FY339" s="6"/>
      <c r="FZ339" s="6"/>
      <c r="GA339" s="6"/>
      <c r="GB339" s="6"/>
      <c r="GC339" s="6"/>
      <c r="GD339" s="6"/>
      <c r="GE339" s="6"/>
      <c r="GF339" s="6"/>
      <c r="GG339" s="6"/>
      <c r="GH339" s="6"/>
      <c r="GI339" s="6"/>
      <c r="GJ339" s="6"/>
      <c r="GK339" s="6"/>
      <c r="GL339" s="6"/>
      <c r="GM339" s="6"/>
      <c r="GN339" s="6"/>
      <c r="GO339" s="6"/>
      <c r="GP339" s="6"/>
      <c r="GQ339" s="6"/>
      <c r="GR339" s="6"/>
      <c r="GS339" s="6"/>
      <c r="GT339" s="6"/>
      <c r="GU339" s="6"/>
      <c r="GV339" s="6"/>
      <c r="GW339" s="6"/>
      <c r="GX339" s="6"/>
      <c r="GY339" s="6"/>
      <c r="GZ339" s="6"/>
      <c r="HA339" s="6"/>
      <c r="HB339" s="6"/>
      <c r="HC339" s="6"/>
      <c r="HD339" s="6"/>
      <c r="HE339" s="6"/>
      <c r="HF339" s="6"/>
      <c r="HG339" s="6"/>
      <c r="HH339" s="6"/>
      <c r="HI339" s="6"/>
      <c r="HJ339" s="6"/>
      <c r="HK339" s="6"/>
      <c r="HL339" s="6"/>
      <c r="HM339" s="6"/>
      <c r="HN339" s="6"/>
      <c r="HO339" s="6"/>
      <c r="HP339" s="6"/>
      <c r="HQ339" s="6"/>
      <c r="HR339" s="6"/>
      <c r="HS339" s="6"/>
      <c r="HT339" s="6"/>
      <c r="HU339" s="6"/>
      <c r="HV339" s="6"/>
      <c r="HW339" s="6"/>
      <c r="HX339" s="6"/>
      <c r="HY339" s="6"/>
      <c r="HZ339" s="6"/>
      <c r="IA339" s="6"/>
      <c r="IB339" s="6"/>
      <c r="IC339" s="6"/>
      <c r="ID339" s="6"/>
      <c r="IE339" s="6"/>
      <c r="IF339" s="6"/>
      <c r="IG339" s="6"/>
      <c r="IH339" s="6"/>
      <c r="II339" s="6"/>
      <c r="IJ339" s="6"/>
      <c r="IK339" s="6"/>
      <c r="IL339" s="6"/>
      <c r="IM339" s="6"/>
      <c r="IN339" s="6"/>
      <c r="IO339" s="6"/>
      <c r="IP339" s="6"/>
      <c r="IQ339" s="6"/>
      <c r="IR339" s="6"/>
      <c r="IS339" s="6"/>
      <c r="IT339" s="6"/>
      <c r="IU339" s="6"/>
      <c r="IV339" s="6"/>
      <c r="IW339" s="6"/>
      <c r="IX339" s="6"/>
      <c r="IY339" s="6"/>
      <c r="IZ339" s="6"/>
      <c r="JA339" s="6"/>
      <c r="JB339" s="6"/>
      <c r="JC339" s="6"/>
      <c r="JD339" s="6"/>
      <c r="JE339" s="6"/>
      <c r="JF339" s="6"/>
      <c r="JG339" s="6"/>
      <c r="JH339" s="6"/>
      <c r="JI339" s="6"/>
      <c r="JJ339" s="6"/>
      <c r="JK339" s="6"/>
      <c r="JL339" s="6"/>
      <c r="JM339" s="6"/>
      <c r="JN339" s="6"/>
      <c r="JO339" s="6"/>
      <c r="JP339" s="6"/>
      <c r="JQ339" s="6"/>
      <c r="JR339" s="6"/>
      <c r="JS339" s="6"/>
      <c r="JT339" s="6"/>
      <c r="JU339" s="6"/>
      <c r="JV339" s="6"/>
      <c r="JW339" s="6"/>
      <c r="JX339" s="6"/>
      <c r="JY339" s="6"/>
      <c r="JZ339" s="6"/>
      <c r="KA339" s="6"/>
      <c r="KB339" s="6"/>
      <c r="KC339" s="6"/>
      <c r="KD339" s="6"/>
      <c r="KE339" s="6"/>
      <c r="KF339" s="6"/>
      <c r="KG339" s="6"/>
      <c r="KH339" s="6"/>
      <c r="KI339" s="6"/>
      <c r="KJ339" s="6"/>
      <c r="KK339" s="6"/>
      <c r="KL339" s="6"/>
      <c r="KM339" s="6"/>
      <c r="KN339" s="6"/>
      <c r="KO339" s="6"/>
      <c r="KP339" s="6"/>
      <c r="KQ339" s="6"/>
      <c r="KR339" s="6"/>
      <c r="KS339" s="6"/>
      <c r="KT339" s="6"/>
      <c r="KU339" s="6"/>
      <c r="KV339" s="6"/>
      <c r="KW339" s="6"/>
      <c r="KX339" s="6"/>
      <c r="KY339" s="6"/>
      <c r="KZ339" s="6"/>
      <c r="LA339" s="6"/>
      <c r="LB339" s="6"/>
      <c r="LC339" s="6"/>
      <c r="LD339" s="6"/>
      <c r="LE339" s="6"/>
      <c r="LF339" s="6"/>
      <c r="LG339" s="6"/>
      <c r="LH339" s="6"/>
      <c r="LI339" s="6"/>
      <c r="LJ339" s="6"/>
      <c r="LK339" s="6"/>
      <c r="LL339" s="6"/>
      <c r="LM339" s="6"/>
      <c r="LN339" s="6"/>
      <c r="LO339" s="6"/>
      <c r="LP339" s="6"/>
      <c r="LQ339" s="6"/>
      <c r="LR339" s="6"/>
      <c r="LS339" s="6"/>
      <c r="LT339" s="6"/>
      <c r="LU339" s="6"/>
      <c r="LV339" s="6"/>
      <c r="LW339" s="6"/>
      <c r="LX339" s="6"/>
      <c r="LY339" s="6"/>
      <c r="LZ339" s="6"/>
      <c r="MA339" s="6"/>
      <c r="MB339" s="6"/>
      <c r="MC339" s="6"/>
      <c r="MD339" s="6"/>
      <c r="ME339" s="6"/>
      <c r="MF339" s="6"/>
      <c r="MG339" s="6"/>
      <c r="MH339" s="6"/>
      <c r="MI339" s="6"/>
      <c r="MJ339" s="6"/>
      <c r="MK339" s="6"/>
      <c r="ML339" s="6"/>
      <c r="MM339" s="6"/>
      <c r="MN339" s="6"/>
      <c r="MO339" s="6"/>
      <c r="MP339" s="6"/>
      <c r="MQ339" s="6"/>
      <c r="MR339" s="6"/>
      <c r="MS339" s="6"/>
      <c r="MT339" s="6"/>
      <c r="MU339" s="6"/>
      <c r="MV339" s="6"/>
      <c r="MW339" s="6"/>
      <c r="MX339" s="6"/>
      <c r="MY339" s="6"/>
      <c r="MZ339" s="6"/>
      <c r="NA339" s="6"/>
      <c r="NB339" s="6"/>
      <c r="NC339" s="6"/>
      <c r="ND339" s="6"/>
      <c r="NE339" s="6"/>
      <c r="NF339" s="6"/>
      <c r="NG339" s="6"/>
      <c r="NH339" s="6"/>
      <c r="NI339" s="6"/>
      <c r="NJ339" s="6"/>
      <c r="NK339" s="6"/>
      <c r="NL339" s="6"/>
      <c r="NM339" s="6"/>
      <c r="NN339" s="6"/>
      <c r="NO339" s="6"/>
      <c r="NP339" s="6"/>
      <c r="NQ339" s="6"/>
      <c r="NR339" s="6"/>
      <c r="NS339" s="6"/>
      <c r="NT339" s="6"/>
      <c r="NU339" s="6"/>
      <c r="NV339" s="6"/>
      <c r="NW339" s="6"/>
      <c r="NX339" s="6"/>
      <c r="NY339" s="6"/>
      <c r="NZ339" s="6"/>
      <c r="OA339" s="6"/>
      <c r="OB339" s="6"/>
      <c r="OC339" s="6"/>
      <c r="OD339" s="6"/>
      <c r="OE339" s="6"/>
      <c r="OF339" s="6"/>
      <c r="OG339" s="6"/>
      <c r="OH339" s="6"/>
      <c r="OI339" s="6"/>
      <c r="OJ339" s="6"/>
      <c r="OK339" s="6"/>
      <c r="OL339" s="6"/>
      <c r="OM339" s="6"/>
      <c r="ON339" s="6"/>
      <c r="OO339" s="6"/>
      <c r="OP339" s="6"/>
      <c r="OQ339" s="6"/>
      <c r="OR339" s="6"/>
      <c r="OS339" s="6"/>
      <c r="OT339" s="6"/>
      <c r="OU339" s="6"/>
      <c r="OV339" s="6"/>
      <c r="OW339" s="6"/>
      <c r="OX339" s="6"/>
      <c r="OY339" s="6"/>
      <c r="OZ339" s="6"/>
      <c r="PA339" s="6"/>
      <c r="PB339" s="6"/>
      <c r="PC339" s="6"/>
      <c r="PD339" s="6"/>
      <c r="PE339" s="6"/>
      <c r="PF339" s="6"/>
      <c r="PG339" s="6"/>
      <c r="PH339" s="6"/>
      <c r="PI339" s="6"/>
      <c r="PJ339" s="6"/>
      <c r="PK339" s="6"/>
      <c r="PL339" s="6"/>
      <c r="PM339" s="6"/>
      <c r="PN339" s="6"/>
      <c r="PO339" s="6"/>
      <c r="PP339" s="6"/>
      <c r="PQ339" s="6"/>
      <c r="PR339" s="6"/>
      <c r="PS339" s="6"/>
      <c r="PT339" s="6"/>
      <c r="PU339" s="6"/>
      <c r="PV339" s="6"/>
      <c r="PW339" s="6"/>
      <c r="PX339" s="6"/>
      <c r="PY339" s="6"/>
      <c r="PZ339" s="6"/>
      <c r="QA339" s="6"/>
      <c r="QB339" s="6"/>
      <c r="QC339" s="6"/>
      <c r="QD339" s="6"/>
      <c r="QE339" s="6"/>
      <c r="QF339" s="6"/>
      <c r="QG339" s="6"/>
      <c r="QH339" s="6"/>
      <c r="QI339" s="6"/>
      <c r="QJ339" s="6"/>
      <c r="QK339" s="6"/>
      <c r="QL339" s="6"/>
      <c r="QM339" s="6"/>
      <c r="QN339" s="6"/>
      <c r="QO339" s="6"/>
      <c r="QP339" s="6"/>
      <c r="QQ339" s="6"/>
      <c r="QR339" s="6"/>
      <c r="QS339" s="6"/>
      <c r="QT339" s="6"/>
      <c r="QU339" s="6"/>
      <c r="QV339" s="6"/>
      <c r="QW339" s="6"/>
      <c r="QX339" s="6"/>
      <c r="QY339" s="6"/>
      <c r="QZ339" s="6"/>
      <c r="RA339" s="6"/>
      <c r="RB339" s="6"/>
      <c r="RC339" s="6"/>
      <c r="RD339" s="6"/>
      <c r="RE339" s="6"/>
      <c r="RF339" s="6"/>
      <c r="RG339" s="6"/>
      <c r="RH339" s="6"/>
      <c r="RI339" s="6"/>
      <c r="RJ339" s="6"/>
      <c r="RK339" s="6"/>
      <c r="RL339" s="6"/>
      <c r="RM339" s="6"/>
      <c r="RN339" s="6"/>
      <c r="RO339" s="6"/>
      <c r="RP339" s="6"/>
      <c r="RQ339" s="6"/>
      <c r="RR339" s="6"/>
      <c r="RS339" s="6"/>
      <c r="RT339" s="6"/>
      <c r="RU339" s="6"/>
      <c r="RV339" s="6"/>
      <c r="RW339" s="6"/>
      <c r="RX339" s="6"/>
      <c r="RY339" s="6"/>
      <c r="RZ339" s="6"/>
      <c r="SA339" s="6"/>
      <c r="SB339" s="6"/>
      <c r="SC339" s="6"/>
      <c r="SD339" s="6"/>
      <c r="SE339" s="6"/>
      <c r="SF339" s="6"/>
      <c r="SG339" s="6"/>
      <c r="SH339" s="6"/>
      <c r="SI339" s="6"/>
      <c r="SJ339" s="6"/>
      <c r="SK339" s="6"/>
      <c r="SL339" s="6"/>
      <c r="SM339" s="6"/>
      <c r="SN339" s="6"/>
      <c r="SO339" s="6"/>
      <c r="SP339" s="6"/>
      <c r="SQ339" s="6"/>
      <c r="SR339" s="6"/>
      <c r="SS339" s="6"/>
      <c r="ST339" s="6"/>
      <c r="SU339" s="6"/>
      <c r="SV339" s="6"/>
      <c r="SW339" s="6"/>
      <c r="SX339" s="6"/>
      <c r="SY339" s="6"/>
      <c r="SZ339" s="6"/>
      <c r="TA339" s="6"/>
      <c r="TB339" s="6"/>
      <c r="TC339" s="6"/>
      <c r="TD339" s="6"/>
      <c r="TE339" s="6"/>
      <c r="TF339" s="6"/>
      <c r="TG339" s="6"/>
      <c r="TH339" s="6"/>
      <c r="TI339" s="6"/>
      <c r="TJ339" s="6"/>
      <c r="TK339" s="6"/>
      <c r="TL339" s="6"/>
      <c r="TM339" s="6"/>
      <c r="TN339" s="6"/>
      <c r="TO339" s="6"/>
      <c r="TP339" s="6"/>
      <c r="TQ339" s="6"/>
      <c r="TR339" s="6"/>
      <c r="TS339" s="6"/>
      <c r="TT339" s="6"/>
      <c r="TU339" s="6"/>
      <c r="TV339" s="6"/>
      <c r="TW339" s="6"/>
      <c r="TX339" s="6"/>
      <c r="TY339" s="6"/>
      <c r="TZ339" s="6"/>
      <c r="UA339" s="6"/>
      <c r="UB339" s="6"/>
      <c r="UC339" s="6"/>
      <c r="UD339" s="6"/>
      <c r="UE339" s="6"/>
      <c r="UF339" s="6"/>
      <c r="UG339" s="6"/>
      <c r="UH339" s="6"/>
      <c r="UI339" s="6"/>
      <c r="UJ339" s="6"/>
      <c r="UK339" s="6"/>
      <c r="UL339" s="6"/>
      <c r="UM339" s="6"/>
      <c r="UN339" s="6"/>
      <c r="UO339" s="6"/>
      <c r="UP339" s="6"/>
      <c r="UQ339" s="6"/>
      <c r="UR339" s="6"/>
      <c r="US339" s="6"/>
      <c r="UT339" s="6"/>
      <c r="UU339" s="6"/>
      <c r="UV339" s="6"/>
      <c r="UW339" s="6"/>
      <c r="UX339" s="6"/>
      <c r="UY339" s="6"/>
      <c r="UZ339" s="6"/>
      <c r="VA339" s="6"/>
      <c r="VB339" s="6"/>
      <c r="VC339" s="6"/>
      <c r="VD339" s="6"/>
      <c r="VE339" s="6"/>
      <c r="VF339" s="6"/>
      <c r="VG339" s="6"/>
      <c r="VH339" s="6"/>
      <c r="VI339" s="6"/>
      <c r="VJ339" s="6"/>
      <c r="VK339" s="6"/>
      <c r="VL339" s="6"/>
      <c r="VM339" s="6"/>
      <c r="VN339" s="6"/>
      <c r="VO339" s="6"/>
      <c r="VP339" s="6"/>
      <c r="VQ339" s="6"/>
      <c r="VR339" s="6"/>
      <c r="VS339" s="6"/>
      <c r="VT339" s="6"/>
      <c r="VU339" s="6"/>
      <c r="VV339" s="6"/>
      <c r="VW339" s="6"/>
      <c r="VX339" s="6"/>
      <c r="VY339" s="6"/>
      <c r="VZ339" s="6"/>
      <c r="WA339" s="6"/>
      <c r="WB339" s="6"/>
      <c r="WC339" s="6"/>
      <c r="WD339" s="6"/>
      <c r="WE339" s="6"/>
      <c r="WF339" s="6"/>
      <c r="WG339" s="6"/>
      <c r="WH339" s="6"/>
      <c r="WI339" s="6"/>
      <c r="WJ339" s="6"/>
      <c r="WK339" s="6"/>
      <c r="WL339" s="6"/>
      <c r="WM339" s="6"/>
      <c r="WN339" s="6"/>
      <c r="WO339" s="6"/>
      <c r="WP339" s="6"/>
      <c r="WQ339" s="6"/>
      <c r="WR339" s="6"/>
      <c r="WS339" s="6"/>
      <c r="WT339" s="6"/>
      <c r="WU339" s="6"/>
      <c r="WV339" s="6"/>
      <c r="WW339" s="6"/>
      <c r="WX339" s="6"/>
      <c r="WY339" s="6"/>
      <c r="WZ339" s="6"/>
      <c r="XA339" s="6"/>
      <c r="XB339" s="6"/>
      <c r="XC339" s="6"/>
      <c r="XD339" s="6"/>
      <c r="XE339" s="6"/>
      <c r="XF339" s="6"/>
      <c r="XG339" s="6"/>
      <c r="XH339" s="6"/>
      <c r="XI339" s="6"/>
      <c r="XJ339" s="6"/>
      <c r="XK339" s="6"/>
      <c r="XL339" s="6"/>
      <c r="XM339" s="6"/>
      <c r="XN339" s="6"/>
      <c r="XO339" s="6"/>
      <c r="XP339" s="6"/>
      <c r="XQ339" s="6"/>
      <c r="XR339" s="6"/>
      <c r="XS339" s="6"/>
      <c r="XT339" s="6"/>
      <c r="XU339" s="6"/>
      <c r="XV339" s="6"/>
      <c r="XW339" s="6"/>
      <c r="XX339" s="6"/>
      <c r="XY339" s="6"/>
      <c r="XZ339" s="6"/>
      <c r="YA339" s="6"/>
      <c r="YB339" s="6"/>
      <c r="YC339" s="6"/>
      <c r="YD339" s="6"/>
      <c r="YE339" s="6"/>
      <c r="YF339" s="6"/>
      <c r="YG339" s="6"/>
      <c r="YH339" s="6"/>
      <c r="YI339" s="6"/>
      <c r="YJ339" s="6"/>
      <c r="YK339" s="6"/>
      <c r="YL339" s="6"/>
      <c r="YM339" s="6"/>
      <c r="YN339" s="6"/>
      <c r="YO339" s="6"/>
      <c r="YP339" s="6"/>
      <c r="YQ339" s="6"/>
      <c r="YR339" s="6"/>
      <c r="YS339" s="6"/>
      <c r="YT339" s="6"/>
      <c r="YU339" s="6"/>
      <c r="YV339" s="6"/>
      <c r="YW339" s="6"/>
      <c r="YX339" s="6"/>
      <c r="YY339" s="6"/>
      <c r="YZ339" s="6"/>
      <c r="ZA339" s="6"/>
      <c r="ZB339" s="6"/>
      <c r="ZC339" s="6"/>
      <c r="ZD339" s="6"/>
      <c r="ZE339" s="6"/>
      <c r="ZF339" s="6"/>
      <c r="ZG339" s="6"/>
      <c r="ZH339" s="6"/>
      <c r="ZI339" s="6"/>
      <c r="ZJ339" s="6"/>
      <c r="ZK339" s="6"/>
      <c r="ZL339" s="6"/>
      <c r="ZM339" s="6"/>
      <c r="ZN339" s="6"/>
      <c r="ZO339" s="6"/>
      <c r="ZP339" s="6"/>
      <c r="ZQ339" s="6"/>
      <c r="ZR339" s="6"/>
      <c r="ZS339" s="6"/>
      <c r="ZT339" s="6"/>
      <c r="ZU339" s="6"/>
      <c r="ZV339" s="6"/>
      <c r="ZW339" s="6"/>
      <c r="ZX339" s="6"/>
      <c r="ZY339" s="6"/>
      <c r="ZZ339" s="6"/>
      <c r="AAA339" s="6"/>
      <c r="AAB339" s="6"/>
      <c r="AAC339" s="6"/>
      <c r="AAD339" s="6"/>
      <c r="AAE339" s="6"/>
      <c r="AAF339" s="6"/>
      <c r="AAG339" s="6"/>
      <c r="AAH339" s="6"/>
      <c r="AAI339" s="6"/>
      <c r="AAJ339" s="6"/>
      <c r="AAK339" s="6"/>
      <c r="AAL339" s="6"/>
      <c r="AAM339" s="6"/>
      <c r="AAN339" s="6"/>
      <c r="AAO339" s="6"/>
      <c r="AAP339" s="6"/>
      <c r="AAQ339" s="6"/>
      <c r="AAR339" s="6"/>
      <c r="AAS339" s="6"/>
      <c r="AAT339" s="6"/>
      <c r="AAU339" s="6"/>
      <c r="AAV339" s="6"/>
      <c r="AAW339" s="6"/>
      <c r="AAX339" s="6"/>
      <c r="AAY339" s="6"/>
      <c r="AAZ339" s="6"/>
      <c r="ABA339" s="6"/>
      <c r="ABB339" s="6"/>
      <c r="ABC339" s="6"/>
      <c r="ABD339" s="6"/>
      <c r="ABE339" s="6"/>
      <c r="ABF339" s="6"/>
      <c r="ABG339" s="6"/>
      <c r="ABH339" s="6"/>
      <c r="ABI339" s="6"/>
      <c r="ABJ339" s="6"/>
      <c r="ABK339" s="6"/>
      <c r="ABL339" s="6"/>
      <c r="ABM339" s="6"/>
      <c r="ABN339" s="6"/>
      <c r="ABO339" s="6"/>
      <c r="ABP339" s="6"/>
      <c r="ABQ339" s="6"/>
      <c r="ABR339" s="6"/>
      <c r="ABS339" s="6"/>
      <c r="ABT339" s="6"/>
      <c r="ABU339" s="6"/>
      <c r="ABV339" s="6"/>
      <c r="ABW339" s="6"/>
      <c r="ABX339" s="6"/>
      <c r="ABY339" s="6"/>
      <c r="ABZ339" s="6"/>
      <c r="ACA339" s="6"/>
      <c r="ACB339" s="6"/>
      <c r="ACC339" s="6"/>
      <c r="ACD339" s="6"/>
      <c r="ACE339" s="6"/>
      <c r="ACF339" s="6"/>
      <c r="ACG339" s="6"/>
      <c r="ACH339" s="6"/>
      <c r="ACI339" s="6"/>
      <c r="ACJ339" s="6"/>
      <c r="ACK339" s="6"/>
      <c r="ACL339" s="6"/>
      <c r="ACM339" s="6"/>
      <c r="ACN339" s="6"/>
      <c r="ACO339" s="6"/>
      <c r="ACP339" s="6"/>
      <c r="ACQ339" s="6"/>
      <c r="ACR339" s="6"/>
      <c r="ACS339" s="6"/>
      <c r="ACT339" s="6"/>
      <c r="ACU339" s="6"/>
      <c r="ACV339" s="6"/>
      <c r="ACW339" s="6"/>
      <c r="ACX339" s="6"/>
      <c r="ACY339" s="6"/>
      <c r="ACZ339" s="6"/>
      <c r="ADA339" s="6"/>
      <c r="ADB339" s="6"/>
      <c r="ADC339" s="6"/>
      <c r="ADD339" s="6"/>
      <c r="ADE339" s="6"/>
      <c r="ADF339" s="6"/>
      <c r="ADG339" s="6"/>
      <c r="ADH339" s="6"/>
      <c r="ADI339" s="6"/>
      <c r="ADJ339" s="6"/>
      <c r="ADK339" s="6"/>
      <c r="ADL339" s="6"/>
      <c r="ADM339" s="6"/>
      <c r="ADN339" s="6"/>
      <c r="ADO339" s="6"/>
      <c r="ADP339" s="6"/>
      <c r="ADQ339" s="6"/>
      <c r="ADR339" s="6"/>
      <c r="ADS339" s="6"/>
      <c r="ADT339" s="6"/>
      <c r="ADU339" s="6"/>
      <c r="ADV339" s="6"/>
      <c r="ADW339" s="6"/>
      <c r="ADX339" s="6"/>
      <c r="ADY339" s="6"/>
      <c r="ADZ339" s="6"/>
      <c r="AEA339" s="6"/>
      <c r="AEB339" s="6"/>
      <c r="AEC339" s="6"/>
      <c r="AED339" s="6"/>
      <c r="AEE339" s="6"/>
      <c r="AEF339" s="6"/>
      <c r="AEG339" s="6"/>
      <c r="AEH339" s="6"/>
      <c r="AEI339" s="6"/>
      <c r="AEJ339" s="6"/>
      <c r="AEK339" s="6"/>
      <c r="AEL339" s="6"/>
      <c r="AEM339" s="6"/>
      <c r="AEN339" s="6"/>
      <c r="AEO339" s="6"/>
      <c r="AEP339" s="6"/>
      <c r="AEQ339" s="6"/>
      <c r="AER339" s="6"/>
      <c r="AES339" s="6"/>
      <c r="AET339" s="6"/>
      <c r="AEU339" s="6"/>
      <c r="AEV339" s="6"/>
      <c r="AEW339" s="6"/>
      <c r="AEX339" s="6"/>
      <c r="AEY339" s="6"/>
      <c r="AEZ339" s="6"/>
      <c r="AFA339" s="6"/>
      <c r="AFB339" s="6"/>
      <c r="AFC339" s="6"/>
      <c r="AFD339" s="6"/>
      <c r="AFE339" s="6"/>
      <c r="AFF339" s="6"/>
      <c r="AFG339" s="6"/>
      <c r="AFH339" s="6"/>
      <c r="AFI339" s="6"/>
      <c r="AFJ339" s="6"/>
      <c r="AFK339" s="6"/>
      <c r="AFL339" s="6"/>
    </row>
    <row r="340" spans="1:844" s="10" customFormat="1" ht="55.5" customHeight="1">
      <c r="A340" s="94" t="s">
        <v>711</v>
      </c>
      <c r="B340" s="105" t="s">
        <v>1254</v>
      </c>
      <c r="C340" s="62" t="s">
        <v>1257</v>
      </c>
      <c r="D340" s="93"/>
      <c r="E340" s="71" t="s">
        <v>151</v>
      </c>
      <c r="F340" s="63" t="s">
        <v>1251</v>
      </c>
      <c r="G340" s="63" t="s">
        <v>1249</v>
      </c>
      <c r="H340" s="86"/>
      <c r="I340" s="91"/>
      <c r="J340" s="86"/>
      <c r="K340" s="86"/>
      <c r="L340" s="86"/>
      <c r="M340" s="86"/>
      <c r="N340" s="80"/>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c r="CU340" s="6"/>
      <c r="CV340" s="6"/>
      <c r="CW340" s="6"/>
      <c r="CX340" s="6"/>
      <c r="CY340" s="6"/>
      <c r="CZ340" s="6"/>
      <c r="DA340" s="6"/>
      <c r="DB340" s="6"/>
      <c r="DC340" s="6"/>
      <c r="DD340" s="6"/>
      <c r="DE340" s="6"/>
      <c r="DF340" s="6"/>
      <c r="DG340" s="6"/>
      <c r="DH340" s="6"/>
      <c r="DI340" s="6"/>
      <c r="DJ340" s="6"/>
      <c r="DK340" s="6"/>
      <c r="DL340" s="6"/>
      <c r="DM340" s="6"/>
      <c r="DN340" s="6"/>
      <c r="DO340" s="6"/>
      <c r="DP340" s="6"/>
      <c r="DQ340" s="6"/>
      <c r="DR340" s="6"/>
      <c r="DS340" s="6"/>
      <c r="DT340" s="6"/>
      <c r="DU340" s="6"/>
      <c r="DV340" s="6"/>
      <c r="DW340" s="6"/>
      <c r="DX340" s="6"/>
      <c r="DY340" s="6"/>
      <c r="DZ340" s="6"/>
      <c r="EA340" s="6"/>
      <c r="EB340" s="6"/>
      <c r="EC340" s="6"/>
      <c r="ED340" s="6"/>
      <c r="EE340" s="6"/>
      <c r="EF340" s="6"/>
      <c r="EG340" s="6"/>
      <c r="EH340" s="6"/>
      <c r="EI340" s="6"/>
      <c r="EJ340" s="6"/>
      <c r="EK340" s="6"/>
      <c r="EL340" s="6"/>
      <c r="EM340" s="6"/>
      <c r="EN340" s="6"/>
      <c r="EO340" s="6"/>
      <c r="EP340" s="6"/>
      <c r="EQ340" s="6"/>
      <c r="ER340" s="6"/>
      <c r="ES340" s="6"/>
      <c r="ET340" s="6"/>
      <c r="EU340" s="6"/>
      <c r="EV340" s="6"/>
      <c r="EW340" s="6"/>
      <c r="EX340" s="6"/>
      <c r="EY340" s="6"/>
      <c r="EZ340" s="6"/>
      <c r="FA340" s="6"/>
      <c r="FB340" s="6"/>
      <c r="FC340" s="6"/>
      <c r="FD340" s="6"/>
      <c r="FE340" s="6"/>
      <c r="FF340" s="6"/>
      <c r="FG340" s="6"/>
      <c r="FH340" s="6"/>
      <c r="FI340" s="6"/>
      <c r="FJ340" s="6"/>
      <c r="FK340" s="6"/>
      <c r="FL340" s="6"/>
      <c r="FM340" s="6"/>
      <c r="FN340" s="6"/>
      <c r="FO340" s="6"/>
      <c r="FP340" s="6"/>
      <c r="FQ340" s="6"/>
      <c r="FR340" s="6"/>
      <c r="FS340" s="6"/>
      <c r="FT340" s="6"/>
      <c r="FU340" s="6"/>
      <c r="FV340" s="6"/>
      <c r="FW340" s="6"/>
      <c r="FX340" s="6"/>
      <c r="FY340" s="6"/>
      <c r="FZ340" s="6"/>
      <c r="GA340" s="6"/>
      <c r="GB340" s="6"/>
      <c r="GC340" s="6"/>
      <c r="GD340" s="6"/>
      <c r="GE340" s="6"/>
      <c r="GF340" s="6"/>
      <c r="GG340" s="6"/>
      <c r="GH340" s="6"/>
      <c r="GI340" s="6"/>
      <c r="GJ340" s="6"/>
      <c r="GK340" s="6"/>
      <c r="GL340" s="6"/>
      <c r="GM340" s="6"/>
      <c r="GN340" s="6"/>
      <c r="GO340" s="6"/>
      <c r="GP340" s="6"/>
      <c r="GQ340" s="6"/>
      <c r="GR340" s="6"/>
      <c r="GS340" s="6"/>
      <c r="GT340" s="6"/>
      <c r="GU340" s="6"/>
      <c r="GV340" s="6"/>
      <c r="GW340" s="6"/>
      <c r="GX340" s="6"/>
      <c r="GY340" s="6"/>
      <c r="GZ340" s="6"/>
      <c r="HA340" s="6"/>
      <c r="HB340" s="6"/>
      <c r="HC340" s="6"/>
      <c r="HD340" s="6"/>
      <c r="HE340" s="6"/>
      <c r="HF340" s="6"/>
      <c r="HG340" s="6"/>
      <c r="HH340" s="6"/>
      <c r="HI340" s="6"/>
      <c r="HJ340" s="6"/>
      <c r="HK340" s="6"/>
      <c r="HL340" s="6"/>
      <c r="HM340" s="6"/>
      <c r="HN340" s="6"/>
      <c r="HO340" s="6"/>
      <c r="HP340" s="6"/>
      <c r="HQ340" s="6"/>
      <c r="HR340" s="6"/>
      <c r="HS340" s="6"/>
      <c r="HT340" s="6"/>
      <c r="HU340" s="6"/>
      <c r="HV340" s="6"/>
      <c r="HW340" s="6"/>
      <c r="HX340" s="6"/>
      <c r="HY340" s="6"/>
      <c r="HZ340" s="6"/>
      <c r="IA340" s="6"/>
      <c r="IB340" s="6"/>
      <c r="IC340" s="6"/>
      <c r="ID340" s="6"/>
      <c r="IE340" s="6"/>
      <c r="IF340" s="6"/>
      <c r="IG340" s="6"/>
      <c r="IH340" s="6"/>
      <c r="II340" s="6"/>
      <c r="IJ340" s="6"/>
      <c r="IK340" s="6"/>
      <c r="IL340" s="6"/>
      <c r="IM340" s="6"/>
      <c r="IN340" s="6"/>
      <c r="IO340" s="6"/>
      <c r="IP340" s="6"/>
      <c r="IQ340" s="6"/>
      <c r="IR340" s="6"/>
      <c r="IS340" s="6"/>
      <c r="IT340" s="6"/>
      <c r="IU340" s="6"/>
      <c r="IV340" s="6"/>
      <c r="IW340" s="6"/>
      <c r="IX340" s="6"/>
      <c r="IY340" s="6"/>
      <c r="IZ340" s="6"/>
      <c r="JA340" s="6"/>
      <c r="JB340" s="6"/>
      <c r="JC340" s="6"/>
      <c r="JD340" s="6"/>
      <c r="JE340" s="6"/>
      <c r="JF340" s="6"/>
      <c r="JG340" s="6"/>
      <c r="JH340" s="6"/>
      <c r="JI340" s="6"/>
      <c r="JJ340" s="6"/>
      <c r="JK340" s="6"/>
      <c r="JL340" s="6"/>
      <c r="JM340" s="6"/>
      <c r="JN340" s="6"/>
      <c r="JO340" s="6"/>
      <c r="JP340" s="6"/>
      <c r="JQ340" s="6"/>
      <c r="JR340" s="6"/>
      <c r="JS340" s="6"/>
      <c r="JT340" s="6"/>
      <c r="JU340" s="6"/>
      <c r="JV340" s="6"/>
      <c r="JW340" s="6"/>
      <c r="JX340" s="6"/>
      <c r="JY340" s="6"/>
      <c r="JZ340" s="6"/>
      <c r="KA340" s="6"/>
      <c r="KB340" s="6"/>
      <c r="KC340" s="6"/>
      <c r="KD340" s="6"/>
      <c r="KE340" s="6"/>
      <c r="KF340" s="6"/>
      <c r="KG340" s="6"/>
      <c r="KH340" s="6"/>
      <c r="KI340" s="6"/>
      <c r="KJ340" s="6"/>
      <c r="KK340" s="6"/>
      <c r="KL340" s="6"/>
      <c r="KM340" s="6"/>
      <c r="KN340" s="6"/>
      <c r="KO340" s="6"/>
      <c r="KP340" s="6"/>
      <c r="KQ340" s="6"/>
      <c r="KR340" s="6"/>
      <c r="KS340" s="6"/>
      <c r="KT340" s="6"/>
      <c r="KU340" s="6"/>
      <c r="KV340" s="6"/>
      <c r="KW340" s="6"/>
      <c r="KX340" s="6"/>
      <c r="KY340" s="6"/>
      <c r="KZ340" s="6"/>
      <c r="LA340" s="6"/>
      <c r="LB340" s="6"/>
      <c r="LC340" s="6"/>
      <c r="LD340" s="6"/>
      <c r="LE340" s="6"/>
      <c r="LF340" s="6"/>
      <c r="LG340" s="6"/>
      <c r="LH340" s="6"/>
      <c r="LI340" s="6"/>
      <c r="LJ340" s="6"/>
      <c r="LK340" s="6"/>
      <c r="LL340" s="6"/>
      <c r="LM340" s="6"/>
      <c r="LN340" s="6"/>
      <c r="LO340" s="6"/>
      <c r="LP340" s="6"/>
      <c r="LQ340" s="6"/>
      <c r="LR340" s="6"/>
      <c r="LS340" s="6"/>
      <c r="LT340" s="6"/>
      <c r="LU340" s="6"/>
      <c r="LV340" s="6"/>
      <c r="LW340" s="6"/>
      <c r="LX340" s="6"/>
      <c r="LY340" s="6"/>
      <c r="LZ340" s="6"/>
      <c r="MA340" s="6"/>
      <c r="MB340" s="6"/>
      <c r="MC340" s="6"/>
      <c r="MD340" s="6"/>
      <c r="ME340" s="6"/>
      <c r="MF340" s="6"/>
      <c r="MG340" s="6"/>
      <c r="MH340" s="6"/>
      <c r="MI340" s="6"/>
      <c r="MJ340" s="6"/>
      <c r="MK340" s="6"/>
      <c r="ML340" s="6"/>
      <c r="MM340" s="6"/>
      <c r="MN340" s="6"/>
      <c r="MO340" s="6"/>
      <c r="MP340" s="6"/>
      <c r="MQ340" s="6"/>
      <c r="MR340" s="6"/>
      <c r="MS340" s="6"/>
      <c r="MT340" s="6"/>
      <c r="MU340" s="6"/>
      <c r="MV340" s="6"/>
      <c r="MW340" s="6"/>
      <c r="MX340" s="6"/>
      <c r="MY340" s="6"/>
      <c r="MZ340" s="6"/>
      <c r="NA340" s="6"/>
      <c r="NB340" s="6"/>
      <c r="NC340" s="6"/>
      <c r="ND340" s="6"/>
      <c r="NE340" s="6"/>
      <c r="NF340" s="6"/>
      <c r="NG340" s="6"/>
      <c r="NH340" s="6"/>
      <c r="NI340" s="6"/>
      <c r="NJ340" s="6"/>
      <c r="NK340" s="6"/>
      <c r="NL340" s="6"/>
      <c r="NM340" s="6"/>
      <c r="NN340" s="6"/>
      <c r="NO340" s="6"/>
      <c r="NP340" s="6"/>
      <c r="NQ340" s="6"/>
      <c r="NR340" s="6"/>
      <c r="NS340" s="6"/>
      <c r="NT340" s="6"/>
      <c r="NU340" s="6"/>
      <c r="NV340" s="6"/>
      <c r="NW340" s="6"/>
      <c r="NX340" s="6"/>
      <c r="NY340" s="6"/>
      <c r="NZ340" s="6"/>
      <c r="OA340" s="6"/>
      <c r="OB340" s="6"/>
      <c r="OC340" s="6"/>
      <c r="OD340" s="6"/>
      <c r="OE340" s="6"/>
      <c r="OF340" s="6"/>
      <c r="OG340" s="6"/>
      <c r="OH340" s="6"/>
      <c r="OI340" s="6"/>
      <c r="OJ340" s="6"/>
      <c r="OK340" s="6"/>
      <c r="OL340" s="6"/>
      <c r="OM340" s="6"/>
      <c r="ON340" s="6"/>
      <c r="OO340" s="6"/>
      <c r="OP340" s="6"/>
      <c r="OQ340" s="6"/>
      <c r="OR340" s="6"/>
      <c r="OS340" s="6"/>
      <c r="OT340" s="6"/>
      <c r="OU340" s="6"/>
      <c r="OV340" s="6"/>
      <c r="OW340" s="6"/>
      <c r="OX340" s="6"/>
      <c r="OY340" s="6"/>
      <c r="OZ340" s="6"/>
      <c r="PA340" s="6"/>
      <c r="PB340" s="6"/>
      <c r="PC340" s="6"/>
      <c r="PD340" s="6"/>
      <c r="PE340" s="6"/>
      <c r="PF340" s="6"/>
      <c r="PG340" s="6"/>
      <c r="PH340" s="6"/>
      <c r="PI340" s="6"/>
      <c r="PJ340" s="6"/>
      <c r="PK340" s="6"/>
      <c r="PL340" s="6"/>
      <c r="PM340" s="6"/>
      <c r="PN340" s="6"/>
      <c r="PO340" s="6"/>
      <c r="PP340" s="6"/>
      <c r="PQ340" s="6"/>
      <c r="PR340" s="6"/>
      <c r="PS340" s="6"/>
      <c r="PT340" s="6"/>
      <c r="PU340" s="6"/>
      <c r="PV340" s="6"/>
      <c r="PW340" s="6"/>
      <c r="PX340" s="6"/>
      <c r="PY340" s="6"/>
      <c r="PZ340" s="6"/>
      <c r="QA340" s="6"/>
      <c r="QB340" s="6"/>
      <c r="QC340" s="6"/>
      <c r="QD340" s="6"/>
      <c r="QE340" s="6"/>
      <c r="QF340" s="6"/>
      <c r="QG340" s="6"/>
      <c r="QH340" s="6"/>
      <c r="QI340" s="6"/>
      <c r="QJ340" s="6"/>
      <c r="QK340" s="6"/>
      <c r="QL340" s="6"/>
      <c r="QM340" s="6"/>
      <c r="QN340" s="6"/>
      <c r="QO340" s="6"/>
      <c r="QP340" s="6"/>
      <c r="QQ340" s="6"/>
      <c r="QR340" s="6"/>
      <c r="QS340" s="6"/>
      <c r="QT340" s="6"/>
      <c r="QU340" s="6"/>
      <c r="QV340" s="6"/>
      <c r="QW340" s="6"/>
      <c r="QX340" s="6"/>
      <c r="QY340" s="6"/>
      <c r="QZ340" s="6"/>
      <c r="RA340" s="6"/>
      <c r="RB340" s="6"/>
      <c r="RC340" s="6"/>
      <c r="RD340" s="6"/>
      <c r="RE340" s="6"/>
      <c r="RF340" s="6"/>
      <c r="RG340" s="6"/>
      <c r="RH340" s="6"/>
      <c r="RI340" s="6"/>
      <c r="RJ340" s="6"/>
      <c r="RK340" s="6"/>
      <c r="RL340" s="6"/>
      <c r="RM340" s="6"/>
      <c r="RN340" s="6"/>
      <c r="RO340" s="6"/>
      <c r="RP340" s="6"/>
      <c r="RQ340" s="6"/>
      <c r="RR340" s="6"/>
      <c r="RS340" s="6"/>
      <c r="RT340" s="6"/>
      <c r="RU340" s="6"/>
      <c r="RV340" s="6"/>
      <c r="RW340" s="6"/>
      <c r="RX340" s="6"/>
      <c r="RY340" s="6"/>
      <c r="RZ340" s="6"/>
      <c r="SA340" s="6"/>
      <c r="SB340" s="6"/>
      <c r="SC340" s="6"/>
      <c r="SD340" s="6"/>
      <c r="SE340" s="6"/>
      <c r="SF340" s="6"/>
      <c r="SG340" s="6"/>
      <c r="SH340" s="6"/>
      <c r="SI340" s="6"/>
      <c r="SJ340" s="6"/>
      <c r="SK340" s="6"/>
      <c r="SL340" s="6"/>
      <c r="SM340" s="6"/>
      <c r="SN340" s="6"/>
      <c r="SO340" s="6"/>
      <c r="SP340" s="6"/>
      <c r="SQ340" s="6"/>
      <c r="SR340" s="6"/>
      <c r="SS340" s="6"/>
      <c r="ST340" s="6"/>
      <c r="SU340" s="6"/>
      <c r="SV340" s="6"/>
      <c r="SW340" s="6"/>
      <c r="SX340" s="6"/>
      <c r="SY340" s="6"/>
      <c r="SZ340" s="6"/>
      <c r="TA340" s="6"/>
      <c r="TB340" s="6"/>
      <c r="TC340" s="6"/>
      <c r="TD340" s="6"/>
      <c r="TE340" s="6"/>
      <c r="TF340" s="6"/>
      <c r="TG340" s="6"/>
      <c r="TH340" s="6"/>
      <c r="TI340" s="6"/>
      <c r="TJ340" s="6"/>
      <c r="TK340" s="6"/>
      <c r="TL340" s="6"/>
      <c r="TM340" s="6"/>
      <c r="TN340" s="6"/>
      <c r="TO340" s="6"/>
      <c r="TP340" s="6"/>
      <c r="TQ340" s="6"/>
      <c r="TR340" s="6"/>
      <c r="TS340" s="6"/>
      <c r="TT340" s="6"/>
      <c r="TU340" s="6"/>
      <c r="TV340" s="6"/>
      <c r="TW340" s="6"/>
      <c r="TX340" s="6"/>
      <c r="TY340" s="6"/>
      <c r="TZ340" s="6"/>
      <c r="UA340" s="6"/>
      <c r="UB340" s="6"/>
      <c r="UC340" s="6"/>
      <c r="UD340" s="6"/>
      <c r="UE340" s="6"/>
      <c r="UF340" s="6"/>
      <c r="UG340" s="6"/>
      <c r="UH340" s="6"/>
      <c r="UI340" s="6"/>
      <c r="UJ340" s="6"/>
      <c r="UK340" s="6"/>
      <c r="UL340" s="6"/>
      <c r="UM340" s="6"/>
      <c r="UN340" s="6"/>
      <c r="UO340" s="6"/>
      <c r="UP340" s="6"/>
      <c r="UQ340" s="6"/>
      <c r="UR340" s="6"/>
      <c r="US340" s="6"/>
      <c r="UT340" s="6"/>
      <c r="UU340" s="6"/>
      <c r="UV340" s="6"/>
      <c r="UW340" s="6"/>
      <c r="UX340" s="6"/>
      <c r="UY340" s="6"/>
      <c r="UZ340" s="6"/>
      <c r="VA340" s="6"/>
      <c r="VB340" s="6"/>
      <c r="VC340" s="6"/>
      <c r="VD340" s="6"/>
      <c r="VE340" s="6"/>
      <c r="VF340" s="6"/>
      <c r="VG340" s="6"/>
      <c r="VH340" s="6"/>
      <c r="VI340" s="6"/>
      <c r="VJ340" s="6"/>
      <c r="VK340" s="6"/>
      <c r="VL340" s="6"/>
      <c r="VM340" s="6"/>
      <c r="VN340" s="6"/>
      <c r="VO340" s="6"/>
      <c r="VP340" s="6"/>
      <c r="VQ340" s="6"/>
      <c r="VR340" s="6"/>
      <c r="VS340" s="6"/>
      <c r="VT340" s="6"/>
      <c r="VU340" s="6"/>
      <c r="VV340" s="6"/>
      <c r="VW340" s="6"/>
      <c r="VX340" s="6"/>
      <c r="VY340" s="6"/>
      <c r="VZ340" s="6"/>
      <c r="WA340" s="6"/>
      <c r="WB340" s="6"/>
      <c r="WC340" s="6"/>
      <c r="WD340" s="6"/>
      <c r="WE340" s="6"/>
      <c r="WF340" s="6"/>
      <c r="WG340" s="6"/>
      <c r="WH340" s="6"/>
      <c r="WI340" s="6"/>
      <c r="WJ340" s="6"/>
      <c r="WK340" s="6"/>
      <c r="WL340" s="6"/>
      <c r="WM340" s="6"/>
      <c r="WN340" s="6"/>
      <c r="WO340" s="6"/>
      <c r="WP340" s="6"/>
      <c r="WQ340" s="6"/>
      <c r="WR340" s="6"/>
      <c r="WS340" s="6"/>
      <c r="WT340" s="6"/>
      <c r="WU340" s="6"/>
      <c r="WV340" s="6"/>
      <c r="WW340" s="6"/>
      <c r="WX340" s="6"/>
      <c r="WY340" s="6"/>
      <c r="WZ340" s="6"/>
      <c r="XA340" s="6"/>
      <c r="XB340" s="6"/>
      <c r="XC340" s="6"/>
      <c r="XD340" s="6"/>
      <c r="XE340" s="6"/>
      <c r="XF340" s="6"/>
      <c r="XG340" s="6"/>
      <c r="XH340" s="6"/>
      <c r="XI340" s="6"/>
      <c r="XJ340" s="6"/>
      <c r="XK340" s="6"/>
      <c r="XL340" s="6"/>
      <c r="XM340" s="6"/>
      <c r="XN340" s="6"/>
      <c r="XO340" s="6"/>
      <c r="XP340" s="6"/>
      <c r="XQ340" s="6"/>
      <c r="XR340" s="6"/>
      <c r="XS340" s="6"/>
      <c r="XT340" s="6"/>
      <c r="XU340" s="6"/>
      <c r="XV340" s="6"/>
      <c r="XW340" s="6"/>
      <c r="XX340" s="6"/>
      <c r="XY340" s="6"/>
      <c r="XZ340" s="6"/>
      <c r="YA340" s="6"/>
      <c r="YB340" s="6"/>
      <c r="YC340" s="6"/>
      <c r="YD340" s="6"/>
      <c r="YE340" s="6"/>
      <c r="YF340" s="6"/>
      <c r="YG340" s="6"/>
      <c r="YH340" s="6"/>
      <c r="YI340" s="6"/>
      <c r="YJ340" s="6"/>
      <c r="YK340" s="6"/>
      <c r="YL340" s="6"/>
      <c r="YM340" s="6"/>
      <c r="YN340" s="6"/>
      <c r="YO340" s="6"/>
      <c r="YP340" s="6"/>
      <c r="YQ340" s="6"/>
      <c r="YR340" s="6"/>
      <c r="YS340" s="6"/>
      <c r="YT340" s="6"/>
      <c r="YU340" s="6"/>
      <c r="YV340" s="6"/>
      <c r="YW340" s="6"/>
      <c r="YX340" s="6"/>
      <c r="YY340" s="6"/>
      <c r="YZ340" s="6"/>
      <c r="ZA340" s="6"/>
      <c r="ZB340" s="6"/>
      <c r="ZC340" s="6"/>
      <c r="ZD340" s="6"/>
      <c r="ZE340" s="6"/>
      <c r="ZF340" s="6"/>
      <c r="ZG340" s="6"/>
      <c r="ZH340" s="6"/>
      <c r="ZI340" s="6"/>
      <c r="ZJ340" s="6"/>
      <c r="ZK340" s="6"/>
      <c r="ZL340" s="6"/>
      <c r="ZM340" s="6"/>
      <c r="ZN340" s="6"/>
      <c r="ZO340" s="6"/>
      <c r="ZP340" s="6"/>
      <c r="ZQ340" s="6"/>
      <c r="ZR340" s="6"/>
      <c r="ZS340" s="6"/>
      <c r="ZT340" s="6"/>
      <c r="ZU340" s="6"/>
      <c r="ZV340" s="6"/>
      <c r="ZW340" s="6"/>
      <c r="ZX340" s="6"/>
      <c r="ZY340" s="6"/>
      <c r="ZZ340" s="6"/>
      <c r="AAA340" s="6"/>
      <c r="AAB340" s="6"/>
      <c r="AAC340" s="6"/>
      <c r="AAD340" s="6"/>
      <c r="AAE340" s="6"/>
      <c r="AAF340" s="6"/>
      <c r="AAG340" s="6"/>
      <c r="AAH340" s="6"/>
      <c r="AAI340" s="6"/>
      <c r="AAJ340" s="6"/>
      <c r="AAK340" s="6"/>
      <c r="AAL340" s="6"/>
      <c r="AAM340" s="6"/>
      <c r="AAN340" s="6"/>
      <c r="AAO340" s="6"/>
      <c r="AAP340" s="6"/>
      <c r="AAQ340" s="6"/>
      <c r="AAR340" s="6"/>
      <c r="AAS340" s="6"/>
      <c r="AAT340" s="6"/>
      <c r="AAU340" s="6"/>
      <c r="AAV340" s="6"/>
      <c r="AAW340" s="6"/>
      <c r="AAX340" s="6"/>
      <c r="AAY340" s="6"/>
      <c r="AAZ340" s="6"/>
      <c r="ABA340" s="6"/>
      <c r="ABB340" s="6"/>
      <c r="ABC340" s="6"/>
      <c r="ABD340" s="6"/>
      <c r="ABE340" s="6"/>
      <c r="ABF340" s="6"/>
      <c r="ABG340" s="6"/>
      <c r="ABH340" s="6"/>
      <c r="ABI340" s="6"/>
      <c r="ABJ340" s="6"/>
      <c r="ABK340" s="6"/>
      <c r="ABL340" s="6"/>
      <c r="ABM340" s="6"/>
      <c r="ABN340" s="6"/>
      <c r="ABO340" s="6"/>
      <c r="ABP340" s="6"/>
      <c r="ABQ340" s="6"/>
      <c r="ABR340" s="6"/>
      <c r="ABS340" s="6"/>
      <c r="ABT340" s="6"/>
      <c r="ABU340" s="6"/>
      <c r="ABV340" s="6"/>
      <c r="ABW340" s="6"/>
      <c r="ABX340" s="6"/>
      <c r="ABY340" s="6"/>
      <c r="ABZ340" s="6"/>
      <c r="ACA340" s="6"/>
      <c r="ACB340" s="6"/>
      <c r="ACC340" s="6"/>
      <c r="ACD340" s="6"/>
      <c r="ACE340" s="6"/>
      <c r="ACF340" s="6"/>
      <c r="ACG340" s="6"/>
      <c r="ACH340" s="6"/>
      <c r="ACI340" s="6"/>
      <c r="ACJ340" s="6"/>
      <c r="ACK340" s="6"/>
      <c r="ACL340" s="6"/>
      <c r="ACM340" s="6"/>
      <c r="ACN340" s="6"/>
      <c r="ACO340" s="6"/>
      <c r="ACP340" s="6"/>
      <c r="ACQ340" s="6"/>
      <c r="ACR340" s="6"/>
      <c r="ACS340" s="6"/>
      <c r="ACT340" s="6"/>
      <c r="ACU340" s="6"/>
      <c r="ACV340" s="6"/>
      <c r="ACW340" s="6"/>
      <c r="ACX340" s="6"/>
      <c r="ACY340" s="6"/>
      <c r="ACZ340" s="6"/>
      <c r="ADA340" s="6"/>
      <c r="ADB340" s="6"/>
      <c r="ADC340" s="6"/>
      <c r="ADD340" s="6"/>
      <c r="ADE340" s="6"/>
      <c r="ADF340" s="6"/>
      <c r="ADG340" s="6"/>
      <c r="ADH340" s="6"/>
      <c r="ADI340" s="6"/>
      <c r="ADJ340" s="6"/>
      <c r="ADK340" s="6"/>
      <c r="ADL340" s="6"/>
      <c r="ADM340" s="6"/>
      <c r="ADN340" s="6"/>
      <c r="ADO340" s="6"/>
      <c r="ADP340" s="6"/>
      <c r="ADQ340" s="6"/>
      <c r="ADR340" s="6"/>
      <c r="ADS340" s="6"/>
      <c r="ADT340" s="6"/>
      <c r="ADU340" s="6"/>
      <c r="ADV340" s="6"/>
      <c r="ADW340" s="6"/>
      <c r="ADX340" s="6"/>
      <c r="ADY340" s="6"/>
      <c r="ADZ340" s="6"/>
      <c r="AEA340" s="6"/>
      <c r="AEB340" s="6"/>
      <c r="AEC340" s="6"/>
      <c r="AED340" s="6"/>
      <c r="AEE340" s="6"/>
      <c r="AEF340" s="6"/>
      <c r="AEG340" s="6"/>
      <c r="AEH340" s="6"/>
      <c r="AEI340" s="6"/>
      <c r="AEJ340" s="6"/>
      <c r="AEK340" s="6"/>
      <c r="AEL340" s="6"/>
      <c r="AEM340" s="6"/>
      <c r="AEN340" s="6"/>
      <c r="AEO340" s="6"/>
      <c r="AEP340" s="6"/>
      <c r="AEQ340" s="6"/>
      <c r="AER340" s="6"/>
      <c r="AES340" s="6"/>
      <c r="AET340" s="6"/>
      <c r="AEU340" s="6"/>
      <c r="AEV340" s="6"/>
      <c r="AEW340" s="6"/>
      <c r="AEX340" s="6"/>
      <c r="AEY340" s="6"/>
      <c r="AEZ340" s="6"/>
      <c r="AFA340" s="6"/>
      <c r="AFB340" s="6"/>
      <c r="AFC340" s="6"/>
      <c r="AFD340" s="6"/>
      <c r="AFE340" s="6"/>
      <c r="AFF340" s="6"/>
      <c r="AFG340" s="6"/>
      <c r="AFH340" s="6"/>
      <c r="AFI340" s="6"/>
      <c r="AFJ340" s="6"/>
      <c r="AFK340" s="6"/>
      <c r="AFL340" s="6"/>
    </row>
    <row r="341" spans="1:844" s="6" customFormat="1" ht="30">
      <c r="A341" s="133" t="s">
        <v>897</v>
      </c>
      <c r="B341" s="196" t="s">
        <v>542</v>
      </c>
      <c r="C341" s="127" t="s">
        <v>836</v>
      </c>
      <c r="D341" s="142" t="s">
        <v>899</v>
      </c>
      <c r="E341" s="2" t="s">
        <v>151</v>
      </c>
      <c r="F341" s="63" t="s">
        <v>378</v>
      </c>
      <c r="G341" s="93" t="s">
        <v>152</v>
      </c>
      <c r="H341" s="172">
        <f>1442+273.9+60+64.8+12.8+66+80</f>
        <v>1999.5</v>
      </c>
      <c r="I341" s="172">
        <f>636.3+273.7+40.1+11.8+49.1</f>
        <v>1011</v>
      </c>
      <c r="J341" s="172">
        <f>382.6+502.3+64.8</f>
        <v>949.7</v>
      </c>
      <c r="K341" s="172">
        <f>64</f>
        <v>64</v>
      </c>
      <c r="L341" s="172">
        <f>64</f>
        <v>64</v>
      </c>
      <c r="M341" s="172">
        <f>64</f>
        <v>64</v>
      </c>
      <c r="N341" s="174" t="s">
        <v>1369</v>
      </c>
    </row>
    <row r="342" spans="1:844" s="6" customFormat="1" ht="124.5" customHeight="1">
      <c r="A342" s="133"/>
      <c r="B342" s="196"/>
      <c r="C342" s="128"/>
      <c r="D342" s="143"/>
      <c r="E342" s="88" t="s">
        <v>619</v>
      </c>
      <c r="F342" s="99" t="s">
        <v>648</v>
      </c>
      <c r="G342" s="99" t="s">
        <v>900</v>
      </c>
      <c r="H342" s="173"/>
      <c r="I342" s="173"/>
      <c r="J342" s="173"/>
      <c r="K342" s="173"/>
      <c r="L342" s="173"/>
      <c r="M342" s="173"/>
      <c r="N342" s="175"/>
    </row>
    <row r="343" spans="1:844" s="6" customFormat="1" ht="30">
      <c r="A343" s="139" t="s">
        <v>898</v>
      </c>
      <c r="B343" s="197" t="s">
        <v>62</v>
      </c>
      <c r="C343" s="127" t="s">
        <v>837</v>
      </c>
      <c r="D343" s="142" t="s">
        <v>934</v>
      </c>
      <c r="E343" s="2" t="s">
        <v>151</v>
      </c>
      <c r="F343" s="63" t="s">
        <v>1258</v>
      </c>
      <c r="G343" s="93" t="s">
        <v>152</v>
      </c>
      <c r="H343" s="165">
        <f>1076.7+7212.9+1067.7+642.7</f>
        <v>10000.000000000002</v>
      </c>
      <c r="I343" s="188">
        <f>757.7+5874.8+917.7+639.9</f>
        <v>8190.0999999999995</v>
      </c>
      <c r="J343" s="165">
        <f>5145+3455+1400</f>
        <v>10000</v>
      </c>
      <c r="K343" s="165">
        <f>9400+600</f>
        <v>10000</v>
      </c>
      <c r="L343" s="165"/>
      <c r="M343" s="165"/>
      <c r="N343" s="149" t="s">
        <v>1447</v>
      </c>
    </row>
    <row r="344" spans="1:844" s="6" customFormat="1" ht="75">
      <c r="A344" s="140"/>
      <c r="B344" s="198"/>
      <c r="C344" s="180"/>
      <c r="D344" s="191"/>
      <c r="E344" s="88" t="s">
        <v>1178</v>
      </c>
      <c r="F344" s="99" t="s">
        <v>935</v>
      </c>
      <c r="G344" s="99" t="s">
        <v>13</v>
      </c>
      <c r="H344" s="183"/>
      <c r="I344" s="189"/>
      <c r="J344" s="183"/>
      <c r="K344" s="183"/>
      <c r="L344" s="183"/>
      <c r="M344" s="183"/>
      <c r="N344" s="150"/>
    </row>
    <row r="345" spans="1:844" s="6" customFormat="1" ht="15">
      <c r="A345" s="140"/>
      <c r="B345" s="198"/>
      <c r="C345" s="180"/>
      <c r="D345" s="191"/>
      <c r="E345" s="184" t="s">
        <v>1450</v>
      </c>
      <c r="F345" s="185" t="s">
        <v>648</v>
      </c>
      <c r="G345" s="185" t="s">
        <v>936</v>
      </c>
      <c r="H345" s="183"/>
      <c r="I345" s="189"/>
      <c r="J345" s="183"/>
      <c r="K345" s="183"/>
      <c r="L345" s="183"/>
      <c r="M345" s="183"/>
      <c r="N345" s="150"/>
    </row>
    <row r="346" spans="1:844" s="6" customFormat="1" ht="66.75" customHeight="1">
      <c r="A346" s="141"/>
      <c r="B346" s="199"/>
      <c r="C346" s="128"/>
      <c r="D346" s="143"/>
      <c r="E346" s="184"/>
      <c r="F346" s="185"/>
      <c r="G346" s="185"/>
      <c r="H346" s="166"/>
      <c r="I346" s="190"/>
      <c r="J346" s="166"/>
      <c r="K346" s="166"/>
      <c r="L346" s="166"/>
      <c r="M346" s="166"/>
      <c r="N346" s="151"/>
    </row>
    <row r="347" spans="1:844" s="11" customFormat="1" ht="41.25" customHeight="1">
      <c r="A347" s="94" t="s">
        <v>1259</v>
      </c>
      <c r="B347" s="105" t="s">
        <v>1270</v>
      </c>
      <c r="C347" s="62" t="s">
        <v>1274</v>
      </c>
      <c r="D347" s="93"/>
      <c r="E347" s="71" t="s">
        <v>151</v>
      </c>
      <c r="F347" s="63" t="s">
        <v>1265</v>
      </c>
      <c r="G347" s="63" t="s">
        <v>1249</v>
      </c>
      <c r="H347" s="86"/>
      <c r="I347" s="91"/>
      <c r="J347" s="86"/>
      <c r="K347" s="86"/>
      <c r="L347" s="86"/>
      <c r="M347" s="86"/>
      <c r="N347" s="80"/>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c r="CN347" s="6"/>
      <c r="CO347" s="6"/>
      <c r="CP347" s="6"/>
      <c r="CQ347" s="6"/>
      <c r="CR347" s="6"/>
      <c r="CS347" s="6"/>
      <c r="CT347" s="6"/>
      <c r="CU347" s="6"/>
      <c r="CV347" s="6"/>
      <c r="CW347" s="6"/>
      <c r="CX347" s="6"/>
      <c r="CY347" s="6"/>
      <c r="CZ347" s="6"/>
      <c r="DA347" s="6"/>
      <c r="DB347" s="6"/>
      <c r="DC347" s="6"/>
      <c r="DD347" s="6"/>
      <c r="DE347" s="6"/>
      <c r="DF347" s="6"/>
      <c r="DG347" s="6"/>
      <c r="DH347" s="6"/>
      <c r="DI347" s="6"/>
      <c r="DJ347" s="6"/>
      <c r="DK347" s="6"/>
      <c r="DL347" s="6"/>
      <c r="DM347" s="6"/>
      <c r="DN347" s="6"/>
      <c r="DO347" s="6"/>
      <c r="DP347" s="6"/>
      <c r="DQ347" s="6"/>
      <c r="DR347" s="6"/>
      <c r="DS347" s="6"/>
      <c r="DT347" s="6"/>
      <c r="DU347" s="6"/>
      <c r="DV347" s="6"/>
      <c r="DW347" s="6"/>
      <c r="DX347" s="6"/>
      <c r="DY347" s="6"/>
      <c r="DZ347" s="6"/>
      <c r="EA347" s="6"/>
      <c r="EB347" s="6"/>
      <c r="EC347" s="6"/>
      <c r="ED347" s="6"/>
      <c r="EE347" s="6"/>
      <c r="EF347" s="6"/>
      <c r="EG347" s="6"/>
      <c r="EH347" s="6"/>
      <c r="EI347" s="6"/>
      <c r="EJ347" s="6"/>
      <c r="EK347" s="6"/>
      <c r="EL347" s="6"/>
      <c r="EM347" s="6"/>
      <c r="EN347" s="6"/>
      <c r="EO347" s="6"/>
      <c r="EP347" s="6"/>
      <c r="EQ347" s="6"/>
      <c r="ER347" s="6"/>
      <c r="ES347" s="6"/>
      <c r="ET347" s="6"/>
      <c r="EU347" s="6"/>
      <c r="EV347" s="6"/>
      <c r="EW347" s="6"/>
      <c r="EX347" s="6"/>
      <c r="EY347" s="6"/>
      <c r="EZ347" s="6"/>
      <c r="FA347" s="6"/>
      <c r="FB347" s="6"/>
      <c r="FC347" s="6"/>
      <c r="FD347" s="6"/>
      <c r="FE347" s="6"/>
      <c r="FF347" s="6"/>
      <c r="FG347" s="6"/>
      <c r="FH347" s="6"/>
      <c r="FI347" s="6"/>
      <c r="FJ347" s="6"/>
      <c r="FK347" s="6"/>
      <c r="FL347" s="6"/>
      <c r="FM347" s="6"/>
      <c r="FN347" s="6"/>
      <c r="FO347" s="6"/>
      <c r="FP347" s="6"/>
      <c r="FQ347" s="6"/>
      <c r="FR347" s="6"/>
      <c r="FS347" s="6"/>
      <c r="FT347" s="6"/>
      <c r="FU347" s="6"/>
      <c r="FV347" s="6"/>
      <c r="FW347" s="6"/>
      <c r="FX347" s="6"/>
      <c r="FY347" s="6"/>
      <c r="FZ347" s="6"/>
      <c r="GA347" s="6"/>
      <c r="GB347" s="6"/>
      <c r="GC347" s="6"/>
      <c r="GD347" s="6"/>
      <c r="GE347" s="6"/>
      <c r="GF347" s="6"/>
      <c r="GG347" s="6"/>
      <c r="GH347" s="6"/>
      <c r="GI347" s="6"/>
      <c r="GJ347" s="6"/>
      <c r="GK347" s="6"/>
      <c r="GL347" s="6"/>
      <c r="GM347" s="6"/>
      <c r="GN347" s="6"/>
      <c r="GO347" s="6"/>
      <c r="GP347" s="6"/>
      <c r="GQ347" s="6"/>
      <c r="GR347" s="6"/>
      <c r="GS347" s="6"/>
      <c r="GT347" s="6"/>
      <c r="GU347" s="6"/>
      <c r="GV347" s="6"/>
      <c r="GW347" s="6"/>
      <c r="GX347" s="6"/>
      <c r="GY347" s="6"/>
      <c r="GZ347" s="6"/>
      <c r="HA347" s="6"/>
      <c r="HB347" s="6"/>
      <c r="HC347" s="6"/>
      <c r="HD347" s="6"/>
      <c r="HE347" s="6"/>
      <c r="HF347" s="6"/>
      <c r="HG347" s="6"/>
      <c r="HH347" s="6"/>
      <c r="HI347" s="6"/>
      <c r="HJ347" s="6"/>
      <c r="HK347" s="6"/>
      <c r="HL347" s="6"/>
      <c r="HM347" s="6"/>
      <c r="HN347" s="6"/>
      <c r="HO347" s="6"/>
      <c r="HP347" s="6"/>
      <c r="HQ347" s="6"/>
      <c r="HR347" s="6"/>
      <c r="HS347" s="6"/>
      <c r="HT347" s="6"/>
      <c r="HU347" s="6"/>
      <c r="HV347" s="6"/>
      <c r="HW347" s="6"/>
      <c r="HX347" s="6"/>
      <c r="HY347" s="6"/>
      <c r="HZ347" s="6"/>
      <c r="IA347" s="6"/>
      <c r="IB347" s="6"/>
      <c r="IC347" s="6"/>
      <c r="ID347" s="6"/>
      <c r="IE347" s="6"/>
      <c r="IF347" s="6"/>
      <c r="IG347" s="6"/>
      <c r="IH347" s="6"/>
      <c r="II347" s="6"/>
      <c r="IJ347" s="6"/>
      <c r="IK347" s="6"/>
      <c r="IL347" s="6"/>
      <c r="IM347" s="6"/>
      <c r="IN347" s="6"/>
      <c r="IO347" s="6"/>
      <c r="IP347" s="6"/>
      <c r="IQ347" s="6"/>
      <c r="IR347" s="6"/>
      <c r="IS347" s="6"/>
      <c r="IT347" s="6"/>
      <c r="IU347" s="6"/>
      <c r="IV347" s="6"/>
      <c r="IW347" s="6"/>
      <c r="IX347" s="6"/>
      <c r="IY347" s="6"/>
      <c r="IZ347" s="6"/>
      <c r="JA347" s="6"/>
      <c r="JB347" s="6"/>
      <c r="JC347" s="6"/>
      <c r="JD347" s="6"/>
      <c r="JE347" s="6"/>
      <c r="JF347" s="6"/>
      <c r="JG347" s="6"/>
      <c r="JH347" s="6"/>
      <c r="JI347" s="6"/>
      <c r="JJ347" s="6"/>
      <c r="JK347" s="6"/>
      <c r="JL347" s="6"/>
      <c r="JM347" s="6"/>
      <c r="JN347" s="6"/>
      <c r="JO347" s="6"/>
      <c r="JP347" s="6"/>
      <c r="JQ347" s="6"/>
      <c r="JR347" s="6"/>
      <c r="JS347" s="6"/>
      <c r="JT347" s="6"/>
      <c r="JU347" s="6"/>
      <c r="JV347" s="6"/>
      <c r="JW347" s="6"/>
      <c r="JX347" s="6"/>
      <c r="JY347" s="6"/>
      <c r="JZ347" s="6"/>
      <c r="KA347" s="6"/>
      <c r="KB347" s="6"/>
      <c r="KC347" s="6"/>
      <c r="KD347" s="6"/>
      <c r="KE347" s="6"/>
      <c r="KF347" s="6"/>
      <c r="KG347" s="6"/>
      <c r="KH347" s="6"/>
      <c r="KI347" s="6"/>
      <c r="KJ347" s="6"/>
      <c r="KK347" s="6"/>
      <c r="KL347" s="6"/>
      <c r="KM347" s="6"/>
      <c r="KN347" s="6"/>
      <c r="KO347" s="6"/>
      <c r="KP347" s="6"/>
      <c r="KQ347" s="6"/>
      <c r="KR347" s="6"/>
      <c r="KS347" s="6"/>
      <c r="KT347" s="6"/>
      <c r="KU347" s="6"/>
      <c r="KV347" s="6"/>
      <c r="KW347" s="6"/>
      <c r="KX347" s="6"/>
      <c r="KY347" s="6"/>
      <c r="KZ347" s="6"/>
      <c r="LA347" s="6"/>
      <c r="LB347" s="6"/>
      <c r="LC347" s="6"/>
      <c r="LD347" s="6"/>
      <c r="LE347" s="6"/>
      <c r="LF347" s="6"/>
      <c r="LG347" s="6"/>
      <c r="LH347" s="6"/>
      <c r="LI347" s="6"/>
      <c r="LJ347" s="6"/>
      <c r="LK347" s="6"/>
      <c r="LL347" s="6"/>
      <c r="LM347" s="6"/>
      <c r="LN347" s="6"/>
      <c r="LO347" s="6"/>
      <c r="LP347" s="6"/>
      <c r="LQ347" s="6"/>
      <c r="LR347" s="6"/>
      <c r="LS347" s="6"/>
      <c r="LT347" s="6"/>
      <c r="LU347" s="6"/>
      <c r="LV347" s="6"/>
      <c r="LW347" s="6"/>
      <c r="LX347" s="6"/>
      <c r="LY347" s="6"/>
      <c r="LZ347" s="6"/>
      <c r="MA347" s="6"/>
      <c r="MB347" s="6"/>
      <c r="MC347" s="6"/>
      <c r="MD347" s="6"/>
      <c r="ME347" s="6"/>
      <c r="MF347" s="6"/>
      <c r="MG347" s="6"/>
      <c r="MH347" s="6"/>
      <c r="MI347" s="6"/>
      <c r="MJ347" s="6"/>
      <c r="MK347" s="6"/>
      <c r="ML347" s="6"/>
      <c r="MM347" s="6"/>
      <c r="MN347" s="6"/>
      <c r="MO347" s="6"/>
      <c r="MP347" s="6"/>
      <c r="MQ347" s="6"/>
      <c r="MR347" s="6"/>
      <c r="MS347" s="6"/>
      <c r="MT347" s="6"/>
      <c r="MU347" s="6"/>
      <c r="MV347" s="6"/>
      <c r="MW347" s="6"/>
      <c r="MX347" s="6"/>
      <c r="MY347" s="6"/>
      <c r="MZ347" s="6"/>
      <c r="NA347" s="6"/>
      <c r="NB347" s="6"/>
      <c r="NC347" s="6"/>
      <c r="ND347" s="6"/>
      <c r="NE347" s="6"/>
      <c r="NF347" s="6"/>
      <c r="NG347" s="6"/>
      <c r="NH347" s="6"/>
      <c r="NI347" s="6"/>
      <c r="NJ347" s="6"/>
      <c r="NK347" s="6"/>
      <c r="NL347" s="6"/>
      <c r="NM347" s="6"/>
      <c r="NN347" s="6"/>
      <c r="NO347" s="6"/>
      <c r="NP347" s="6"/>
      <c r="NQ347" s="6"/>
      <c r="NR347" s="6"/>
      <c r="NS347" s="6"/>
      <c r="NT347" s="6"/>
      <c r="NU347" s="6"/>
      <c r="NV347" s="6"/>
      <c r="NW347" s="6"/>
      <c r="NX347" s="6"/>
      <c r="NY347" s="6"/>
      <c r="NZ347" s="6"/>
      <c r="OA347" s="6"/>
      <c r="OB347" s="6"/>
      <c r="OC347" s="6"/>
      <c r="OD347" s="6"/>
      <c r="OE347" s="6"/>
      <c r="OF347" s="6"/>
      <c r="OG347" s="6"/>
      <c r="OH347" s="6"/>
      <c r="OI347" s="6"/>
      <c r="OJ347" s="6"/>
      <c r="OK347" s="6"/>
      <c r="OL347" s="6"/>
      <c r="OM347" s="6"/>
      <c r="ON347" s="6"/>
      <c r="OO347" s="6"/>
      <c r="OP347" s="6"/>
      <c r="OQ347" s="6"/>
      <c r="OR347" s="6"/>
      <c r="OS347" s="6"/>
      <c r="OT347" s="6"/>
      <c r="OU347" s="6"/>
      <c r="OV347" s="6"/>
      <c r="OW347" s="6"/>
      <c r="OX347" s="6"/>
      <c r="OY347" s="6"/>
      <c r="OZ347" s="6"/>
      <c r="PA347" s="6"/>
      <c r="PB347" s="6"/>
      <c r="PC347" s="6"/>
      <c r="PD347" s="6"/>
      <c r="PE347" s="6"/>
      <c r="PF347" s="6"/>
      <c r="PG347" s="6"/>
      <c r="PH347" s="6"/>
      <c r="PI347" s="6"/>
      <c r="PJ347" s="6"/>
      <c r="PK347" s="6"/>
      <c r="PL347" s="6"/>
      <c r="PM347" s="6"/>
      <c r="PN347" s="6"/>
      <c r="PO347" s="6"/>
      <c r="PP347" s="6"/>
      <c r="PQ347" s="6"/>
      <c r="PR347" s="6"/>
      <c r="PS347" s="6"/>
      <c r="PT347" s="6"/>
      <c r="PU347" s="6"/>
      <c r="PV347" s="6"/>
      <c r="PW347" s="6"/>
      <c r="PX347" s="6"/>
      <c r="PY347" s="6"/>
      <c r="PZ347" s="6"/>
      <c r="QA347" s="6"/>
      <c r="QB347" s="6"/>
      <c r="QC347" s="6"/>
      <c r="QD347" s="6"/>
      <c r="QE347" s="6"/>
      <c r="QF347" s="6"/>
      <c r="QG347" s="6"/>
      <c r="QH347" s="6"/>
      <c r="QI347" s="6"/>
      <c r="QJ347" s="6"/>
      <c r="QK347" s="6"/>
      <c r="QL347" s="6"/>
      <c r="QM347" s="6"/>
      <c r="QN347" s="6"/>
      <c r="QO347" s="6"/>
      <c r="QP347" s="6"/>
      <c r="QQ347" s="6"/>
      <c r="QR347" s="6"/>
      <c r="QS347" s="6"/>
      <c r="QT347" s="6"/>
      <c r="QU347" s="6"/>
      <c r="QV347" s="6"/>
      <c r="QW347" s="6"/>
      <c r="QX347" s="6"/>
      <c r="QY347" s="6"/>
      <c r="QZ347" s="6"/>
      <c r="RA347" s="6"/>
      <c r="RB347" s="6"/>
      <c r="RC347" s="6"/>
      <c r="RD347" s="6"/>
      <c r="RE347" s="6"/>
      <c r="RF347" s="6"/>
      <c r="RG347" s="6"/>
      <c r="RH347" s="6"/>
      <c r="RI347" s="6"/>
      <c r="RJ347" s="6"/>
      <c r="RK347" s="6"/>
      <c r="RL347" s="6"/>
      <c r="RM347" s="6"/>
      <c r="RN347" s="6"/>
      <c r="RO347" s="6"/>
      <c r="RP347" s="6"/>
      <c r="RQ347" s="6"/>
      <c r="RR347" s="6"/>
      <c r="RS347" s="6"/>
      <c r="RT347" s="6"/>
      <c r="RU347" s="6"/>
      <c r="RV347" s="6"/>
      <c r="RW347" s="6"/>
      <c r="RX347" s="6"/>
      <c r="RY347" s="6"/>
      <c r="RZ347" s="6"/>
      <c r="SA347" s="6"/>
      <c r="SB347" s="6"/>
      <c r="SC347" s="6"/>
      <c r="SD347" s="6"/>
      <c r="SE347" s="6"/>
      <c r="SF347" s="6"/>
      <c r="SG347" s="6"/>
      <c r="SH347" s="6"/>
      <c r="SI347" s="6"/>
      <c r="SJ347" s="6"/>
      <c r="SK347" s="6"/>
      <c r="SL347" s="6"/>
      <c r="SM347" s="6"/>
      <c r="SN347" s="6"/>
      <c r="SO347" s="6"/>
      <c r="SP347" s="6"/>
      <c r="SQ347" s="6"/>
      <c r="SR347" s="6"/>
      <c r="SS347" s="6"/>
      <c r="ST347" s="6"/>
      <c r="SU347" s="6"/>
      <c r="SV347" s="6"/>
      <c r="SW347" s="6"/>
      <c r="SX347" s="6"/>
      <c r="SY347" s="6"/>
      <c r="SZ347" s="6"/>
      <c r="TA347" s="6"/>
      <c r="TB347" s="6"/>
      <c r="TC347" s="6"/>
      <c r="TD347" s="6"/>
      <c r="TE347" s="6"/>
      <c r="TF347" s="6"/>
      <c r="TG347" s="6"/>
      <c r="TH347" s="6"/>
      <c r="TI347" s="6"/>
      <c r="TJ347" s="6"/>
      <c r="TK347" s="6"/>
      <c r="TL347" s="6"/>
      <c r="TM347" s="6"/>
      <c r="TN347" s="6"/>
      <c r="TO347" s="6"/>
      <c r="TP347" s="6"/>
      <c r="TQ347" s="6"/>
      <c r="TR347" s="6"/>
      <c r="TS347" s="6"/>
      <c r="TT347" s="6"/>
      <c r="TU347" s="6"/>
      <c r="TV347" s="6"/>
      <c r="TW347" s="6"/>
      <c r="TX347" s="6"/>
      <c r="TY347" s="6"/>
      <c r="TZ347" s="6"/>
      <c r="UA347" s="6"/>
      <c r="UB347" s="6"/>
      <c r="UC347" s="6"/>
      <c r="UD347" s="6"/>
      <c r="UE347" s="6"/>
      <c r="UF347" s="6"/>
      <c r="UG347" s="6"/>
      <c r="UH347" s="6"/>
      <c r="UI347" s="6"/>
      <c r="UJ347" s="6"/>
      <c r="UK347" s="6"/>
      <c r="UL347" s="6"/>
      <c r="UM347" s="6"/>
      <c r="UN347" s="6"/>
      <c r="UO347" s="6"/>
      <c r="UP347" s="6"/>
      <c r="UQ347" s="6"/>
      <c r="UR347" s="6"/>
      <c r="US347" s="6"/>
      <c r="UT347" s="6"/>
      <c r="UU347" s="6"/>
      <c r="UV347" s="6"/>
      <c r="UW347" s="6"/>
      <c r="UX347" s="6"/>
      <c r="UY347" s="6"/>
      <c r="UZ347" s="6"/>
      <c r="VA347" s="6"/>
      <c r="VB347" s="6"/>
      <c r="VC347" s="6"/>
      <c r="VD347" s="6"/>
      <c r="VE347" s="6"/>
      <c r="VF347" s="6"/>
      <c r="VG347" s="6"/>
      <c r="VH347" s="6"/>
      <c r="VI347" s="6"/>
      <c r="VJ347" s="6"/>
      <c r="VK347" s="6"/>
      <c r="VL347" s="6"/>
      <c r="VM347" s="6"/>
      <c r="VN347" s="6"/>
      <c r="VO347" s="6"/>
      <c r="VP347" s="6"/>
      <c r="VQ347" s="6"/>
      <c r="VR347" s="6"/>
      <c r="VS347" s="6"/>
      <c r="VT347" s="6"/>
      <c r="VU347" s="6"/>
      <c r="VV347" s="6"/>
      <c r="VW347" s="6"/>
      <c r="VX347" s="6"/>
      <c r="VY347" s="6"/>
      <c r="VZ347" s="6"/>
      <c r="WA347" s="6"/>
      <c r="WB347" s="6"/>
      <c r="WC347" s="6"/>
      <c r="WD347" s="6"/>
      <c r="WE347" s="6"/>
      <c r="WF347" s="6"/>
      <c r="WG347" s="6"/>
      <c r="WH347" s="6"/>
      <c r="WI347" s="6"/>
      <c r="WJ347" s="6"/>
      <c r="WK347" s="6"/>
      <c r="WL347" s="6"/>
      <c r="WM347" s="6"/>
      <c r="WN347" s="6"/>
      <c r="WO347" s="6"/>
      <c r="WP347" s="6"/>
      <c r="WQ347" s="6"/>
      <c r="WR347" s="6"/>
      <c r="WS347" s="6"/>
      <c r="WT347" s="6"/>
      <c r="WU347" s="6"/>
      <c r="WV347" s="6"/>
      <c r="WW347" s="6"/>
      <c r="WX347" s="6"/>
      <c r="WY347" s="6"/>
      <c r="WZ347" s="6"/>
      <c r="XA347" s="6"/>
      <c r="XB347" s="6"/>
      <c r="XC347" s="6"/>
      <c r="XD347" s="6"/>
      <c r="XE347" s="6"/>
      <c r="XF347" s="6"/>
      <c r="XG347" s="6"/>
      <c r="XH347" s="6"/>
      <c r="XI347" s="6"/>
      <c r="XJ347" s="6"/>
      <c r="XK347" s="6"/>
      <c r="XL347" s="6"/>
      <c r="XM347" s="6"/>
      <c r="XN347" s="6"/>
      <c r="XO347" s="6"/>
      <c r="XP347" s="6"/>
      <c r="XQ347" s="6"/>
      <c r="XR347" s="6"/>
      <c r="XS347" s="6"/>
      <c r="XT347" s="6"/>
      <c r="XU347" s="6"/>
      <c r="XV347" s="6"/>
      <c r="XW347" s="6"/>
      <c r="XX347" s="6"/>
      <c r="XY347" s="6"/>
      <c r="XZ347" s="6"/>
      <c r="YA347" s="6"/>
      <c r="YB347" s="6"/>
      <c r="YC347" s="6"/>
      <c r="YD347" s="6"/>
      <c r="YE347" s="6"/>
      <c r="YF347" s="6"/>
      <c r="YG347" s="6"/>
      <c r="YH347" s="6"/>
      <c r="YI347" s="6"/>
      <c r="YJ347" s="6"/>
      <c r="YK347" s="6"/>
      <c r="YL347" s="6"/>
      <c r="YM347" s="6"/>
      <c r="YN347" s="6"/>
      <c r="YO347" s="6"/>
      <c r="YP347" s="6"/>
      <c r="YQ347" s="6"/>
      <c r="YR347" s="6"/>
      <c r="YS347" s="6"/>
      <c r="YT347" s="6"/>
      <c r="YU347" s="6"/>
      <c r="YV347" s="6"/>
      <c r="YW347" s="6"/>
      <c r="YX347" s="6"/>
      <c r="YY347" s="6"/>
      <c r="YZ347" s="6"/>
      <c r="ZA347" s="6"/>
      <c r="ZB347" s="6"/>
      <c r="ZC347" s="6"/>
      <c r="ZD347" s="6"/>
      <c r="ZE347" s="6"/>
      <c r="ZF347" s="6"/>
      <c r="ZG347" s="6"/>
      <c r="ZH347" s="6"/>
      <c r="ZI347" s="6"/>
      <c r="ZJ347" s="6"/>
      <c r="ZK347" s="6"/>
      <c r="ZL347" s="6"/>
      <c r="ZM347" s="6"/>
      <c r="ZN347" s="6"/>
      <c r="ZO347" s="6"/>
      <c r="ZP347" s="6"/>
      <c r="ZQ347" s="6"/>
      <c r="ZR347" s="6"/>
      <c r="ZS347" s="6"/>
      <c r="ZT347" s="6"/>
      <c r="ZU347" s="6"/>
      <c r="ZV347" s="6"/>
      <c r="ZW347" s="6"/>
      <c r="ZX347" s="6"/>
      <c r="ZY347" s="6"/>
      <c r="ZZ347" s="6"/>
      <c r="AAA347" s="6"/>
      <c r="AAB347" s="6"/>
      <c r="AAC347" s="6"/>
      <c r="AAD347" s="6"/>
      <c r="AAE347" s="6"/>
      <c r="AAF347" s="6"/>
      <c r="AAG347" s="6"/>
      <c r="AAH347" s="6"/>
      <c r="AAI347" s="6"/>
      <c r="AAJ347" s="6"/>
      <c r="AAK347" s="6"/>
      <c r="AAL347" s="6"/>
      <c r="AAM347" s="6"/>
      <c r="AAN347" s="6"/>
      <c r="AAO347" s="6"/>
      <c r="AAP347" s="6"/>
      <c r="AAQ347" s="6"/>
      <c r="AAR347" s="6"/>
      <c r="AAS347" s="6"/>
      <c r="AAT347" s="6"/>
      <c r="AAU347" s="6"/>
      <c r="AAV347" s="6"/>
      <c r="AAW347" s="6"/>
      <c r="AAX347" s="6"/>
      <c r="AAY347" s="6"/>
      <c r="AAZ347" s="6"/>
      <c r="ABA347" s="6"/>
      <c r="ABB347" s="6"/>
      <c r="ABC347" s="6"/>
      <c r="ABD347" s="6"/>
      <c r="ABE347" s="6"/>
      <c r="ABF347" s="6"/>
      <c r="ABG347" s="6"/>
      <c r="ABH347" s="6"/>
      <c r="ABI347" s="6"/>
      <c r="ABJ347" s="6"/>
      <c r="ABK347" s="6"/>
      <c r="ABL347" s="6"/>
      <c r="ABM347" s="6"/>
      <c r="ABN347" s="6"/>
      <c r="ABO347" s="6"/>
      <c r="ABP347" s="6"/>
      <c r="ABQ347" s="6"/>
      <c r="ABR347" s="6"/>
      <c r="ABS347" s="6"/>
      <c r="ABT347" s="6"/>
      <c r="ABU347" s="6"/>
      <c r="ABV347" s="6"/>
      <c r="ABW347" s="6"/>
      <c r="ABX347" s="6"/>
      <c r="ABY347" s="6"/>
      <c r="ABZ347" s="6"/>
      <c r="ACA347" s="6"/>
      <c r="ACB347" s="6"/>
      <c r="ACC347" s="6"/>
      <c r="ACD347" s="6"/>
      <c r="ACE347" s="6"/>
      <c r="ACF347" s="6"/>
      <c r="ACG347" s="6"/>
      <c r="ACH347" s="6"/>
      <c r="ACI347" s="6"/>
      <c r="ACJ347" s="6"/>
      <c r="ACK347" s="6"/>
      <c r="ACL347" s="6"/>
      <c r="ACM347" s="6"/>
      <c r="ACN347" s="6"/>
      <c r="ACO347" s="6"/>
      <c r="ACP347" s="6"/>
      <c r="ACQ347" s="6"/>
      <c r="ACR347" s="6"/>
      <c r="ACS347" s="6"/>
      <c r="ACT347" s="6"/>
      <c r="ACU347" s="6"/>
      <c r="ACV347" s="6"/>
      <c r="ACW347" s="6"/>
      <c r="ACX347" s="6"/>
      <c r="ACY347" s="6"/>
      <c r="ACZ347" s="6"/>
      <c r="ADA347" s="6"/>
      <c r="ADB347" s="6"/>
      <c r="ADC347" s="6"/>
      <c r="ADD347" s="6"/>
      <c r="ADE347" s="6"/>
      <c r="ADF347" s="6"/>
      <c r="ADG347" s="6"/>
      <c r="ADH347" s="6"/>
      <c r="ADI347" s="6"/>
      <c r="ADJ347" s="6"/>
      <c r="ADK347" s="6"/>
      <c r="ADL347" s="6"/>
      <c r="ADM347" s="6"/>
      <c r="ADN347" s="6"/>
      <c r="ADO347" s="6"/>
      <c r="ADP347" s="6"/>
      <c r="ADQ347" s="6"/>
      <c r="ADR347" s="6"/>
      <c r="ADS347" s="6"/>
      <c r="ADT347" s="6"/>
      <c r="ADU347" s="6"/>
      <c r="ADV347" s="6"/>
      <c r="ADW347" s="6"/>
      <c r="ADX347" s="6"/>
      <c r="ADY347" s="6"/>
      <c r="ADZ347" s="6"/>
      <c r="AEA347" s="6"/>
      <c r="AEB347" s="6"/>
      <c r="AEC347" s="6"/>
      <c r="AED347" s="6"/>
      <c r="AEE347" s="6"/>
      <c r="AEF347" s="6"/>
      <c r="AEG347" s="6"/>
      <c r="AEH347" s="6"/>
      <c r="AEI347" s="6"/>
      <c r="AEJ347" s="6"/>
      <c r="AEK347" s="6"/>
      <c r="AEL347" s="6"/>
      <c r="AEM347" s="6"/>
      <c r="AEN347" s="6"/>
      <c r="AEO347" s="6"/>
      <c r="AEP347" s="6"/>
      <c r="AEQ347" s="6"/>
      <c r="AER347" s="6"/>
      <c r="AES347" s="6"/>
      <c r="AET347" s="6"/>
      <c r="AEU347" s="6"/>
      <c r="AEV347" s="6"/>
      <c r="AEW347" s="6"/>
      <c r="AEX347" s="6"/>
      <c r="AEY347" s="6"/>
      <c r="AEZ347" s="6"/>
      <c r="AFA347" s="6"/>
      <c r="AFB347" s="6"/>
      <c r="AFC347" s="6"/>
      <c r="AFD347" s="6"/>
      <c r="AFE347" s="6"/>
      <c r="AFF347" s="6"/>
      <c r="AFG347" s="6"/>
      <c r="AFH347" s="6"/>
      <c r="AFI347" s="6"/>
      <c r="AFJ347" s="6"/>
      <c r="AFK347" s="6"/>
      <c r="AFL347" s="6"/>
    </row>
    <row r="348" spans="1:844" s="11" customFormat="1" ht="99" customHeight="1">
      <c r="A348" s="94" t="s">
        <v>1260</v>
      </c>
      <c r="B348" s="105" t="s">
        <v>1271</v>
      </c>
      <c r="C348" s="62" t="s">
        <v>1275</v>
      </c>
      <c r="D348" s="93"/>
      <c r="E348" s="71" t="s">
        <v>151</v>
      </c>
      <c r="F348" s="63" t="s">
        <v>1266</v>
      </c>
      <c r="G348" s="63" t="s">
        <v>1249</v>
      </c>
      <c r="H348" s="86"/>
      <c r="I348" s="91"/>
      <c r="J348" s="86"/>
      <c r="K348" s="86"/>
      <c r="L348" s="86"/>
      <c r="M348" s="86"/>
      <c r="N348" s="80"/>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c r="CN348" s="6"/>
      <c r="CO348" s="6"/>
      <c r="CP348" s="6"/>
      <c r="CQ348" s="6"/>
      <c r="CR348" s="6"/>
      <c r="CS348" s="6"/>
      <c r="CT348" s="6"/>
      <c r="CU348" s="6"/>
      <c r="CV348" s="6"/>
      <c r="CW348" s="6"/>
      <c r="CX348" s="6"/>
      <c r="CY348" s="6"/>
      <c r="CZ348" s="6"/>
      <c r="DA348" s="6"/>
      <c r="DB348" s="6"/>
      <c r="DC348" s="6"/>
      <c r="DD348" s="6"/>
      <c r="DE348" s="6"/>
      <c r="DF348" s="6"/>
      <c r="DG348" s="6"/>
      <c r="DH348" s="6"/>
      <c r="DI348" s="6"/>
      <c r="DJ348" s="6"/>
      <c r="DK348" s="6"/>
      <c r="DL348" s="6"/>
      <c r="DM348" s="6"/>
      <c r="DN348" s="6"/>
      <c r="DO348" s="6"/>
      <c r="DP348" s="6"/>
      <c r="DQ348" s="6"/>
      <c r="DR348" s="6"/>
      <c r="DS348" s="6"/>
      <c r="DT348" s="6"/>
      <c r="DU348" s="6"/>
      <c r="DV348" s="6"/>
      <c r="DW348" s="6"/>
      <c r="DX348" s="6"/>
      <c r="DY348" s="6"/>
      <c r="DZ348" s="6"/>
      <c r="EA348" s="6"/>
      <c r="EB348" s="6"/>
      <c r="EC348" s="6"/>
      <c r="ED348" s="6"/>
      <c r="EE348" s="6"/>
      <c r="EF348" s="6"/>
      <c r="EG348" s="6"/>
      <c r="EH348" s="6"/>
      <c r="EI348" s="6"/>
      <c r="EJ348" s="6"/>
      <c r="EK348" s="6"/>
      <c r="EL348" s="6"/>
      <c r="EM348" s="6"/>
      <c r="EN348" s="6"/>
      <c r="EO348" s="6"/>
      <c r="EP348" s="6"/>
      <c r="EQ348" s="6"/>
      <c r="ER348" s="6"/>
      <c r="ES348" s="6"/>
      <c r="ET348" s="6"/>
      <c r="EU348" s="6"/>
      <c r="EV348" s="6"/>
      <c r="EW348" s="6"/>
      <c r="EX348" s="6"/>
      <c r="EY348" s="6"/>
      <c r="EZ348" s="6"/>
      <c r="FA348" s="6"/>
      <c r="FB348" s="6"/>
      <c r="FC348" s="6"/>
      <c r="FD348" s="6"/>
      <c r="FE348" s="6"/>
      <c r="FF348" s="6"/>
      <c r="FG348" s="6"/>
      <c r="FH348" s="6"/>
      <c r="FI348" s="6"/>
      <c r="FJ348" s="6"/>
      <c r="FK348" s="6"/>
      <c r="FL348" s="6"/>
      <c r="FM348" s="6"/>
      <c r="FN348" s="6"/>
      <c r="FO348" s="6"/>
      <c r="FP348" s="6"/>
      <c r="FQ348" s="6"/>
      <c r="FR348" s="6"/>
      <c r="FS348" s="6"/>
      <c r="FT348" s="6"/>
      <c r="FU348" s="6"/>
      <c r="FV348" s="6"/>
      <c r="FW348" s="6"/>
      <c r="FX348" s="6"/>
      <c r="FY348" s="6"/>
      <c r="FZ348" s="6"/>
      <c r="GA348" s="6"/>
      <c r="GB348" s="6"/>
      <c r="GC348" s="6"/>
      <c r="GD348" s="6"/>
      <c r="GE348" s="6"/>
      <c r="GF348" s="6"/>
      <c r="GG348" s="6"/>
      <c r="GH348" s="6"/>
      <c r="GI348" s="6"/>
      <c r="GJ348" s="6"/>
      <c r="GK348" s="6"/>
      <c r="GL348" s="6"/>
      <c r="GM348" s="6"/>
      <c r="GN348" s="6"/>
      <c r="GO348" s="6"/>
      <c r="GP348" s="6"/>
      <c r="GQ348" s="6"/>
      <c r="GR348" s="6"/>
      <c r="GS348" s="6"/>
      <c r="GT348" s="6"/>
      <c r="GU348" s="6"/>
      <c r="GV348" s="6"/>
      <c r="GW348" s="6"/>
      <c r="GX348" s="6"/>
      <c r="GY348" s="6"/>
      <c r="GZ348" s="6"/>
      <c r="HA348" s="6"/>
      <c r="HB348" s="6"/>
      <c r="HC348" s="6"/>
      <c r="HD348" s="6"/>
      <c r="HE348" s="6"/>
      <c r="HF348" s="6"/>
      <c r="HG348" s="6"/>
      <c r="HH348" s="6"/>
      <c r="HI348" s="6"/>
      <c r="HJ348" s="6"/>
      <c r="HK348" s="6"/>
      <c r="HL348" s="6"/>
      <c r="HM348" s="6"/>
      <c r="HN348" s="6"/>
      <c r="HO348" s="6"/>
      <c r="HP348" s="6"/>
      <c r="HQ348" s="6"/>
      <c r="HR348" s="6"/>
      <c r="HS348" s="6"/>
      <c r="HT348" s="6"/>
      <c r="HU348" s="6"/>
      <c r="HV348" s="6"/>
      <c r="HW348" s="6"/>
      <c r="HX348" s="6"/>
      <c r="HY348" s="6"/>
      <c r="HZ348" s="6"/>
      <c r="IA348" s="6"/>
      <c r="IB348" s="6"/>
      <c r="IC348" s="6"/>
      <c r="ID348" s="6"/>
      <c r="IE348" s="6"/>
      <c r="IF348" s="6"/>
      <c r="IG348" s="6"/>
      <c r="IH348" s="6"/>
      <c r="II348" s="6"/>
      <c r="IJ348" s="6"/>
      <c r="IK348" s="6"/>
      <c r="IL348" s="6"/>
      <c r="IM348" s="6"/>
      <c r="IN348" s="6"/>
      <c r="IO348" s="6"/>
      <c r="IP348" s="6"/>
      <c r="IQ348" s="6"/>
      <c r="IR348" s="6"/>
      <c r="IS348" s="6"/>
      <c r="IT348" s="6"/>
      <c r="IU348" s="6"/>
      <c r="IV348" s="6"/>
      <c r="IW348" s="6"/>
      <c r="IX348" s="6"/>
      <c r="IY348" s="6"/>
      <c r="IZ348" s="6"/>
      <c r="JA348" s="6"/>
      <c r="JB348" s="6"/>
      <c r="JC348" s="6"/>
      <c r="JD348" s="6"/>
      <c r="JE348" s="6"/>
      <c r="JF348" s="6"/>
      <c r="JG348" s="6"/>
      <c r="JH348" s="6"/>
      <c r="JI348" s="6"/>
      <c r="JJ348" s="6"/>
      <c r="JK348" s="6"/>
      <c r="JL348" s="6"/>
      <c r="JM348" s="6"/>
      <c r="JN348" s="6"/>
      <c r="JO348" s="6"/>
      <c r="JP348" s="6"/>
      <c r="JQ348" s="6"/>
      <c r="JR348" s="6"/>
      <c r="JS348" s="6"/>
      <c r="JT348" s="6"/>
      <c r="JU348" s="6"/>
      <c r="JV348" s="6"/>
      <c r="JW348" s="6"/>
      <c r="JX348" s="6"/>
      <c r="JY348" s="6"/>
      <c r="JZ348" s="6"/>
      <c r="KA348" s="6"/>
      <c r="KB348" s="6"/>
      <c r="KC348" s="6"/>
      <c r="KD348" s="6"/>
      <c r="KE348" s="6"/>
      <c r="KF348" s="6"/>
      <c r="KG348" s="6"/>
      <c r="KH348" s="6"/>
      <c r="KI348" s="6"/>
      <c r="KJ348" s="6"/>
      <c r="KK348" s="6"/>
      <c r="KL348" s="6"/>
      <c r="KM348" s="6"/>
      <c r="KN348" s="6"/>
      <c r="KO348" s="6"/>
      <c r="KP348" s="6"/>
      <c r="KQ348" s="6"/>
      <c r="KR348" s="6"/>
      <c r="KS348" s="6"/>
      <c r="KT348" s="6"/>
      <c r="KU348" s="6"/>
      <c r="KV348" s="6"/>
      <c r="KW348" s="6"/>
      <c r="KX348" s="6"/>
      <c r="KY348" s="6"/>
      <c r="KZ348" s="6"/>
      <c r="LA348" s="6"/>
      <c r="LB348" s="6"/>
      <c r="LC348" s="6"/>
      <c r="LD348" s="6"/>
      <c r="LE348" s="6"/>
      <c r="LF348" s="6"/>
      <c r="LG348" s="6"/>
      <c r="LH348" s="6"/>
      <c r="LI348" s="6"/>
      <c r="LJ348" s="6"/>
      <c r="LK348" s="6"/>
      <c r="LL348" s="6"/>
      <c r="LM348" s="6"/>
      <c r="LN348" s="6"/>
      <c r="LO348" s="6"/>
      <c r="LP348" s="6"/>
      <c r="LQ348" s="6"/>
      <c r="LR348" s="6"/>
      <c r="LS348" s="6"/>
      <c r="LT348" s="6"/>
      <c r="LU348" s="6"/>
      <c r="LV348" s="6"/>
      <c r="LW348" s="6"/>
      <c r="LX348" s="6"/>
      <c r="LY348" s="6"/>
      <c r="LZ348" s="6"/>
      <c r="MA348" s="6"/>
      <c r="MB348" s="6"/>
      <c r="MC348" s="6"/>
      <c r="MD348" s="6"/>
      <c r="ME348" s="6"/>
      <c r="MF348" s="6"/>
      <c r="MG348" s="6"/>
      <c r="MH348" s="6"/>
      <c r="MI348" s="6"/>
      <c r="MJ348" s="6"/>
      <c r="MK348" s="6"/>
      <c r="ML348" s="6"/>
      <c r="MM348" s="6"/>
      <c r="MN348" s="6"/>
      <c r="MO348" s="6"/>
      <c r="MP348" s="6"/>
      <c r="MQ348" s="6"/>
      <c r="MR348" s="6"/>
      <c r="MS348" s="6"/>
      <c r="MT348" s="6"/>
      <c r="MU348" s="6"/>
      <c r="MV348" s="6"/>
      <c r="MW348" s="6"/>
      <c r="MX348" s="6"/>
      <c r="MY348" s="6"/>
      <c r="MZ348" s="6"/>
      <c r="NA348" s="6"/>
      <c r="NB348" s="6"/>
      <c r="NC348" s="6"/>
      <c r="ND348" s="6"/>
      <c r="NE348" s="6"/>
      <c r="NF348" s="6"/>
      <c r="NG348" s="6"/>
      <c r="NH348" s="6"/>
      <c r="NI348" s="6"/>
      <c r="NJ348" s="6"/>
      <c r="NK348" s="6"/>
      <c r="NL348" s="6"/>
      <c r="NM348" s="6"/>
      <c r="NN348" s="6"/>
      <c r="NO348" s="6"/>
      <c r="NP348" s="6"/>
      <c r="NQ348" s="6"/>
      <c r="NR348" s="6"/>
      <c r="NS348" s="6"/>
      <c r="NT348" s="6"/>
      <c r="NU348" s="6"/>
      <c r="NV348" s="6"/>
      <c r="NW348" s="6"/>
      <c r="NX348" s="6"/>
      <c r="NY348" s="6"/>
      <c r="NZ348" s="6"/>
      <c r="OA348" s="6"/>
      <c r="OB348" s="6"/>
      <c r="OC348" s="6"/>
      <c r="OD348" s="6"/>
      <c r="OE348" s="6"/>
      <c r="OF348" s="6"/>
      <c r="OG348" s="6"/>
      <c r="OH348" s="6"/>
      <c r="OI348" s="6"/>
      <c r="OJ348" s="6"/>
      <c r="OK348" s="6"/>
      <c r="OL348" s="6"/>
      <c r="OM348" s="6"/>
      <c r="ON348" s="6"/>
      <c r="OO348" s="6"/>
      <c r="OP348" s="6"/>
      <c r="OQ348" s="6"/>
      <c r="OR348" s="6"/>
      <c r="OS348" s="6"/>
      <c r="OT348" s="6"/>
      <c r="OU348" s="6"/>
      <c r="OV348" s="6"/>
      <c r="OW348" s="6"/>
      <c r="OX348" s="6"/>
      <c r="OY348" s="6"/>
      <c r="OZ348" s="6"/>
      <c r="PA348" s="6"/>
      <c r="PB348" s="6"/>
      <c r="PC348" s="6"/>
      <c r="PD348" s="6"/>
      <c r="PE348" s="6"/>
      <c r="PF348" s="6"/>
      <c r="PG348" s="6"/>
      <c r="PH348" s="6"/>
      <c r="PI348" s="6"/>
      <c r="PJ348" s="6"/>
      <c r="PK348" s="6"/>
      <c r="PL348" s="6"/>
      <c r="PM348" s="6"/>
      <c r="PN348" s="6"/>
      <c r="PO348" s="6"/>
      <c r="PP348" s="6"/>
      <c r="PQ348" s="6"/>
      <c r="PR348" s="6"/>
      <c r="PS348" s="6"/>
      <c r="PT348" s="6"/>
      <c r="PU348" s="6"/>
      <c r="PV348" s="6"/>
      <c r="PW348" s="6"/>
      <c r="PX348" s="6"/>
      <c r="PY348" s="6"/>
      <c r="PZ348" s="6"/>
      <c r="QA348" s="6"/>
      <c r="QB348" s="6"/>
      <c r="QC348" s="6"/>
      <c r="QD348" s="6"/>
      <c r="QE348" s="6"/>
      <c r="QF348" s="6"/>
      <c r="QG348" s="6"/>
      <c r="QH348" s="6"/>
      <c r="QI348" s="6"/>
      <c r="QJ348" s="6"/>
      <c r="QK348" s="6"/>
      <c r="QL348" s="6"/>
      <c r="QM348" s="6"/>
      <c r="QN348" s="6"/>
      <c r="QO348" s="6"/>
      <c r="QP348" s="6"/>
      <c r="QQ348" s="6"/>
      <c r="QR348" s="6"/>
      <c r="QS348" s="6"/>
      <c r="QT348" s="6"/>
      <c r="QU348" s="6"/>
      <c r="QV348" s="6"/>
      <c r="QW348" s="6"/>
      <c r="QX348" s="6"/>
      <c r="QY348" s="6"/>
      <c r="QZ348" s="6"/>
      <c r="RA348" s="6"/>
      <c r="RB348" s="6"/>
      <c r="RC348" s="6"/>
      <c r="RD348" s="6"/>
      <c r="RE348" s="6"/>
      <c r="RF348" s="6"/>
      <c r="RG348" s="6"/>
      <c r="RH348" s="6"/>
      <c r="RI348" s="6"/>
      <c r="RJ348" s="6"/>
      <c r="RK348" s="6"/>
      <c r="RL348" s="6"/>
      <c r="RM348" s="6"/>
      <c r="RN348" s="6"/>
      <c r="RO348" s="6"/>
      <c r="RP348" s="6"/>
      <c r="RQ348" s="6"/>
      <c r="RR348" s="6"/>
      <c r="RS348" s="6"/>
      <c r="RT348" s="6"/>
      <c r="RU348" s="6"/>
      <c r="RV348" s="6"/>
      <c r="RW348" s="6"/>
      <c r="RX348" s="6"/>
      <c r="RY348" s="6"/>
      <c r="RZ348" s="6"/>
      <c r="SA348" s="6"/>
      <c r="SB348" s="6"/>
      <c r="SC348" s="6"/>
      <c r="SD348" s="6"/>
      <c r="SE348" s="6"/>
      <c r="SF348" s="6"/>
      <c r="SG348" s="6"/>
      <c r="SH348" s="6"/>
      <c r="SI348" s="6"/>
      <c r="SJ348" s="6"/>
      <c r="SK348" s="6"/>
      <c r="SL348" s="6"/>
      <c r="SM348" s="6"/>
      <c r="SN348" s="6"/>
      <c r="SO348" s="6"/>
      <c r="SP348" s="6"/>
      <c r="SQ348" s="6"/>
      <c r="SR348" s="6"/>
      <c r="SS348" s="6"/>
      <c r="ST348" s="6"/>
      <c r="SU348" s="6"/>
      <c r="SV348" s="6"/>
      <c r="SW348" s="6"/>
      <c r="SX348" s="6"/>
      <c r="SY348" s="6"/>
      <c r="SZ348" s="6"/>
      <c r="TA348" s="6"/>
      <c r="TB348" s="6"/>
      <c r="TC348" s="6"/>
      <c r="TD348" s="6"/>
      <c r="TE348" s="6"/>
      <c r="TF348" s="6"/>
      <c r="TG348" s="6"/>
      <c r="TH348" s="6"/>
      <c r="TI348" s="6"/>
      <c r="TJ348" s="6"/>
      <c r="TK348" s="6"/>
      <c r="TL348" s="6"/>
      <c r="TM348" s="6"/>
      <c r="TN348" s="6"/>
      <c r="TO348" s="6"/>
      <c r="TP348" s="6"/>
      <c r="TQ348" s="6"/>
      <c r="TR348" s="6"/>
      <c r="TS348" s="6"/>
      <c r="TT348" s="6"/>
      <c r="TU348" s="6"/>
      <c r="TV348" s="6"/>
      <c r="TW348" s="6"/>
      <c r="TX348" s="6"/>
      <c r="TY348" s="6"/>
      <c r="TZ348" s="6"/>
      <c r="UA348" s="6"/>
      <c r="UB348" s="6"/>
      <c r="UC348" s="6"/>
      <c r="UD348" s="6"/>
      <c r="UE348" s="6"/>
      <c r="UF348" s="6"/>
      <c r="UG348" s="6"/>
      <c r="UH348" s="6"/>
      <c r="UI348" s="6"/>
      <c r="UJ348" s="6"/>
      <c r="UK348" s="6"/>
      <c r="UL348" s="6"/>
      <c r="UM348" s="6"/>
      <c r="UN348" s="6"/>
      <c r="UO348" s="6"/>
      <c r="UP348" s="6"/>
      <c r="UQ348" s="6"/>
      <c r="UR348" s="6"/>
      <c r="US348" s="6"/>
      <c r="UT348" s="6"/>
      <c r="UU348" s="6"/>
      <c r="UV348" s="6"/>
      <c r="UW348" s="6"/>
      <c r="UX348" s="6"/>
      <c r="UY348" s="6"/>
      <c r="UZ348" s="6"/>
      <c r="VA348" s="6"/>
      <c r="VB348" s="6"/>
      <c r="VC348" s="6"/>
      <c r="VD348" s="6"/>
      <c r="VE348" s="6"/>
      <c r="VF348" s="6"/>
      <c r="VG348" s="6"/>
      <c r="VH348" s="6"/>
      <c r="VI348" s="6"/>
      <c r="VJ348" s="6"/>
      <c r="VK348" s="6"/>
      <c r="VL348" s="6"/>
      <c r="VM348" s="6"/>
      <c r="VN348" s="6"/>
      <c r="VO348" s="6"/>
      <c r="VP348" s="6"/>
      <c r="VQ348" s="6"/>
      <c r="VR348" s="6"/>
      <c r="VS348" s="6"/>
      <c r="VT348" s="6"/>
      <c r="VU348" s="6"/>
      <c r="VV348" s="6"/>
      <c r="VW348" s="6"/>
      <c r="VX348" s="6"/>
      <c r="VY348" s="6"/>
      <c r="VZ348" s="6"/>
      <c r="WA348" s="6"/>
      <c r="WB348" s="6"/>
      <c r="WC348" s="6"/>
      <c r="WD348" s="6"/>
      <c r="WE348" s="6"/>
      <c r="WF348" s="6"/>
      <c r="WG348" s="6"/>
      <c r="WH348" s="6"/>
      <c r="WI348" s="6"/>
      <c r="WJ348" s="6"/>
      <c r="WK348" s="6"/>
      <c r="WL348" s="6"/>
      <c r="WM348" s="6"/>
      <c r="WN348" s="6"/>
      <c r="WO348" s="6"/>
      <c r="WP348" s="6"/>
      <c r="WQ348" s="6"/>
      <c r="WR348" s="6"/>
      <c r="WS348" s="6"/>
      <c r="WT348" s="6"/>
      <c r="WU348" s="6"/>
      <c r="WV348" s="6"/>
      <c r="WW348" s="6"/>
      <c r="WX348" s="6"/>
      <c r="WY348" s="6"/>
      <c r="WZ348" s="6"/>
      <c r="XA348" s="6"/>
      <c r="XB348" s="6"/>
      <c r="XC348" s="6"/>
      <c r="XD348" s="6"/>
      <c r="XE348" s="6"/>
      <c r="XF348" s="6"/>
      <c r="XG348" s="6"/>
      <c r="XH348" s="6"/>
      <c r="XI348" s="6"/>
      <c r="XJ348" s="6"/>
      <c r="XK348" s="6"/>
      <c r="XL348" s="6"/>
      <c r="XM348" s="6"/>
      <c r="XN348" s="6"/>
      <c r="XO348" s="6"/>
      <c r="XP348" s="6"/>
      <c r="XQ348" s="6"/>
      <c r="XR348" s="6"/>
      <c r="XS348" s="6"/>
      <c r="XT348" s="6"/>
      <c r="XU348" s="6"/>
      <c r="XV348" s="6"/>
      <c r="XW348" s="6"/>
      <c r="XX348" s="6"/>
      <c r="XY348" s="6"/>
      <c r="XZ348" s="6"/>
      <c r="YA348" s="6"/>
      <c r="YB348" s="6"/>
      <c r="YC348" s="6"/>
      <c r="YD348" s="6"/>
      <c r="YE348" s="6"/>
      <c r="YF348" s="6"/>
      <c r="YG348" s="6"/>
      <c r="YH348" s="6"/>
      <c r="YI348" s="6"/>
      <c r="YJ348" s="6"/>
      <c r="YK348" s="6"/>
      <c r="YL348" s="6"/>
      <c r="YM348" s="6"/>
      <c r="YN348" s="6"/>
      <c r="YO348" s="6"/>
      <c r="YP348" s="6"/>
      <c r="YQ348" s="6"/>
      <c r="YR348" s="6"/>
      <c r="YS348" s="6"/>
      <c r="YT348" s="6"/>
      <c r="YU348" s="6"/>
      <c r="YV348" s="6"/>
      <c r="YW348" s="6"/>
      <c r="YX348" s="6"/>
      <c r="YY348" s="6"/>
      <c r="YZ348" s="6"/>
      <c r="ZA348" s="6"/>
      <c r="ZB348" s="6"/>
      <c r="ZC348" s="6"/>
      <c r="ZD348" s="6"/>
      <c r="ZE348" s="6"/>
      <c r="ZF348" s="6"/>
      <c r="ZG348" s="6"/>
      <c r="ZH348" s="6"/>
      <c r="ZI348" s="6"/>
      <c r="ZJ348" s="6"/>
      <c r="ZK348" s="6"/>
      <c r="ZL348" s="6"/>
      <c r="ZM348" s="6"/>
      <c r="ZN348" s="6"/>
      <c r="ZO348" s="6"/>
      <c r="ZP348" s="6"/>
      <c r="ZQ348" s="6"/>
      <c r="ZR348" s="6"/>
      <c r="ZS348" s="6"/>
      <c r="ZT348" s="6"/>
      <c r="ZU348" s="6"/>
      <c r="ZV348" s="6"/>
      <c r="ZW348" s="6"/>
      <c r="ZX348" s="6"/>
      <c r="ZY348" s="6"/>
      <c r="ZZ348" s="6"/>
      <c r="AAA348" s="6"/>
      <c r="AAB348" s="6"/>
      <c r="AAC348" s="6"/>
      <c r="AAD348" s="6"/>
      <c r="AAE348" s="6"/>
      <c r="AAF348" s="6"/>
      <c r="AAG348" s="6"/>
      <c r="AAH348" s="6"/>
      <c r="AAI348" s="6"/>
      <c r="AAJ348" s="6"/>
      <c r="AAK348" s="6"/>
      <c r="AAL348" s="6"/>
      <c r="AAM348" s="6"/>
      <c r="AAN348" s="6"/>
      <c r="AAO348" s="6"/>
      <c r="AAP348" s="6"/>
      <c r="AAQ348" s="6"/>
      <c r="AAR348" s="6"/>
      <c r="AAS348" s="6"/>
      <c r="AAT348" s="6"/>
      <c r="AAU348" s="6"/>
      <c r="AAV348" s="6"/>
      <c r="AAW348" s="6"/>
      <c r="AAX348" s="6"/>
      <c r="AAY348" s="6"/>
      <c r="AAZ348" s="6"/>
      <c r="ABA348" s="6"/>
      <c r="ABB348" s="6"/>
      <c r="ABC348" s="6"/>
      <c r="ABD348" s="6"/>
      <c r="ABE348" s="6"/>
      <c r="ABF348" s="6"/>
      <c r="ABG348" s="6"/>
      <c r="ABH348" s="6"/>
      <c r="ABI348" s="6"/>
      <c r="ABJ348" s="6"/>
      <c r="ABK348" s="6"/>
      <c r="ABL348" s="6"/>
      <c r="ABM348" s="6"/>
      <c r="ABN348" s="6"/>
      <c r="ABO348" s="6"/>
      <c r="ABP348" s="6"/>
      <c r="ABQ348" s="6"/>
      <c r="ABR348" s="6"/>
      <c r="ABS348" s="6"/>
      <c r="ABT348" s="6"/>
      <c r="ABU348" s="6"/>
      <c r="ABV348" s="6"/>
      <c r="ABW348" s="6"/>
      <c r="ABX348" s="6"/>
      <c r="ABY348" s="6"/>
      <c r="ABZ348" s="6"/>
      <c r="ACA348" s="6"/>
      <c r="ACB348" s="6"/>
      <c r="ACC348" s="6"/>
      <c r="ACD348" s="6"/>
      <c r="ACE348" s="6"/>
      <c r="ACF348" s="6"/>
      <c r="ACG348" s="6"/>
      <c r="ACH348" s="6"/>
      <c r="ACI348" s="6"/>
      <c r="ACJ348" s="6"/>
      <c r="ACK348" s="6"/>
      <c r="ACL348" s="6"/>
      <c r="ACM348" s="6"/>
      <c r="ACN348" s="6"/>
      <c r="ACO348" s="6"/>
      <c r="ACP348" s="6"/>
      <c r="ACQ348" s="6"/>
      <c r="ACR348" s="6"/>
      <c r="ACS348" s="6"/>
      <c r="ACT348" s="6"/>
      <c r="ACU348" s="6"/>
      <c r="ACV348" s="6"/>
      <c r="ACW348" s="6"/>
      <c r="ACX348" s="6"/>
      <c r="ACY348" s="6"/>
      <c r="ACZ348" s="6"/>
      <c r="ADA348" s="6"/>
      <c r="ADB348" s="6"/>
      <c r="ADC348" s="6"/>
      <c r="ADD348" s="6"/>
      <c r="ADE348" s="6"/>
      <c r="ADF348" s="6"/>
      <c r="ADG348" s="6"/>
      <c r="ADH348" s="6"/>
      <c r="ADI348" s="6"/>
      <c r="ADJ348" s="6"/>
      <c r="ADK348" s="6"/>
      <c r="ADL348" s="6"/>
      <c r="ADM348" s="6"/>
      <c r="ADN348" s="6"/>
      <c r="ADO348" s="6"/>
      <c r="ADP348" s="6"/>
      <c r="ADQ348" s="6"/>
      <c r="ADR348" s="6"/>
      <c r="ADS348" s="6"/>
      <c r="ADT348" s="6"/>
      <c r="ADU348" s="6"/>
      <c r="ADV348" s="6"/>
      <c r="ADW348" s="6"/>
      <c r="ADX348" s="6"/>
      <c r="ADY348" s="6"/>
      <c r="ADZ348" s="6"/>
      <c r="AEA348" s="6"/>
      <c r="AEB348" s="6"/>
      <c r="AEC348" s="6"/>
      <c r="AED348" s="6"/>
      <c r="AEE348" s="6"/>
      <c r="AEF348" s="6"/>
      <c r="AEG348" s="6"/>
      <c r="AEH348" s="6"/>
      <c r="AEI348" s="6"/>
      <c r="AEJ348" s="6"/>
      <c r="AEK348" s="6"/>
      <c r="AEL348" s="6"/>
      <c r="AEM348" s="6"/>
      <c r="AEN348" s="6"/>
      <c r="AEO348" s="6"/>
      <c r="AEP348" s="6"/>
      <c r="AEQ348" s="6"/>
      <c r="AER348" s="6"/>
      <c r="AES348" s="6"/>
      <c r="AET348" s="6"/>
      <c r="AEU348" s="6"/>
      <c r="AEV348" s="6"/>
      <c r="AEW348" s="6"/>
      <c r="AEX348" s="6"/>
      <c r="AEY348" s="6"/>
      <c r="AEZ348" s="6"/>
      <c r="AFA348" s="6"/>
      <c r="AFB348" s="6"/>
      <c r="AFC348" s="6"/>
      <c r="AFD348" s="6"/>
      <c r="AFE348" s="6"/>
      <c r="AFF348" s="6"/>
      <c r="AFG348" s="6"/>
      <c r="AFH348" s="6"/>
      <c r="AFI348" s="6"/>
      <c r="AFJ348" s="6"/>
      <c r="AFK348" s="6"/>
      <c r="AFL348" s="6"/>
    </row>
    <row r="349" spans="1:844" s="11" customFormat="1" ht="68.25" customHeight="1">
      <c r="A349" s="94" t="s">
        <v>1261</v>
      </c>
      <c r="B349" s="105" t="s">
        <v>1284</v>
      </c>
      <c r="C349" s="62" t="s">
        <v>1276</v>
      </c>
      <c r="D349" s="93"/>
      <c r="E349" s="71" t="s">
        <v>151</v>
      </c>
      <c r="F349" s="63" t="s">
        <v>1267</v>
      </c>
      <c r="G349" s="63" t="s">
        <v>1249</v>
      </c>
      <c r="H349" s="86"/>
      <c r="I349" s="91"/>
      <c r="J349" s="86"/>
      <c r="K349" s="86"/>
      <c r="L349" s="86"/>
      <c r="M349" s="86"/>
      <c r="N349" s="80"/>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c r="CG349" s="6"/>
      <c r="CH349" s="6"/>
      <c r="CI349" s="6"/>
      <c r="CJ349" s="6"/>
      <c r="CK349" s="6"/>
      <c r="CL349" s="6"/>
      <c r="CM349" s="6"/>
      <c r="CN349" s="6"/>
      <c r="CO349" s="6"/>
      <c r="CP349" s="6"/>
      <c r="CQ349" s="6"/>
      <c r="CR349" s="6"/>
      <c r="CS349" s="6"/>
      <c r="CT349" s="6"/>
      <c r="CU349" s="6"/>
      <c r="CV349" s="6"/>
      <c r="CW349" s="6"/>
      <c r="CX349" s="6"/>
      <c r="CY349" s="6"/>
      <c r="CZ349" s="6"/>
      <c r="DA349" s="6"/>
      <c r="DB349" s="6"/>
      <c r="DC349" s="6"/>
      <c r="DD349" s="6"/>
      <c r="DE349" s="6"/>
      <c r="DF349" s="6"/>
      <c r="DG349" s="6"/>
      <c r="DH349" s="6"/>
      <c r="DI349" s="6"/>
      <c r="DJ349" s="6"/>
      <c r="DK349" s="6"/>
      <c r="DL349" s="6"/>
      <c r="DM349" s="6"/>
      <c r="DN349" s="6"/>
      <c r="DO349" s="6"/>
      <c r="DP349" s="6"/>
      <c r="DQ349" s="6"/>
      <c r="DR349" s="6"/>
      <c r="DS349" s="6"/>
      <c r="DT349" s="6"/>
      <c r="DU349" s="6"/>
      <c r="DV349" s="6"/>
      <c r="DW349" s="6"/>
      <c r="DX349" s="6"/>
      <c r="DY349" s="6"/>
      <c r="DZ349" s="6"/>
      <c r="EA349" s="6"/>
      <c r="EB349" s="6"/>
      <c r="EC349" s="6"/>
      <c r="ED349" s="6"/>
      <c r="EE349" s="6"/>
      <c r="EF349" s="6"/>
      <c r="EG349" s="6"/>
      <c r="EH349" s="6"/>
      <c r="EI349" s="6"/>
      <c r="EJ349" s="6"/>
      <c r="EK349" s="6"/>
      <c r="EL349" s="6"/>
      <c r="EM349" s="6"/>
      <c r="EN349" s="6"/>
      <c r="EO349" s="6"/>
      <c r="EP349" s="6"/>
      <c r="EQ349" s="6"/>
      <c r="ER349" s="6"/>
      <c r="ES349" s="6"/>
      <c r="ET349" s="6"/>
      <c r="EU349" s="6"/>
      <c r="EV349" s="6"/>
      <c r="EW349" s="6"/>
      <c r="EX349" s="6"/>
      <c r="EY349" s="6"/>
      <c r="EZ349" s="6"/>
      <c r="FA349" s="6"/>
      <c r="FB349" s="6"/>
      <c r="FC349" s="6"/>
      <c r="FD349" s="6"/>
      <c r="FE349" s="6"/>
      <c r="FF349" s="6"/>
      <c r="FG349" s="6"/>
      <c r="FH349" s="6"/>
      <c r="FI349" s="6"/>
      <c r="FJ349" s="6"/>
      <c r="FK349" s="6"/>
      <c r="FL349" s="6"/>
      <c r="FM349" s="6"/>
      <c r="FN349" s="6"/>
      <c r="FO349" s="6"/>
      <c r="FP349" s="6"/>
      <c r="FQ349" s="6"/>
      <c r="FR349" s="6"/>
      <c r="FS349" s="6"/>
      <c r="FT349" s="6"/>
      <c r="FU349" s="6"/>
      <c r="FV349" s="6"/>
      <c r="FW349" s="6"/>
      <c r="FX349" s="6"/>
      <c r="FY349" s="6"/>
      <c r="FZ349" s="6"/>
      <c r="GA349" s="6"/>
      <c r="GB349" s="6"/>
      <c r="GC349" s="6"/>
      <c r="GD349" s="6"/>
      <c r="GE349" s="6"/>
      <c r="GF349" s="6"/>
      <c r="GG349" s="6"/>
      <c r="GH349" s="6"/>
      <c r="GI349" s="6"/>
      <c r="GJ349" s="6"/>
      <c r="GK349" s="6"/>
      <c r="GL349" s="6"/>
      <c r="GM349" s="6"/>
      <c r="GN349" s="6"/>
      <c r="GO349" s="6"/>
      <c r="GP349" s="6"/>
      <c r="GQ349" s="6"/>
      <c r="GR349" s="6"/>
      <c r="GS349" s="6"/>
      <c r="GT349" s="6"/>
      <c r="GU349" s="6"/>
      <c r="GV349" s="6"/>
      <c r="GW349" s="6"/>
      <c r="GX349" s="6"/>
      <c r="GY349" s="6"/>
      <c r="GZ349" s="6"/>
      <c r="HA349" s="6"/>
      <c r="HB349" s="6"/>
      <c r="HC349" s="6"/>
      <c r="HD349" s="6"/>
      <c r="HE349" s="6"/>
      <c r="HF349" s="6"/>
      <c r="HG349" s="6"/>
      <c r="HH349" s="6"/>
      <c r="HI349" s="6"/>
      <c r="HJ349" s="6"/>
      <c r="HK349" s="6"/>
      <c r="HL349" s="6"/>
      <c r="HM349" s="6"/>
      <c r="HN349" s="6"/>
      <c r="HO349" s="6"/>
      <c r="HP349" s="6"/>
      <c r="HQ349" s="6"/>
      <c r="HR349" s="6"/>
      <c r="HS349" s="6"/>
      <c r="HT349" s="6"/>
      <c r="HU349" s="6"/>
      <c r="HV349" s="6"/>
      <c r="HW349" s="6"/>
      <c r="HX349" s="6"/>
      <c r="HY349" s="6"/>
      <c r="HZ349" s="6"/>
      <c r="IA349" s="6"/>
      <c r="IB349" s="6"/>
      <c r="IC349" s="6"/>
      <c r="ID349" s="6"/>
      <c r="IE349" s="6"/>
      <c r="IF349" s="6"/>
      <c r="IG349" s="6"/>
      <c r="IH349" s="6"/>
      <c r="II349" s="6"/>
      <c r="IJ349" s="6"/>
      <c r="IK349" s="6"/>
      <c r="IL349" s="6"/>
      <c r="IM349" s="6"/>
      <c r="IN349" s="6"/>
      <c r="IO349" s="6"/>
      <c r="IP349" s="6"/>
      <c r="IQ349" s="6"/>
      <c r="IR349" s="6"/>
      <c r="IS349" s="6"/>
      <c r="IT349" s="6"/>
      <c r="IU349" s="6"/>
      <c r="IV349" s="6"/>
      <c r="IW349" s="6"/>
      <c r="IX349" s="6"/>
      <c r="IY349" s="6"/>
      <c r="IZ349" s="6"/>
      <c r="JA349" s="6"/>
      <c r="JB349" s="6"/>
      <c r="JC349" s="6"/>
      <c r="JD349" s="6"/>
      <c r="JE349" s="6"/>
      <c r="JF349" s="6"/>
      <c r="JG349" s="6"/>
      <c r="JH349" s="6"/>
      <c r="JI349" s="6"/>
      <c r="JJ349" s="6"/>
      <c r="JK349" s="6"/>
      <c r="JL349" s="6"/>
      <c r="JM349" s="6"/>
      <c r="JN349" s="6"/>
      <c r="JO349" s="6"/>
      <c r="JP349" s="6"/>
      <c r="JQ349" s="6"/>
      <c r="JR349" s="6"/>
      <c r="JS349" s="6"/>
      <c r="JT349" s="6"/>
      <c r="JU349" s="6"/>
      <c r="JV349" s="6"/>
      <c r="JW349" s="6"/>
      <c r="JX349" s="6"/>
      <c r="JY349" s="6"/>
      <c r="JZ349" s="6"/>
      <c r="KA349" s="6"/>
      <c r="KB349" s="6"/>
      <c r="KC349" s="6"/>
      <c r="KD349" s="6"/>
      <c r="KE349" s="6"/>
      <c r="KF349" s="6"/>
      <c r="KG349" s="6"/>
      <c r="KH349" s="6"/>
      <c r="KI349" s="6"/>
      <c r="KJ349" s="6"/>
      <c r="KK349" s="6"/>
      <c r="KL349" s="6"/>
      <c r="KM349" s="6"/>
      <c r="KN349" s="6"/>
      <c r="KO349" s="6"/>
      <c r="KP349" s="6"/>
      <c r="KQ349" s="6"/>
      <c r="KR349" s="6"/>
      <c r="KS349" s="6"/>
      <c r="KT349" s="6"/>
      <c r="KU349" s="6"/>
      <c r="KV349" s="6"/>
      <c r="KW349" s="6"/>
      <c r="KX349" s="6"/>
      <c r="KY349" s="6"/>
      <c r="KZ349" s="6"/>
      <c r="LA349" s="6"/>
      <c r="LB349" s="6"/>
      <c r="LC349" s="6"/>
      <c r="LD349" s="6"/>
      <c r="LE349" s="6"/>
      <c r="LF349" s="6"/>
      <c r="LG349" s="6"/>
      <c r="LH349" s="6"/>
      <c r="LI349" s="6"/>
      <c r="LJ349" s="6"/>
      <c r="LK349" s="6"/>
      <c r="LL349" s="6"/>
      <c r="LM349" s="6"/>
      <c r="LN349" s="6"/>
      <c r="LO349" s="6"/>
      <c r="LP349" s="6"/>
      <c r="LQ349" s="6"/>
      <c r="LR349" s="6"/>
      <c r="LS349" s="6"/>
      <c r="LT349" s="6"/>
      <c r="LU349" s="6"/>
      <c r="LV349" s="6"/>
      <c r="LW349" s="6"/>
      <c r="LX349" s="6"/>
      <c r="LY349" s="6"/>
      <c r="LZ349" s="6"/>
      <c r="MA349" s="6"/>
      <c r="MB349" s="6"/>
      <c r="MC349" s="6"/>
      <c r="MD349" s="6"/>
      <c r="ME349" s="6"/>
      <c r="MF349" s="6"/>
      <c r="MG349" s="6"/>
      <c r="MH349" s="6"/>
      <c r="MI349" s="6"/>
      <c r="MJ349" s="6"/>
      <c r="MK349" s="6"/>
      <c r="ML349" s="6"/>
      <c r="MM349" s="6"/>
      <c r="MN349" s="6"/>
      <c r="MO349" s="6"/>
      <c r="MP349" s="6"/>
      <c r="MQ349" s="6"/>
      <c r="MR349" s="6"/>
      <c r="MS349" s="6"/>
      <c r="MT349" s="6"/>
      <c r="MU349" s="6"/>
      <c r="MV349" s="6"/>
      <c r="MW349" s="6"/>
      <c r="MX349" s="6"/>
      <c r="MY349" s="6"/>
      <c r="MZ349" s="6"/>
      <c r="NA349" s="6"/>
      <c r="NB349" s="6"/>
      <c r="NC349" s="6"/>
      <c r="ND349" s="6"/>
      <c r="NE349" s="6"/>
      <c r="NF349" s="6"/>
      <c r="NG349" s="6"/>
      <c r="NH349" s="6"/>
      <c r="NI349" s="6"/>
      <c r="NJ349" s="6"/>
      <c r="NK349" s="6"/>
      <c r="NL349" s="6"/>
      <c r="NM349" s="6"/>
      <c r="NN349" s="6"/>
      <c r="NO349" s="6"/>
      <c r="NP349" s="6"/>
      <c r="NQ349" s="6"/>
      <c r="NR349" s="6"/>
      <c r="NS349" s="6"/>
      <c r="NT349" s="6"/>
      <c r="NU349" s="6"/>
      <c r="NV349" s="6"/>
      <c r="NW349" s="6"/>
      <c r="NX349" s="6"/>
      <c r="NY349" s="6"/>
      <c r="NZ349" s="6"/>
      <c r="OA349" s="6"/>
      <c r="OB349" s="6"/>
      <c r="OC349" s="6"/>
      <c r="OD349" s="6"/>
      <c r="OE349" s="6"/>
      <c r="OF349" s="6"/>
      <c r="OG349" s="6"/>
      <c r="OH349" s="6"/>
      <c r="OI349" s="6"/>
      <c r="OJ349" s="6"/>
      <c r="OK349" s="6"/>
      <c r="OL349" s="6"/>
      <c r="OM349" s="6"/>
      <c r="ON349" s="6"/>
      <c r="OO349" s="6"/>
      <c r="OP349" s="6"/>
      <c r="OQ349" s="6"/>
      <c r="OR349" s="6"/>
      <c r="OS349" s="6"/>
      <c r="OT349" s="6"/>
      <c r="OU349" s="6"/>
      <c r="OV349" s="6"/>
      <c r="OW349" s="6"/>
      <c r="OX349" s="6"/>
      <c r="OY349" s="6"/>
      <c r="OZ349" s="6"/>
      <c r="PA349" s="6"/>
      <c r="PB349" s="6"/>
      <c r="PC349" s="6"/>
      <c r="PD349" s="6"/>
      <c r="PE349" s="6"/>
      <c r="PF349" s="6"/>
      <c r="PG349" s="6"/>
      <c r="PH349" s="6"/>
      <c r="PI349" s="6"/>
      <c r="PJ349" s="6"/>
      <c r="PK349" s="6"/>
      <c r="PL349" s="6"/>
      <c r="PM349" s="6"/>
      <c r="PN349" s="6"/>
      <c r="PO349" s="6"/>
      <c r="PP349" s="6"/>
      <c r="PQ349" s="6"/>
      <c r="PR349" s="6"/>
      <c r="PS349" s="6"/>
      <c r="PT349" s="6"/>
      <c r="PU349" s="6"/>
      <c r="PV349" s="6"/>
      <c r="PW349" s="6"/>
      <c r="PX349" s="6"/>
      <c r="PY349" s="6"/>
      <c r="PZ349" s="6"/>
      <c r="QA349" s="6"/>
      <c r="QB349" s="6"/>
      <c r="QC349" s="6"/>
      <c r="QD349" s="6"/>
      <c r="QE349" s="6"/>
      <c r="QF349" s="6"/>
      <c r="QG349" s="6"/>
      <c r="QH349" s="6"/>
      <c r="QI349" s="6"/>
      <c r="QJ349" s="6"/>
      <c r="QK349" s="6"/>
      <c r="QL349" s="6"/>
      <c r="QM349" s="6"/>
      <c r="QN349" s="6"/>
      <c r="QO349" s="6"/>
      <c r="QP349" s="6"/>
      <c r="QQ349" s="6"/>
      <c r="QR349" s="6"/>
      <c r="QS349" s="6"/>
      <c r="QT349" s="6"/>
      <c r="QU349" s="6"/>
      <c r="QV349" s="6"/>
      <c r="QW349" s="6"/>
      <c r="QX349" s="6"/>
      <c r="QY349" s="6"/>
      <c r="QZ349" s="6"/>
      <c r="RA349" s="6"/>
      <c r="RB349" s="6"/>
      <c r="RC349" s="6"/>
      <c r="RD349" s="6"/>
      <c r="RE349" s="6"/>
      <c r="RF349" s="6"/>
      <c r="RG349" s="6"/>
      <c r="RH349" s="6"/>
      <c r="RI349" s="6"/>
      <c r="RJ349" s="6"/>
      <c r="RK349" s="6"/>
      <c r="RL349" s="6"/>
      <c r="RM349" s="6"/>
      <c r="RN349" s="6"/>
      <c r="RO349" s="6"/>
      <c r="RP349" s="6"/>
      <c r="RQ349" s="6"/>
      <c r="RR349" s="6"/>
      <c r="RS349" s="6"/>
      <c r="RT349" s="6"/>
      <c r="RU349" s="6"/>
      <c r="RV349" s="6"/>
      <c r="RW349" s="6"/>
      <c r="RX349" s="6"/>
      <c r="RY349" s="6"/>
      <c r="RZ349" s="6"/>
      <c r="SA349" s="6"/>
      <c r="SB349" s="6"/>
      <c r="SC349" s="6"/>
      <c r="SD349" s="6"/>
      <c r="SE349" s="6"/>
      <c r="SF349" s="6"/>
      <c r="SG349" s="6"/>
      <c r="SH349" s="6"/>
      <c r="SI349" s="6"/>
      <c r="SJ349" s="6"/>
      <c r="SK349" s="6"/>
      <c r="SL349" s="6"/>
      <c r="SM349" s="6"/>
      <c r="SN349" s="6"/>
      <c r="SO349" s="6"/>
      <c r="SP349" s="6"/>
      <c r="SQ349" s="6"/>
      <c r="SR349" s="6"/>
      <c r="SS349" s="6"/>
      <c r="ST349" s="6"/>
      <c r="SU349" s="6"/>
      <c r="SV349" s="6"/>
      <c r="SW349" s="6"/>
      <c r="SX349" s="6"/>
      <c r="SY349" s="6"/>
      <c r="SZ349" s="6"/>
      <c r="TA349" s="6"/>
      <c r="TB349" s="6"/>
      <c r="TC349" s="6"/>
      <c r="TD349" s="6"/>
      <c r="TE349" s="6"/>
      <c r="TF349" s="6"/>
      <c r="TG349" s="6"/>
      <c r="TH349" s="6"/>
      <c r="TI349" s="6"/>
      <c r="TJ349" s="6"/>
      <c r="TK349" s="6"/>
      <c r="TL349" s="6"/>
      <c r="TM349" s="6"/>
      <c r="TN349" s="6"/>
      <c r="TO349" s="6"/>
      <c r="TP349" s="6"/>
      <c r="TQ349" s="6"/>
      <c r="TR349" s="6"/>
      <c r="TS349" s="6"/>
      <c r="TT349" s="6"/>
      <c r="TU349" s="6"/>
      <c r="TV349" s="6"/>
      <c r="TW349" s="6"/>
      <c r="TX349" s="6"/>
      <c r="TY349" s="6"/>
      <c r="TZ349" s="6"/>
      <c r="UA349" s="6"/>
      <c r="UB349" s="6"/>
      <c r="UC349" s="6"/>
      <c r="UD349" s="6"/>
      <c r="UE349" s="6"/>
      <c r="UF349" s="6"/>
      <c r="UG349" s="6"/>
      <c r="UH349" s="6"/>
      <c r="UI349" s="6"/>
      <c r="UJ349" s="6"/>
      <c r="UK349" s="6"/>
      <c r="UL349" s="6"/>
      <c r="UM349" s="6"/>
      <c r="UN349" s="6"/>
      <c r="UO349" s="6"/>
      <c r="UP349" s="6"/>
      <c r="UQ349" s="6"/>
      <c r="UR349" s="6"/>
      <c r="US349" s="6"/>
      <c r="UT349" s="6"/>
      <c r="UU349" s="6"/>
      <c r="UV349" s="6"/>
      <c r="UW349" s="6"/>
      <c r="UX349" s="6"/>
      <c r="UY349" s="6"/>
      <c r="UZ349" s="6"/>
      <c r="VA349" s="6"/>
      <c r="VB349" s="6"/>
      <c r="VC349" s="6"/>
      <c r="VD349" s="6"/>
      <c r="VE349" s="6"/>
      <c r="VF349" s="6"/>
      <c r="VG349" s="6"/>
      <c r="VH349" s="6"/>
      <c r="VI349" s="6"/>
      <c r="VJ349" s="6"/>
      <c r="VK349" s="6"/>
      <c r="VL349" s="6"/>
      <c r="VM349" s="6"/>
      <c r="VN349" s="6"/>
      <c r="VO349" s="6"/>
      <c r="VP349" s="6"/>
      <c r="VQ349" s="6"/>
      <c r="VR349" s="6"/>
      <c r="VS349" s="6"/>
      <c r="VT349" s="6"/>
      <c r="VU349" s="6"/>
      <c r="VV349" s="6"/>
      <c r="VW349" s="6"/>
      <c r="VX349" s="6"/>
      <c r="VY349" s="6"/>
      <c r="VZ349" s="6"/>
      <c r="WA349" s="6"/>
      <c r="WB349" s="6"/>
      <c r="WC349" s="6"/>
      <c r="WD349" s="6"/>
      <c r="WE349" s="6"/>
      <c r="WF349" s="6"/>
      <c r="WG349" s="6"/>
      <c r="WH349" s="6"/>
      <c r="WI349" s="6"/>
      <c r="WJ349" s="6"/>
      <c r="WK349" s="6"/>
      <c r="WL349" s="6"/>
      <c r="WM349" s="6"/>
      <c r="WN349" s="6"/>
      <c r="WO349" s="6"/>
      <c r="WP349" s="6"/>
      <c r="WQ349" s="6"/>
      <c r="WR349" s="6"/>
      <c r="WS349" s="6"/>
      <c r="WT349" s="6"/>
      <c r="WU349" s="6"/>
      <c r="WV349" s="6"/>
      <c r="WW349" s="6"/>
      <c r="WX349" s="6"/>
      <c r="WY349" s="6"/>
      <c r="WZ349" s="6"/>
      <c r="XA349" s="6"/>
      <c r="XB349" s="6"/>
      <c r="XC349" s="6"/>
      <c r="XD349" s="6"/>
      <c r="XE349" s="6"/>
      <c r="XF349" s="6"/>
      <c r="XG349" s="6"/>
      <c r="XH349" s="6"/>
      <c r="XI349" s="6"/>
      <c r="XJ349" s="6"/>
      <c r="XK349" s="6"/>
      <c r="XL349" s="6"/>
      <c r="XM349" s="6"/>
      <c r="XN349" s="6"/>
      <c r="XO349" s="6"/>
      <c r="XP349" s="6"/>
      <c r="XQ349" s="6"/>
      <c r="XR349" s="6"/>
      <c r="XS349" s="6"/>
      <c r="XT349" s="6"/>
      <c r="XU349" s="6"/>
      <c r="XV349" s="6"/>
      <c r="XW349" s="6"/>
      <c r="XX349" s="6"/>
      <c r="XY349" s="6"/>
      <c r="XZ349" s="6"/>
      <c r="YA349" s="6"/>
      <c r="YB349" s="6"/>
      <c r="YC349" s="6"/>
      <c r="YD349" s="6"/>
      <c r="YE349" s="6"/>
      <c r="YF349" s="6"/>
      <c r="YG349" s="6"/>
      <c r="YH349" s="6"/>
      <c r="YI349" s="6"/>
      <c r="YJ349" s="6"/>
      <c r="YK349" s="6"/>
      <c r="YL349" s="6"/>
      <c r="YM349" s="6"/>
      <c r="YN349" s="6"/>
      <c r="YO349" s="6"/>
      <c r="YP349" s="6"/>
      <c r="YQ349" s="6"/>
      <c r="YR349" s="6"/>
      <c r="YS349" s="6"/>
      <c r="YT349" s="6"/>
      <c r="YU349" s="6"/>
      <c r="YV349" s="6"/>
      <c r="YW349" s="6"/>
      <c r="YX349" s="6"/>
      <c r="YY349" s="6"/>
      <c r="YZ349" s="6"/>
      <c r="ZA349" s="6"/>
      <c r="ZB349" s="6"/>
      <c r="ZC349" s="6"/>
      <c r="ZD349" s="6"/>
      <c r="ZE349" s="6"/>
      <c r="ZF349" s="6"/>
      <c r="ZG349" s="6"/>
      <c r="ZH349" s="6"/>
      <c r="ZI349" s="6"/>
      <c r="ZJ349" s="6"/>
      <c r="ZK349" s="6"/>
      <c r="ZL349" s="6"/>
      <c r="ZM349" s="6"/>
      <c r="ZN349" s="6"/>
      <c r="ZO349" s="6"/>
      <c r="ZP349" s="6"/>
      <c r="ZQ349" s="6"/>
      <c r="ZR349" s="6"/>
      <c r="ZS349" s="6"/>
      <c r="ZT349" s="6"/>
      <c r="ZU349" s="6"/>
      <c r="ZV349" s="6"/>
      <c r="ZW349" s="6"/>
      <c r="ZX349" s="6"/>
      <c r="ZY349" s="6"/>
      <c r="ZZ349" s="6"/>
      <c r="AAA349" s="6"/>
      <c r="AAB349" s="6"/>
      <c r="AAC349" s="6"/>
      <c r="AAD349" s="6"/>
      <c r="AAE349" s="6"/>
      <c r="AAF349" s="6"/>
      <c r="AAG349" s="6"/>
      <c r="AAH349" s="6"/>
      <c r="AAI349" s="6"/>
      <c r="AAJ349" s="6"/>
      <c r="AAK349" s="6"/>
      <c r="AAL349" s="6"/>
      <c r="AAM349" s="6"/>
      <c r="AAN349" s="6"/>
      <c r="AAO349" s="6"/>
      <c r="AAP349" s="6"/>
      <c r="AAQ349" s="6"/>
      <c r="AAR349" s="6"/>
      <c r="AAS349" s="6"/>
      <c r="AAT349" s="6"/>
      <c r="AAU349" s="6"/>
      <c r="AAV349" s="6"/>
      <c r="AAW349" s="6"/>
      <c r="AAX349" s="6"/>
      <c r="AAY349" s="6"/>
      <c r="AAZ349" s="6"/>
      <c r="ABA349" s="6"/>
      <c r="ABB349" s="6"/>
      <c r="ABC349" s="6"/>
      <c r="ABD349" s="6"/>
      <c r="ABE349" s="6"/>
      <c r="ABF349" s="6"/>
      <c r="ABG349" s="6"/>
      <c r="ABH349" s="6"/>
      <c r="ABI349" s="6"/>
      <c r="ABJ349" s="6"/>
      <c r="ABK349" s="6"/>
      <c r="ABL349" s="6"/>
      <c r="ABM349" s="6"/>
      <c r="ABN349" s="6"/>
      <c r="ABO349" s="6"/>
      <c r="ABP349" s="6"/>
      <c r="ABQ349" s="6"/>
      <c r="ABR349" s="6"/>
      <c r="ABS349" s="6"/>
      <c r="ABT349" s="6"/>
      <c r="ABU349" s="6"/>
      <c r="ABV349" s="6"/>
      <c r="ABW349" s="6"/>
      <c r="ABX349" s="6"/>
      <c r="ABY349" s="6"/>
      <c r="ABZ349" s="6"/>
      <c r="ACA349" s="6"/>
      <c r="ACB349" s="6"/>
      <c r="ACC349" s="6"/>
      <c r="ACD349" s="6"/>
      <c r="ACE349" s="6"/>
      <c r="ACF349" s="6"/>
      <c r="ACG349" s="6"/>
      <c r="ACH349" s="6"/>
      <c r="ACI349" s="6"/>
      <c r="ACJ349" s="6"/>
      <c r="ACK349" s="6"/>
      <c r="ACL349" s="6"/>
      <c r="ACM349" s="6"/>
      <c r="ACN349" s="6"/>
      <c r="ACO349" s="6"/>
      <c r="ACP349" s="6"/>
      <c r="ACQ349" s="6"/>
      <c r="ACR349" s="6"/>
      <c r="ACS349" s="6"/>
      <c r="ACT349" s="6"/>
      <c r="ACU349" s="6"/>
      <c r="ACV349" s="6"/>
      <c r="ACW349" s="6"/>
      <c r="ACX349" s="6"/>
      <c r="ACY349" s="6"/>
      <c r="ACZ349" s="6"/>
      <c r="ADA349" s="6"/>
      <c r="ADB349" s="6"/>
      <c r="ADC349" s="6"/>
      <c r="ADD349" s="6"/>
      <c r="ADE349" s="6"/>
      <c r="ADF349" s="6"/>
      <c r="ADG349" s="6"/>
      <c r="ADH349" s="6"/>
      <c r="ADI349" s="6"/>
      <c r="ADJ349" s="6"/>
      <c r="ADK349" s="6"/>
      <c r="ADL349" s="6"/>
      <c r="ADM349" s="6"/>
      <c r="ADN349" s="6"/>
      <c r="ADO349" s="6"/>
      <c r="ADP349" s="6"/>
      <c r="ADQ349" s="6"/>
      <c r="ADR349" s="6"/>
      <c r="ADS349" s="6"/>
      <c r="ADT349" s="6"/>
      <c r="ADU349" s="6"/>
      <c r="ADV349" s="6"/>
      <c r="ADW349" s="6"/>
      <c r="ADX349" s="6"/>
      <c r="ADY349" s="6"/>
      <c r="ADZ349" s="6"/>
      <c r="AEA349" s="6"/>
      <c r="AEB349" s="6"/>
      <c r="AEC349" s="6"/>
      <c r="AED349" s="6"/>
      <c r="AEE349" s="6"/>
      <c r="AEF349" s="6"/>
      <c r="AEG349" s="6"/>
      <c r="AEH349" s="6"/>
      <c r="AEI349" s="6"/>
      <c r="AEJ349" s="6"/>
      <c r="AEK349" s="6"/>
      <c r="AEL349" s="6"/>
      <c r="AEM349" s="6"/>
      <c r="AEN349" s="6"/>
      <c r="AEO349" s="6"/>
      <c r="AEP349" s="6"/>
      <c r="AEQ349" s="6"/>
      <c r="AER349" s="6"/>
      <c r="AES349" s="6"/>
      <c r="AET349" s="6"/>
      <c r="AEU349" s="6"/>
      <c r="AEV349" s="6"/>
      <c r="AEW349" s="6"/>
      <c r="AEX349" s="6"/>
      <c r="AEY349" s="6"/>
      <c r="AEZ349" s="6"/>
      <c r="AFA349" s="6"/>
      <c r="AFB349" s="6"/>
      <c r="AFC349" s="6"/>
      <c r="AFD349" s="6"/>
      <c r="AFE349" s="6"/>
      <c r="AFF349" s="6"/>
      <c r="AFG349" s="6"/>
      <c r="AFH349" s="6"/>
      <c r="AFI349" s="6"/>
      <c r="AFJ349" s="6"/>
      <c r="AFK349" s="6"/>
      <c r="AFL349" s="6"/>
    </row>
    <row r="350" spans="1:844" s="11" customFormat="1" ht="172.5" customHeight="1">
      <c r="A350" s="94" t="s">
        <v>1262</v>
      </c>
      <c r="B350" s="105" t="s">
        <v>1272</v>
      </c>
      <c r="C350" s="62" t="s">
        <v>1277</v>
      </c>
      <c r="D350" s="93"/>
      <c r="E350" s="71" t="s">
        <v>151</v>
      </c>
      <c r="F350" s="63" t="s">
        <v>1268</v>
      </c>
      <c r="G350" s="63" t="s">
        <v>1249</v>
      </c>
      <c r="H350" s="86"/>
      <c r="I350" s="91"/>
      <c r="J350" s="86"/>
      <c r="K350" s="86"/>
      <c r="L350" s="86"/>
      <c r="M350" s="86"/>
      <c r="N350" s="80"/>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6"/>
      <c r="DI350" s="6"/>
      <c r="DJ350" s="6"/>
      <c r="DK350" s="6"/>
      <c r="DL350" s="6"/>
      <c r="DM350" s="6"/>
      <c r="DN350" s="6"/>
      <c r="DO350" s="6"/>
      <c r="DP350" s="6"/>
      <c r="DQ350" s="6"/>
      <c r="DR350" s="6"/>
      <c r="DS350" s="6"/>
      <c r="DT350" s="6"/>
      <c r="DU350" s="6"/>
      <c r="DV350" s="6"/>
      <c r="DW350" s="6"/>
      <c r="DX350" s="6"/>
      <c r="DY350" s="6"/>
      <c r="DZ350" s="6"/>
      <c r="EA350" s="6"/>
      <c r="EB350" s="6"/>
      <c r="EC350" s="6"/>
      <c r="ED350" s="6"/>
      <c r="EE350" s="6"/>
      <c r="EF350" s="6"/>
      <c r="EG350" s="6"/>
      <c r="EH350" s="6"/>
      <c r="EI350" s="6"/>
      <c r="EJ350" s="6"/>
      <c r="EK350" s="6"/>
      <c r="EL350" s="6"/>
      <c r="EM350" s="6"/>
      <c r="EN350" s="6"/>
      <c r="EO350" s="6"/>
      <c r="EP350" s="6"/>
      <c r="EQ350" s="6"/>
      <c r="ER350" s="6"/>
      <c r="ES350" s="6"/>
      <c r="ET350" s="6"/>
      <c r="EU350" s="6"/>
      <c r="EV350" s="6"/>
      <c r="EW350" s="6"/>
      <c r="EX350" s="6"/>
      <c r="EY350" s="6"/>
      <c r="EZ350" s="6"/>
      <c r="FA350" s="6"/>
      <c r="FB350" s="6"/>
      <c r="FC350" s="6"/>
      <c r="FD350" s="6"/>
      <c r="FE350" s="6"/>
      <c r="FF350" s="6"/>
      <c r="FG350" s="6"/>
      <c r="FH350" s="6"/>
      <c r="FI350" s="6"/>
      <c r="FJ350" s="6"/>
      <c r="FK350" s="6"/>
      <c r="FL350" s="6"/>
      <c r="FM350" s="6"/>
      <c r="FN350" s="6"/>
      <c r="FO350" s="6"/>
      <c r="FP350" s="6"/>
      <c r="FQ350" s="6"/>
      <c r="FR350" s="6"/>
      <c r="FS350" s="6"/>
      <c r="FT350" s="6"/>
      <c r="FU350" s="6"/>
      <c r="FV350" s="6"/>
      <c r="FW350" s="6"/>
      <c r="FX350" s="6"/>
      <c r="FY350" s="6"/>
      <c r="FZ350" s="6"/>
      <c r="GA350" s="6"/>
      <c r="GB350" s="6"/>
      <c r="GC350" s="6"/>
      <c r="GD350" s="6"/>
      <c r="GE350" s="6"/>
      <c r="GF350" s="6"/>
      <c r="GG350" s="6"/>
      <c r="GH350" s="6"/>
      <c r="GI350" s="6"/>
      <c r="GJ350" s="6"/>
      <c r="GK350" s="6"/>
      <c r="GL350" s="6"/>
      <c r="GM350" s="6"/>
      <c r="GN350" s="6"/>
      <c r="GO350" s="6"/>
      <c r="GP350" s="6"/>
      <c r="GQ350" s="6"/>
      <c r="GR350" s="6"/>
      <c r="GS350" s="6"/>
      <c r="GT350" s="6"/>
      <c r="GU350" s="6"/>
      <c r="GV350" s="6"/>
      <c r="GW350" s="6"/>
      <c r="GX350" s="6"/>
      <c r="GY350" s="6"/>
      <c r="GZ350" s="6"/>
      <c r="HA350" s="6"/>
      <c r="HB350" s="6"/>
      <c r="HC350" s="6"/>
      <c r="HD350" s="6"/>
      <c r="HE350" s="6"/>
      <c r="HF350" s="6"/>
      <c r="HG350" s="6"/>
      <c r="HH350" s="6"/>
      <c r="HI350" s="6"/>
      <c r="HJ350" s="6"/>
      <c r="HK350" s="6"/>
      <c r="HL350" s="6"/>
      <c r="HM350" s="6"/>
      <c r="HN350" s="6"/>
      <c r="HO350" s="6"/>
      <c r="HP350" s="6"/>
      <c r="HQ350" s="6"/>
      <c r="HR350" s="6"/>
      <c r="HS350" s="6"/>
      <c r="HT350" s="6"/>
      <c r="HU350" s="6"/>
      <c r="HV350" s="6"/>
      <c r="HW350" s="6"/>
      <c r="HX350" s="6"/>
      <c r="HY350" s="6"/>
      <c r="HZ350" s="6"/>
      <c r="IA350" s="6"/>
      <c r="IB350" s="6"/>
      <c r="IC350" s="6"/>
      <c r="ID350" s="6"/>
      <c r="IE350" s="6"/>
      <c r="IF350" s="6"/>
      <c r="IG350" s="6"/>
      <c r="IH350" s="6"/>
      <c r="II350" s="6"/>
      <c r="IJ350" s="6"/>
      <c r="IK350" s="6"/>
      <c r="IL350" s="6"/>
      <c r="IM350" s="6"/>
      <c r="IN350" s="6"/>
      <c r="IO350" s="6"/>
      <c r="IP350" s="6"/>
      <c r="IQ350" s="6"/>
      <c r="IR350" s="6"/>
      <c r="IS350" s="6"/>
      <c r="IT350" s="6"/>
      <c r="IU350" s="6"/>
      <c r="IV350" s="6"/>
      <c r="IW350" s="6"/>
      <c r="IX350" s="6"/>
      <c r="IY350" s="6"/>
      <c r="IZ350" s="6"/>
      <c r="JA350" s="6"/>
      <c r="JB350" s="6"/>
      <c r="JC350" s="6"/>
      <c r="JD350" s="6"/>
      <c r="JE350" s="6"/>
      <c r="JF350" s="6"/>
      <c r="JG350" s="6"/>
      <c r="JH350" s="6"/>
      <c r="JI350" s="6"/>
      <c r="JJ350" s="6"/>
      <c r="JK350" s="6"/>
      <c r="JL350" s="6"/>
      <c r="JM350" s="6"/>
      <c r="JN350" s="6"/>
      <c r="JO350" s="6"/>
      <c r="JP350" s="6"/>
      <c r="JQ350" s="6"/>
      <c r="JR350" s="6"/>
      <c r="JS350" s="6"/>
      <c r="JT350" s="6"/>
      <c r="JU350" s="6"/>
      <c r="JV350" s="6"/>
      <c r="JW350" s="6"/>
      <c r="JX350" s="6"/>
      <c r="JY350" s="6"/>
      <c r="JZ350" s="6"/>
      <c r="KA350" s="6"/>
      <c r="KB350" s="6"/>
      <c r="KC350" s="6"/>
      <c r="KD350" s="6"/>
      <c r="KE350" s="6"/>
      <c r="KF350" s="6"/>
      <c r="KG350" s="6"/>
      <c r="KH350" s="6"/>
      <c r="KI350" s="6"/>
      <c r="KJ350" s="6"/>
      <c r="KK350" s="6"/>
      <c r="KL350" s="6"/>
      <c r="KM350" s="6"/>
      <c r="KN350" s="6"/>
      <c r="KO350" s="6"/>
      <c r="KP350" s="6"/>
      <c r="KQ350" s="6"/>
      <c r="KR350" s="6"/>
      <c r="KS350" s="6"/>
      <c r="KT350" s="6"/>
      <c r="KU350" s="6"/>
      <c r="KV350" s="6"/>
      <c r="KW350" s="6"/>
      <c r="KX350" s="6"/>
      <c r="KY350" s="6"/>
      <c r="KZ350" s="6"/>
      <c r="LA350" s="6"/>
      <c r="LB350" s="6"/>
      <c r="LC350" s="6"/>
      <c r="LD350" s="6"/>
      <c r="LE350" s="6"/>
      <c r="LF350" s="6"/>
      <c r="LG350" s="6"/>
      <c r="LH350" s="6"/>
      <c r="LI350" s="6"/>
      <c r="LJ350" s="6"/>
      <c r="LK350" s="6"/>
      <c r="LL350" s="6"/>
      <c r="LM350" s="6"/>
      <c r="LN350" s="6"/>
      <c r="LO350" s="6"/>
      <c r="LP350" s="6"/>
      <c r="LQ350" s="6"/>
      <c r="LR350" s="6"/>
      <c r="LS350" s="6"/>
      <c r="LT350" s="6"/>
      <c r="LU350" s="6"/>
      <c r="LV350" s="6"/>
      <c r="LW350" s="6"/>
      <c r="LX350" s="6"/>
      <c r="LY350" s="6"/>
      <c r="LZ350" s="6"/>
      <c r="MA350" s="6"/>
      <c r="MB350" s="6"/>
      <c r="MC350" s="6"/>
      <c r="MD350" s="6"/>
      <c r="ME350" s="6"/>
      <c r="MF350" s="6"/>
      <c r="MG350" s="6"/>
      <c r="MH350" s="6"/>
      <c r="MI350" s="6"/>
      <c r="MJ350" s="6"/>
      <c r="MK350" s="6"/>
      <c r="ML350" s="6"/>
      <c r="MM350" s="6"/>
      <c r="MN350" s="6"/>
      <c r="MO350" s="6"/>
      <c r="MP350" s="6"/>
      <c r="MQ350" s="6"/>
      <c r="MR350" s="6"/>
      <c r="MS350" s="6"/>
      <c r="MT350" s="6"/>
      <c r="MU350" s="6"/>
      <c r="MV350" s="6"/>
      <c r="MW350" s="6"/>
      <c r="MX350" s="6"/>
      <c r="MY350" s="6"/>
      <c r="MZ350" s="6"/>
      <c r="NA350" s="6"/>
      <c r="NB350" s="6"/>
      <c r="NC350" s="6"/>
      <c r="ND350" s="6"/>
      <c r="NE350" s="6"/>
      <c r="NF350" s="6"/>
      <c r="NG350" s="6"/>
      <c r="NH350" s="6"/>
      <c r="NI350" s="6"/>
      <c r="NJ350" s="6"/>
      <c r="NK350" s="6"/>
      <c r="NL350" s="6"/>
      <c r="NM350" s="6"/>
      <c r="NN350" s="6"/>
      <c r="NO350" s="6"/>
      <c r="NP350" s="6"/>
      <c r="NQ350" s="6"/>
      <c r="NR350" s="6"/>
      <c r="NS350" s="6"/>
      <c r="NT350" s="6"/>
      <c r="NU350" s="6"/>
      <c r="NV350" s="6"/>
      <c r="NW350" s="6"/>
      <c r="NX350" s="6"/>
      <c r="NY350" s="6"/>
      <c r="NZ350" s="6"/>
      <c r="OA350" s="6"/>
      <c r="OB350" s="6"/>
      <c r="OC350" s="6"/>
      <c r="OD350" s="6"/>
      <c r="OE350" s="6"/>
      <c r="OF350" s="6"/>
      <c r="OG350" s="6"/>
      <c r="OH350" s="6"/>
      <c r="OI350" s="6"/>
      <c r="OJ350" s="6"/>
      <c r="OK350" s="6"/>
      <c r="OL350" s="6"/>
      <c r="OM350" s="6"/>
      <c r="ON350" s="6"/>
      <c r="OO350" s="6"/>
      <c r="OP350" s="6"/>
      <c r="OQ350" s="6"/>
      <c r="OR350" s="6"/>
      <c r="OS350" s="6"/>
      <c r="OT350" s="6"/>
      <c r="OU350" s="6"/>
      <c r="OV350" s="6"/>
      <c r="OW350" s="6"/>
      <c r="OX350" s="6"/>
      <c r="OY350" s="6"/>
      <c r="OZ350" s="6"/>
      <c r="PA350" s="6"/>
      <c r="PB350" s="6"/>
      <c r="PC350" s="6"/>
      <c r="PD350" s="6"/>
      <c r="PE350" s="6"/>
      <c r="PF350" s="6"/>
      <c r="PG350" s="6"/>
      <c r="PH350" s="6"/>
      <c r="PI350" s="6"/>
      <c r="PJ350" s="6"/>
      <c r="PK350" s="6"/>
      <c r="PL350" s="6"/>
      <c r="PM350" s="6"/>
      <c r="PN350" s="6"/>
      <c r="PO350" s="6"/>
      <c r="PP350" s="6"/>
      <c r="PQ350" s="6"/>
      <c r="PR350" s="6"/>
      <c r="PS350" s="6"/>
      <c r="PT350" s="6"/>
      <c r="PU350" s="6"/>
      <c r="PV350" s="6"/>
      <c r="PW350" s="6"/>
      <c r="PX350" s="6"/>
      <c r="PY350" s="6"/>
      <c r="PZ350" s="6"/>
      <c r="QA350" s="6"/>
      <c r="QB350" s="6"/>
      <c r="QC350" s="6"/>
      <c r="QD350" s="6"/>
      <c r="QE350" s="6"/>
      <c r="QF350" s="6"/>
      <c r="QG350" s="6"/>
      <c r="QH350" s="6"/>
      <c r="QI350" s="6"/>
      <c r="QJ350" s="6"/>
      <c r="QK350" s="6"/>
      <c r="QL350" s="6"/>
      <c r="QM350" s="6"/>
      <c r="QN350" s="6"/>
      <c r="QO350" s="6"/>
      <c r="QP350" s="6"/>
      <c r="QQ350" s="6"/>
      <c r="QR350" s="6"/>
      <c r="QS350" s="6"/>
      <c r="QT350" s="6"/>
      <c r="QU350" s="6"/>
      <c r="QV350" s="6"/>
      <c r="QW350" s="6"/>
      <c r="QX350" s="6"/>
      <c r="QY350" s="6"/>
      <c r="QZ350" s="6"/>
      <c r="RA350" s="6"/>
      <c r="RB350" s="6"/>
      <c r="RC350" s="6"/>
      <c r="RD350" s="6"/>
      <c r="RE350" s="6"/>
      <c r="RF350" s="6"/>
      <c r="RG350" s="6"/>
      <c r="RH350" s="6"/>
      <c r="RI350" s="6"/>
      <c r="RJ350" s="6"/>
      <c r="RK350" s="6"/>
      <c r="RL350" s="6"/>
      <c r="RM350" s="6"/>
      <c r="RN350" s="6"/>
      <c r="RO350" s="6"/>
      <c r="RP350" s="6"/>
      <c r="RQ350" s="6"/>
      <c r="RR350" s="6"/>
      <c r="RS350" s="6"/>
      <c r="RT350" s="6"/>
      <c r="RU350" s="6"/>
      <c r="RV350" s="6"/>
      <c r="RW350" s="6"/>
      <c r="RX350" s="6"/>
      <c r="RY350" s="6"/>
      <c r="RZ350" s="6"/>
      <c r="SA350" s="6"/>
      <c r="SB350" s="6"/>
      <c r="SC350" s="6"/>
      <c r="SD350" s="6"/>
      <c r="SE350" s="6"/>
      <c r="SF350" s="6"/>
      <c r="SG350" s="6"/>
      <c r="SH350" s="6"/>
      <c r="SI350" s="6"/>
      <c r="SJ350" s="6"/>
      <c r="SK350" s="6"/>
      <c r="SL350" s="6"/>
      <c r="SM350" s="6"/>
      <c r="SN350" s="6"/>
      <c r="SO350" s="6"/>
      <c r="SP350" s="6"/>
      <c r="SQ350" s="6"/>
      <c r="SR350" s="6"/>
      <c r="SS350" s="6"/>
      <c r="ST350" s="6"/>
      <c r="SU350" s="6"/>
      <c r="SV350" s="6"/>
      <c r="SW350" s="6"/>
      <c r="SX350" s="6"/>
      <c r="SY350" s="6"/>
      <c r="SZ350" s="6"/>
      <c r="TA350" s="6"/>
      <c r="TB350" s="6"/>
      <c r="TC350" s="6"/>
      <c r="TD350" s="6"/>
      <c r="TE350" s="6"/>
      <c r="TF350" s="6"/>
      <c r="TG350" s="6"/>
      <c r="TH350" s="6"/>
      <c r="TI350" s="6"/>
      <c r="TJ350" s="6"/>
      <c r="TK350" s="6"/>
      <c r="TL350" s="6"/>
      <c r="TM350" s="6"/>
      <c r="TN350" s="6"/>
      <c r="TO350" s="6"/>
      <c r="TP350" s="6"/>
      <c r="TQ350" s="6"/>
      <c r="TR350" s="6"/>
      <c r="TS350" s="6"/>
      <c r="TT350" s="6"/>
      <c r="TU350" s="6"/>
      <c r="TV350" s="6"/>
      <c r="TW350" s="6"/>
      <c r="TX350" s="6"/>
      <c r="TY350" s="6"/>
      <c r="TZ350" s="6"/>
      <c r="UA350" s="6"/>
      <c r="UB350" s="6"/>
      <c r="UC350" s="6"/>
      <c r="UD350" s="6"/>
      <c r="UE350" s="6"/>
      <c r="UF350" s="6"/>
      <c r="UG350" s="6"/>
      <c r="UH350" s="6"/>
      <c r="UI350" s="6"/>
      <c r="UJ350" s="6"/>
      <c r="UK350" s="6"/>
      <c r="UL350" s="6"/>
      <c r="UM350" s="6"/>
      <c r="UN350" s="6"/>
      <c r="UO350" s="6"/>
      <c r="UP350" s="6"/>
      <c r="UQ350" s="6"/>
      <c r="UR350" s="6"/>
      <c r="US350" s="6"/>
      <c r="UT350" s="6"/>
      <c r="UU350" s="6"/>
      <c r="UV350" s="6"/>
      <c r="UW350" s="6"/>
      <c r="UX350" s="6"/>
      <c r="UY350" s="6"/>
      <c r="UZ350" s="6"/>
      <c r="VA350" s="6"/>
      <c r="VB350" s="6"/>
      <c r="VC350" s="6"/>
      <c r="VD350" s="6"/>
      <c r="VE350" s="6"/>
      <c r="VF350" s="6"/>
      <c r="VG350" s="6"/>
      <c r="VH350" s="6"/>
      <c r="VI350" s="6"/>
      <c r="VJ350" s="6"/>
      <c r="VK350" s="6"/>
      <c r="VL350" s="6"/>
      <c r="VM350" s="6"/>
      <c r="VN350" s="6"/>
      <c r="VO350" s="6"/>
      <c r="VP350" s="6"/>
      <c r="VQ350" s="6"/>
      <c r="VR350" s="6"/>
      <c r="VS350" s="6"/>
      <c r="VT350" s="6"/>
      <c r="VU350" s="6"/>
      <c r="VV350" s="6"/>
      <c r="VW350" s="6"/>
      <c r="VX350" s="6"/>
      <c r="VY350" s="6"/>
      <c r="VZ350" s="6"/>
      <c r="WA350" s="6"/>
      <c r="WB350" s="6"/>
      <c r="WC350" s="6"/>
      <c r="WD350" s="6"/>
      <c r="WE350" s="6"/>
      <c r="WF350" s="6"/>
      <c r="WG350" s="6"/>
      <c r="WH350" s="6"/>
      <c r="WI350" s="6"/>
      <c r="WJ350" s="6"/>
      <c r="WK350" s="6"/>
      <c r="WL350" s="6"/>
      <c r="WM350" s="6"/>
      <c r="WN350" s="6"/>
      <c r="WO350" s="6"/>
      <c r="WP350" s="6"/>
      <c r="WQ350" s="6"/>
      <c r="WR350" s="6"/>
      <c r="WS350" s="6"/>
      <c r="WT350" s="6"/>
      <c r="WU350" s="6"/>
      <c r="WV350" s="6"/>
      <c r="WW350" s="6"/>
      <c r="WX350" s="6"/>
      <c r="WY350" s="6"/>
      <c r="WZ350" s="6"/>
      <c r="XA350" s="6"/>
      <c r="XB350" s="6"/>
      <c r="XC350" s="6"/>
      <c r="XD350" s="6"/>
      <c r="XE350" s="6"/>
      <c r="XF350" s="6"/>
      <c r="XG350" s="6"/>
      <c r="XH350" s="6"/>
      <c r="XI350" s="6"/>
      <c r="XJ350" s="6"/>
      <c r="XK350" s="6"/>
      <c r="XL350" s="6"/>
      <c r="XM350" s="6"/>
      <c r="XN350" s="6"/>
      <c r="XO350" s="6"/>
      <c r="XP350" s="6"/>
      <c r="XQ350" s="6"/>
      <c r="XR350" s="6"/>
      <c r="XS350" s="6"/>
      <c r="XT350" s="6"/>
      <c r="XU350" s="6"/>
      <c r="XV350" s="6"/>
      <c r="XW350" s="6"/>
      <c r="XX350" s="6"/>
      <c r="XY350" s="6"/>
      <c r="XZ350" s="6"/>
      <c r="YA350" s="6"/>
      <c r="YB350" s="6"/>
      <c r="YC350" s="6"/>
      <c r="YD350" s="6"/>
      <c r="YE350" s="6"/>
      <c r="YF350" s="6"/>
      <c r="YG350" s="6"/>
      <c r="YH350" s="6"/>
      <c r="YI350" s="6"/>
      <c r="YJ350" s="6"/>
      <c r="YK350" s="6"/>
      <c r="YL350" s="6"/>
      <c r="YM350" s="6"/>
      <c r="YN350" s="6"/>
      <c r="YO350" s="6"/>
      <c r="YP350" s="6"/>
      <c r="YQ350" s="6"/>
      <c r="YR350" s="6"/>
      <c r="YS350" s="6"/>
      <c r="YT350" s="6"/>
      <c r="YU350" s="6"/>
      <c r="YV350" s="6"/>
      <c r="YW350" s="6"/>
      <c r="YX350" s="6"/>
      <c r="YY350" s="6"/>
      <c r="YZ350" s="6"/>
      <c r="ZA350" s="6"/>
      <c r="ZB350" s="6"/>
      <c r="ZC350" s="6"/>
      <c r="ZD350" s="6"/>
      <c r="ZE350" s="6"/>
      <c r="ZF350" s="6"/>
      <c r="ZG350" s="6"/>
      <c r="ZH350" s="6"/>
      <c r="ZI350" s="6"/>
      <c r="ZJ350" s="6"/>
      <c r="ZK350" s="6"/>
      <c r="ZL350" s="6"/>
      <c r="ZM350" s="6"/>
      <c r="ZN350" s="6"/>
      <c r="ZO350" s="6"/>
      <c r="ZP350" s="6"/>
      <c r="ZQ350" s="6"/>
      <c r="ZR350" s="6"/>
      <c r="ZS350" s="6"/>
      <c r="ZT350" s="6"/>
      <c r="ZU350" s="6"/>
      <c r="ZV350" s="6"/>
      <c r="ZW350" s="6"/>
      <c r="ZX350" s="6"/>
      <c r="ZY350" s="6"/>
      <c r="ZZ350" s="6"/>
      <c r="AAA350" s="6"/>
      <c r="AAB350" s="6"/>
      <c r="AAC350" s="6"/>
      <c r="AAD350" s="6"/>
      <c r="AAE350" s="6"/>
      <c r="AAF350" s="6"/>
      <c r="AAG350" s="6"/>
      <c r="AAH350" s="6"/>
      <c r="AAI350" s="6"/>
      <c r="AAJ350" s="6"/>
      <c r="AAK350" s="6"/>
      <c r="AAL350" s="6"/>
      <c r="AAM350" s="6"/>
      <c r="AAN350" s="6"/>
      <c r="AAO350" s="6"/>
      <c r="AAP350" s="6"/>
      <c r="AAQ350" s="6"/>
      <c r="AAR350" s="6"/>
      <c r="AAS350" s="6"/>
      <c r="AAT350" s="6"/>
      <c r="AAU350" s="6"/>
      <c r="AAV350" s="6"/>
      <c r="AAW350" s="6"/>
      <c r="AAX350" s="6"/>
      <c r="AAY350" s="6"/>
      <c r="AAZ350" s="6"/>
      <c r="ABA350" s="6"/>
      <c r="ABB350" s="6"/>
      <c r="ABC350" s="6"/>
      <c r="ABD350" s="6"/>
      <c r="ABE350" s="6"/>
      <c r="ABF350" s="6"/>
      <c r="ABG350" s="6"/>
      <c r="ABH350" s="6"/>
      <c r="ABI350" s="6"/>
      <c r="ABJ350" s="6"/>
      <c r="ABK350" s="6"/>
      <c r="ABL350" s="6"/>
      <c r="ABM350" s="6"/>
      <c r="ABN350" s="6"/>
      <c r="ABO350" s="6"/>
      <c r="ABP350" s="6"/>
      <c r="ABQ350" s="6"/>
      <c r="ABR350" s="6"/>
      <c r="ABS350" s="6"/>
      <c r="ABT350" s="6"/>
      <c r="ABU350" s="6"/>
      <c r="ABV350" s="6"/>
      <c r="ABW350" s="6"/>
      <c r="ABX350" s="6"/>
      <c r="ABY350" s="6"/>
      <c r="ABZ350" s="6"/>
      <c r="ACA350" s="6"/>
      <c r="ACB350" s="6"/>
      <c r="ACC350" s="6"/>
      <c r="ACD350" s="6"/>
      <c r="ACE350" s="6"/>
      <c r="ACF350" s="6"/>
      <c r="ACG350" s="6"/>
      <c r="ACH350" s="6"/>
      <c r="ACI350" s="6"/>
      <c r="ACJ350" s="6"/>
      <c r="ACK350" s="6"/>
      <c r="ACL350" s="6"/>
      <c r="ACM350" s="6"/>
      <c r="ACN350" s="6"/>
      <c r="ACO350" s="6"/>
      <c r="ACP350" s="6"/>
      <c r="ACQ350" s="6"/>
      <c r="ACR350" s="6"/>
      <c r="ACS350" s="6"/>
      <c r="ACT350" s="6"/>
      <c r="ACU350" s="6"/>
      <c r="ACV350" s="6"/>
      <c r="ACW350" s="6"/>
      <c r="ACX350" s="6"/>
      <c r="ACY350" s="6"/>
      <c r="ACZ350" s="6"/>
      <c r="ADA350" s="6"/>
      <c r="ADB350" s="6"/>
      <c r="ADC350" s="6"/>
      <c r="ADD350" s="6"/>
      <c r="ADE350" s="6"/>
      <c r="ADF350" s="6"/>
      <c r="ADG350" s="6"/>
      <c r="ADH350" s="6"/>
      <c r="ADI350" s="6"/>
      <c r="ADJ350" s="6"/>
      <c r="ADK350" s="6"/>
      <c r="ADL350" s="6"/>
      <c r="ADM350" s="6"/>
      <c r="ADN350" s="6"/>
      <c r="ADO350" s="6"/>
      <c r="ADP350" s="6"/>
      <c r="ADQ350" s="6"/>
      <c r="ADR350" s="6"/>
      <c r="ADS350" s="6"/>
      <c r="ADT350" s="6"/>
      <c r="ADU350" s="6"/>
      <c r="ADV350" s="6"/>
      <c r="ADW350" s="6"/>
      <c r="ADX350" s="6"/>
      <c r="ADY350" s="6"/>
      <c r="ADZ350" s="6"/>
      <c r="AEA350" s="6"/>
      <c r="AEB350" s="6"/>
      <c r="AEC350" s="6"/>
      <c r="AED350" s="6"/>
      <c r="AEE350" s="6"/>
      <c r="AEF350" s="6"/>
      <c r="AEG350" s="6"/>
      <c r="AEH350" s="6"/>
      <c r="AEI350" s="6"/>
      <c r="AEJ350" s="6"/>
      <c r="AEK350" s="6"/>
      <c r="AEL350" s="6"/>
      <c r="AEM350" s="6"/>
      <c r="AEN350" s="6"/>
      <c r="AEO350" s="6"/>
      <c r="AEP350" s="6"/>
      <c r="AEQ350" s="6"/>
      <c r="AER350" s="6"/>
      <c r="AES350" s="6"/>
      <c r="AET350" s="6"/>
      <c r="AEU350" s="6"/>
      <c r="AEV350" s="6"/>
      <c r="AEW350" s="6"/>
      <c r="AEX350" s="6"/>
      <c r="AEY350" s="6"/>
      <c r="AEZ350" s="6"/>
      <c r="AFA350" s="6"/>
      <c r="AFB350" s="6"/>
      <c r="AFC350" s="6"/>
      <c r="AFD350" s="6"/>
      <c r="AFE350" s="6"/>
      <c r="AFF350" s="6"/>
      <c r="AFG350" s="6"/>
      <c r="AFH350" s="6"/>
      <c r="AFI350" s="6"/>
      <c r="AFJ350" s="6"/>
      <c r="AFK350" s="6"/>
      <c r="AFL350" s="6"/>
    </row>
    <row r="351" spans="1:844" s="11" customFormat="1" ht="63.75" customHeight="1">
      <c r="A351" s="94" t="s">
        <v>1263</v>
      </c>
      <c r="B351" s="105" t="s">
        <v>1273</v>
      </c>
      <c r="C351" s="62" t="s">
        <v>1278</v>
      </c>
      <c r="D351" s="93"/>
      <c r="E351" s="71" t="s">
        <v>151</v>
      </c>
      <c r="F351" s="63" t="s">
        <v>1269</v>
      </c>
      <c r="G351" s="63" t="s">
        <v>1249</v>
      </c>
      <c r="H351" s="86"/>
      <c r="I351" s="91"/>
      <c r="J351" s="86"/>
      <c r="K351" s="86"/>
      <c r="L351" s="86"/>
      <c r="M351" s="86"/>
      <c r="N351" s="80"/>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c r="CU351" s="6"/>
      <c r="CV351" s="6"/>
      <c r="CW351" s="6"/>
      <c r="CX351" s="6"/>
      <c r="CY351" s="6"/>
      <c r="CZ351" s="6"/>
      <c r="DA351" s="6"/>
      <c r="DB351" s="6"/>
      <c r="DC351" s="6"/>
      <c r="DD351" s="6"/>
      <c r="DE351" s="6"/>
      <c r="DF351" s="6"/>
      <c r="DG351" s="6"/>
      <c r="DH351" s="6"/>
      <c r="DI351" s="6"/>
      <c r="DJ351" s="6"/>
      <c r="DK351" s="6"/>
      <c r="DL351" s="6"/>
      <c r="DM351" s="6"/>
      <c r="DN351" s="6"/>
      <c r="DO351" s="6"/>
      <c r="DP351" s="6"/>
      <c r="DQ351" s="6"/>
      <c r="DR351" s="6"/>
      <c r="DS351" s="6"/>
      <c r="DT351" s="6"/>
      <c r="DU351" s="6"/>
      <c r="DV351" s="6"/>
      <c r="DW351" s="6"/>
      <c r="DX351" s="6"/>
      <c r="DY351" s="6"/>
      <c r="DZ351" s="6"/>
      <c r="EA351" s="6"/>
      <c r="EB351" s="6"/>
      <c r="EC351" s="6"/>
      <c r="ED351" s="6"/>
      <c r="EE351" s="6"/>
      <c r="EF351" s="6"/>
      <c r="EG351" s="6"/>
      <c r="EH351" s="6"/>
      <c r="EI351" s="6"/>
      <c r="EJ351" s="6"/>
      <c r="EK351" s="6"/>
      <c r="EL351" s="6"/>
      <c r="EM351" s="6"/>
      <c r="EN351" s="6"/>
      <c r="EO351" s="6"/>
      <c r="EP351" s="6"/>
      <c r="EQ351" s="6"/>
      <c r="ER351" s="6"/>
      <c r="ES351" s="6"/>
      <c r="ET351" s="6"/>
      <c r="EU351" s="6"/>
      <c r="EV351" s="6"/>
      <c r="EW351" s="6"/>
      <c r="EX351" s="6"/>
      <c r="EY351" s="6"/>
      <c r="EZ351" s="6"/>
      <c r="FA351" s="6"/>
      <c r="FB351" s="6"/>
      <c r="FC351" s="6"/>
      <c r="FD351" s="6"/>
      <c r="FE351" s="6"/>
      <c r="FF351" s="6"/>
      <c r="FG351" s="6"/>
      <c r="FH351" s="6"/>
      <c r="FI351" s="6"/>
      <c r="FJ351" s="6"/>
      <c r="FK351" s="6"/>
      <c r="FL351" s="6"/>
      <c r="FM351" s="6"/>
      <c r="FN351" s="6"/>
      <c r="FO351" s="6"/>
      <c r="FP351" s="6"/>
      <c r="FQ351" s="6"/>
      <c r="FR351" s="6"/>
      <c r="FS351" s="6"/>
      <c r="FT351" s="6"/>
      <c r="FU351" s="6"/>
      <c r="FV351" s="6"/>
      <c r="FW351" s="6"/>
      <c r="FX351" s="6"/>
      <c r="FY351" s="6"/>
      <c r="FZ351" s="6"/>
      <c r="GA351" s="6"/>
      <c r="GB351" s="6"/>
      <c r="GC351" s="6"/>
      <c r="GD351" s="6"/>
      <c r="GE351" s="6"/>
      <c r="GF351" s="6"/>
      <c r="GG351" s="6"/>
      <c r="GH351" s="6"/>
      <c r="GI351" s="6"/>
      <c r="GJ351" s="6"/>
      <c r="GK351" s="6"/>
      <c r="GL351" s="6"/>
      <c r="GM351" s="6"/>
      <c r="GN351" s="6"/>
      <c r="GO351" s="6"/>
      <c r="GP351" s="6"/>
      <c r="GQ351" s="6"/>
      <c r="GR351" s="6"/>
      <c r="GS351" s="6"/>
      <c r="GT351" s="6"/>
      <c r="GU351" s="6"/>
      <c r="GV351" s="6"/>
      <c r="GW351" s="6"/>
      <c r="GX351" s="6"/>
      <c r="GY351" s="6"/>
      <c r="GZ351" s="6"/>
      <c r="HA351" s="6"/>
      <c r="HB351" s="6"/>
      <c r="HC351" s="6"/>
      <c r="HD351" s="6"/>
      <c r="HE351" s="6"/>
      <c r="HF351" s="6"/>
      <c r="HG351" s="6"/>
      <c r="HH351" s="6"/>
      <c r="HI351" s="6"/>
      <c r="HJ351" s="6"/>
      <c r="HK351" s="6"/>
      <c r="HL351" s="6"/>
      <c r="HM351" s="6"/>
      <c r="HN351" s="6"/>
      <c r="HO351" s="6"/>
      <c r="HP351" s="6"/>
      <c r="HQ351" s="6"/>
      <c r="HR351" s="6"/>
      <c r="HS351" s="6"/>
      <c r="HT351" s="6"/>
      <c r="HU351" s="6"/>
      <c r="HV351" s="6"/>
      <c r="HW351" s="6"/>
      <c r="HX351" s="6"/>
      <c r="HY351" s="6"/>
      <c r="HZ351" s="6"/>
      <c r="IA351" s="6"/>
      <c r="IB351" s="6"/>
      <c r="IC351" s="6"/>
      <c r="ID351" s="6"/>
      <c r="IE351" s="6"/>
      <c r="IF351" s="6"/>
      <c r="IG351" s="6"/>
      <c r="IH351" s="6"/>
      <c r="II351" s="6"/>
      <c r="IJ351" s="6"/>
      <c r="IK351" s="6"/>
      <c r="IL351" s="6"/>
      <c r="IM351" s="6"/>
      <c r="IN351" s="6"/>
      <c r="IO351" s="6"/>
      <c r="IP351" s="6"/>
      <c r="IQ351" s="6"/>
      <c r="IR351" s="6"/>
      <c r="IS351" s="6"/>
      <c r="IT351" s="6"/>
      <c r="IU351" s="6"/>
      <c r="IV351" s="6"/>
      <c r="IW351" s="6"/>
      <c r="IX351" s="6"/>
      <c r="IY351" s="6"/>
      <c r="IZ351" s="6"/>
      <c r="JA351" s="6"/>
      <c r="JB351" s="6"/>
      <c r="JC351" s="6"/>
      <c r="JD351" s="6"/>
      <c r="JE351" s="6"/>
      <c r="JF351" s="6"/>
      <c r="JG351" s="6"/>
      <c r="JH351" s="6"/>
      <c r="JI351" s="6"/>
      <c r="JJ351" s="6"/>
      <c r="JK351" s="6"/>
      <c r="JL351" s="6"/>
      <c r="JM351" s="6"/>
      <c r="JN351" s="6"/>
      <c r="JO351" s="6"/>
      <c r="JP351" s="6"/>
      <c r="JQ351" s="6"/>
      <c r="JR351" s="6"/>
      <c r="JS351" s="6"/>
      <c r="JT351" s="6"/>
      <c r="JU351" s="6"/>
      <c r="JV351" s="6"/>
      <c r="JW351" s="6"/>
      <c r="JX351" s="6"/>
      <c r="JY351" s="6"/>
      <c r="JZ351" s="6"/>
      <c r="KA351" s="6"/>
      <c r="KB351" s="6"/>
      <c r="KC351" s="6"/>
      <c r="KD351" s="6"/>
      <c r="KE351" s="6"/>
      <c r="KF351" s="6"/>
      <c r="KG351" s="6"/>
      <c r="KH351" s="6"/>
      <c r="KI351" s="6"/>
      <c r="KJ351" s="6"/>
      <c r="KK351" s="6"/>
      <c r="KL351" s="6"/>
      <c r="KM351" s="6"/>
      <c r="KN351" s="6"/>
      <c r="KO351" s="6"/>
      <c r="KP351" s="6"/>
      <c r="KQ351" s="6"/>
      <c r="KR351" s="6"/>
      <c r="KS351" s="6"/>
      <c r="KT351" s="6"/>
      <c r="KU351" s="6"/>
      <c r="KV351" s="6"/>
      <c r="KW351" s="6"/>
      <c r="KX351" s="6"/>
      <c r="KY351" s="6"/>
      <c r="KZ351" s="6"/>
      <c r="LA351" s="6"/>
      <c r="LB351" s="6"/>
      <c r="LC351" s="6"/>
      <c r="LD351" s="6"/>
      <c r="LE351" s="6"/>
      <c r="LF351" s="6"/>
      <c r="LG351" s="6"/>
      <c r="LH351" s="6"/>
      <c r="LI351" s="6"/>
      <c r="LJ351" s="6"/>
      <c r="LK351" s="6"/>
      <c r="LL351" s="6"/>
      <c r="LM351" s="6"/>
      <c r="LN351" s="6"/>
      <c r="LO351" s="6"/>
      <c r="LP351" s="6"/>
      <c r="LQ351" s="6"/>
      <c r="LR351" s="6"/>
      <c r="LS351" s="6"/>
      <c r="LT351" s="6"/>
      <c r="LU351" s="6"/>
      <c r="LV351" s="6"/>
      <c r="LW351" s="6"/>
      <c r="LX351" s="6"/>
      <c r="LY351" s="6"/>
      <c r="LZ351" s="6"/>
      <c r="MA351" s="6"/>
      <c r="MB351" s="6"/>
      <c r="MC351" s="6"/>
      <c r="MD351" s="6"/>
      <c r="ME351" s="6"/>
      <c r="MF351" s="6"/>
      <c r="MG351" s="6"/>
      <c r="MH351" s="6"/>
      <c r="MI351" s="6"/>
      <c r="MJ351" s="6"/>
      <c r="MK351" s="6"/>
      <c r="ML351" s="6"/>
      <c r="MM351" s="6"/>
      <c r="MN351" s="6"/>
      <c r="MO351" s="6"/>
      <c r="MP351" s="6"/>
      <c r="MQ351" s="6"/>
      <c r="MR351" s="6"/>
      <c r="MS351" s="6"/>
      <c r="MT351" s="6"/>
      <c r="MU351" s="6"/>
      <c r="MV351" s="6"/>
      <c r="MW351" s="6"/>
      <c r="MX351" s="6"/>
      <c r="MY351" s="6"/>
      <c r="MZ351" s="6"/>
      <c r="NA351" s="6"/>
      <c r="NB351" s="6"/>
      <c r="NC351" s="6"/>
      <c r="ND351" s="6"/>
      <c r="NE351" s="6"/>
      <c r="NF351" s="6"/>
      <c r="NG351" s="6"/>
      <c r="NH351" s="6"/>
      <c r="NI351" s="6"/>
      <c r="NJ351" s="6"/>
      <c r="NK351" s="6"/>
      <c r="NL351" s="6"/>
      <c r="NM351" s="6"/>
      <c r="NN351" s="6"/>
      <c r="NO351" s="6"/>
      <c r="NP351" s="6"/>
      <c r="NQ351" s="6"/>
      <c r="NR351" s="6"/>
      <c r="NS351" s="6"/>
      <c r="NT351" s="6"/>
      <c r="NU351" s="6"/>
      <c r="NV351" s="6"/>
      <c r="NW351" s="6"/>
      <c r="NX351" s="6"/>
      <c r="NY351" s="6"/>
      <c r="NZ351" s="6"/>
      <c r="OA351" s="6"/>
      <c r="OB351" s="6"/>
      <c r="OC351" s="6"/>
      <c r="OD351" s="6"/>
      <c r="OE351" s="6"/>
      <c r="OF351" s="6"/>
      <c r="OG351" s="6"/>
      <c r="OH351" s="6"/>
      <c r="OI351" s="6"/>
      <c r="OJ351" s="6"/>
      <c r="OK351" s="6"/>
      <c r="OL351" s="6"/>
      <c r="OM351" s="6"/>
      <c r="ON351" s="6"/>
      <c r="OO351" s="6"/>
      <c r="OP351" s="6"/>
      <c r="OQ351" s="6"/>
      <c r="OR351" s="6"/>
      <c r="OS351" s="6"/>
      <c r="OT351" s="6"/>
      <c r="OU351" s="6"/>
      <c r="OV351" s="6"/>
      <c r="OW351" s="6"/>
      <c r="OX351" s="6"/>
      <c r="OY351" s="6"/>
      <c r="OZ351" s="6"/>
      <c r="PA351" s="6"/>
      <c r="PB351" s="6"/>
      <c r="PC351" s="6"/>
      <c r="PD351" s="6"/>
      <c r="PE351" s="6"/>
      <c r="PF351" s="6"/>
      <c r="PG351" s="6"/>
      <c r="PH351" s="6"/>
      <c r="PI351" s="6"/>
      <c r="PJ351" s="6"/>
      <c r="PK351" s="6"/>
      <c r="PL351" s="6"/>
      <c r="PM351" s="6"/>
      <c r="PN351" s="6"/>
      <c r="PO351" s="6"/>
      <c r="PP351" s="6"/>
      <c r="PQ351" s="6"/>
      <c r="PR351" s="6"/>
      <c r="PS351" s="6"/>
      <c r="PT351" s="6"/>
      <c r="PU351" s="6"/>
      <c r="PV351" s="6"/>
      <c r="PW351" s="6"/>
      <c r="PX351" s="6"/>
      <c r="PY351" s="6"/>
      <c r="PZ351" s="6"/>
      <c r="QA351" s="6"/>
      <c r="QB351" s="6"/>
      <c r="QC351" s="6"/>
      <c r="QD351" s="6"/>
      <c r="QE351" s="6"/>
      <c r="QF351" s="6"/>
      <c r="QG351" s="6"/>
      <c r="QH351" s="6"/>
      <c r="QI351" s="6"/>
      <c r="QJ351" s="6"/>
      <c r="QK351" s="6"/>
      <c r="QL351" s="6"/>
      <c r="QM351" s="6"/>
      <c r="QN351" s="6"/>
      <c r="QO351" s="6"/>
      <c r="QP351" s="6"/>
      <c r="QQ351" s="6"/>
      <c r="QR351" s="6"/>
      <c r="QS351" s="6"/>
      <c r="QT351" s="6"/>
      <c r="QU351" s="6"/>
      <c r="QV351" s="6"/>
      <c r="QW351" s="6"/>
      <c r="QX351" s="6"/>
      <c r="QY351" s="6"/>
      <c r="QZ351" s="6"/>
      <c r="RA351" s="6"/>
      <c r="RB351" s="6"/>
      <c r="RC351" s="6"/>
      <c r="RD351" s="6"/>
      <c r="RE351" s="6"/>
      <c r="RF351" s="6"/>
      <c r="RG351" s="6"/>
      <c r="RH351" s="6"/>
      <c r="RI351" s="6"/>
      <c r="RJ351" s="6"/>
      <c r="RK351" s="6"/>
      <c r="RL351" s="6"/>
      <c r="RM351" s="6"/>
      <c r="RN351" s="6"/>
      <c r="RO351" s="6"/>
      <c r="RP351" s="6"/>
      <c r="RQ351" s="6"/>
      <c r="RR351" s="6"/>
      <c r="RS351" s="6"/>
      <c r="RT351" s="6"/>
      <c r="RU351" s="6"/>
      <c r="RV351" s="6"/>
      <c r="RW351" s="6"/>
      <c r="RX351" s="6"/>
      <c r="RY351" s="6"/>
      <c r="RZ351" s="6"/>
      <c r="SA351" s="6"/>
      <c r="SB351" s="6"/>
      <c r="SC351" s="6"/>
      <c r="SD351" s="6"/>
      <c r="SE351" s="6"/>
      <c r="SF351" s="6"/>
      <c r="SG351" s="6"/>
      <c r="SH351" s="6"/>
      <c r="SI351" s="6"/>
      <c r="SJ351" s="6"/>
      <c r="SK351" s="6"/>
      <c r="SL351" s="6"/>
      <c r="SM351" s="6"/>
      <c r="SN351" s="6"/>
      <c r="SO351" s="6"/>
      <c r="SP351" s="6"/>
      <c r="SQ351" s="6"/>
      <c r="SR351" s="6"/>
      <c r="SS351" s="6"/>
      <c r="ST351" s="6"/>
      <c r="SU351" s="6"/>
      <c r="SV351" s="6"/>
      <c r="SW351" s="6"/>
      <c r="SX351" s="6"/>
      <c r="SY351" s="6"/>
      <c r="SZ351" s="6"/>
      <c r="TA351" s="6"/>
      <c r="TB351" s="6"/>
      <c r="TC351" s="6"/>
      <c r="TD351" s="6"/>
      <c r="TE351" s="6"/>
      <c r="TF351" s="6"/>
      <c r="TG351" s="6"/>
      <c r="TH351" s="6"/>
      <c r="TI351" s="6"/>
      <c r="TJ351" s="6"/>
      <c r="TK351" s="6"/>
      <c r="TL351" s="6"/>
      <c r="TM351" s="6"/>
      <c r="TN351" s="6"/>
      <c r="TO351" s="6"/>
      <c r="TP351" s="6"/>
      <c r="TQ351" s="6"/>
      <c r="TR351" s="6"/>
      <c r="TS351" s="6"/>
      <c r="TT351" s="6"/>
      <c r="TU351" s="6"/>
      <c r="TV351" s="6"/>
      <c r="TW351" s="6"/>
      <c r="TX351" s="6"/>
      <c r="TY351" s="6"/>
      <c r="TZ351" s="6"/>
      <c r="UA351" s="6"/>
      <c r="UB351" s="6"/>
      <c r="UC351" s="6"/>
      <c r="UD351" s="6"/>
      <c r="UE351" s="6"/>
      <c r="UF351" s="6"/>
      <c r="UG351" s="6"/>
      <c r="UH351" s="6"/>
      <c r="UI351" s="6"/>
      <c r="UJ351" s="6"/>
      <c r="UK351" s="6"/>
      <c r="UL351" s="6"/>
      <c r="UM351" s="6"/>
      <c r="UN351" s="6"/>
      <c r="UO351" s="6"/>
      <c r="UP351" s="6"/>
      <c r="UQ351" s="6"/>
      <c r="UR351" s="6"/>
      <c r="US351" s="6"/>
      <c r="UT351" s="6"/>
      <c r="UU351" s="6"/>
      <c r="UV351" s="6"/>
      <c r="UW351" s="6"/>
      <c r="UX351" s="6"/>
      <c r="UY351" s="6"/>
      <c r="UZ351" s="6"/>
      <c r="VA351" s="6"/>
      <c r="VB351" s="6"/>
      <c r="VC351" s="6"/>
      <c r="VD351" s="6"/>
      <c r="VE351" s="6"/>
      <c r="VF351" s="6"/>
      <c r="VG351" s="6"/>
      <c r="VH351" s="6"/>
      <c r="VI351" s="6"/>
      <c r="VJ351" s="6"/>
      <c r="VK351" s="6"/>
      <c r="VL351" s="6"/>
      <c r="VM351" s="6"/>
      <c r="VN351" s="6"/>
      <c r="VO351" s="6"/>
      <c r="VP351" s="6"/>
      <c r="VQ351" s="6"/>
      <c r="VR351" s="6"/>
      <c r="VS351" s="6"/>
      <c r="VT351" s="6"/>
      <c r="VU351" s="6"/>
      <c r="VV351" s="6"/>
      <c r="VW351" s="6"/>
      <c r="VX351" s="6"/>
      <c r="VY351" s="6"/>
      <c r="VZ351" s="6"/>
      <c r="WA351" s="6"/>
      <c r="WB351" s="6"/>
      <c r="WC351" s="6"/>
      <c r="WD351" s="6"/>
      <c r="WE351" s="6"/>
      <c r="WF351" s="6"/>
      <c r="WG351" s="6"/>
      <c r="WH351" s="6"/>
      <c r="WI351" s="6"/>
      <c r="WJ351" s="6"/>
      <c r="WK351" s="6"/>
      <c r="WL351" s="6"/>
      <c r="WM351" s="6"/>
      <c r="WN351" s="6"/>
      <c r="WO351" s="6"/>
      <c r="WP351" s="6"/>
      <c r="WQ351" s="6"/>
      <c r="WR351" s="6"/>
      <c r="WS351" s="6"/>
      <c r="WT351" s="6"/>
      <c r="WU351" s="6"/>
      <c r="WV351" s="6"/>
      <c r="WW351" s="6"/>
      <c r="WX351" s="6"/>
      <c r="WY351" s="6"/>
      <c r="WZ351" s="6"/>
      <c r="XA351" s="6"/>
      <c r="XB351" s="6"/>
      <c r="XC351" s="6"/>
      <c r="XD351" s="6"/>
      <c r="XE351" s="6"/>
      <c r="XF351" s="6"/>
      <c r="XG351" s="6"/>
      <c r="XH351" s="6"/>
      <c r="XI351" s="6"/>
      <c r="XJ351" s="6"/>
      <c r="XK351" s="6"/>
      <c r="XL351" s="6"/>
      <c r="XM351" s="6"/>
      <c r="XN351" s="6"/>
      <c r="XO351" s="6"/>
      <c r="XP351" s="6"/>
      <c r="XQ351" s="6"/>
      <c r="XR351" s="6"/>
      <c r="XS351" s="6"/>
      <c r="XT351" s="6"/>
      <c r="XU351" s="6"/>
      <c r="XV351" s="6"/>
      <c r="XW351" s="6"/>
      <c r="XX351" s="6"/>
      <c r="XY351" s="6"/>
      <c r="XZ351" s="6"/>
      <c r="YA351" s="6"/>
      <c r="YB351" s="6"/>
      <c r="YC351" s="6"/>
      <c r="YD351" s="6"/>
      <c r="YE351" s="6"/>
      <c r="YF351" s="6"/>
      <c r="YG351" s="6"/>
      <c r="YH351" s="6"/>
      <c r="YI351" s="6"/>
      <c r="YJ351" s="6"/>
      <c r="YK351" s="6"/>
      <c r="YL351" s="6"/>
      <c r="YM351" s="6"/>
      <c r="YN351" s="6"/>
      <c r="YO351" s="6"/>
      <c r="YP351" s="6"/>
      <c r="YQ351" s="6"/>
      <c r="YR351" s="6"/>
      <c r="YS351" s="6"/>
      <c r="YT351" s="6"/>
      <c r="YU351" s="6"/>
      <c r="YV351" s="6"/>
      <c r="YW351" s="6"/>
      <c r="YX351" s="6"/>
      <c r="YY351" s="6"/>
      <c r="YZ351" s="6"/>
      <c r="ZA351" s="6"/>
      <c r="ZB351" s="6"/>
      <c r="ZC351" s="6"/>
      <c r="ZD351" s="6"/>
      <c r="ZE351" s="6"/>
      <c r="ZF351" s="6"/>
      <c r="ZG351" s="6"/>
      <c r="ZH351" s="6"/>
      <c r="ZI351" s="6"/>
      <c r="ZJ351" s="6"/>
      <c r="ZK351" s="6"/>
      <c r="ZL351" s="6"/>
      <c r="ZM351" s="6"/>
      <c r="ZN351" s="6"/>
      <c r="ZO351" s="6"/>
      <c r="ZP351" s="6"/>
      <c r="ZQ351" s="6"/>
      <c r="ZR351" s="6"/>
      <c r="ZS351" s="6"/>
      <c r="ZT351" s="6"/>
      <c r="ZU351" s="6"/>
      <c r="ZV351" s="6"/>
      <c r="ZW351" s="6"/>
      <c r="ZX351" s="6"/>
      <c r="ZY351" s="6"/>
      <c r="ZZ351" s="6"/>
      <c r="AAA351" s="6"/>
      <c r="AAB351" s="6"/>
      <c r="AAC351" s="6"/>
      <c r="AAD351" s="6"/>
      <c r="AAE351" s="6"/>
      <c r="AAF351" s="6"/>
      <c r="AAG351" s="6"/>
      <c r="AAH351" s="6"/>
      <c r="AAI351" s="6"/>
      <c r="AAJ351" s="6"/>
      <c r="AAK351" s="6"/>
      <c r="AAL351" s="6"/>
      <c r="AAM351" s="6"/>
      <c r="AAN351" s="6"/>
      <c r="AAO351" s="6"/>
      <c r="AAP351" s="6"/>
      <c r="AAQ351" s="6"/>
      <c r="AAR351" s="6"/>
      <c r="AAS351" s="6"/>
      <c r="AAT351" s="6"/>
      <c r="AAU351" s="6"/>
      <c r="AAV351" s="6"/>
      <c r="AAW351" s="6"/>
      <c r="AAX351" s="6"/>
      <c r="AAY351" s="6"/>
      <c r="AAZ351" s="6"/>
      <c r="ABA351" s="6"/>
      <c r="ABB351" s="6"/>
      <c r="ABC351" s="6"/>
      <c r="ABD351" s="6"/>
      <c r="ABE351" s="6"/>
      <c r="ABF351" s="6"/>
      <c r="ABG351" s="6"/>
      <c r="ABH351" s="6"/>
      <c r="ABI351" s="6"/>
      <c r="ABJ351" s="6"/>
      <c r="ABK351" s="6"/>
      <c r="ABL351" s="6"/>
      <c r="ABM351" s="6"/>
      <c r="ABN351" s="6"/>
      <c r="ABO351" s="6"/>
      <c r="ABP351" s="6"/>
      <c r="ABQ351" s="6"/>
      <c r="ABR351" s="6"/>
      <c r="ABS351" s="6"/>
      <c r="ABT351" s="6"/>
      <c r="ABU351" s="6"/>
      <c r="ABV351" s="6"/>
      <c r="ABW351" s="6"/>
      <c r="ABX351" s="6"/>
      <c r="ABY351" s="6"/>
      <c r="ABZ351" s="6"/>
      <c r="ACA351" s="6"/>
      <c r="ACB351" s="6"/>
      <c r="ACC351" s="6"/>
      <c r="ACD351" s="6"/>
      <c r="ACE351" s="6"/>
      <c r="ACF351" s="6"/>
      <c r="ACG351" s="6"/>
      <c r="ACH351" s="6"/>
      <c r="ACI351" s="6"/>
      <c r="ACJ351" s="6"/>
      <c r="ACK351" s="6"/>
      <c r="ACL351" s="6"/>
      <c r="ACM351" s="6"/>
      <c r="ACN351" s="6"/>
      <c r="ACO351" s="6"/>
      <c r="ACP351" s="6"/>
      <c r="ACQ351" s="6"/>
      <c r="ACR351" s="6"/>
      <c r="ACS351" s="6"/>
      <c r="ACT351" s="6"/>
      <c r="ACU351" s="6"/>
      <c r="ACV351" s="6"/>
      <c r="ACW351" s="6"/>
      <c r="ACX351" s="6"/>
      <c r="ACY351" s="6"/>
      <c r="ACZ351" s="6"/>
      <c r="ADA351" s="6"/>
      <c r="ADB351" s="6"/>
      <c r="ADC351" s="6"/>
      <c r="ADD351" s="6"/>
      <c r="ADE351" s="6"/>
      <c r="ADF351" s="6"/>
      <c r="ADG351" s="6"/>
      <c r="ADH351" s="6"/>
      <c r="ADI351" s="6"/>
      <c r="ADJ351" s="6"/>
      <c r="ADK351" s="6"/>
      <c r="ADL351" s="6"/>
      <c r="ADM351" s="6"/>
      <c r="ADN351" s="6"/>
      <c r="ADO351" s="6"/>
      <c r="ADP351" s="6"/>
      <c r="ADQ351" s="6"/>
      <c r="ADR351" s="6"/>
      <c r="ADS351" s="6"/>
      <c r="ADT351" s="6"/>
      <c r="ADU351" s="6"/>
      <c r="ADV351" s="6"/>
      <c r="ADW351" s="6"/>
      <c r="ADX351" s="6"/>
      <c r="ADY351" s="6"/>
      <c r="ADZ351" s="6"/>
      <c r="AEA351" s="6"/>
      <c r="AEB351" s="6"/>
      <c r="AEC351" s="6"/>
      <c r="AED351" s="6"/>
      <c r="AEE351" s="6"/>
      <c r="AEF351" s="6"/>
      <c r="AEG351" s="6"/>
      <c r="AEH351" s="6"/>
      <c r="AEI351" s="6"/>
      <c r="AEJ351" s="6"/>
      <c r="AEK351" s="6"/>
      <c r="AEL351" s="6"/>
      <c r="AEM351" s="6"/>
      <c r="AEN351" s="6"/>
      <c r="AEO351" s="6"/>
      <c r="AEP351" s="6"/>
      <c r="AEQ351" s="6"/>
      <c r="AER351" s="6"/>
      <c r="AES351" s="6"/>
      <c r="AET351" s="6"/>
      <c r="AEU351" s="6"/>
      <c r="AEV351" s="6"/>
      <c r="AEW351" s="6"/>
      <c r="AEX351" s="6"/>
      <c r="AEY351" s="6"/>
      <c r="AEZ351" s="6"/>
      <c r="AFA351" s="6"/>
      <c r="AFB351" s="6"/>
      <c r="AFC351" s="6"/>
      <c r="AFD351" s="6"/>
      <c r="AFE351" s="6"/>
      <c r="AFF351" s="6"/>
      <c r="AFG351" s="6"/>
      <c r="AFH351" s="6"/>
      <c r="AFI351" s="6"/>
      <c r="AFJ351" s="6"/>
      <c r="AFK351" s="6"/>
      <c r="AFL351" s="6"/>
    </row>
    <row r="352" spans="1:844" s="11" customFormat="1" ht="88.5" customHeight="1">
      <c r="A352" s="94" t="s">
        <v>1264</v>
      </c>
      <c r="B352" s="95" t="s">
        <v>521</v>
      </c>
      <c r="C352" s="104" t="s">
        <v>522</v>
      </c>
      <c r="D352" s="93"/>
      <c r="E352" s="122" t="s">
        <v>151</v>
      </c>
      <c r="F352" s="64"/>
      <c r="G352" s="64" t="s">
        <v>1249</v>
      </c>
      <c r="H352" s="86"/>
      <c r="I352" s="91"/>
      <c r="J352" s="86"/>
      <c r="K352" s="86"/>
      <c r="L352" s="86"/>
      <c r="M352" s="86"/>
      <c r="N352" s="80"/>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c r="CN352" s="6"/>
      <c r="CO352" s="6"/>
      <c r="CP352" s="6"/>
      <c r="CQ352" s="6"/>
      <c r="CR352" s="6"/>
      <c r="CS352" s="6"/>
      <c r="CT352" s="6"/>
      <c r="CU352" s="6"/>
      <c r="CV352" s="6"/>
      <c r="CW352" s="6"/>
      <c r="CX352" s="6"/>
      <c r="CY352" s="6"/>
      <c r="CZ352" s="6"/>
      <c r="DA352" s="6"/>
      <c r="DB352" s="6"/>
      <c r="DC352" s="6"/>
      <c r="DD352" s="6"/>
      <c r="DE352" s="6"/>
      <c r="DF352" s="6"/>
      <c r="DG352" s="6"/>
      <c r="DH352" s="6"/>
      <c r="DI352" s="6"/>
      <c r="DJ352" s="6"/>
      <c r="DK352" s="6"/>
      <c r="DL352" s="6"/>
      <c r="DM352" s="6"/>
      <c r="DN352" s="6"/>
      <c r="DO352" s="6"/>
      <c r="DP352" s="6"/>
      <c r="DQ352" s="6"/>
      <c r="DR352" s="6"/>
      <c r="DS352" s="6"/>
      <c r="DT352" s="6"/>
      <c r="DU352" s="6"/>
      <c r="DV352" s="6"/>
      <c r="DW352" s="6"/>
      <c r="DX352" s="6"/>
      <c r="DY352" s="6"/>
      <c r="DZ352" s="6"/>
      <c r="EA352" s="6"/>
      <c r="EB352" s="6"/>
      <c r="EC352" s="6"/>
      <c r="ED352" s="6"/>
      <c r="EE352" s="6"/>
      <c r="EF352" s="6"/>
      <c r="EG352" s="6"/>
      <c r="EH352" s="6"/>
      <c r="EI352" s="6"/>
      <c r="EJ352" s="6"/>
      <c r="EK352" s="6"/>
      <c r="EL352" s="6"/>
      <c r="EM352" s="6"/>
      <c r="EN352" s="6"/>
      <c r="EO352" s="6"/>
      <c r="EP352" s="6"/>
      <c r="EQ352" s="6"/>
      <c r="ER352" s="6"/>
      <c r="ES352" s="6"/>
      <c r="ET352" s="6"/>
      <c r="EU352" s="6"/>
      <c r="EV352" s="6"/>
      <c r="EW352" s="6"/>
      <c r="EX352" s="6"/>
      <c r="EY352" s="6"/>
      <c r="EZ352" s="6"/>
      <c r="FA352" s="6"/>
      <c r="FB352" s="6"/>
      <c r="FC352" s="6"/>
      <c r="FD352" s="6"/>
      <c r="FE352" s="6"/>
      <c r="FF352" s="6"/>
      <c r="FG352" s="6"/>
      <c r="FH352" s="6"/>
      <c r="FI352" s="6"/>
      <c r="FJ352" s="6"/>
      <c r="FK352" s="6"/>
      <c r="FL352" s="6"/>
      <c r="FM352" s="6"/>
      <c r="FN352" s="6"/>
      <c r="FO352" s="6"/>
      <c r="FP352" s="6"/>
      <c r="FQ352" s="6"/>
      <c r="FR352" s="6"/>
      <c r="FS352" s="6"/>
      <c r="FT352" s="6"/>
      <c r="FU352" s="6"/>
      <c r="FV352" s="6"/>
      <c r="FW352" s="6"/>
      <c r="FX352" s="6"/>
      <c r="FY352" s="6"/>
      <c r="FZ352" s="6"/>
      <c r="GA352" s="6"/>
      <c r="GB352" s="6"/>
      <c r="GC352" s="6"/>
      <c r="GD352" s="6"/>
      <c r="GE352" s="6"/>
      <c r="GF352" s="6"/>
      <c r="GG352" s="6"/>
      <c r="GH352" s="6"/>
      <c r="GI352" s="6"/>
      <c r="GJ352" s="6"/>
      <c r="GK352" s="6"/>
      <c r="GL352" s="6"/>
      <c r="GM352" s="6"/>
      <c r="GN352" s="6"/>
      <c r="GO352" s="6"/>
      <c r="GP352" s="6"/>
      <c r="GQ352" s="6"/>
      <c r="GR352" s="6"/>
      <c r="GS352" s="6"/>
      <c r="GT352" s="6"/>
      <c r="GU352" s="6"/>
      <c r="GV352" s="6"/>
      <c r="GW352" s="6"/>
      <c r="GX352" s="6"/>
      <c r="GY352" s="6"/>
      <c r="GZ352" s="6"/>
      <c r="HA352" s="6"/>
      <c r="HB352" s="6"/>
      <c r="HC352" s="6"/>
      <c r="HD352" s="6"/>
      <c r="HE352" s="6"/>
      <c r="HF352" s="6"/>
      <c r="HG352" s="6"/>
      <c r="HH352" s="6"/>
      <c r="HI352" s="6"/>
      <c r="HJ352" s="6"/>
      <c r="HK352" s="6"/>
      <c r="HL352" s="6"/>
      <c r="HM352" s="6"/>
      <c r="HN352" s="6"/>
      <c r="HO352" s="6"/>
      <c r="HP352" s="6"/>
      <c r="HQ352" s="6"/>
      <c r="HR352" s="6"/>
      <c r="HS352" s="6"/>
      <c r="HT352" s="6"/>
      <c r="HU352" s="6"/>
      <c r="HV352" s="6"/>
      <c r="HW352" s="6"/>
      <c r="HX352" s="6"/>
      <c r="HY352" s="6"/>
      <c r="HZ352" s="6"/>
      <c r="IA352" s="6"/>
      <c r="IB352" s="6"/>
      <c r="IC352" s="6"/>
      <c r="ID352" s="6"/>
      <c r="IE352" s="6"/>
      <c r="IF352" s="6"/>
      <c r="IG352" s="6"/>
      <c r="IH352" s="6"/>
      <c r="II352" s="6"/>
      <c r="IJ352" s="6"/>
      <c r="IK352" s="6"/>
      <c r="IL352" s="6"/>
      <c r="IM352" s="6"/>
      <c r="IN352" s="6"/>
      <c r="IO352" s="6"/>
      <c r="IP352" s="6"/>
      <c r="IQ352" s="6"/>
      <c r="IR352" s="6"/>
      <c r="IS352" s="6"/>
      <c r="IT352" s="6"/>
      <c r="IU352" s="6"/>
      <c r="IV352" s="6"/>
      <c r="IW352" s="6"/>
      <c r="IX352" s="6"/>
      <c r="IY352" s="6"/>
      <c r="IZ352" s="6"/>
      <c r="JA352" s="6"/>
      <c r="JB352" s="6"/>
      <c r="JC352" s="6"/>
      <c r="JD352" s="6"/>
      <c r="JE352" s="6"/>
      <c r="JF352" s="6"/>
      <c r="JG352" s="6"/>
      <c r="JH352" s="6"/>
      <c r="JI352" s="6"/>
      <c r="JJ352" s="6"/>
      <c r="JK352" s="6"/>
      <c r="JL352" s="6"/>
      <c r="JM352" s="6"/>
      <c r="JN352" s="6"/>
      <c r="JO352" s="6"/>
      <c r="JP352" s="6"/>
      <c r="JQ352" s="6"/>
      <c r="JR352" s="6"/>
      <c r="JS352" s="6"/>
      <c r="JT352" s="6"/>
      <c r="JU352" s="6"/>
      <c r="JV352" s="6"/>
      <c r="JW352" s="6"/>
      <c r="JX352" s="6"/>
      <c r="JY352" s="6"/>
      <c r="JZ352" s="6"/>
      <c r="KA352" s="6"/>
      <c r="KB352" s="6"/>
      <c r="KC352" s="6"/>
      <c r="KD352" s="6"/>
      <c r="KE352" s="6"/>
      <c r="KF352" s="6"/>
      <c r="KG352" s="6"/>
      <c r="KH352" s="6"/>
      <c r="KI352" s="6"/>
      <c r="KJ352" s="6"/>
      <c r="KK352" s="6"/>
      <c r="KL352" s="6"/>
      <c r="KM352" s="6"/>
      <c r="KN352" s="6"/>
      <c r="KO352" s="6"/>
      <c r="KP352" s="6"/>
      <c r="KQ352" s="6"/>
      <c r="KR352" s="6"/>
      <c r="KS352" s="6"/>
      <c r="KT352" s="6"/>
      <c r="KU352" s="6"/>
      <c r="KV352" s="6"/>
      <c r="KW352" s="6"/>
      <c r="KX352" s="6"/>
      <c r="KY352" s="6"/>
      <c r="KZ352" s="6"/>
      <c r="LA352" s="6"/>
      <c r="LB352" s="6"/>
      <c r="LC352" s="6"/>
      <c r="LD352" s="6"/>
      <c r="LE352" s="6"/>
      <c r="LF352" s="6"/>
      <c r="LG352" s="6"/>
      <c r="LH352" s="6"/>
      <c r="LI352" s="6"/>
      <c r="LJ352" s="6"/>
      <c r="LK352" s="6"/>
      <c r="LL352" s="6"/>
      <c r="LM352" s="6"/>
      <c r="LN352" s="6"/>
      <c r="LO352" s="6"/>
      <c r="LP352" s="6"/>
      <c r="LQ352" s="6"/>
      <c r="LR352" s="6"/>
      <c r="LS352" s="6"/>
      <c r="LT352" s="6"/>
      <c r="LU352" s="6"/>
      <c r="LV352" s="6"/>
      <c r="LW352" s="6"/>
      <c r="LX352" s="6"/>
      <c r="LY352" s="6"/>
      <c r="LZ352" s="6"/>
      <c r="MA352" s="6"/>
      <c r="MB352" s="6"/>
      <c r="MC352" s="6"/>
      <c r="MD352" s="6"/>
      <c r="ME352" s="6"/>
      <c r="MF352" s="6"/>
      <c r="MG352" s="6"/>
      <c r="MH352" s="6"/>
      <c r="MI352" s="6"/>
      <c r="MJ352" s="6"/>
      <c r="MK352" s="6"/>
      <c r="ML352" s="6"/>
      <c r="MM352" s="6"/>
      <c r="MN352" s="6"/>
      <c r="MO352" s="6"/>
      <c r="MP352" s="6"/>
      <c r="MQ352" s="6"/>
      <c r="MR352" s="6"/>
      <c r="MS352" s="6"/>
      <c r="MT352" s="6"/>
      <c r="MU352" s="6"/>
      <c r="MV352" s="6"/>
      <c r="MW352" s="6"/>
      <c r="MX352" s="6"/>
      <c r="MY352" s="6"/>
      <c r="MZ352" s="6"/>
      <c r="NA352" s="6"/>
      <c r="NB352" s="6"/>
      <c r="NC352" s="6"/>
      <c r="ND352" s="6"/>
      <c r="NE352" s="6"/>
      <c r="NF352" s="6"/>
      <c r="NG352" s="6"/>
      <c r="NH352" s="6"/>
      <c r="NI352" s="6"/>
      <c r="NJ352" s="6"/>
      <c r="NK352" s="6"/>
      <c r="NL352" s="6"/>
      <c r="NM352" s="6"/>
      <c r="NN352" s="6"/>
      <c r="NO352" s="6"/>
      <c r="NP352" s="6"/>
      <c r="NQ352" s="6"/>
      <c r="NR352" s="6"/>
      <c r="NS352" s="6"/>
      <c r="NT352" s="6"/>
      <c r="NU352" s="6"/>
      <c r="NV352" s="6"/>
      <c r="NW352" s="6"/>
      <c r="NX352" s="6"/>
      <c r="NY352" s="6"/>
      <c r="NZ352" s="6"/>
      <c r="OA352" s="6"/>
      <c r="OB352" s="6"/>
      <c r="OC352" s="6"/>
      <c r="OD352" s="6"/>
      <c r="OE352" s="6"/>
      <c r="OF352" s="6"/>
      <c r="OG352" s="6"/>
      <c r="OH352" s="6"/>
      <c r="OI352" s="6"/>
      <c r="OJ352" s="6"/>
      <c r="OK352" s="6"/>
      <c r="OL352" s="6"/>
      <c r="OM352" s="6"/>
      <c r="ON352" s="6"/>
      <c r="OO352" s="6"/>
      <c r="OP352" s="6"/>
      <c r="OQ352" s="6"/>
      <c r="OR352" s="6"/>
      <c r="OS352" s="6"/>
      <c r="OT352" s="6"/>
      <c r="OU352" s="6"/>
      <c r="OV352" s="6"/>
      <c r="OW352" s="6"/>
      <c r="OX352" s="6"/>
      <c r="OY352" s="6"/>
      <c r="OZ352" s="6"/>
      <c r="PA352" s="6"/>
      <c r="PB352" s="6"/>
      <c r="PC352" s="6"/>
      <c r="PD352" s="6"/>
      <c r="PE352" s="6"/>
      <c r="PF352" s="6"/>
      <c r="PG352" s="6"/>
      <c r="PH352" s="6"/>
      <c r="PI352" s="6"/>
      <c r="PJ352" s="6"/>
      <c r="PK352" s="6"/>
      <c r="PL352" s="6"/>
      <c r="PM352" s="6"/>
      <c r="PN352" s="6"/>
      <c r="PO352" s="6"/>
      <c r="PP352" s="6"/>
      <c r="PQ352" s="6"/>
      <c r="PR352" s="6"/>
      <c r="PS352" s="6"/>
      <c r="PT352" s="6"/>
      <c r="PU352" s="6"/>
      <c r="PV352" s="6"/>
      <c r="PW352" s="6"/>
      <c r="PX352" s="6"/>
      <c r="PY352" s="6"/>
      <c r="PZ352" s="6"/>
      <c r="QA352" s="6"/>
      <c r="QB352" s="6"/>
      <c r="QC352" s="6"/>
      <c r="QD352" s="6"/>
      <c r="QE352" s="6"/>
      <c r="QF352" s="6"/>
      <c r="QG352" s="6"/>
      <c r="QH352" s="6"/>
      <c r="QI352" s="6"/>
      <c r="QJ352" s="6"/>
      <c r="QK352" s="6"/>
      <c r="QL352" s="6"/>
      <c r="QM352" s="6"/>
      <c r="QN352" s="6"/>
      <c r="QO352" s="6"/>
      <c r="QP352" s="6"/>
      <c r="QQ352" s="6"/>
      <c r="QR352" s="6"/>
      <c r="QS352" s="6"/>
      <c r="QT352" s="6"/>
      <c r="QU352" s="6"/>
      <c r="QV352" s="6"/>
      <c r="QW352" s="6"/>
      <c r="QX352" s="6"/>
      <c r="QY352" s="6"/>
      <c r="QZ352" s="6"/>
      <c r="RA352" s="6"/>
      <c r="RB352" s="6"/>
      <c r="RC352" s="6"/>
      <c r="RD352" s="6"/>
      <c r="RE352" s="6"/>
      <c r="RF352" s="6"/>
      <c r="RG352" s="6"/>
      <c r="RH352" s="6"/>
      <c r="RI352" s="6"/>
      <c r="RJ352" s="6"/>
      <c r="RK352" s="6"/>
      <c r="RL352" s="6"/>
      <c r="RM352" s="6"/>
      <c r="RN352" s="6"/>
      <c r="RO352" s="6"/>
      <c r="RP352" s="6"/>
      <c r="RQ352" s="6"/>
      <c r="RR352" s="6"/>
      <c r="RS352" s="6"/>
      <c r="RT352" s="6"/>
      <c r="RU352" s="6"/>
      <c r="RV352" s="6"/>
      <c r="RW352" s="6"/>
      <c r="RX352" s="6"/>
      <c r="RY352" s="6"/>
      <c r="RZ352" s="6"/>
      <c r="SA352" s="6"/>
      <c r="SB352" s="6"/>
      <c r="SC352" s="6"/>
      <c r="SD352" s="6"/>
      <c r="SE352" s="6"/>
      <c r="SF352" s="6"/>
      <c r="SG352" s="6"/>
      <c r="SH352" s="6"/>
      <c r="SI352" s="6"/>
      <c r="SJ352" s="6"/>
      <c r="SK352" s="6"/>
      <c r="SL352" s="6"/>
      <c r="SM352" s="6"/>
      <c r="SN352" s="6"/>
      <c r="SO352" s="6"/>
      <c r="SP352" s="6"/>
      <c r="SQ352" s="6"/>
      <c r="SR352" s="6"/>
      <c r="SS352" s="6"/>
      <c r="ST352" s="6"/>
      <c r="SU352" s="6"/>
      <c r="SV352" s="6"/>
      <c r="SW352" s="6"/>
      <c r="SX352" s="6"/>
      <c r="SY352" s="6"/>
      <c r="SZ352" s="6"/>
      <c r="TA352" s="6"/>
      <c r="TB352" s="6"/>
      <c r="TC352" s="6"/>
      <c r="TD352" s="6"/>
      <c r="TE352" s="6"/>
      <c r="TF352" s="6"/>
      <c r="TG352" s="6"/>
      <c r="TH352" s="6"/>
      <c r="TI352" s="6"/>
      <c r="TJ352" s="6"/>
      <c r="TK352" s="6"/>
      <c r="TL352" s="6"/>
      <c r="TM352" s="6"/>
      <c r="TN352" s="6"/>
      <c r="TO352" s="6"/>
      <c r="TP352" s="6"/>
      <c r="TQ352" s="6"/>
      <c r="TR352" s="6"/>
      <c r="TS352" s="6"/>
      <c r="TT352" s="6"/>
      <c r="TU352" s="6"/>
      <c r="TV352" s="6"/>
      <c r="TW352" s="6"/>
      <c r="TX352" s="6"/>
      <c r="TY352" s="6"/>
      <c r="TZ352" s="6"/>
      <c r="UA352" s="6"/>
      <c r="UB352" s="6"/>
      <c r="UC352" s="6"/>
      <c r="UD352" s="6"/>
      <c r="UE352" s="6"/>
      <c r="UF352" s="6"/>
      <c r="UG352" s="6"/>
      <c r="UH352" s="6"/>
      <c r="UI352" s="6"/>
      <c r="UJ352" s="6"/>
      <c r="UK352" s="6"/>
      <c r="UL352" s="6"/>
      <c r="UM352" s="6"/>
      <c r="UN352" s="6"/>
      <c r="UO352" s="6"/>
      <c r="UP352" s="6"/>
      <c r="UQ352" s="6"/>
      <c r="UR352" s="6"/>
      <c r="US352" s="6"/>
      <c r="UT352" s="6"/>
      <c r="UU352" s="6"/>
      <c r="UV352" s="6"/>
      <c r="UW352" s="6"/>
      <c r="UX352" s="6"/>
      <c r="UY352" s="6"/>
      <c r="UZ352" s="6"/>
      <c r="VA352" s="6"/>
      <c r="VB352" s="6"/>
      <c r="VC352" s="6"/>
      <c r="VD352" s="6"/>
      <c r="VE352" s="6"/>
      <c r="VF352" s="6"/>
      <c r="VG352" s="6"/>
      <c r="VH352" s="6"/>
      <c r="VI352" s="6"/>
      <c r="VJ352" s="6"/>
      <c r="VK352" s="6"/>
      <c r="VL352" s="6"/>
      <c r="VM352" s="6"/>
      <c r="VN352" s="6"/>
      <c r="VO352" s="6"/>
      <c r="VP352" s="6"/>
      <c r="VQ352" s="6"/>
      <c r="VR352" s="6"/>
      <c r="VS352" s="6"/>
      <c r="VT352" s="6"/>
      <c r="VU352" s="6"/>
      <c r="VV352" s="6"/>
      <c r="VW352" s="6"/>
      <c r="VX352" s="6"/>
      <c r="VY352" s="6"/>
      <c r="VZ352" s="6"/>
      <c r="WA352" s="6"/>
      <c r="WB352" s="6"/>
      <c r="WC352" s="6"/>
      <c r="WD352" s="6"/>
      <c r="WE352" s="6"/>
      <c r="WF352" s="6"/>
      <c r="WG352" s="6"/>
      <c r="WH352" s="6"/>
      <c r="WI352" s="6"/>
      <c r="WJ352" s="6"/>
      <c r="WK352" s="6"/>
      <c r="WL352" s="6"/>
      <c r="WM352" s="6"/>
      <c r="WN352" s="6"/>
      <c r="WO352" s="6"/>
      <c r="WP352" s="6"/>
      <c r="WQ352" s="6"/>
      <c r="WR352" s="6"/>
      <c r="WS352" s="6"/>
      <c r="WT352" s="6"/>
      <c r="WU352" s="6"/>
      <c r="WV352" s="6"/>
      <c r="WW352" s="6"/>
      <c r="WX352" s="6"/>
      <c r="WY352" s="6"/>
      <c r="WZ352" s="6"/>
      <c r="XA352" s="6"/>
      <c r="XB352" s="6"/>
      <c r="XC352" s="6"/>
      <c r="XD352" s="6"/>
      <c r="XE352" s="6"/>
      <c r="XF352" s="6"/>
      <c r="XG352" s="6"/>
      <c r="XH352" s="6"/>
      <c r="XI352" s="6"/>
      <c r="XJ352" s="6"/>
      <c r="XK352" s="6"/>
      <c r="XL352" s="6"/>
      <c r="XM352" s="6"/>
      <c r="XN352" s="6"/>
      <c r="XO352" s="6"/>
      <c r="XP352" s="6"/>
      <c r="XQ352" s="6"/>
      <c r="XR352" s="6"/>
      <c r="XS352" s="6"/>
      <c r="XT352" s="6"/>
      <c r="XU352" s="6"/>
      <c r="XV352" s="6"/>
      <c r="XW352" s="6"/>
      <c r="XX352" s="6"/>
      <c r="XY352" s="6"/>
      <c r="XZ352" s="6"/>
      <c r="YA352" s="6"/>
      <c r="YB352" s="6"/>
      <c r="YC352" s="6"/>
      <c r="YD352" s="6"/>
      <c r="YE352" s="6"/>
      <c r="YF352" s="6"/>
      <c r="YG352" s="6"/>
      <c r="YH352" s="6"/>
      <c r="YI352" s="6"/>
      <c r="YJ352" s="6"/>
      <c r="YK352" s="6"/>
      <c r="YL352" s="6"/>
      <c r="YM352" s="6"/>
      <c r="YN352" s="6"/>
      <c r="YO352" s="6"/>
      <c r="YP352" s="6"/>
      <c r="YQ352" s="6"/>
      <c r="YR352" s="6"/>
      <c r="YS352" s="6"/>
      <c r="YT352" s="6"/>
      <c r="YU352" s="6"/>
      <c r="YV352" s="6"/>
      <c r="YW352" s="6"/>
      <c r="YX352" s="6"/>
      <c r="YY352" s="6"/>
      <c r="YZ352" s="6"/>
      <c r="ZA352" s="6"/>
      <c r="ZB352" s="6"/>
      <c r="ZC352" s="6"/>
      <c r="ZD352" s="6"/>
      <c r="ZE352" s="6"/>
      <c r="ZF352" s="6"/>
      <c r="ZG352" s="6"/>
      <c r="ZH352" s="6"/>
      <c r="ZI352" s="6"/>
      <c r="ZJ352" s="6"/>
      <c r="ZK352" s="6"/>
      <c r="ZL352" s="6"/>
      <c r="ZM352" s="6"/>
      <c r="ZN352" s="6"/>
      <c r="ZO352" s="6"/>
      <c r="ZP352" s="6"/>
      <c r="ZQ352" s="6"/>
      <c r="ZR352" s="6"/>
      <c r="ZS352" s="6"/>
      <c r="ZT352" s="6"/>
      <c r="ZU352" s="6"/>
      <c r="ZV352" s="6"/>
      <c r="ZW352" s="6"/>
      <c r="ZX352" s="6"/>
      <c r="ZY352" s="6"/>
      <c r="ZZ352" s="6"/>
      <c r="AAA352" s="6"/>
      <c r="AAB352" s="6"/>
      <c r="AAC352" s="6"/>
      <c r="AAD352" s="6"/>
      <c r="AAE352" s="6"/>
      <c r="AAF352" s="6"/>
      <c r="AAG352" s="6"/>
      <c r="AAH352" s="6"/>
      <c r="AAI352" s="6"/>
      <c r="AAJ352" s="6"/>
      <c r="AAK352" s="6"/>
      <c r="AAL352" s="6"/>
      <c r="AAM352" s="6"/>
      <c r="AAN352" s="6"/>
      <c r="AAO352" s="6"/>
      <c r="AAP352" s="6"/>
      <c r="AAQ352" s="6"/>
      <c r="AAR352" s="6"/>
      <c r="AAS352" s="6"/>
      <c r="AAT352" s="6"/>
      <c r="AAU352" s="6"/>
      <c r="AAV352" s="6"/>
      <c r="AAW352" s="6"/>
      <c r="AAX352" s="6"/>
      <c r="AAY352" s="6"/>
      <c r="AAZ352" s="6"/>
      <c r="ABA352" s="6"/>
      <c r="ABB352" s="6"/>
      <c r="ABC352" s="6"/>
      <c r="ABD352" s="6"/>
      <c r="ABE352" s="6"/>
      <c r="ABF352" s="6"/>
      <c r="ABG352" s="6"/>
      <c r="ABH352" s="6"/>
      <c r="ABI352" s="6"/>
      <c r="ABJ352" s="6"/>
      <c r="ABK352" s="6"/>
      <c r="ABL352" s="6"/>
      <c r="ABM352" s="6"/>
      <c r="ABN352" s="6"/>
      <c r="ABO352" s="6"/>
      <c r="ABP352" s="6"/>
      <c r="ABQ352" s="6"/>
      <c r="ABR352" s="6"/>
      <c r="ABS352" s="6"/>
      <c r="ABT352" s="6"/>
      <c r="ABU352" s="6"/>
      <c r="ABV352" s="6"/>
      <c r="ABW352" s="6"/>
      <c r="ABX352" s="6"/>
      <c r="ABY352" s="6"/>
      <c r="ABZ352" s="6"/>
      <c r="ACA352" s="6"/>
      <c r="ACB352" s="6"/>
      <c r="ACC352" s="6"/>
      <c r="ACD352" s="6"/>
      <c r="ACE352" s="6"/>
      <c r="ACF352" s="6"/>
      <c r="ACG352" s="6"/>
      <c r="ACH352" s="6"/>
      <c r="ACI352" s="6"/>
      <c r="ACJ352" s="6"/>
      <c r="ACK352" s="6"/>
      <c r="ACL352" s="6"/>
      <c r="ACM352" s="6"/>
      <c r="ACN352" s="6"/>
      <c r="ACO352" s="6"/>
      <c r="ACP352" s="6"/>
      <c r="ACQ352" s="6"/>
      <c r="ACR352" s="6"/>
      <c r="ACS352" s="6"/>
      <c r="ACT352" s="6"/>
      <c r="ACU352" s="6"/>
      <c r="ACV352" s="6"/>
      <c r="ACW352" s="6"/>
      <c r="ACX352" s="6"/>
      <c r="ACY352" s="6"/>
      <c r="ACZ352" s="6"/>
      <c r="ADA352" s="6"/>
      <c r="ADB352" s="6"/>
      <c r="ADC352" s="6"/>
      <c r="ADD352" s="6"/>
      <c r="ADE352" s="6"/>
      <c r="ADF352" s="6"/>
      <c r="ADG352" s="6"/>
      <c r="ADH352" s="6"/>
      <c r="ADI352" s="6"/>
      <c r="ADJ352" s="6"/>
      <c r="ADK352" s="6"/>
      <c r="ADL352" s="6"/>
      <c r="ADM352" s="6"/>
      <c r="ADN352" s="6"/>
      <c r="ADO352" s="6"/>
      <c r="ADP352" s="6"/>
      <c r="ADQ352" s="6"/>
      <c r="ADR352" s="6"/>
      <c r="ADS352" s="6"/>
      <c r="ADT352" s="6"/>
      <c r="ADU352" s="6"/>
      <c r="ADV352" s="6"/>
      <c r="ADW352" s="6"/>
      <c r="ADX352" s="6"/>
      <c r="ADY352" s="6"/>
      <c r="ADZ352" s="6"/>
      <c r="AEA352" s="6"/>
      <c r="AEB352" s="6"/>
      <c r="AEC352" s="6"/>
      <c r="AED352" s="6"/>
      <c r="AEE352" s="6"/>
      <c r="AEF352" s="6"/>
      <c r="AEG352" s="6"/>
      <c r="AEH352" s="6"/>
      <c r="AEI352" s="6"/>
      <c r="AEJ352" s="6"/>
      <c r="AEK352" s="6"/>
      <c r="AEL352" s="6"/>
      <c r="AEM352" s="6"/>
      <c r="AEN352" s="6"/>
      <c r="AEO352" s="6"/>
      <c r="AEP352" s="6"/>
      <c r="AEQ352" s="6"/>
      <c r="AER352" s="6"/>
      <c r="AES352" s="6"/>
      <c r="AET352" s="6"/>
      <c r="AEU352" s="6"/>
      <c r="AEV352" s="6"/>
      <c r="AEW352" s="6"/>
      <c r="AEX352" s="6"/>
      <c r="AEY352" s="6"/>
      <c r="AEZ352" s="6"/>
      <c r="AFA352" s="6"/>
      <c r="AFB352" s="6"/>
      <c r="AFC352" s="6"/>
      <c r="AFD352" s="6"/>
      <c r="AFE352" s="6"/>
      <c r="AFF352" s="6"/>
      <c r="AFG352" s="6"/>
      <c r="AFH352" s="6"/>
      <c r="AFI352" s="6"/>
      <c r="AFJ352" s="6"/>
      <c r="AFK352" s="6"/>
      <c r="AFL352" s="6"/>
    </row>
    <row r="353" spans="1:17" ht="171">
      <c r="A353" s="139">
        <v>3</v>
      </c>
      <c r="B353" s="146" t="s">
        <v>98</v>
      </c>
      <c r="C353" s="135" t="s">
        <v>523</v>
      </c>
      <c r="D353" s="135" t="s">
        <v>1466</v>
      </c>
      <c r="E353" s="95" t="s">
        <v>809</v>
      </c>
      <c r="F353" s="64" t="s">
        <v>1281</v>
      </c>
      <c r="G353" s="64" t="s">
        <v>1249</v>
      </c>
      <c r="H353" s="35">
        <f t="shared" ref="H353:M353" si="46">H355+H357+H358+H359+H360+H361+H362+H363+H364+H366+H367+H368+H369+H373+H374+H394+H395+H396+H397+H405+H398+H403+H404+H406+H407+H411+H408+H409+H410</f>
        <v>2468026.5</v>
      </c>
      <c r="I353" s="35">
        <f t="shared" si="46"/>
        <v>2417380.1</v>
      </c>
      <c r="J353" s="35">
        <f t="shared" si="46"/>
        <v>2235764.2000000002</v>
      </c>
      <c r="K353" s="35">
        <f t="shared" si="46"/>
        <v>1891456.4000000001</v>
      </c>
      <c r="L353" s="35">
        <f t="shared" si="46"/>
        <v>1899698.9000000001</v>
      </c>
      <c r="M353" s="35">
        <f t="shared" si="46"/>
        <v>1899698.9000000001</v>
      </c>
      <c r="N353" s="39" t="s">
        <v>1172</v>
      </c>
    </row>
    <row r="354" spans="1:17" ht="15">
      <c r="A354" s="140"/>
      <c r="B354" s="146"/>
      <c r="C354" s="135"/>
      <c r="D354" s="135"/>
      <c r="E354" s="95" t="s">
        <v>605</v>
      </c>
      <c r="F354" s="104"/>
      <c r="G354" s="104"/>
      <c r="H354" s="35"/>
      <c r="I354" s="34"/>
      <c r="J354" s="35"/>
      <c r="K354" s="35"/>
      <c r="L354" s="35"/>
      <c r="M354" s="35"/>
      <c r="N354" s="39"/>
      <c r="O354" s="28"/>
      <c r="P354" s="28"/>
      <c r="Q354" s="28"/>
    </row>
    <row r="355" spans="1:17" ht="56.25" customHeight="1">
      <c r="A355" s="140"/>
      <c r="B355" s="146" t="s">
        <v>839</v>
      </c>
      <c r="C355" s="185" t="s">
        <v>838</v>
      </c>
      <c r="D355" s="182" t="s">
        <v>1471</v>
      </c>
      <c r="E355" s="123" t="s">
        <v>1065</v>
      </c>
      <c r="F355" s="1" t="s">
        <v>648</v>
      </c>
      <c r="G355" s="1" t="s">
        <v>1066</v>
      </c>
      <c r="H355" s="210">
        <f>198161.4+1079.4</f>
        <v>199240.8</v>
      </c>
      <c r="I355" s="210">
        <f>152557.7+1047.9</f>
        <v>153605.6</v>
      </c>
      <c r="J355" s="186">
        <f>219790+1165.9</f>
        <v>220955.9</v>
      </c>
      <c r="K355" s="186">
        <f>232043.4+1241.2</f>
        <v>233284.6</v>
      </c>
      <c r="L355" s="210">
        <f>248102.6+1387.1</f>
        <v>249489.7</v>
      </c>
      <c r="M355" s="210">
        <f>248102.6+1387.1</f>
        <v>249489.7</v>
      </c>
      <c r="N355" s="169" t="s">
        <v>1370</v>
      </c>
    </row>
    <row r="356" spans="1:17" ht="60">
      <c r="A356" s="140"/>
      <c r="B356" s="146"/>
      <c r="C356" s="185"/>
      <c r="D356" s="182"/>
      <c r="E356" s="67" t="s">
        <v>1352</v>
      </c>
      <c r="F356" s="1" t="s">
        <v>1068</v>
      </c>
      <c r="G356" s="1" t="s">
        <v>1067</v>
      </c>
      <c r="H356" s="210"/>
      <c r="I356" s="210"/>
      <c r="J356" s="187"/>
      <c r="K356" s="187"/>
      <c r="L356" s="210"/>
      <c r="M356" s="210"/>
      <c r="N356" s="169"/>
    </row>
    <row r="357" spans="1:17" ht="60.75" customHeight="1">
      <c r="A357" s="140"/>
      <c r="B357" s="95" t="s">
        <v>1046</v>
      </c>
      <c r="C357" s="99" t="s">
        <v>840</v>
      </c>
      <c r="D357" s="90" t="s">
        <v>1047</v>
      </c>
      <c r="E357" s="80" t="s">
        <v>1179</v>
      </c>
      <c r="F357" s="101" t="s">
        <v>648</v>
      </c>
      <c r="G357" s="101" t="s">
        <v>810</v>
      </c>
      <c r="H357" s="89">
        <v>254.2</v>
      </c>
      <c r="I357" s="89">
        <v>174.5</v>
      </c>
      <c r="J357" s="89"/>
      <c r="K357" s="89"/>
      <c r="L357" s="89"/>
      <c r="M357" s="89"/>
      <c r="N357" s="2" t="s">
        <v>1048</v>
      </c>
    </row>
    <row r="358" spans="1:17" ht="93.75" customHeight="1">
      <c r="A358" s="140"/>
      <c r="B358" s="95" t="s">
        <v>842</v>
      </c>
      <c r="C358" s="99" t="s">
        <v>841</v>
      </c>
      <c r="D358" s="90" t="s">
        <v>227</v>
      </c>
      <c r="E358" s="80" t="s">
        <v>1443</v>
      </c>
      <c r="F358" s="101" t="s">
        <v>648</v>
      </c>
      <c r="G358" s="65">
        <v>40544</v>
      </c>
      <c r="H358" s="89">
        <v>24908</v>
      </c>
      <c r="I358" s="89">
        <v>23272.799999999999</v>
      </c>
      <c r="J358" s="102">
        <v>6040</v>
      </c>
      <c r="K358" s="102"/>
      <c r="L358" s="89"/>
      <c r="M358" s="89"/>
      <c r="N358" s="80" t="s">
        <v>1371</v>
      </c>
    </row>
    <row r="359" spans="1:17" ht="48" customHeight="1">
      <c r="A359" s="140"/>
      <c r="B359" s="95" t="s">
        <v>844</v>
      </c>
      <c r="C359" s="99" t="s">
        <v>843</v>
      </c>
      <c r="D359" s="90" t="s">
        <v>1471</v>
      </c>
      <c r="E359" s="80" t="s">
        <v>1352</v>
      </c>
      <c r="F359" s="101" t="s">
        <v>648</v>
      </c>
      <c r="G359" s="38" t="s">
        <v>1069</v>
      </c>
      <c r="H359" s="89">
        <f>26504+10843.6+56.5</f>
        <v>37404.1</v>
      </c>
      <c r="I359" s="89">
        <f>25117.9+10843.6+56.5</f>
        <v>36018</v>
      </c>
      <c r="J359" s="89">
        <f>37284.7+10900.1</f>
        <v>48184.799999999996</v>
      </c>
      <c r="K359" s="89">
        <f>33484.1+10900.1</f>
        <v>44384.2</v>
      </c>
      <c r="L359" s="89">
        <f>33484.1+10900.1</f>
        <v>44384.2</v>
      </c>
      <c r="M359" s="89">
        <f>33484.1+10900.1</f>
        <v>44384.2</v>
      </c>
      <c r="N359" s="2"/>
    </row>
    <row r="360" spans="1:17" ht="69.75" customHeight="1">
      <c r="A360" s="140"/>
      <c r="B360" s="95" t="s">
        <v>846</v>
      </c>
      <c r="C360" s="99" t="s">
        <v>845</v>
      </c>
      <c r="D360" s="90" t="s">
        <v>1047</v>
      </c>
      <c r="E360" s="80" t="s">
        <v>1049</v>
      </c>
      <c r="F360" s="101" t="s">
        <v>648</v>
      </c>
      <c r="G360" s="101" t="s">
        <v>645</v>
      </c>
      <c r="H360" s="89">
        <v>495.6</v>
      </c>
      <c r="I360" s="89">
        <v>495.6</v>
      </c>
      <c r="J360" s="89">
        <v>495.7</v>
      </c>
      <c r="K360" s="89">
        <v>495.7</v>
      </c>
      <c r="L360" s="89">
        <v>495.7</v>
      </c>
      <c r="M360" s="89">
        <v>495.7</v>
      </c>
      <c r="N360" s="2" t="s">
        <v>1372</v>
      </c>
    </row>
    <row r="361" spans="1:17" ht="71.25">
      <c r="A361" s="140"/>
      <c r="B361" s="95" t="s">
        <v>848</v>
      </c>
      <c r="C361" s="99" t="s">
        <v>847</v>
      </c>
      <c r="D361" s="90" t="s">
        <v>562</v>
      </c>
      <c r="E361" s="80" t="s">
        <v>1050</v>
      </c>
      <c r="F361" s="101" t="s">
        <v>648</v>
      </c>
      <c r="G361" s="101" t="s">
        <v>1051</v>
      </c>
      <c r="H361" s="89">
        <v>1026.5999999999999</v>
      </c>
      <c r="I361" s="89">
        <v>1026.5999999999999</v>
      </c>
      <c r="J361" s="89">
        <v>1026.5999999999999</v>
      </c>
      <c r="K361" s="89">
        <v>1026.5999999999999</v>
      </c>
      <c r="L361" s="89">
        <v>1026.5999999999999</v>
      </c>
      <c r="M361" s="89">
        <v>1026.5999999999999</v>
      </c>
      <c r="N361" s="2" t="s">
        <v>1373</v>
      </c>
    </row>
    <row r="362" spans="1:17" ht="75" customHeight="1">
      <c r="A362" s="140"/>
      <c r="B362" s="95" t="s">
        <v>850</v>
      </c>
      <c r="C362" s="99" t="s">
        <v>849</v>
      </c>
      <c r="D362" s="90" t="s">
        <v>444</v>
      </c>
      <c r="E362" s="80" t="s">
        <v>1052</v>
      </c>
      <c r="F362" s="101" t="s">
        <v>648</v>
      </c>
      <c r="G362" s="101" t="s">
        <v>813</v>
      </c>
      <c r="H362" s="89">
        <v>783.1</v>
      </c>
      <c r="I362" s="89">
        <v>783.1</v>
      </c>
      <c r="J362" s="89">
        <v>1160</v>
      </c>
      <c r="K362" s="89">
        <v>783</v>
      </c>
      <c r="L362" s="89">
        <v>783</v>
      </c>
      <c r="M362" s="89">
        <v>783</v>
      </c>
      <c r="N362" s="2" t="s">
        <v>1451</v>
      </c>
    </row>
    <row r="363" spans="1:17" ht="161.25" customHeight="1">
      <c r="A363" s="140"/>
      <c r="B363" s="105" t="s">
        <v>852</v>
      </c>
      <c r="C363" s="99" t="s">
        <v>851</v>
      </c>
      <c r="D363" s="90" t="s">
        <v>808</v>
      </c>
      <c r="E363" s="88" t="s">
        <v>816</v>
      </c>
      <c r="F363" s="99" t="s">
        <v>648</v>
      </c>
      <c r="G363" s="38" t="s">
        <v>818</v>
      </c>
      <c r="H363" s="79">
        <v>2052.5</v>
      </c>
      <c r="I363" s="82">
        <v>2052.5</v>
      </c>
      <c r="J363" s="79">
        <v>1775.2</v>
      </c>
      <c r="K363" s="79">
        <v>1775.2</v>
      </c>
      <c r="L363" s="79">
        <v>1775.2</v>
      </c>
      <c r="M363" s="79">
        <v>1775.2</v>
      </c>
      <c r="N363" s="80" t="s">
        <v>1374</v>
      </c>
    </row>
    <row r="364" spans="1:17" ht="75.75" customHeight="1">
      <c r="A364" s="140"/>
      <c r="B364" s="134" t="s">
        <v>854</v>
      </c>
      <c r="C364" s="185" t="s">
        <v>853</v>
      </c>
      <c r="D364" s="157" t="s">
        <v>664</v>
      </c>
      <c r="E364" s="88" t="s">
        <v>812</v>
      </c>
      <c r="F364" s="99" t="s">
        <v>811</v>
      </c>
      <c r="G364" s="99" t="s">
        <v>817</v>
      </c>
      <c r="H364" s="154">
        <v>277.7</v>
      </c>
      <c r="I364" s="161">
        <v>277.7</v>
      </c>
      <c r="J364" s="129">
        <v>277.7</v>
      </c>
      <c r="K364" s="129">
        <v>277.7</v>
      </c>
      <c r="L364" s="154">
        <v>277.7</v>
      </c>
      <c r="M364" s="154">
        <v>277.7</v>
      </c>
      <c r="N364" s="169" t="s">
        <v>1375</v>
      </c>
    </row>
    <row r="365" spans="1:17" ht="51" customHeight="1">
      <c r="A365" s="140"/>
      <c r="B365" s="134"/>
      <c r="C365" s="185"/>
      <c r="D365" s="157"/>
      <c r="E365" s="88" t="s">
        <v>945</v>
      </c>
      <c r="F365" s="99" t="s">
        <v>648</v>
      </c>
      <c r="G365" s="61" t="s">
        <v>946</v>
      </c>
      <c r="H365" s="154"/>
      <c r="I365" s="161"/>
      <c r="J365" s="130"/>
      <c r="K365" s="130"/>
      <c r="L365" s="154"/>
      <c r="M365" s="154"/>
      <c r="N365" s="169"/>
    </row>
    <row r="366" spans="1:17" ht="96.75" customHeight="1">
      <c r="A366" s="140"/>
      <c r="B366" s="105" t="s">
        <v>856</v>
      </c>
      <c r="C366" s="99" t="s">
        <v>855</v>
      </c>
      <c r="D366" s="90" t="s">
        <v>1472</v>
      </c>
      <c r="E366" s="88" t="s">
        <v>976</v>
      </c>
      <c r="F366" s="99" t="s">
        <v>648</v>
      </c>
      <c r="G366" s="38" t="s">
        <v>235</v>
      </c>
      <c r="H366" s="79">
        <f>129269.6+481</f>
        <v>129750.6</v>
      </c>
      <c r="I366" s="82">
        <f>128468.5+381.9</f>
        <v>128850.4</v>
      </c>
      <c r="J366" s="79">
        <f>123322.2+481.2</f>
        <v>123803.4</v>
      </c>
      <c r="K366" s="79">
        <f>99245.6+481.2</f>
        <v>99726.8</v>
      </c>
      <c r="L366" s="79">
        <f>99245.6+481.2</f>
        <v>99726.8</v>
      </c>
      <c r="M366" s="79">
        <f>99245.6+481.2</f>
        <v>99726.8</v>
      </c>
      <c r="N366" s="80" t="s">
        <v>1376</v>
      </c>
    </row>
    <row r="367" spans="1:17" ht="90.75" customHeight="1">
      <c r="A367" s="140"/>
      <c r="B367" s="105" t="s">
        <v>858</v>
      </c>
      <c r="C367" s="99" t="s">
        <v>857</v>
      </c>
      <c r="D367" s="90" t="s">
        <v>363</v>
      </c>
      <c r="E367" s="88" t="s">
        <v>976</v>
      </c>
      <c r="F367" s="99" t="s">
        <v>648</v>
      </c>
      <c r="G367" s="38" t="s">
        <v>235</v>
      </c>
      <c r="H367" s="79">
        <v>2502.6</v>
      </c>
      <c r="I367" s="82">
        <v>2482</v>
      </c>
      <c r="J367" s="79">
        <v>2976.2</v>
      </c>
      <c r="K367" s="79">
        <v>2539.4</v>
      </c>
      <c r="L367" s="79">
        <v>2539.4</v>
      </c>
      <c r="M367" s="79">
        <v>2539.4</v>
      </c>
      <c r="N367" s="80" t="s">
        <v>1377</v>
      </c>
    </row>
    <row r="368" spans="1:17" ht="143.25" customHeight="1">
      <c r="A368" s="140"/>
      <c r="B368" s="107" t="s">
        <v>860</v>
      </c>
      <c r="C368" s="99" t="s">
        <v>859</v>
      </c>
      <c r="D368" s="90" t="s">
        <v>227</v>
      </c>
      <c r="E368" s="88" t="s">
        <v>976</v>
      </c>
      <c r="F368" s="99" t="s">
        <v>648</v>
      </c>
      <c r="G368" s="38" t="s">
        <v>235</v>
      </c>
      <c r="H368" s="79">
        <v>105494.8</v>
      </c>
      <c r="I368" s="82">
        <v>105489.9</v>
      </c>
      <c r="J368" s="79">
        <v>118524.3</v>
      </c>
      <c r="K368" s="79">
        <v>80292.100000000006</v>
      </c>
      <c r="L368" s="79">
        <v>80292.100000000006</v>
      </c>
      <c r="M368" s="79">
        <v>80292.100000000006</v>
      </c>
      <c r="N368" s="80" t="s">
        <v>1378</v>
      </c>
    </row>
    <row r="369" spans="1:15" ht="45">
      <c r="A369" s="140"/>
      <c r="B369" s="195" t="s">
        <v>862</v>
      </c>
      <c r="C369" s="185" t="s">
        <v>861</v>
      </c>
      <c r="D369" s="157" t="s">
        <v>1467</v>
      </c>
      <c r="E369" s="88" t="s">
        <v>977</v>
      </c>
      <c r="F369" s="99" t="s">
        <v>648</v>
      </c>
      <c r="G369" s="38">
        <v>38353</v>
      </c>
      <c r="H369" s="154">
        <v>5046.3</v>
      </c>
      <c r="I369" s="161">
        <v>5046.2</v>
      </c>
      <c r="J369" s="129">
        <v>4370.7</v>
      </c>
      <c r="K369" s="129">
        <v>4411.8</v>
      </c>
      <c r="L369" s="154">
        <v>4411.8</v>
      </c>
      <c r="M369" s="154">
        <v>4411.8</v>
      </c>
      <c r="N369" s="169" t="s">
        <v>1379</v>
      </c>
    </row>
    <row r="370" spans="1:15" ht="60">
      <c r="A370" s="140"/>
      <c r="B370" s="195"/>
      <c r="C370" s="185"/>
      <c r="D370" s="157"/>
      <c r="E370" s="88" t="s">
        <v>978</v>
      </c>
      <c r="F370" s="99" t="s">
        <v>648</v>
      </c>
      <c r="G370" s="38">
        <v>39448</v>
      </c>
      <c r="H370" s="154"/>
      <c r="I370" s="161"/>
      <c r="J370" s="162"/>
      <c r="K370" s="162"/>
      <c r="L370" s="154"/>
      <c r="M370" s="154"/>
      <c r="N370" s="169"/>
    </row>
    <row r="371" spans="1:15" ht="66" customHeight="1">
      <c r="A371" s="140"/>
      <c r="B371" s="195"/>
      <c r="C371" s="185"/>
      <c r="D371" s="157"/>
      <c r="E371" s="88" t="s">
        <v>979</v>
      </c>
      <c r="F371" s="99" t="s">
        <v>648</v>
      </c>
      <c r="G371" s="38">
        <v>38353</v>
      </c>
      <c r="H371" s="154"/>
      <c r="I371" s="161"/>
      <c r="J371" s="162"/>
      <c r="K371" s="162"/>
      <c r="L371" s="154"/>
      <c r="M371" s="154"/>
      <c r="N371" s="169"/>
    </row>
    <row r="372" spans="1:15" ht="50.25" customHeight="1">
      <c r="A372" s="140"/>
      <c r="B372" s="195"/>
      <c r="C372" s="185"/>
      <c r="D372" s="157"/>
      <c r="E372" s="88" t="s">
        <v>982</v>
      </c>
      <c r="F372" s="99" t="s">
        <v>648</v>
      </c>
      <c r="G372" s="38">
        <v>39448</v>
      </c>
      <c r="H372" s="154"/>
      <c r="I372" s="161"/>
      <c r="J372" s="130"/>
      <c r="K372" s="130"/>
      <c r="L372" s="154"/>
      <c r="M372" s="154"/>
      <c r="N372" s="169"/>
    </row>
    <row r="373" spans="1:15" ht="54" customHeight="1">
      <c r="A373" s="140"/>
      <c r="B373" s="105" t="s">
        <v>864</v>
      </c>
      <c r="C373" s="99" t="s">
        <v>863</v>
      </c>
      <c r="D373" s="90" t="s">
        <v>227</v>
      </c>
      <c r="E373" s="88" t="s">
        <v>1448</v>
      </c>
      <c r="F373" s="99" t="s">
        <v>648</v>
      </c>
      <c r="G373" s="38">
        <v>40544</v>
      </c>
      <c r="H373" s="66">
        <v>761016.8</v>
      </c>
      <c r="I373" s="66">
        <v>760939.6</v>
      </c>
      <c r="J373" s="66">
        <v>927923.6</v>
      </c>
      <c r="K373" s="66">
        <v>834377.2</v>
      </c>
      <c r="L373" s="66">
        <v>834377.2</v>
      </c>
      <c r="M373" s="66">
        <v>834377.2</v>
      </c>
      <c r="N373" s="80" t="s">
        <v>1380</v>
      </c>
    </row>
    <row r="374" spans="1:15" ht="65.25" customHeight="1">
      <c r="A374" s="140"/>
      <c r="B374" s="134" t="s">
        <v>866</v>
      </c>
      <c r="C374" s="185" t="s">
        <v>865</v>
      </c>
      <c r="D374" s="157" t="s">
        <v>1473</v>
      </c>
      <c r="E374" s="88" t="s">
        <v>937</v>
      </c>
      <c r="F374" s="99" t="s">
        <v>648</v>
      </c>
      <c r="G374" s="61" t="s">
        <v>235</v>
      </c>
      <c r="H374" s="79">
        <f>H376+H377+H378+H379+H380+H381+H382+H383+H384+H385+H386+H387+H388+H389+H390+H391+H392</f>
        <v>530681.99999999988</v>
      </c>
      <c r="I374" s="79">
        <f t="shared" ref="I374:M374" si="47">I376+I377+I378+I379+I380+I381+I382+I383+I384+I385+I386+I387+I388+I389+I390+I391+I392</f>
        <v>530041.1</v>
      </c>
      <c r="J374" s="79">
        <f t="shared" si="47"/>
        <v>586119.80000000005</v>
      </c>
      <c r="K374" s="79">
        <f t="shared" si="47"/>
        <v>447761.00000000006</v>
      </c>
      <c r="L374" s="79">
        <f t="shared" si="47"/>
        <v>446612.00000000006</v>
      </c>
      <c r="M374" s="79">
        <f t="shared" si="47"/>
        <v>446612.00000000006</v>
      </c>
      <c r="N374" s="80"/>
      <c r="O374" s="19"/>
    </row>
    <row r="375" spans="1:15" ht="15">
      <c r="A375" s="140"/>
      <c r="B375" s="134"/>
      <c r="C375" s="185"/>
      <c r="D375" s="157"/>
      <c r="E375" s="88" t="s">
        <v>605</v>
      </c>
      <c r="F375" s="99"/>
      <c r="G375" s="38"/>
      <c r="H375" s="79"/>
      <c r="I375" s="82"/>
      <c r="J375" s="79"/>
      <c r="K375" s="79"/>
      <c r="L375" s="79"/>
      <c r="M375" s="79"/>
      <c r="N375" s="80"/>
      <c r="O375" s="19"/>
    </row>
    <row r="376" spans="1:15" ht="66.75" customHeight="1">
      <c r="A376" s="140"/>
      <c r="B376" s="134"/>
      <c r="C376" s="99" t="s">
        <v>938</v>
      </c>
      <c r="D376" s="90" t="s">
        <v>665</v>
      </c>
      <c r="E376" s="88" t="s">
        <v>937</v>
      </c>
      <c r="F376" s="99" t="s">
        <v>648</v>
      </c>
      <c r="G376" s="61" t="s">
        <v>235</v>
      </c>
      <c r="H376" s="79">
        <v>268.89999999999998</v>
      </c>
      <c r="I376" s="82">
        <v>268.89999999999998</v>
      </c>
      <c r="J376" s="79"/>
      <c r="K376" s="79"/>
      <c r="L376" s="79"/>
      <c r="M376" s="79"/>
      <c r="N376" s="80" t="s">
        <v>1381</v>
      </c>
      <c r="O376" s="19"/>
    </row>
    <row r="377" spans="1:15" ht="117" customHeight="1">
      <c r="A377" s="140"/>
      <c r="B377" s="134"/>
      <c r="C377" s="99" t="s">
        <v>1156</v>
      </c>
      <c r="D377" s="90" t="s">
        <v>665</v>
      </c>
      <c r="E377" s="88" t="s">
        <v>1007</v>
      </c>
      <c r="F377" s="99" t="s">
        <v>648</v>
      </c>
      <c r="G377" s="99" t="s">
        <v>1006</v>
      </c>
      <c r="H377" s="79">
        <v>2731.8</v>
      </c>
      <c r="I377" s="82">
        <v>2731.6</v>
      </c>
      <c r="J377" s="79"/>
      <c r="K377" s="79"/>
      <c r="L377" s="79"/>
      <c r="M377" s="79"/>
      <c r="N377" s="88" t="s">
        <v>1173</v>
      </c>
      <c r="O377" s="19"/>
    </row>
    <row r="378" spans="1:15" ht="67.5" customHeight="1">
      <c r="A378" s="140"/>
      <c r="B378" s="134"/>
      <c r="C378" s="99" t="s">
        <v>1157</v>
      </c>
      <c r="D378" s="90" t="s">
        <v>194</v>
      </c>
      <c r="E378" s="67" t="s">
        <v>1136</v>
      </c>
      <c r="F378" s="1" t="s">
        <v>1137</v>
      </c>
      <c r="G378" s="1" t="s">
        <v>1069</v>
      </c>
      <c r="H378" s="79">
        <v>458.9</v>
      </c>
      <c r="I378" s="82">
        <v>458.9</v>
      </c>
      <c r="J378" s="79">
        <v>999</v>
      </c>
      <c r="K378" s="79">
        <v>999</v>
      </c>
      <c r="L378" s="79">
        <v>999</v>
      </c>
      <c r="M378" s="79">
        <v>999</v>
      </c>
      <c r="N378" s="67" t="s">
        <v>1382</v>
      </c>
      <c r="O378" s="19"/>
    </row>
    <row r="379" spans="1:15" ht="64.5" customHeight="1">
      <c r="A379" s="140"/>
      <c r="B379" s="134"/>
      <c r="C379" s="99" t="s">
        <v>1158</v>
      </c>
      <c r="D379" s="90" t="s">
        <v>194</v>
      </c>
      <c r="E379" s="67" t="s">
        <v>1353</v>
      </c>
      <c r="F379" s="1" t="s">
        <v>1138</v>
      </c>
      <c r="G379" s="1" t="s">
        <v>1139</v>
      </c>
      <c r="H379" s="79">
        <v>11263.7</v>
      </c>
      <c r="I379" s="82">
        <v>11058</v>
      </c>
      <c r="J379" s="79">
        <v>9295.2000000000007</v>
      </c>
      <c r="K379" s="79">
        <v>6339.2</v>
      </c>
      <c r="L379" s="79">
        <v>6339.2</v>
      </c>
      <c r="M379" s="79">
        <v>6339.2</v>
      </c>
      <c r="N379" s="67" t="s">
        <v>1383</v>
      </c>
      <c r="O379" s="19"/>
    </row>
    <row r="380" spans="1:15" ht="115.5" customHeight="1">
      <c r="A380" s="140"/>
      <c r="B380" s="134"/>
      <c r="C380" s="99" t="s">
        <v>1159</v>
      </c>
      <c r="D380" s="90" t="s">
        <v>194</v>
      </c>
      <c r="E380" s="67" t="s">
        <v>1136</v>
      </c>
      <c r="F380" s="1" t="s">
        <v>1137</v>
      </c>
      <c r="G380" s="1" t="s">
        <v>1069</v>
      </c>
      <c r="H380" s="79">
        <v>367031.7</v>
      </c>
      <c r="I380" s="82">
        <v>367031.7</v>
      </c>
      <c r="J380" s="79">
        <v>418119.8</v>
      </c>
      <c r="K380" s="79">
        <v>285552.40000000002</v>
      </c>
      <c r="L380" s="79">
        <v>285552.40000000002</v>
      </c>
      <c r="M380" s="79">
        <v>285552.40000000002</v>
      </c>
      <c r="N380" s="67" t="s">
        <v>1384</v>
      </c>
      <c r="O380" s="19"/>
    </row>
    <row r="381" spans="1:15" ht="144" customHeight="1">
      <c r="A381" s="140"/>
      <c r="B381" s="134"/>
      <c r="C381" s="99" t="s">
        <v>1160</v>
      </c>
      <c r="D381" s="90" t="s">
        <v>1142</v>
      </c>
      <c r="E381" s="88" t="s">
        <v>1140</v>
      </c>
      <c r="F381" s="99" t="s">
        <v>648</v>
      </c>
      <c r="G381" s="38" t="s">
        <v>1141</v>
      </c>
      <c r="H381" s="79">
        <v>367.3</v>
      </c>
      <c r="I381" s="82">
        <v>367.3</v>
      </c>
      <c r="J381" s="79"/>
      <c r="K381" s="79"/>
      <c r="L381" s="79"/>
      <c r="M381" s="79"/>
      <c r="N381" s="88" t="s">
        <v>1385</v>
      </c>
      <c r="O381" s="19"/>
    </row>
    <row r="382" spans="1:15" ht="69" customHeight="1">
      <c r="A382" s="140"/>
      <c r="B382" s="134"/>
      <c r="C382" s="99" t="s">
        <v>1161</v>
      </c>
      <c r="D382" s="90" t="s">
        <v>194</v>
      </c>
      <c r="E382" s="67" t="s">
        <v>1352</v>
      </c>
      <c r="F382" s="1" t="s">
        <v>1143</v>
      </c>
      <c r="G382" s="1" t="s">
        <v>1067</v>
      </c>
      <c r="H382" s="79">
        <v>372.8</v>
      </c>
      <c r="I382" s="82">
        <v>363.2</v>
      </c>
      <c r="J382" s="79">
        <v>530.79999999999995</v>
      </c>
      <c r="K382" s="79">
        <v>530.79999999999995</v>
      </c>
      <c r="L382" s="79">
        <v>530.79999999999995</v>
      </c>
      <c r="M382" s="79">
        <v>530.79999999999995</v>
      </c>
      <c r="N382" s="67" t="s">
        <v>1386</v>
      </c>
      <c r="O382" s="19"/>
    </row>
    <row r="383" spans="1:15" ht="65.25" customHeight="1">
      <c r="A383" s="140"/>
      <c r="B383" s="134"/>
      <c r="C383" s="99" t="s">
        <v>1162</v>
      </c>
      <c r="D383" s="90" t="s">
        <v>194</v>
      </c>
      <c r="E383" s="67" t="s">
        <v>1354</v>
      </c>
      <c r="F383" s="1" t="s">
        <v>1144</v>
      </c>
      <c r="G383" s="1" t="s">
        <v>1145</v>
      </c>
      <c r="H383" s="79">
        <v>8000</v>
      </c>
      <c r="I383" s="82">
        <f>5250+2750</f>
        <v>8000</v>
      </c>
      <c r="J383" s="79">
        <v>8000</v>
      </c>
      <c r="K383" s="79">
        <v>8000</v>
      </c>
      <c r="L383" s="79">
        <v>8000</v>
      </c>
      <c r="M383" s="79">
        <v>8000</v>
      </c>
      <c r="N383" s="67" t="s">
        <v>1387</v>
      </c>
      <c r="O383" s="19"/>
    </row>
    <row r="384" spans="1:15" ht="155.25" hidden="1" customHeight="1">
      <c r="A384" s="140"/>
      <c r="B384" s="134"/>
      <c r="C384" s="99" t="s">
        <v>1163</v>
      </c>
      <c r="D384" s="101">
        <v>1002</v>
      </c>
      <c r="E384" s="55" t="s">
        <v>1146</v>
      </c>
      <c r="F384" s="1" t="s">
        <v>196</v>
      </c>
      <c r="G384" s="38" t="s">
        <v>1147</v>
      </c>
      <c r="H384" s="79"/>
      <c r="I384" s="82"/>
      <c r="J384" s="79"/>
      <c r="K384" s="79"/>
      <c r="L384" s="79"/>
      <c r="M384" s="79"/>
      <c r="N384" s="88" t="s">
        <v>1188</v>
      </c>
      <c r="O384" s="19"/>
    </row>
    <row r="385" spans="1:15" ht="60">
      <c r="A385" s="140"/>
      <c r="B385" s="134"/>
      <c r="C385" s="99" t="s">
        <v>1163</v>
      </c>
      <c r="D385" s="106">
        <v>707</v>
      </c>
      <c r="E385" s="67" t="s">
        <v>1352</v>
      </c>
      <c r="F385" s="1" t="s">
        <v>1148</v>
      </c>
      <c r="G385" s="1" t="s">
        <v>1067</v>
      </c>
      <c r="H385" s="79">
        <f>25527.7+212.6</f>
        <v>25740.3</v>
      </c>
      <c r="I385" s="79">
        <f>25164.7+212.6</f>
        <v>25377.3</v>
      </c>
      <c r="J385" s="79">
        <f>34009.1+231.4</f>
        <v>34240.5</v>
      </c>
      <c r="K385" s="79">
        <f>34009.1+231.4</f>
        <v>34240.5</v>
      </c>
      <c r="L385" s="79">
        <f>34009.1+231.4</f>
        <v>34240.5</v>
      </c>
      <c r="M385" s="79">
        <f>34009.1+231.4</f>
        <v>34240.5</v>
      </c>
      <c r="N385" s="67" t="s">
        <v>1388</v>
      </c>
      <c r="O385" s="19"/>
    </row>
    <row r="386" spans="1:15" ht="94.5" customHeight="1">
      <c r="A386" s="140"/>
      <c r="B386" s="134"/>
      <c r="C386" s="99" t="s">
        <v>1164</v>
      </c>
      <c r="D386" s="101">
        <v>1006</v>
      </c>
      <c r="E386" s="67" t="s">
        <v>1352</v>
      </c>
      <c r="F386" s="99" t="s">
        <v>1149</v>
      </c>
      <c r="G386" s="38" t="s">
        <v>1069</v>
      </c>
      <c r="H386" s="79">
        <f>12941.3+212+5929.6+92772.4+91.6</f>
        <v>111946.9</v>
      </c>
      <c r="I386" s="82">
        <f>12941.3+212+5929.6+92772.4+90</f>
        <v>111945.29999999999</v>
      </c>
      <c r="J386" s="79">
        <f>12419.2+212+5404.5+91817.7+91.2</f>
        <v>109944.59999999999</v>
      </c>
      <c r="K386" s="79">
        <f>12206.6+5404.5+88680.6+91.2</f>
        <v>106382.90000000001</v>
      </c>
      <c r="L386" s="79">
        <f>12206.6+5404.5+88680.6+91.2</f>
        <v>106382.90000000001</v>
      </c>
      <c r="M386" s="79">
        <f>12206.6+5404.5+88680.6+91.2</f>
        <v>106382.90000000001</v>
      </c>
      <c r="N386" s="88" t="s">
        <v>1518</v>
      </c>
      <c r="O386" s="19"/>
    </row>
    <row r="387" spans="1:15" ht="81.75" hidden="1" customHeight="1">
      <c r="A387" s="140"/>
      <c r="B387" s="134"/>
      <c r="C387" s="99" t="s">
        <v>1165</v>
      </c>
      <c r="D387" s="101">
        <v>1002</v>
      </c>
      <c r="E387" s="88" t="s">
        <v>1150</v>
      </c>
      <c r="F387" s="99" t="s">
        <v>648</v>
      </c>
      <c r="G387" s="38" t="s">
        <v>1151</v>
      </c>
      <c r="H387" s="79"/>
      <c r="I387" s="68"/>
      <c r="J387" s="79"/>
      <c r="K387" s="79"/>
      <c r="L387" s="79"/>
      <c r="M387" s="79"/>
      <c r="N387" s="88" t="s">
        <v>1187</v>
      </c>
      <c r="O387" s="19"/>
    </row>
    <row r="388" spans="1:15" ht="45">
      <c r="A388" s="140"/>
      <c r="B388" s="134"/>
      <c r="C388" s="99" t="s">
        <v>1165</v>
      </c>
      <c r="D388" s="101">
        <v>1002</v>
      </c>
      <c r="E388" s="88" t="s">
        <v>1152</v>
      </c>
      <c r="F388" s="99" t="s">
        <v>648</v>
      </c>
      <c r="G388" s="38" t="s">
        <v>1100</v>
      </c>
      <c r="H388" s="79">
        <v>40</v>
      </c>
      <c r="I388" s="82">
        <f>40</f>
        <v>40</v>
      </c>
      <c r="J388" s="79"/>
      <c r="K388" s="79">
        <v>1149</v>
      </c>
      <c r="L388" s="79"/>
      <c r="M388" s="79"/>
      <c r="N388" s="88" t="s">
        <v>1362</v>
      </c>
      <c r="O388" s="19"/>
    </row>
    <row r="389" spans="1:15" ht="78" hidden="1" customHeight="1">
      <c r="A389" s="140"/>
      <c r="B389" s="134"/>
      <c r="C389" s="99" t="s">
        <v>1168</v>
      </c>
      <c r="D389" s="101">
        <v>1002</v>
      </c>
      <c r="E389" s="88" t="s">
        <v>1153</v>
      </c>
      <c r="F389" s="99" t="s">
        <v>648</v>
      </c>
      <c r="G389" s="38" t="s">
        <v>1154</v>
      </c>
      <c r="H389" s="79"/>
      <c r="I389" s="82"/>
      <c r="J389" s="79"/>
      <c r="K389" s="79"/>
      <c r="L389" s="79"/>
      <c r="M389" s="79"/>
      <c r="N389" s="88" t="s">
        <v>1186</v>
      </c>
      <c r="O389" s="19"/>
    </row>
    <row r="390" spans="1:15" ht="85.5" customHeight="1">
      <c r="A390" s="140"/>
      <c r="B390" s="134"/>
      <c r="C390" s="99" t="s">
        <v>1166</v>
      </c>
      <c r="D390" s="101">
        <v>1002</v>
      </c>
      <c r="E390" s="88" t="s">
        <v>1279</v>
      </c>
      <c r="F390" s="99" t="s">
        <v>648</v>
      </c>
      <c r="G390" s="38" t="s">
        <v>777</v>
      </c>
      <c r="H390" s="79">
        <v>310</v>
      </c>
      <c r="I390" s="82">
        <v>310</v>
      </c>
      <c r="J390" s="79"/>
      <c r="K390" s="79"/>
      <c r="L390" s="79"/>
      <c r="M390" s="79"/>
      <c r="N390" s="88" t="s">
        <v>1389</v>
      </c>
      <c r="O390" s="19"/>
    </row>
    <row r="391" spans="1:15" ht="60">
      <c r="A391" s="140"/>
      <c r="B391" s="134"/>
      <c r="C391" s="99" t="s">
        <v>1167</v>
      </c>
      <c r="D391" s="101">
        <v>1002</v>
      </c>
      <c r="E391" s="88" t="s">
        <v>1280</v>
      </c>
      <c r="F391" s="99" t="s">
        <v>648</v>
      </c>
      <c r="G391" s="38" t="s">
        <v>1155</v>
      </c>
      <c r="H391" s="79"/>
      <c r="I391" s="82"/>
      <c r="J391" s="79">
        <v>2911.4</v>
      </c>
      <c r="K391" s="79">
        <v>2871.4</v>
      </c>
      <c r="L391" s="79">
        <v>2871.4</v>
      </c>
      <c r="M391" s="79">
        <v>2871.4</v>
      </c>
      <c r="N391" s="88" t="s">
        <v>1390</v>
      </c>
      <c r="O391" s="19"/>
    </row>
    <row r="392" spans="1:15" ht="45">
      <c r="A392" s="140"/>
      <c r="B392" s="134"/>
      <c r="C392" s="99" t="s">
        <v>1168</v>
      </c>
      <c r="D392" s="182" t="s">
        <v>1468</v>
      </c>
      <c r="E392" s="229" t="s">
        <v>1136</v>
      </c>
      <c r="F392" s="1" t="s">
        <v>1137</v>
      </c>
      <c r="G392" s="1" t="s">
        <v>1069</v>
      </c>
      <c r="H392" s="161">
        <f>1675.8+473.9</f>
        <v>2149.6999999999998</v>
      </c>
      <c r="I392" s="161">
        <f>1675.8+413.1</f>
        <v>2088.9</v>
      </c>
      <c r="J392" s="131">
        <f>1675.8+402.7</f>
        <v>2078.5</v>
      </c>
      <c r="K392" s="131">
        <f>1675.8+20</f>
        <v>1695.8</v>
      </c>
      <c r="L392" s="161">
        <f>1675.8+20</f>
        <v>1695.8</v>
      </c>
      <c r="M392" s="161">
        <f>1675.8+20</f>
        <v>1695.8</v>
      </c>
      <c r="N392" s="184" t="s">
        <v>1391</v>
      </c>
      <c r="O392" s="19"/>
    </row>
    <row r="393" spans="1:15" ht="45">
      <c r="A393" s="140"/>
      <c r="B393" s="134"/>
      <c r="C393" s="99" t="s">
        <v>1168</v>
      </c>
      <c r="D393" s="182"/>
      <c r="E393" s="229"/>
      <c r="F393" s="1" t="s">
        <v>1137</v>
      </c>
      <c r="G393" s="1" t="s">
        <v>1069</v>
      </c>
      <c r="H393" s="161"/>
      <c r="I393" s="161"/>
      <c r="J393" s="132"/>
      <c r="K393" s="132"/>
      <c r="L393" s="161"/>
      <c r="M393" s="161"/>
      <c r="N393" s="184"/>
      <c r="O393" s="19"/>
    </row>
    <row r="394" spans="1:15" ht="72.75" customHeight="1">
      <c r="A394" s="140"/>
      <c r="B394" s="105" t="s">
        <v>868</v>
      </c>
      <c r="C394" s="99" t="s">
        <v>867</v>
      </c>
      <c r="D394" s="90" t="s">
        <v>194</v>
      </c>
      <c r="E394" s="124" t="s">
        <v>1070</v>
      </c>
      <c r="F394" s="1" t="s">
        <v>648</v>
      </c>
      <c r="G394" s="1" t="s">
        <v>1071</v>
      </c>
      <c r="H394" s="79">
        <v>219639.8</v>
      </c>
      <c r="I394" s="82">
        <v>219639.7</v>
      </c>
      <c r="J394" s="79"/>
      <c r="K394" s="79"/>
      <c r="L394" s="79"/>
      <c r="M394" s="79"/>
      <c r="N394" s="80" t="s">
        <v>1392</v>
      </c>
      <c r="O394" s="19"/>
    </row>
    <row r="395" spans="1:15" ht="96.75" customHeight="1">
      <c r="A395" s="140"/>
      <c r="B395" s="105" t="s">
        <v>870</v>
      </c>
      <c r="C395" s="99" t="s">
        <v>869</v>
      </c>
      <c r="D395" s="90" t="s">
        <v>571</v>
      </c>
      <c r="E395" s="88" t="s">
        <v>1482</v>
      </c>
      <c r="F395" s="99" t="s">
        <v>648</v>
      </c>
      <c r="G395" s="61" t="s">
        <v>235</v>
      </c>
      <c r="H395" s="79">
        <v>6818.7</v>
      </c>
      <c r="I395" s="82">
        <v>6761.8</v>
      </c>
      <c r="J395" s="79">
        <v>6818.7</v>
      </c>
      <c r="K395" s="79">
        <v>5829.8</v>
      </c>
      <c r="L395" s="79">
        <v>5829.8</v>
      </c>
      <c r="M395" s="79">
        <v>5829.8</v>
      </c>
      <c r="N395" s="80" t="s">
        <v>1393</v>
      </c>
      <c r="O395" s="19"/>
    </row>
    <row r="396" spans="1:15" ht="85.5">
      <c r="A396" s="140"/>
      <c r="B396" s="105" t="s">
        <v>872</v>
      </c>
      <c r="C396" s="99" t="s">
        <v>871</v>
      </c>
      <c r="D396" s="90" t="s">
        <v>577</v>
      </c>
      <c r="E396" s="125" t="s">
        <v>1072</v>
      </c>
      <c r="F396" s="99" t="s">
        <v>648</v>
      </c>
      <c r="G396" s="38" t="s">
        <v>759</v>
      </c>
      <c r="H396" s="79">
        <f>2789.4+2742.4</f>
        <v>5531.8</v>
      </c>
      <c r="I396" s="82">
        <f>2742.4+2752.6</f>
        <v>5495</v>
      </c>
      <c r="J396" s="79">
        <f>3856.6+2682.5</f>
        <v>6539.1</v>
      </c>
      <c r="K396" s="79">
        <f>3923.1+2682.5</f>
        <v>6605.6</v>
      </c>
      <c r="L396" s="79">
        <f>3923.1+2682.5</f>
        <v>6605.6</v>
      </c>
      <c r="M396" s="79">
        <f>3923.1+2682.5</f>
        <v>6605.6</v>
      </c>
      <c r="N396" s="80" t="s">
        <v>1394</v>
      </c>
      <c r="O396" s="19"/>
    </row>
    <row r="397" spans="1:15" ht="60">
      <c r="A397" s="140"/>
      <c r="B397" s="105" t="s">
        <v>874</v>
      </c>
      <c r="C397" s="99" t="s">
        <v>873</v>
      </c>
      <c r="D397" s="90" t="s">
        <v>577</v>
      </c>
      <c r="E397" s="88" t="s">
        <v>1073</v>
      </c>
      <c r="F397" s="99" t="s">
        <v>648</v>
      </c>
      <c r="G397" s="38" t="s">
        <v>1074</v>
      </c>
      <c r="H397" s="79">
        <f>1203.6</f>
        <v>1203.5999999999999</v>
      </c>
      <c r="I397" s="82">
        <v>1203.5999999999999</v>
      </c>
      <c r="J397" s="79">
        <v>902.7</v>
      </c>
      <c r="K397" s="79">
        <v>902.7</v>
      </c>
      <c r="L397" s="79">
        <v>902.7</v>
      </c>
      <c r="M397" s="79">
        <v>902.7</v>
      </c>
      <c r="N397" s="80" t="s">
        <v>1395</v>
      </c>
      <c r="O397" s="19"/>
    </row>
    <row r="398" spans="1:15" ht="45">
      <c r="A398" s="140"/>
      <c r="B398" s="134" t="s">
        <v>876</v>
      </c>
      <c r="C398" s="99" t="s">
        <v>875</v>
      </c>
      <c r="D398" s="90" t="s">
        <v>638</v>
      </c>
      <c r="E398" s="2" t="s">
        <v>151</v>
      </c>
      <c r="F398" s="63" t="s">
        <v>1281</v>
      </c>
      <c r="G398" s="63" t="s">
        <v>1249</v>
      </c>
      <c r="H398" s="79">
        <f>H400+H401+H402</f>
        <v>286348.5</v>
      </c>
      <c r="I398" s="79">
        <f t="shared" ref="I398:M398" si="48">I400+I401+I402</f>
        <v>286347.60000000003</v>
      </c>
      <c r="J398" s="79">
        <f t="shared" si="48"/>
        <v>0</v>
      </c>
      <c r="K398" s="79">
        <f t="shared" si="48"/>
        <v>0</v>
      </c>
      <c r="L398" s="79">
        <f t="shared" si="48"/>
        <v>0</v>
      </c>
      <c r="M398" s="79">
        <f t="shared" si="48"/>
        <v>0</v>
      </c>
      <c r="N398" s="80"/>
      <c r="O398" s="19"/>
    </row>
    <row r="399" spans="1:15" ht="15">
      <c r="A399" s="140"/>
      <c r="B399" s="134"/>
      <c r="C399" s="99"/>
      <c r="D399" s="90"/>
      <c r="E399" s="88" t="s">
        <v>605</v>
      </c>
      <c r="F399" s="101"/>
      <c r="G399" s="101"/>
      <c r="H399" s="89"/>
      <c r="I399" s="89"/>
      <c r="J399" s="89"/>
      <c r="K399" s="89"/>
      <c r="L399" s="89"/>
      <c r="M399" s="89"/>
      <c r="N399" s="80"/>
      <c r="O399" s="19"/>
    </row>
    <row r="400" spans="1:15" ht="51" customHeight="1">
      <c r="A400" s="140"/>
      <c r="B400" s="134"/>
      <c r="C400" s="99" t="s">
        <v>951</v>
      </c>
      <c r="D400" s="90" t="s">
        <v>638</v>
      </c>
      <c r="E400" s="69" t="s">
        <v>949</v>
      </c>
      <c r="F400" s="47" t="s">
        <v>648</v>
      </c>
      <c r="G400" s="47" t="s">
        <v>618</v>
      </c>
      <c r="H400" s="79">
        <f>268128.7+12489.6</f>
        <v>280618.3</v>
      </c>
      <c r="I400" s="82">
        <f>268128.7+12488.7</f>
        <v>280617.40000000002</v>
      </c>
      <c r="J400" s="79"/>
      <c r="K400" s="79"/>
      <c r="L400" s="79"/>
      <c r="M400" s="79"/>
      <c r="N400" s="69" t="s">
        <v>1461</v>
      </c>
      <c r="O400" s="19"/>
    </row>
    <row r="401" spans="1:844" ht="60.75" customHeight="1">
      <c r="A401" s="140"/>
      <c r="B401" s="134"/>
      <c r="C401" s="99" t="s">
        <v>952</v>
      </c>
      <c r="D401" s="90" t="s">
        <v>574</v>
      </c>
      <c r="E401" s="88" t="s">
        <v>981</v>
      </c>
      <c r="F401" s="47" t="s">
        <v>648</v>
      </c>
      <c r="G401" s="38" t="s">
        <v>139</v>
      </c>
      <c r="H401" s="79">
        <v>3030.2</v>
      </c>
      <c r="I401" s="82">
        <v>3030.2</v>
      </c>
      <c r="J401" s="79"/>
      <c r="K401" s="79"/>
      <c r="L401" s="79"/>
      <c r="M401" s="79"/>
      <c r="N401" s="88" t="s">
        <v>1396</v>
      </c>
      <c r="O401" s="19"/>
    </row>
    <row r="402" spans="1:844" ht="45">
      <c r="A402" s="140"/>
      <c r="B402" s="134"/>
      <c r="C402" s="99" t="s">
        <v>953</v>
      </c>
      <c r="D402" s="90" t="s">
        <v>574</v>
      </c>
      <c r="E402" s="88" t="s">
        <v>980</v>
      </c>
      <c r="F402" s="99" t="s">
        <v>648</v>
      </c>
      <c r="G402" s="38" t="s">
        <v>950</v>
      </c>
      <c r="H402" s="79">
        <v>2700</v>
      </c>
      <c r="I402" s="82">
        <v>2700</v>
      </c>
      <c r="J402" s="79"/>
      <c r="K402" s="79"/>
      <c r="L402" s="79"/>
      <c r="M402" s="79"/>
      <c r="N402" s="88" t="s">
        <v>1398</v>
      </c>
      <c r="O402" s="19"/>
    </row>
    <row r="403" spans="1:844" ht="60" customHeight="1">
      <c r="A403" s="140"/>
      <c r="B403" s="105" t="s">
        <v>878</v>
      </c>
      <c r="C403" s="99" t="s">
        <v>877</v>
      </c>
      <c r="D403" s="90" t="s">
        <v>983</v>
      </c>
      <c r="E403" s="88" t="s">
        <v>976</v>
      </c>
      <c r="F403" s="99" t="s">
        <v>648</v>
      </c>
      <c r="G403" s="38" t="s">
        <v>235</v>
      </c>
      <c r="H403" s="66">
        <v>40952.5</v>
      </c>
      <c r="I403" s="66">
        <v>40952.5</v>
      </c>
      <c r="J403" s="66">
        <v>44506.8</v>
      </c>
      <c r="K403" s="66">
        <v>35843.599999999999</v>
      </c>
      <c r="L403" s="66">
        <v>35843.599999999999</v>
      </c>
      <c r="M403" s="66">
        <v>35843.599999999999</v>
      </c>
      <c r="N403" s="80" t="s">
        <v>1397</v>
      </c>
      <c r="O403" s="19"/>
    </row>
    <row r="404" spans="1:844" ht="176.25" customHeight="1">
      <c r="A404" s="140"/>
      <c r="B404" s="105" t="s">
        <v>880</v>
      </c>
      <c r="C404" s="99" t="s">
        <v>879</v>
      </c>
      <c r="D404" s="90" t="s">
        <v>983</v>
      </c>
      <c r="E404" s="88" t="s">
        <v>984</v>
      </c>
      <c r="F404" s="99" t="s">
        <v>648</v>
      </c>
      <c r="G404" s="99" t="s">
        <v>985</v>
      </c>
      <c r="H404" s="66">
        <v>44213.599999999999</v>
      </c>
      <c r="I404" s="66">
        <v>44182.400000000001</v>
      </c>
      <c r="J404" s="66">
        <v>52294.2</v>
      </c>
      <c r="K404" s="66">
        <v>44711.7</v>
      </c>
      <c r="L404" s="66">
        <v>44711.7</v>
      </c>
      <c r="M404" s="66">
        <v>44711.7</v>
      </c>
      <c r="N404" s="70" t="s">
        <v>1399</v>
      </c>
      <c r="O404" s="5"/>
      <c r="P404" s="19"/>
    </row>
    <row r="405" spans="1:844" ht="58.5" customHeight="1">
      <c r="A405" s="140"/>
      <c r="B405" s="105" t="s">
        <v>882</v>
      </c>
      <c r="C405" s="99" t="s">
        <v>881</v>
      </c>
      <c r="D405" s="90" t="s">
        <v>577</v>
      </c>
      <c r="E405" s="123" t="s">
        <v>1352</v>
      </c>
      <c r="F405" s="1" t="s">
        <v>1075</v>
      </c>
      <c r="G405" s="1" t="s">
        <v>1069</v>
      </c>
      <c r="H405" s="79">
        <v>6804.8</v>
      </c>
      <c r="I405" s="82">
        <v>6804</v>
      </c>
      <c r="J405" s="79">
        <v>6805.8</v>
      </c>
      <c r="K405" s="79">
        <v>6805.8</v>
      </c>
      <c r="L405" s="79"/>
      <c r="M405" s="79"/>
      <c r="N405" s="80" t="s">
        <v>1400</v>
      </c>
      <c r="O405" s="5"/>
      <c r="P405" s="19"/>
    </row>
    <row r="406" spans="1:844" ht="60">
      <c r="A406" s="140"/>
      <c r="B406" s="105" t="s">
        <v>1449</v>
      </c>
      <c r="C406" s="99" t="s">
        <v>883</v>
      </c>
      <c r="D406" s="90" t="s">
        <v>194</v>
      </c>
      <c r="E406" s="88" t="s">
        <v>1509</v>
      </c>
      <c r="F406" s="99" t="s">
        <v>648</v>
      </c>
      <c r="G406" s="99" t="s">
        <v>1053</v>
      </c>
      <c r="H406" s="66">
        <v>42045.3</v>
      </c>
      <c r="I406" s="66">
        <v>42045.3</v>
      </c>
      <c r="J406" s="66">
        <v>34780.5</v>
      </c>
      <c r="K406" s="66">
        <v>8825.9</v>
      </c>
      <c r="L406" s="66">
        <v>8818.1</v>
      </c>
      <c r="M406" s="66">
        <v>8818.1</v>
      </c>
      <c r="N406" s="80" t="s">
        <v>1322</v>
      </c>
      <c r="O406" s="5"/>
      <c r="P406" s="19"/>
    </row>
    <row r="407" spans="1:844" ht="171.75" customHeight="1">
      <c r="A407" s="140"/>
      <c r="B407" s="105" t="s">
        <v>885</v>
      </c>
      <c r="C407" s="99" t="s">
        <v>884</v>
      </c>
      <c r="D407" s="90" t="s">
        <v>444</v>
      </c>
      <c r="E407" s="88" t="s">
        <v>815</v>
      </c>
      <c r="F407" s="99" t="s">
        <v>196</v>
      </c>
      <c r="G407" s="38" t="s">
        <v>814</v>
      </c>
      <c r="H407" s="79"/>
      <c r="I407" s="82"/>
      <c r="J407" s="79"/>
      <c r="K407" s="79"/>
      <c r="L407" s="79"/>
      <c r="M407" s="79"/>
      <c r="N407" s="80" t="s">
        <v>1401</v>
      </c>
      <c r="O407" s="19"/>
    </row>
    <row r="408" spans="1:844" ht="52.5" customHeight="1">
      <c r="A408" s="140"/>
      <c r="B408" s="105" t="s">
        <v>1174</v>
      </c>
      <c r="C408" s="90" t="s">
        <v>1299</v>
      </c>
      <c r="D408" s="90" t="s">
        <v>571</v>
      </c>
      <c r="E408" s="71" t="s">
        <v>1483</v>
      </c>
      <c r="F408" s="99" t="s">
        <v>648</v>
      </c>
      <c r="G408" s="38" t="s">
        <v>235</v>
      </c>
      <c r="H408" s="79"/>
      <c r="I408" s="82"/>
      <c r="J408" s="79">
        <v>33550.699999999997</v>
      </c>
      <c r="K408" s="79">
        <v>30796</v>
      </c>
      <c r="L408" s="79">
        <v>30796</v>
      </c>
      <c r="M408" s="79">
        <v>30796</v>
      </c>
      <c r="N408" s="88" t="s">
        <v>1402</v>
      </c>
      <c r="O408" s="19"/>
    </row>
    <row r="409" spans="1:844" ht="75.75" customHeight="1">
      <c r="A409" s="140"/>
      <c r="B409" s="105" t="s">
        <v>1301</v>
      </c>
      <c r="C409" s="90" t="s">
        <v>1300</v>
      </c>
      <c r="D409" s="90" t="s">
        <v>1304</v>
      </c>
      <c r="E409" s="121" t="s">
        <v>1314</v>
      </c>
      <c r="F409" s="72" t="s">
        <v>196</v>
      </c>
      <c r="G409" s="72" t="s">
        <v>1315</v>
      </c>
      <c r="H409" s="79"/>
      <c r="I409" s="82"/>
      <c r="J409" s="79">
        <v>5548.8</v>
      </c>
      <c r="K409" s="79"/>
      <c r="L409" s="79"/>
      <c r="M409" s="79"/>
      <c r="N409" s="112" t="s">
        <v>1530</v>
      </c>
      <c r="O409" s="19"/>
    </row>
    <row r="410" spans="1:844" ht="110.25" customHeight="1">
      <c r="A410" s="140"/>
      <c r="B410" s="105" t="s">
        <v>1297</v>
      </c>
      <c r="C410" s="90" t="s">
        <v>1298</v>
      </c>
      <c r="D410" s="90" t="s">
        <v>983</v>
      </c>
      <c r="E410" s="88" t="s">
        <v>1302</v>
      </c>
      <c r="F410" s="99" t="s">
        <v>648</v>
      </c>
      <c r="G410" s="38" t="s">
        <v>1303</v>
      </c>
      <c r="H410" s="79"/>
      <c r="I410" s="82"/>
      <c r="J410" s="79">
        <v>383</v>
      </c>
      <c r="K410" s="79"/>
      <c r="L410" s="79"/>
      <c r="M410" s="79"/>
      <c r="N410" s="80" t="s">
        <v>1403</v>
      </c>
      <c r="O410" s="19"/>
    </row>
    <row r="411" spans="1:844" ht="75.75" customHeight="1">
      <c r="A411" s="141"/>
      <c r="B411" s="105" t="s">
        <v>1296</v>
      </c>
      <c r="C411" s="90" t="s">
        <v>1295</v>
      </c>
      <c r="D411" s="90" t="s">
        <v>633</v>
      </c>
      <c r="E411" s="88" t="s">
        <v>1215</v>
      </c>
      <c r="F411" s="99" t="s">
        <v>648</v>
      </c>
      <c r="G411" s="38" t="s">
        <v>140</v>
      </c>
      <c r="H411" s="79">
        <v>13532.2</v>
      </c>
      <c r="I411" s="82">
        <v>13392.6</v>
      </c>
      <c r="J411" s="79"/>
      <c r="K411" s="79"/>
      <c r="L411" s="79"/>
      <c r="M411" s="79"/>
      <c r="N411" s="80" t="s">
        <v>636</v>
      </c>
    </row>
    <row r="412" spans="1:844" s="11" customFormat="1" ht="28.5">
      <c r="A412" s="133">
        <v>4</v>
      </c>
      <c r="B412" s="146" t="s">
        <v>1355</v>
      </c>
      <c r="C412" s="135" t="s">
        <v>524</v>
      </c>
      <c r="D412" s="135" t="s">
        <v>1469</v>
      </c>
      <c r="E412" s="95" t="s">
        <v>674</v>
      </c>
      <c r="F412" s="104" t="s">
        <v>676</v>
      </c>
      <c r="G412" s="104" t="s">
        <v>675</v>
      </c>
      <c r="H412" s="35">
        <f t="shared" ref="H412:M412" si="49">H414+H431+H453+H465</f>
        <v>326866.8</v>
      </c>
      <c r="I412" s="35">
        <f t="shared" si="49"/>
        <v>305129.10000000003</v>
      </c>
      <c r="J412" s="35">
        <f t="shared" si="49"/>
        <v>212561.30000000002</v>
      </c>
      <c r="K412" s="35">
        <f t="shared" si="49"/>
        <v>92434.099999999991</v>
      </c>
      <c r="L412" s="35">
        <f t="shared" si="49"/>
        <v>92551.2</v>
      </c>
      <c r="M412" s="35">
        <f t="shared" si="49"/>
        <v>92583.8</v>
      </c>
      <c r="N412" s="39"/>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c r="BM412" s="6"/>
      <c r="BN412" s="6"/>
      <c r="BO412" s="6"/>
      <c r="BP412" s="6"/>
      <c r="BQ412" s="6"/>
      <c r="BR412" s="6"/>
      <c r="BS412" s="6"/>
      <c r="BT412" s="6"/>
      <c r="BU412" s="6"/>
      <c r="BV412" s="6"/>
      <c r="BW412" s="6"/>
      <c r="BX412" s="6"/>
      <c r="BY412" s="6"/>
      <c r="BZ412" s="6"/>
      <c r="CA412" s="6"/>
      <c r="CB412" s="6"/>
      <c r="CC412" s="6"/>
      <c r="CD412" s="6"/>
      <c r="CE412" s="6"/>
      <c r="CF412" s="6"/>
      <c r="CG412" s="6"/>
      <c r="CH412" s="6"/>
      <c r="CI412" s="6"/>
      <c r="CJ412" s="6"/>
      <c r="CK412" s="6"/>
      <c r="CL412" s="6"/>
      <c r="CM412" s="6"/>
      <c r="CN412" s="6"/>
      <c r="CO412" s="6"/>
      <c r="CP412" s="6"/>
      <c r="CQ412" s="6"/>
      <c r="CR412" s="6"/>
      <c r="CS412" s="6"/>
      <c r="CT412" s="6"/>
      <c r="CU412" s="6"/>
      <c r="CV412" s="6"/>
      <c r="CW412" s="6"/>
      <c r="CX412" s="6"/>
      <c r="CY412" s="6"/>
      <c r="CZ412" s="6"/>
      <c r="DA412" s="6"/>
      <c r="DB412" s="6"/>
      <c r="DC412" s="6"/>
      <c r="DD412" s="6"/>
      <c r="DE412" s="6"/>
      <c r="DF412" s="6"/>
      <c r="DG412" s="6"/>
      <c r="DH412" s="6"/>
      <c r="DI412" s="6"/>
      <c r="DJ412" s="6"/>
      <c r="DK412" s="6"/>
      <c r="DL412" s="6"/>
      <c r="DM412" s="6"/>
      <c r="DN412" s="6"/>
      <c r="DO412" s="6"/>
      <c r="DP412" s="6"/>
      <c r="DQ412" s="6"/>
      <c r="DR412" s="6"/>
      <c r="DS412" s="6"/>
      <c r="DT412" s="6"/>
      <c r="DU412" s="6"/>
      <c r="DV412" s="6"/>
      <c r="DW412" s="6"/>
      <c r="DX412" s="6"/>
      <c r="DY412" s="6"/>
      <c r="DZ412" s="6"/>
      <c r="EA412" s="6"/>
      <c r="EB412" s="6"/>
      <c r="EC412" s="6"/>
      <c r="ED412" s="6"/>
      <c r="EE412" s="6"/>
      <c r="EF412" s="6"/>
      <c r="EG412" s="6"/>
      <c r="EH412" s="6"/>
      <c r="EI412" s="6"/>
      <c r="EJ412" s="6"/>
      <c r="EK412" s="6"/>
      <c r="EL412" s="6"/>
      <c r="EM412" s="6"/>
      <c r="EN412" s="6"/>
      <c r="EO412" s="6"/>
      <c r="EP412" s="6"/>
      <c r="EQ412" s="6"/>
      <c r="ER412" s="6"/>
      <c r="ES412" s="6"/>
      <c r="ET412" s="6"/>
      <c r="EU412" s="6"/>
      <c r="EV412" s="6"/>
      <c r="EW412" s="6"/>
      <c r="EX412" s="6"/>
      <c r="EY412" s="6"/>
      <c r="EZ412" s="6"/>
      <c r="FA412" s="6"/>
      <c r="FB412" s="6"/>
      <c r="FC412" s="6"/>
      <c r="FD412" s="6"/>
      <c r="FE412" s="6"/>
      <c r="FF412" s="6"/>
      <c r="FG412" s="6"/>
      <c r="FH412" s="6"/>
      <c r="FI412" s="6"/>
      <c r="FJ412" s="6"/>
      <c r="FK412" s="6"/>
      <c r="FL412" s="6"/>
      <c r="FM412" s="6"/>
      <c r="FN412" s="6"/>
      <c r="FO412" s="6"/>
      <c r="FP412" s="6"/>
      <c r="FQ412" s="6"/>
      <c r="FR412" s="6"/>
      <c r="FS412" s="6"/>
      <c r="FT412" s="6"/>
      <c r="FU412" s="6"/>
      <c r="FV412" s="6"/>
      <c r="FW412" s="6"/>
      <c r="FX412" s="6"/>
      <c r="FY412" s="6"/>
      <c r="FZ412" s="6"/>
      <c r="GA412" s="6"/>
      <c r="GB412" s="6"/>
      <c r="GC412" s="6"/>
      <c r="GD412" s="6"/>
      <c r="GE412" s="6"/>
      <c r="GF412" s="6"/>
      <c r="GG412" s="6"/>
      <c r="GH412" s="6"/>
      <c r="GI412" s="6"/>
      <c r="GJ412" s="6"/>
      <c r="GK412" s="6"/>
      <c r="GL412" s="6"/>
      <c r="GM412" s="6"/>
      <c r="GN412" s="6"/>
      <c r="GO412" s="6"/>
      <c r="GP412" s="6"/>
      <c r="GQ412" s="6"/>
      <c r="GR412" s="6"/>
      <c r="GS412" s="6"/>
      <c r="GT412" s="6"/>
      <c r="GU412" s="6"/>
      <c r="GV412" s="6"/>
      <c r="GW412" s="6"/>
      <c r="GX412" s="6"/>
      <c r="GY412" s="6"/>
      <c r="GZ412" s="6"/>
      <c r="HA412" s="6"/>
      <c r="HB412" s="6"/>
      <c r="HC412" s="6"/>
      <c r="HD412" s="6"/>
      <c r="HE412" s="6"/>
      <c r="HF412" s="6"/>
      <c r="HG412" s="6"/>
      <c r="HH412" s="6"/>
      <c r="HI412" s="6"/>
      <c r="HJ412" s="6"/>
      <c r="HK412" s="6"/>
      <c r="HL412" s="6"/>
      <c r="HM412" s="6"/>
      <c r="HN412" s="6"/>
      <c r="HO412" s="6"/>
      <c r="HP412" s="6"/>
      <c r="HQ412" s="6"/>
      <c r="HR412" s="6"/>
      <c r="HS412" s="6"/>
      <c r="HT412" s="6"/>
      <c r="HU412" s="6"/>
      <c r="HV412" s="6"/>
      <c r="HW412" s="6"/>
      <c r="HX412" s="6"/>
      <c r="HY412" s="6"/>
      <c r="HZ412" s="6"/>
      <c r="IA412" s="6"/>
      <c r="IB412" s="6"/>
      <c r="IC412" s="6"/>
      <c r="ID412" s="6"/>
      <c r="IE412" s="6"/>
      <c r="IF412" s="6"/>
      <c r="IG412" s="6"/>
      <c r="IH412" s="6"/>
      <c r="II412" s="6"/>
      <c r="IJ412" s="6"/>
      <c r="IK412" s="6"/>
      <c r="IL412" s="6"/>
      <c r="IM412" s="6"/>
      <c r="IN412" s="6"/>
      <c r="IO412" s="6"/>
      <c r="IP412" s="6"/>
      <c r="IQ412" s="6"/>
      <c r="IR412" s="6"/>
      <c r="IS412" s="6"/>
      <c r="IT412" s="6"/>
      <c r="IU412" s="6"/>
      <c r="IV412" s="6"/>
      <c r="IW412" s="6"/>
      <c r="IX412" s="6"/>
      <c r="IY412" s="6"/>
      <c r="IZ412" s="6"/>
      <c r="JA412" s="6"/>
      <c r="JB412" s="6"/>
      <c r="JC412" s="6"/>
      <c r="JD412" s="6"/>
      <c r="JE412" s="6"/>
      <c r="JF412" s="6"/>
      <c r="JG412" s="6"/>
      <c r="JH412" s="6"/>
      <c r="JI412" s="6"/>
      <c r="JJ412" s="6"/>
      <c r="JK412" s="6"/>
      <c r="JL412" s="6"/>
      <c r="JM412" s="6"/>
      <c r="JN412" s="6"/>
      <c r="JO412" s="6"/>
      <c r="JP412" s="6"/>
      <c r="JQ412" s="6"/>
      <c r="JR412" s="6"/>
      <c r="JS412" s="6"/>
      <c r="JT412" s="6"/>
      <c r="JU412" s="6"/>
      <c r="JV412" s="6"/>
      <c r="JW412" s="6"/>
      <c r="JX412" s="6"/>
      <c r="JY412" s="6"/>
      <c r="JZ412" s="6"/>
      <c r="KA412" s="6"/>
      <c r="KB412" s="6"/>
      <c r="KC412" s="6"/>
      <c r="KD412" s="6"/>
      <c r="KE412" s="6"/>
      <c r="KF412" s="6"/>
      <c r="KG412" s="6"/>
      <c r="KH412" s="6"/>
      <c r="KI412" s="6"/>
      <c r="KJ412" s="6"/>
      <c r="KK412" s="6"/>
      <c r="KL412" s="6"/>
      <c r="KM412" s="6"/>
      <c r="KN412" s="6"/>
      <c r="KO412" s="6"/>
      <c r="KP412" s="6"/>
      <c r="KQ412" s="6"/>
      <c r="KR412" s="6"/>
      <c r="KS412" s="6"/>
      <c r="KT412" s="6"/>
      <c r="KU412" s="6"/>
      <c r="KV412" s="6"/>
      <c r="KW412" s="6"/>
      <c r="KX412" s="6"/>
      <c r="KY412" s="6"/>
      <c r="KZ412" s="6"/>
      <c r="LA412" s="6"/>
      <c r="LB412" s="6"/>
      <c r="LC412" s="6"/>
      <c r="LD412" s="6"/>
      <c r="LE412" s="6"/>
      <c r="LF412" s="6"/>
      <c r="LG412" s="6"/>
      <c r="LH412" s="6"/>
      <c r="LI412" s="6"/>
      <c r="LJ412" s="6"/>
      <c r="LK412" s="6"/>
      <c r="LL412" s="6"/>
      <c r="LM412" s="6"/>
      <c r="LN412" s="6"/>
      <c r="LO412" s="6"/>
      <c r="LP412" s="6"/>
      <c r="LQ412" s="6"/>
      <c r="LR412" s="6"/>
      <c r="LS412" s="6"/>
      <c r="LT412" s="6"/>
      <c r="LU412" s="6"/>
      <c r="LV412" s="6"/>
      <c r="LW412" s="6"/>
      <c r="LX412" s="6"/>
      <c r="LY412" s="6"/>
      <c r="LZ412" s="6"/>
      <c r="MA412" s="6"/>
      <c r="MB412" s="6"/>
      <c r="MC412" s="6"/>
      <c r="MD412" s="6"/>
      <c r="ME412" s="6"/>
      <c r="MF412" s="6"/>
      <c r="MG412" s="6"/>
      <c r="MH412" s="6"/>
      <c r="MI412" s="6"/>
      <c r="MJ412" s="6"/>
      <c r="MK412" s="6"/>
      <c r="ML412" s="6"/>
      <c r="MM412" s="6"/>
      <c r="MN412" s="6"/>
      <c r="MO412" s="6"/>
      <c r="MP412" s="6"/>
      <c r="MQ412" s="6"/>
      <c r="MR412" s="6"/>
      <c r="MS412" s="6"/>
      <c r="MT412" s="6"/>
      <c r="MU412" s="6"/>
      <c r="MV412" s="6"/>
      <c r="MW412" s="6"/>
      <c r="MX412" s="6"/>
      <c r="MY412" s="6"/>
      <c r="MZ412" s="6"/>
      <c r="NA412" s="6"/>
      <c r="NB412" s="6"/>
      <c r="NC412" s="6"/>
      <c r="ND412" s="6"/>
      <c r="NE412" s="6"/>
      <c r="NF412" s="6"/>
      <c r="NG412" s="6"/>
      <c r="NH412" s="6"/>
      <c r="NI412" s="6"/>
      <c r="NJ412" s="6"/>
      <c r="NK412" s="6"/>
      <c r="NL412" s="6"/>
      <c r="NM412" s="6"/>
      <c r="NN412" s="6"/>
      <c r="NO412" s="6"/>
      <c r="NP412" s="6"/>
      <c r="NQ412" s="6"/>
      <c r="NR412" s="6"/>
      <c r="NS412" s="6"/>
      <c r="NT412" s="6"/>
      <c r="NU412" s="6"/>
      <c r="NV412" s="6"/>
      <c r="NW412" s="6"/>
      <c r="NX412" s="6"/>
      <c r="NY412" s="6"/>
      <c r="NZ412" s="6"/>
      <c r="OA412" s="6"/>
      <c r="OB412" s="6"/>
      <c r="OC412" s="6"/>
      <c r="OD412" s="6"/>
      <c r="OE412" s="6"/>
      <c r="OF412" s="6"/>
      <c r="OG412" s="6"/>
      <c r="OH412" s="6"/>
      <c r="OI412" s="6"/>
      <c r="OJ412" s="6"/>
      <c r="OK412" s="6"/>
      <c r="OL412" s="6"/>
      <c r="OM412" s="6"/>
      <c r="ON412" s="6"/>
      <c r="OO412" s="6"/>
      <c r="OP412" s="6"/>
      <c r="OQ412" s="6"/>
      <c r="OR412" s="6"/>
      <c r="OS412" s="6"/>
      <c r="OT412" s="6"/>
      <c r="OU412" s="6"/>
      <c r="OV412" s="6"/>
      <c r="OW412" s="6"/>
      <c r="OX412" s="6"/>
      <c r="OY412" s="6"/>
      <c r="OZ412" s="6"/>
      <c r="PA412" s="6"/>
      <c r="PB412" s="6"/>
      <c r="PC412" s="6"/>
      <c r="PD412" s="6"/>
      <c r="PE412" s="6"/>
      <c r="PF412" s="6"/>
      <c r="PG412" s="6"/>
      <c r="PH412" s="6"/>
      <c r="PI412" s="6"/>
      <c r="PJ412" s="6"/>
      <c r="PK412" s="6"/>
      <c r="PL412" s="6"/>
      <c r="PM412" s="6"/>
      <c r="PN412" s="6"/>
      <c r="PO412" s="6"/>
      <c r="PP412" s="6"/>
      <c r="PQ412" s="6"/>
      <c r="PR412" s="6"/>
      <c r="PS412" s="6"/>
      <c r="PT412" s="6"/>
      <c r="PU412" s="6"/>
      <c r="PV412" s="6"/>
      <c r="PW412" s="6"/>
      <c r="PX412" s="6"/>
      <c r="PY412" s="6"/>
      <c r="PZ412" s="6"/>
      <c r="QA412" s="6"/>
      <c r="QB412" s="6"/>
      <c r="QC412" s="6"/>
      <c r="QD412" s="6"/>
      <c r="QE412" s="6"/>
      <c r="QF412" s="6"/>
      <c r="QG412" s="6"/>
      <c r="QH412" s="6"/>
      <c r="QI412" s="6"/>
      <c r="QJ412" s="6"/>
      <c r="QK412" s="6"/>
      <c r="QL412" s="6"/>
      <c r="QM412" s="6"/>
      <c r="QN412" s="6"/>
      <c r="QO412" s="6"/>
      <c r="QP412" s="6"/>
      <c r="QQ412" s="6"/>
      <c r="QR412" s="6"/>
      <c r="QS412" s="6"/>
      <c r="QT412" s="6"/>
      <c r="QU412" s="6"/>
      <c r="QV412" s="6"/>
      <c r="QW412" s="6"/>
      <c r="QX412" s="6"/>
      <c r="QY412" s="6"/>
      <c r="QZ412" s="6"/>
      <c r="RA412" s="6"/>
      <c r="RB412" s="6"/>
      <c r="RC412" s="6"/>
      <c r="RD412" s="6"/>
      <c r="RE412" s="6"/>
      <c r="RF412" s="6"/>
      <c r="RG412" s="6"/>
      <c r="RH412" s="6"/>
      <c r="RI412" s="6"/>
      <c r="RJ412" s="6"/>
      <c r="RK412" s="6"/>
      <c r="RL412" s="6"/>
      <c r="RM412" s="6"/>
      <c r="RN412" s="6"/>
      <c r="RO412" s="6"/>
      <c r="RP412" s="6"/>
      <c r="RQ412" s="6"/>
      <c r="RR412" s="6"/>
      <c r="RS412" s="6"/>
      <c r="RT412" s="6"/>
      <c r="RU412" s="6"/>
      <c r="RV412" s="6"/>
      <c r="RW412" s="6"/>
      <c r="RX412" s="6"/>
      <c r="RY412" s="6"/>
      <c r="RZ412" s="6"/>
      <c r="SA412" s="6"/>
      <c r="SB412" s="6"/>
      <c r="SC412" s="6"/>
      <c r="SD412" s="6"/>
      <c r="SE412" s="6"/>
      <c r="SF412" s="6"/>
      <c r="SG412" s="6"/>
      <c r="SH412" s="6"/>
      <c r="SI412" s="6"/>
      <c r="SJ412" s="6"/>
      <c r="SK412" s="6"/>
      <c r="SL412" s="6"/>
      <c r="SM412" s="6"/>
      <c r="SN412" s="6"/>
      <c r="SO412" s="6"/>
      <c r="SP412" s="6"/>
      <c r="SQ412" s="6"/>
      <c r="SR412" s="6"/>
      <c r="SS412" s="6"/>
      <c r="ST412" s="6"/>
      <c r="SU412" s="6"/>
      <c r="SV412" s="6"/>
      <c r="SW412" s="6"/>
      <c r="SX412" s="6"/>
      <c r="SY412" s="6"/>
      <c r="SZ412" s="6"/>
      <c r="TA412" s="6"/>
      <c r="TB412" s="6"/>
      <c r="TC412" s="6"/>
      <c r="TD412" s="6"/>
      <c r="TE412" s="6"/>
      <c r="TF412" s="6"/>
      <c r="TG412" s="6"/>
      <c r="TH412" s="6"/>
      <c r="TI412" s="6"/>
      <c r="TJ412" s="6"/>
      <c r="TK412" s="6"/>
      <c r="TL412" s="6"/>
      <c r="TM412" s="6"/>
      <c r="TN412" s="6"/>
      <c r="TO412" s="6"/>
      <c r="TP412" s="6"/>
      <c r="TQ412" s="6"/>
      <c r="TR412" s="6"/>
      <c r="TS412" s="6"/>
      <c r="TT412" s="6"/>
      <c r="TU412" s="6"/>
      <c r="TV412" s="6"/>
      <c r="TW412" s="6"/>
      <c r="TX412" s="6"/>
      <c r="TY412" s="6"/>
      <c r="TZ412" s="6"/>
      <c r="UA412" s="6"/>
      <c r="UB412" s="6"/>
      <c r="UC412" s="6"/>
      <c r="UD412" s="6"/>
      <c r="UE412" s="6"/>
      <c r="UF412" s="6"/>
      <c r="UG412" s="6"/>
      <c r="UH412" s="6"/>
      <c r="UI412" s="6"/>
      <c r="UJ412" s="6"/>
      <c r="UK412" s="6"/>
      <c r="UL412" s="6"/>
      <c r="UM412" s="6"/>
      <c r="UN412" s="6"/>
      <c r="UO412" s="6"/>
      <c r="UP412" s="6"/>
      <c r="UQ412" s="6"/>
      <c r="UR412" s="6"/>
      <c r="US412" s="6"/>
      <c r="UT412" s="6"/>
      <c r="UU412" s="6"/>
      <c r="UV412" s="6"/>
      <c r="UW412" s="6"/>
      <c r="UX412" s="6"/>
      <c r="UY412" s="6"/>
      <c r="UZ412" s="6"/>
      <c r="VA412" s="6"/>
      <c r="VB412" s="6"/>
      <c r="VC412" s="6"/>
      <c r="VD412" s="6"/>
      <c r="VE412" s="6"/>
      <c r="VF412" s="6"/>
      <c r="VG412" s="6"/>
      <c r="VH412" s="6"/>
      <c r="VI412" s="6"/>
      <c r="VJ412" s="6"/>
      <c r="VK412" s="6"/>
      <c r="VL412" s="6"/>
      <c r="VM412" s="6"/>
      <c r="VN412" s="6"/>
      <c r="VO412" s="6"/>
      <c r="VP412" s="6"/>
      <c r="VQ412" s="6"/>
      <c r="VR412" s="6"/>
      <c r="VS412" s="6"/>
      <c r="VT412" s="6"/>
      <c r="VU412" s="6"/>
      <c r="VV412" s="6"/>
      <c r="VW412" s="6"/>
      <c r="VX412" s="6"/>
      <c r="VY412" s="6"/>
      <c r="VZ412" s="6"/>
      <c r="WA412" s="6"/>
      <c r="WB412" s="6"/>
      <c r="WC412" s="6"/>
      <c r="WD412" s="6"/>
      <c r="WE412" s="6"/>
      <c r="WF412" s="6"/>
      <c r="WG412" s="6"/>
      <c r="WH412" s="6"/>
      <c r="WI412" s="6"/>
      <c r="WJ412" s="6"/>
      <c r="WK412" s="6"/>
      <c r="WL412" s="6"/>
      <c r="WM412" s="6"/>
      <c r="WN412" s="6"/>
      <c r="WO412" s="6"/>
      <c r="WP412" s="6"/>
      <c r="WQ412" s="6"/>
      <c r="WR412" s="6"/>
      <c r="WS412" s="6"/>
      <c r="WT412" s="6"/>
      <c r="WU412" s="6"/>
      <c r="WV412" s="6"/>
      <c r="WW412" s="6"/>
      <c r="WX412" s="6"/>
      <c r="WY412" s="6"/>
      <c r="WZ412" s="6"/>
      <c r="XA412" s="6"/>
      <c r="XB412" s="6"/>
      <c r="XC412" s="6"/>
      <c r="XD412" s="6"/>
      <c r="XE412" s="6"/>
      <c r="XF412" s="6"/>
      <c r="XG412" s="6"/>
      <c r="XH412" s="6"/>
      <c r="XI412" s="6"/>
      <c r="XJ412" s="6"/>
      <c r="XK412" s="6"/>
      <c r="XL412" s="6"/>
      <c r="XM412" s="6"/>
      <c r="XN412" s="6"/>
      <c r="XO412" s="6"/>
      <c r="XP412" s="6"/>
      <c r="XQ412" s="6"/>
      <c r="XR412" s="6"/>
      <c r="XS412" s="6"/>
      <c r="XT412" s="6"/>
      <c r="XU412" s="6"/>
      <c r="XV412" s="6"/>
      <c r="XW412" s="6"/>
      <c r="XX412" s="6"/>
      <c r="XY412" s="6"/>
      <c r="XZ412" s="6"/>
      <c r="YA412" s="6"/>
      <c r="YB412" s="6"/>
      <c r="YC412" s="6"/>
      <c r="YD412" s="6"/>
      <c r="YE412" s="6"/>
      <c r="YF412" s="6"/>
      <c r="YG412" s="6"/>
      <c r="YH412" s="6"/>
      <c r="YI412" s="6"/>
      <c r="YJ412" s="6"/>
      <c r="YK412" s="6"/>
      <c r="YL412" s="6"/>
      <c r="YM412" s="6"/>
      <c r="YN412" s="6"/>
      <c r="YO412" s="6"/>
      <c r="YP412" s="6"/>
      <c r="YQ412" s="6"/>
      <c r="YR412" s="6"/>
      <c r="YS412" s="6"/>
      <c r="YT412" s="6"/>
      <c r="YU412" s="6"/>
      <c r="YV412" s="6"/>
      <c r="YW412" s="6"/>
      <c r="YX412" s="6"/>
      <c r="YY412" s="6"/>
      <c r="YZ412" s="6"/>
      <c r="ZA412" s="6"/>
      <c r="ZB412" s="6"/>
      <c r="ZC412" s="6"/>
      <c r="ZD412" s="6"/>
      <c r="ZE412" s="6"/>
      <c r="ZF412" s="6"/>
      <c r="ZG412" s="6"/>
      <c r="ZH412" s="6"/>
      <c r="ZI412" s="6"/>
      <c r="ZJ412" s="6"/>
      <c r="ZK412" s="6"/>
      <c r="ZL412" s="6"/>
      <c r="ZM412" s="6"/>
      <c r="ZN412" s="6"/>
      <c r="ZO412" s="6"/>
      <c r="ZP412" s="6"/>
      <c r="ZQ412" s="6"/>
      <c r="ZR412" s="6"/>
      <c r="ZS412" s="6"/>
      <c r="ZT412" s="6"/>
      <c r="ZU412" s="6"/>
      <c r="ZV412" s="6"/>
      <c r="ZW412" s="6"/>
      <c r="ZX412" s="6"/>
      <c r="ZY412" s="6"/>
      <c r="ZZ412" s="6"/>
      <c r="AAA412" s="6"/>
      <c r="AAB412" s="6"/>
      <c r="AAC412" s="6"/>
      <c r="AAD412" s="6"/>
      <c r="AAE412" s="6"/>
      <c r="AAF412" s="6"/>
      <c r="AAG412" s="6"/>
      <c r="AAH412" s="6"/>
      <c r="AAI412" s="6"/>
      <c r="AAJ412" s="6"/>
      <c r="AAK412" s="6"/>
      <c r="AAL412" s="6"/>
      <c r="AAM412" s="6"/>
      <c r="AAN412" s="6"/>
      <c r="AAO412" s="6"/>
      <c r="AAP412" s="6"/>
      <c r="AAQ412" s="6"/>
      <c r="AAR412" s="6"/>
      <c r="AAS412" s="6"/>
      <c r="AAT412" s="6"/>
      <c r="AAU412" s="6"/>
      <c r="AAV412" s="6"/>
      <c r="AAW412" s="6"/>
      <c r="AAX412" s="6"/>
      <c r="AAY412" s="6"/>
      <c r="AAZ412" s="6"/>
      <c r="ABA412" s="6"/>
      <c r="ABB412" s="6"/>
      <c r="ABC412" s="6"/>
      <c r="ABD412" s="6"/>
      <c r="ABE412" s="6"/>
      <c r="ABF412" s="6"/>
      <c r="ABG412" s="6"/>
      <c r="ABH412" s="6"/>
      <c r="ABI412" s="6"/>
      <c r="ABJ412" s="6"/>
      <c r="ABK412" s="6"/>
      <c r="ABL412" s="6"/>
      <c r="ABM412" s="6"/>
      <c r="ABN412" s="6"/>
      <c r="ABO412" s="6"/>
      <c r="ABP412" s="6"/>
      <c r="ABQ412" s="6"/>
      <c r="ABR412" s="6"/>
      <c r="ABS412" s="6"/>
      <c r="ABT412" s="6"/>
      <c r="ABU412" s="6"/>
      <c r="ABV412" s="6"/>
      <c r="ABW412" s="6"/>
      <c r="ABX412" s="6"/>
      <c r="ABY412" s="6"/>
      <c r="ABZ412" s="6"/>
      <c r="ACA412" s="6"/>
      <c r="ACB412" s="6"/>
      <c r="ACC412" s="6"/>
      <c r="ACD412" s="6"/>
      <c r="ACE412" s="6"/>
      <c r="ACF412" s="6"/>
      <c r="ACG412" s="6"/>
      <c r="ACH412" s="6"/>
      <c r="ACI412" s="6"/>
      <c r="ACJ412" s="6"/>
      <c r="ACK412" s="6"/>
      <c r="ACL412" s="6"/>
      <c r="ACM412" s="6"/>
      <c r="ACN412" s="6"/>
      <c r="ACO412" s="6"/>
      <c r="ACP412" s="6"/>
      <c r="ACQ412" s="6"/>
      <c r="ACR412" s="6"/>
      <c r="ACS412" s="6"/>
      <c r="ACT412" s="6"/>
      <c r="ACU412" s="6"/>
      <c r="ACV412" s="6"/>
      <c r="ACW412" s="6"/>
      <c r="ACX412" s="6"/>
      <c r="ACY412" s="6"/>
      <c r="ACZ412" s="6"/>
      <c r="ADA412" s="6"/>
      <c r="ADB412" s="6"/>
      <c r="ADC412" s="6"/>
      <c r="ADD412" s="6"/>
      <c r="ADE412" s="6"/>
      <c r="ADF412" s="6"/>
      <c r="ADG412" s="6"/>
      <c r="ADH412" s="6"/>
      <c r="ADI412" s="6"/>
      <c r="ADJ412" s="6"/>
      <c r="ADK412" s="6"/>
      <c r="ADL412" s="6"/>
      <c r="ADM412" s="6"/>
      <c r="ADN412" s="6"/>
      <c r="ADO412" s="6"/>
      <c r="ADP412" s="6"/>
      <c r="ADQ412" s="6"/>
      <c r="ADR412" s="6"/>
      <c r="ADS412" s="6"/>
      <c r="ADT412" s="6"/>
      <c r="ADU412" s="6"/>
      <c r="ADV412" s="6"/>
      <c r="ADW412" s="6"/>
      <c r="ADX412" s="6"/>
      <c r="ADY412" s="6"/>
      <c r="ADZ412" s="6"/>
      <c r="AEA412" s="6"/>
      <c r="AEB412" s="6"/>
      <c r="AEC412" s="6"/>
      <c r="AED412" s="6"/>
      <c r="AEE412" s="6"/>
      <c r="AEF412" s="6"/>
      <c r="AEG412" s="6"/>
      <c r="AEH412" s="6"/>
      <c r="AEI412" s="6"/>
      <c r="AEJ412" s="6"/>
      <c r="AEK412" s="6"/>
      <c r="AEL412" s="6"/>
      <c r="AEM412" s="6"/>
      <c r="AEN412" s="6"/>
      <c r="AEO412" s="6"/>
      <c r="AEP412" s="6"/>
      <c r="AEQ412" s="6"/>
      <c r="AER412" s="6"/>
      <c r="AES412" s="6"/>
      <c r="AET412" s="6"/>
      <c r="AEU412" s="6"/>
      <c r="AEV412" s="6"/>
      <c r="AEW412" s="6"/>
      <c r="AEX412" s="6"/>
      <c r="AEY412" s="6"/>
      <c r="AEZ412" s="6"/>
      <c r="AFA412" s="6"/>
      <c r="AFB412" s="6"/>
      <c r="AFC412" s="6"/>
      <c r="AFD412" s="6"/>
      <c r="AFE412" s="6"/>
      <c r="AFF412" s="6"/>
      <c r="AFG412" s="6"/>
      <c r="AFH412" s="6"/>
      <c r="AFI412" s="6"/>
      <c r="AFJ412" s="6"/>
      <c r="AFK412" s="6"/>
      <c r="AFL412" s="6"/>
    </row>
    <row r="413" spans="1:844" s="6" customFormat="1" ht="97.5" customHeight="1">
      <c r="A413" s="133"/>
      <c r="B413" s="146"/>
      <c r="C413" s="135"/>
      <c r="D413" s="135"/>
      <c r="E413" s="95" t="s">
        <v>605</v>
      </c>
      <c r="F413" s="104"/>
      <c r="G413" s="104"/>
      <c r="H413" s="35"/>
      <c r="I413" s="34"/>
      <c r="J413" s="35"/>
      <c r="K413" s="35"/>
      <c r="L413" s="35"/>
      <c r="M413" s="35"/>
      <c r="N413" s="39"/>
    </row>
    <row r="414" spans="1:844" s="6" customFormat="1" ht="28.5">
      <c r="A414" s="133" t="s">
        <v>1023</v>
      </c>
      <c r="B414" s="134" t="s">
        <v>887</v>
      </c>
      <c r="C414" s="153" t="s">
        <v>886</v>
      </c>
      <c r="D414" s="152" t="s">
        <v>412</v>
      </c>
      <c r="E414" s="95" t="s">
        <v>809</v>
      </c>
      <c r="F414" s="104" t="s">
        <v>676</v>
      </c>
      <c r="G414" s="104" t="s">
        <v>152</v>
      </c>
      <c r="H414" s="35">
        <f t="shared" ref="H414:M414" si="50">H416+H417+H418+H419+H420+H422+H423+H424+H425+H426+H428+H429+H430+H421</f>
        <v>55351.1</v>
      </c>
      <c r="I414" s="35">
        <f t="shared" si="50"/>
        <v>47215.8</v>
      </c>
      <c r="J414" s="35">
        <f t="shared" si="50"/>
        <v>9906.3000000000011</v>
      </c>
      <c r="K414" s="35">
        <f t="shared" si="50"/>
        <v>6332.2000000000007</v>
      </c>
      <c r="L414" s="35">
        <f t="shared" si="50"/>
        <v>6300.4</v>
      </c>
      <c r="M414" s="35">
        <f t="shared" si="50"/>
        <v>6333</v>
      </c>
      <c r="N414" s="39"/>
    </row>
    <row r="415" spans="1:844" s="6" customFormat="1" ht="15">
      <c r="A415" s="133"/>
      <c r="B415" s="134"/>
      <c r="C415" s="153"/>
      <c r="D415" s="152"/>
      <c r="E415" s="88" t="s">
        <v>605</v>
      </c>
      <c r="F415" s="104"/>
      <c r="G415" s="104"/>
      <c r="H415" s="35"/>
      <c r="I415" s="34"/>
      <c r="J415" s="35"/>
      <c r="K415" s="35"/>
      <c r="L415" s="35"/>
      <c r="M415" s="35"/>
      <c r="N415" s="39"/>
    </row>
    <row r="416" spans="1:844" s="6" customFormat="1" ht="33.75" hidden="1" customHeight="1">
      <c r="A416" s="133"/>
      <c r="B416" s="134"/>
      <c r="C416" s="185" t="s">
        <v>1024</v>
      </c>
      <c r="D416" s="194">
        <v>702</v>
      </c>
      <c r="E416" s="80" t="s">
        <v>986</v>
      </c>
      <c r="F416" s="93" t="s">
        <v>648</v>
      </c>
      <c r="G416" s="93" t="s">
        <v>215</v>
      </c>
      <c r="H416" s="35"/>
      <c r="I416" s="82"/>
      <c r="J416" s="35"/>
      <c r="K416" s="35"/>
      <c r="L416" s="35"/>
      <c r="M416" s="35"/>
      <c r="N416" s="80" t="s">
        <v>1225</v>
      </c>
    </row>
    <row r="417" spans="1:14" s="6" customFormat="1" ht="30" hidden="1">
      <c r="A417" s="133"/>
      <c r="B417" s="134"/>
      <c r="C417" s="185"/>
      <c r="D417" s="194"/>
      <c r="E417" s="80" t="s">
        <v>987</v>
      </c>
      <c r="F417" s="93" t="s">
        <v>648</v>
      </c>
      <c r="G417" s="93" t="s">
        <v>215</v>
      </c>
      <c r="H417" s="35"/>
      <c r="I417" s="82"/>
      <c r="J417" s="35"/>
      <c r="K417" s="35"/>
      <c r="L417" s="35"/>
      <c r="M417" s="35"/>
      <c r="N417" s="80" t="s">
        <v>988</v>
      </c>
    </row>
    <row r="418" spans="1:14" s="6" customFormat="1" ht="67.5" customHeight="1">
      <c r="A418" s="133"/>
      <c r="B418" s="134"/>
      <c r="C418" s="99" t="s">
        <v>1024</v>
      </c>
      <c r="D418" s="110" t="s">
        <v>227</v>
      </c>
      <c r="E418" s="80" t="s">
        <v>232</v>
      </c>
      <c r="F418" s="99" t="s">
        <v>648</v>
      </c>
      <c r="G418" s="101" t="s">
        <v>233</v>
      </c>
      <c r="H418" s="79">
        <f>60+52</f>
        <v>112</v>
      </c>
      <c r="I418" s="82">
        <f>57+44.4</f>
        <v>101.4</v>
      </c>
      <c r="J418" s="79">
        <f>200+212.4</f>
        <v>412.4</v>
      </c>
      <c r="K418" s="79">
        <f t="shared" ref="K418:M418" si="51">200+212.4</f>
        <v>412.4</v>
      </c>
      <c r="L418" s="79">
        <f t="shared" si="51"/>
        <v>412.4</v>
      </c>
      <c r="M418" s="79">
        <f t="shared" si="51"/>
        <v>412.4</v>
      </c>
      <c r="N418" s="80" t="s">
        <v>1180</v>
      </c>
    </row>
    <row r="419" spans="1:14" s="6" customFormat="1" ht="45">
      <c r="A419" s="133"/>
      <c r="B419" s="134"/>
      <c r="C419" s="99" t="s">
        <v>1025</v>
      </c>
      <c r="D419" s="110" t="s">
        <v>365</v>
      </c>
      <c r="E419" s="80" t="s">
        <v>232</v>
      </c>
      <c r="F419" s="99" t="s">
        <v>648</v>
      </c>
      <c r="G419" s="101" t="s">
        <v>233</v>
      </c>
      <c r="H419" s="79">
        <v>325.7</v>
      </c>
      <c r="I419" s="82">
        <v>325.5</v>
      </c>
      <c r="J419" s="79">
        <v>325.60000000000002</v>
      </c>
      <c r="K419" s="79">
        <v>325.60000000000002</v>
      </c>
      <c r="L419" s="79">
        <v>325.60000000000002</v>
      </c>
      <c r="M419" s="79">
        <v>325.60000000000002</v>
      </c>
      <c r="N419" s="80" t="s">
        <v>1404</v>
      </c>
    </row>
    <row r="420" spans="1:14" s="6" customFormat="1" ht="85.5" customHeight="1">
      <c r="A420" s="133"/>
      <c r="B420" s="134"/>
      <c r="C420" s="99" t="s">
        <v>1026</v>
      </c>
      <c r="D420" s="106">
        <v>702</v>
      </c>
      <c r="E420" s="2" t="s">
        <v>990</v>
      </c>
      <c r="F420" s="93" t="s">
        <v>989</v>
      </c>
      <c r="G420" s="93" t="s">
        <v>288</v>
      </c>
      <c r="H420" s="79">
        <v>32.6</v>
      </c>
      <c r="I420" s="82">
        <v>32.6</v>
      </c>
      <c r="J420" s="79"/>
      <c r="K420" s="79">
        <v>32.6</v>
      </c>
      <c r="L420" s="79"/>
      <c r="M420" s="79">
        <v>32.6</v>
      </c>
      <c r="N420" s="80" t="s">
        <v>1008</v>
      </c>
    </row>
    <row r="421" spans="1:14" s="6" customFormat="1" ht="77.25" customHeight="1">
      <c r="A421" s="133"/>
      <c r="B421" s="134"/>
      <c r="C421" s="99" t="s">
        <v>1027</v>
      </c>
      <c r="D421" s="106">
        <v>707</v>
      </c>
      <c r="E421" s="2" t="s">
        <v>1305</v>
      </c>
      <c r="F421" s="93" t="s">
        <v>196</v>
      </c>
      <c r="G421" s="93" t="s">
        <v>1306</v>
      </c>
      <c r="H421" s="79">
        <v>278</v>
      </c>
      <c r="I421" s="82">
        <v>278</v>
      </c>
      <c r="J421" s="79">
        <v>278.60000000000002</v>
      </c>
      <c r="K421" s="79">
        <v>279.10000000000002</v>
      </c>
      <c r="L421" s="79">
        <v>279.89999999999998</v>
      </c>
      <c r="M421" s="79">
        <v>279.89999999999998</v>
      </c>
      <c r="N421" s="80" t="s">
        <v>1452</v>
      </c>
    </row>
    <row r="422" spans="1:14" s="6" customFormat="1" ht="81" customHeight="1">
      <c r="A422" s="133"/>
      <c r="B422" s="134"/>
      <c r="C422" s="83" t="s">
        <v>1028</v>
      </c>
      <c r="D422" s="108">
        <v>707</v>
      </c>
      <c r="E422" s="109" t="s">
        <v>1307</v>
      </c>
      <c r="F422" s="83" t="s">
        <v>648</v>
      </c>
      <c r="G422" s="96" t="s">
        <v>907</v>
      </c>
      <c r="H422" s="81">
        <v>1110.3</v>
      </c>
      <c r="I422" s="84">
        <v>694.9</v>
      </c>
      <c r="J422" s="81">
        <v>962.5</v>
      </c>
      <c r="K422" s="81">
        <v>962.5</v>
      </c>
      <c r="L422" s="81">
        <v>962.5</v>
      </c>
      <c r="M422" s="81">
        <v>962.5</v>
      </c>
      <c r="N422" s="80" t="s">
        <v>1405</v>
      </c>
    </row>
    <row r="423" spans="1:14" s="6" customFormat="1" ht="48" customHeight="1">
      <c r="A423" s="133"/>
      <c r="B423" s="134"/>
      <c r="C423" s="99" t="s">
        <v>1029</v>
      </c>
      <c r="D423" s="106" t="s">
        <v>60</v>
      </c>
      <c r="E423" s="2" t="s">
        <v>991</v>
      </c>
      <c r="F423" s="93" t="s">
        <v>648</v>
      </c>
      <c r="G423" s="93" t="s">
        <v>721</v>
      </c>
      <c r="H423" s="79">
        <v>43447.6</v>
      </c>
      <c r="I423" s="82">
        <v>40144.699999999997</v>
      </c>
      <c r="J423" s="79"/>
      <c r="K423" s="35"/>
      <c r="L423" s="35"/>
      <c r="M423" s="35"/>
      <c r="N423" s="80" t="s">
        <v>1406</v>
      </c>
    </row>
    <row r="424" spans="1:14" s="6" customFormat="1" ht="40.5" customHeight="1">
      <c r="A424" s="133"/>
      <c r="B424" s="134"/>
      <c r="C424" s="99" t="s">
        <v>1030</v>
      </c>
      <c r="D424" s="106" t="s">
        <v>60</v>
      </c>
      <c r="E424" s="2" t="s">
        <v>1308</v>
      </c>
      <c r="F424" s="93" t="s">
        <v>648</v>
      </c>
      <c r="G424" s="93" t="s">
        <v>992</v>
      </c>
      <c r="H424" s="79">
        <v>8455.1</v>
      </c>
      <c r="I424" s="82">
        <v>5293.8</v>
      </c>
      <c r="J424" s="79"/>
      <c r="K424" s="79"/>
      <c r="L424" s="79"/>
      <c r="M424" s="79"/>
      <c r="N424" s="80" t="s">
        <v>1407</v>
      </c>
    </row>
    <row r="425" spans="1:14" s="6" customFormat="1" ht="198.75" customHeight="1">
      <c r="A425" s="133"/>
      <c r="B425" s="134"/>
      <c r="C425" s="99" t="s">
        <v>1031</v>
      </c>
      <c r="D425" s="106">
        <v>709</v>
      </c>
      <c r="E425" s="2" t="s">
        <v>1434</v>
      </c>
      <c r="F425" s="93" t="s">
        <v>648</v>
      </c>
      <c r="G425" s="40" t="s">
        <v>1009</v>
      </c>
      <c r="H425" s="79"/>
      <c r="I425" s="82"/>
      <c r="J425" s="79">
        <v>3607.2</v>
      </c>
      <c r="K425" s="79"/>
      <c r="L425" s="79"/>
      <c r="M425" s="79"/>
      <c r="N425" s="88" t="s">
        <v>1453</v>
      </c>
    </row>
    <row r="426" spans="1:14" s="6" customFormat="1" ht="57" customHeight="1">
      <c r="A426" s="133"/>
      <c r="B426" s="134"/>
      <c r="C426" s="127" t="s">
        <v>1032</v>
      </c>
      <c r="D426" s="155">
        <v>709</v>
      </c>
      <c r="E426" s="2" t="s">
        <v>1435</v>
      </c>
      <c r="F426" s="93" t="s">
        <v>648</v>
      </c>
      <c r="G426" s="40" t="s">
        <v>263</v>
      </c>
      <c r="H426" s="129">
        <v>143.4</v>
      </c>
      <c r="I426" s="131">
        <v>143.4</v>
      </c>
      <c r="J426" s="129"/>
      <c r="K426" s="129"/>
      <c r="L426" s="129"/>
      <c r="M426" s="129"/>
      <c r="N426" s="174" t="s">
        <v>1408</v>
      </c>
    </row>
    <row r="427" spans="1:14" s="6" customFormat="1" ht="55.5" customHeight="1">
      <c r="A427" s="133"/>
      <c r="B427" s="134"/>
      <c r="C427" s="128"/>
      <c r="D427" s="156"/>
      <c r="E427" s="2" t="s">
        <v>1454</v>
      </c>
      <c r="F427" s="93" t="s">
        <v>196</v>
      </c>
      <c r="G427" s="40" t="s">
        <v>721</v>
      </c>
      <c r="H427" s="130"/>
      <c r="I427" s="132"/>
      <c r="J427" s="130"/>
      <c r="K427" s="130"/>
      <c r="L427" s="130"/>
      <c r="M427" s="130"/>
      <c r="N427" s="175"/>
    </row>
    <row r="428" spans="1:14" s="6" customFormat="1" ht="52.5" hidden="1" customHeight="1">
      <c r="A428" s="133"/>
      <c r="B428" s="134"/>
      <c r="C428" s="99" t="s">
        <v>1034</v>
      </c>
      <c r="D428" s="106">
        <v>709</v>
      </c>
      <c r="E428" s="2" t="s">
        <v>967</v>
      </c>
      <c r="F428" s="41" t="s">
        <v>648</v>
      </c>
      <c r="G428" s="40" t="s">
        <v>767</v>
      </c>
      <c r="H428" s="79"/>
      <c r="I428" s="82"/>
      <c r="J428" s="79"/>
      <c r="K428" s="79"/>
      <c r="L428" s="79"/>
      <c r="M428" s="79"/>
      <c r="N428" s="88" t="s">
        <v>1436</v>
      </c>
    </row>
    <row r="429" spans="1:14" s="6" customFormat="1" ht="109.5" customHeight="1">
      <c r="A429" s="133"/>
      <c r="B429" s="134"/>
      <c r="C429" s="99" t="s">
        <v>1033</v>
      </c>
      <c r="D429" s="106">
        <v>701</v>
      </c>
      <c r="E429" s="80" t="s">
        <v>1519</v>
      </c>
      <c r="F429" s="41" t="s">
        <v>648</v>
      </c>
      <c r="G429" s="40" t="s">
        <v>993</v>
      </c>
      <c r="H429" s="79">
        <v>1446.4</v>
      </c>
      <c r="I429" s="82">
        <v>201.5</v>
      </c>
      <c r="J429" s="79">
        <v>4320</v>
      </c>
      <c r="K429" s="79">
        <v>4320</v>
      </c>
      <c r="L429" s="79">
        <v>4320</v>
      </c>
      <c r="M429" s="79">
        <v>4320</v>
      </c>
      <c r="N429" s="80" t="s">
        <v>1520</v>
      </c>
    </row>
    <row r="430" spans="1:14" s="6" customFormat="1" ht="112.5" hidden="1" customHeight="1">
      <c r="A430" s="133"/>
      <c r="B430" s="134"/>
      <c r="C430" s="99" t="s">
        <v>1034</v>
      </c>
      <c r="D430" s="106">
        <v>709</v>
      </c>
      <c r="E430" s="80" t="s">
        <v>994</v>
      </c>
      <c r="F430" s="99" t="s">
        <v>648</v>
      </c>
      <c r="G430" s="99" t="s">
        <v>230</v>
      </c>
      <c r="H430" s="79"/>
      <c r="I430" s="82"/>
      <c r="J430" s="79"/>
      <c r="K430" s="79"/>
      <c r="L430" s="79"/>
      <c r="M430" s="79"/>
      <c r="N430" s="80" t="s">
        <v>1521</v>
      </c>
    </row>
    <row r="431" spans="1:14" s="6" customFormat="1" ht="28.5">
      <c r="A431" s="133" t="s">
        <v>1035</v>
      </c>
      <c r="B431" s="134" t="s">
        <v>889</v>
      </c>
      <c r="C431" s="153" t="s">
        <v>888</v>
      </c>
      <c r="D431" s="152" t="s">
        <v>1102</v>
      </c>
      <c r="E431" s="95" t="s">
        <v>809</v>
      </c>
      <c r="F431" s="104" t="s">
        <v>676</v>
      </c>
      <c r="G431" s="104" t="s">
        <v>152</v>
      </c>
      <c r="H431" s="35">
        <f>H433+H434+H436+H449+H437+H450+H438+H440+H441+H442+H443+H444+H445+H446+H447+H451+H448+H452</f>
        <v>47290.5</v>
      </c>
      <c r="I431" s="35">
        <f t="shared" ref="I431:M431" si="52">I433+I434+I436+I449+I437+I450+I438+I440+I441+I442+I443+I444+I445+I446+I447+I451+I448+I452</f>
        <v>37645</v>
      </c>
      <c r="J431" s="35">
        <f t="shared" ref="J431:L431" si="53">J433+J434+J436+J449+J437+J450+J438+J440+J441+J442+J443+J444+J445+J446+J447+J451+J448+J452</f>
        <v>94742.1</v>
      </c>
      <c r="K431" s="35">
        <f t="shared" si="53"/>
        <v>84758.9</v>
      </c>
      <c r="L431" s="35">
        <f t="shared" si="53"/>
        <v>84907.8</v>
      </c>
      <c r="M431" s="35">
        <f t="shared" si="52"/>
        <v>84907.8</v>
      </c>
      <c r="N431" s="39"/>
    </row>
    <row r="432" spans="1:14" s="6" customFormat="1" ht="15">
      <c r="A432" s="133"/>
      <c r="B432" s="134"/>
      <c r="C432" s="153"/>
      <c r="D432" s="152"/>
      <c r="E432" s="88" t="s">
        <v>605</v>
      </c>
      <c r="F432" s="104"/>
      <c r="G432" s="104"/>
      <c r="H432" s="35"/>
      <c r="I432" s="34"/>
      <c r="J432" s="35"/>
      <c r="K432" s="35"/>
      <c r="L432" s="35"/>
      <c r="M432" s="35"/>
      <c r="N432" s="39"/>
    </row>
    <row r="433" spans="1:844" s="6" customFormat="1" ht="45">
      <c r="A433" s="133"/>
      <c r="B433" s="134"/>
      <c r="C433" s="99" t="s">
        <v>1085</v>
      </c>
      <c r="D433" s="106">
        <v>1003</v>
      </c>
      <c r="E433" s="2" t="s">
        <v>969</v>
      </c>
      <c r="F433" s="93" t="s">
        <v>648</v>
      </c>
      <c r="G433" s="93" t="s">
        <v>936</v>
      </c>
      <c r="H433" s="79">
        <v>65.3</v>
      </c>
      <c r="I433" s="82">
        <v>62.4</v>
      </c>
      <c r="J433" s="79">
        <v>71</v>
      </c>
      <c r="K433" s="79">
        <v>71</v>
      </c>
      <c r="L433" s="79">
        <v>71</v>
      </c>
      <c r="M433" s="79">
        <v>71</v>
      </c>
      <c r="N433" s="80" t="s">
        <v>1409</v>
      </c>
    </row>
    <row r="434" spans="1:844" s="6" customFormat="1" ht="15">
      <c r="A434" s="133"/>
      <c r="B434" s="134"/>
      <c r="C434" s="127" t="s">
        <v>1086</v>
      </c>
      <c r="D434" s="155">
        <v>1003</v>
      </c>
      <c r="E434" s="174" t="s">
        <v>995</v>
      </c>
      <c r="F434" s="127" t="s">
        <v>648</v>
      </c>
      <c r="G434" s="127" t="s">
        <v>996</v>
      </c>
      <c r="H434" s="154">
        <v>5288</v>
      </c>
      <c r="I434" s="161">
        <v>4739.8</v>
      </c>
      <c r="J434" s="131">
        <v>9062.4</v>
      </c>
      <c r="K434" s="129">
        <v>9062.4</v>
      </c>
      <c r="L434" s="154">
        <v>9062.4</v>
      </c>
      <c r="M434" s="154">
        <v>9062.4</v>
      </c>
      <c r="N434" s="169" t="s">
        <v>1410</v>
      </c>
    </row>
    <row r="435" spans="1:844" s="6" customFormat="1" ht="31.5" customHeight="1">
      <c r="A435" s="133"/>
      <c r="B435" s="134"/>
      <c r="C435" s="128"/>
      <c r="D435" s="156"/>
      <c r="E435" s="175"/>
      <c r="F435" s="128"/>
      <c r="G435" s="128"/>
      <c r="H435" s="154"/>
      <c r="I435" s="161"/>
      <c r="J435" s="132"/>
      <c r="K435" s="130"/>
      <c r="L435" s="154"/>
      <c r="M435" s="154"/>
      <c r="N435" s="169"/>
    </row>
    <row r="436" spans="1:844" s="18" customFormat="1" ht="96" customHeight="1">
      <c r="A436" s="133"/>
      <c r="B436" s="134"/>
      <c r="C436" s="99" t="s">
        <v>1087</v>
      </c>
      <c r="D436" s="106">
        <v>1003</v>
      </c>
      <c r="E436" s="71" t="s">
        <v>1054</v>
      </c>
      <c r="F436" s="99" t="s">
        <v>648</v>
      </c>
      <c r="G436" s="36" t="s">
        <v>618</v>
      </c>
      <c r="H436" s="79">
        <v>50</v>
      </c>
      <c r="I436" s="82">
        <v>49</v>
      </c>
      <c r="J436" s="79">
        <v>100</v>
      </c>
      <c r="K436" s="79"/>
      <c r="L436" s="79"/>
      <c r="M436" s="79"/>
      <c r="N436" s="80" t="s">
        <v>1411</v>
      </c>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c r="BL436" s="6"/>
      <c r="BM436" s="6"/>
      <c r="BN436" s="6"/>
      <c r="BO436" s="6"/>
      <c r="BP436" s="6"/>
      <c r="BQ436" s="6"/>
      <c r="BR436" s="6"/>
      <c r="BS436" s="6"/>
      <c r="BT436" s="6"/>
      <c r="BU436" s="6"/>
      <c r="BV436" s="6"/>
      <c r="BW436" s="6"/>
      <c r="BX436" s="6"/>
      <c r="BY436" s="6"/>
      <c r="BZ436" s="6"/>
      <c r="CA436" s="6"/>
      <c r="CB436" s="6"/>
      <c r="CC436" s="6"/>
      <c r="CD436" s="6"/>
      <c r="CE436" s="6"/>
      <c r="CF436" s="6"/>
      <c r="CG436" s="6"/>
      <c r="CH436" s="6"/>
      <c r="CI436" s="6"/>
      <c r="CJ436" s="6"/>
      <c r="CK436" s="6"/>
      <c r="CL436" s="6"/>
      <c r="CM436" s="6"/>
      <c r="CN436" s="6"/>
      <c r="CO436" s="6"/>
      <c r="CP436" s="6"/>
      <c r="CQ436" s="6"/>
      <c r="CR436" s="6"/>
      <c r="CS436" s="6"/>
      <c r="CT436" s="6"/>
      <c r="CU436" s="6"/>
      <c r="CV436" s="6"/>
      <c r="CW436" s="6"/>
      <c r="CX436" s="6"/>
      <c r="CY436" s="6"/>
      <c r="CZ436" s="6"/>
      <c r="DA436" s="6"/>
      <c r="DB436" s="6"/>
      <c r="DC436" s="6"/>
      <c r="DD436" s="6"/>
      <c r="DE436" s="6"/>
      <c r="DF436" s="6"/>
      <c r="DG436" s="6"/>
      <c r="DH436" s="6"/>
      <c r="DI436" s="6"/>
      <c r="DJ436" s="6"/>
      <c r="DK436" s="6"/>
      <c r="DL436" s="6"/>
      <c r="DM436" s="6"/>
      <c r="DN436" s="6"/>
      <c r="DO436" s="6"/>
      <c r="DP436" s="6"/>
      <c r="DQ436" s="6"/>
      <c r="DR436" s="6"/>
      <c r="DS436" s="6"/>
      <c r="DT436" s="6"/>
      <c r="DU436" s="6"/>
      <c r="DV436" s="6"/>
      <c r="DW436" s="6"/>
      <c r="DX436" s="6"/>
      <c r="DY436" s="6"/>
      <c r="DZ436" s="6"/>
      <c r="EA436" s="6"/>
      <c r="EB436" s="6"/>
      <c r="EC436" s="6"/>
      <c r="ED436" s="6"/>
      <c r="EE436" s="6"/>
      <c r="EF436" s="6"/>
      <c r="EG436" s="6"/>
      <c r="EH436" s="6"/>
      <c r="EI436" s="6"/>
      <c r="EJ436" s="6"/>
      <c r="EK436" s="6"/>
      <c r="EL436" s="6"/>
      <c r="EM436" s="6"/>
      <c r="EN436" s="6"/>
      <c r="EO436" s="6"/>
      <c r="EP436" s="6"/>
      <c r="EQ436" s="6"/>
      <c r="ER436" s="6"/>
      <c r="ES436" s="6"/>
      <c r="ET436" s="6"/>
      <c r="EU436" s="6"/>
      <c r="EV436" s="6"/>
      <c r="EW436" s="6"/>
      <c r="EX436" s="6"/>
      <c r="EY436" s="6"/>
      <c r="EZ436" s="6"/>
      <c r="FA436" s="6"/>
      <c r="FB436" s="6"/>
      <c r="FC436" s="6"/>
      <c r="FD436" s="6"/>
      <c r="FE436" s="6"/>
      <c r="FF436" s="6"/>
      <c r="FG436" s="6"/>
      <c r="FH436" s="6"/>
      <c r="FI436" s="6"/>
      <c r="FJ436" s="6"/>
      <c r="FK436" s="6"/>
      <c r="FL436" s="6"/>
      <c r="FM436" s="6"/>
      <c r="FN436" s="6"/>
      <c r="FO436" s="6"/>
      <c r="FP436" s="6"/>
      <c r="FQ436" s="6"/>
      <c r="FR436" s="6"/>
      <c r="FS436" s="6"/>
      <c r="FT436" s="6"/>
      <c r="FU436" s="6"/>
      <c r="FV436" s="6"/>
      <c r="FW436" s="6"/>
      <c r="FX436" s="6"/>
      <c r="FY436" s="6"/>
      <c r="FZ436" s="6"/>
      <c r="GA436" s="6"/>
      <c r="GB436" s="6"/>
      <c r="GC436" s="6"/>
      <c r="GD436" s="6"/>
      <c r="GE436" s="6"/>
      <c r="GF436" s="6"/>
      <c r="GG436" s="6"/>
      <c r="GH436" s="6"/>
      <c r="GI436" s="6"/>
      <c r="GJ436" s="6"/>
      <c r="GK436" s="6"/>
      <c r="GL436" s="6"/>
      <c r="GM436" s="6"/>
      <c r="GN436" s="6"/>
      <c r="GO436" s="6"/>
      <c r="GP436" s="6"/>
      <c r="GQ436" s="6"/>
      <c r="GR436" s="6"/>
      <c r="GS436" s="6"/>
      <c r="GT436" s="6"/>
      <c r="GU436" s="6"/>
      <c r="GV436" s="6"/>
      <c r="GW436" s="6"/>
      <c r="GX436" s="6"/>
      <c r="GY436" s="6"/>
      <c r="GZ436" s="6"/>
      <c r="HA436" s="6"/>
      <c r="HB436" s="6"/>
      <c r="HC436" s="6"/>
      <c r="HD436" s="6"/>
      <c r="HE436" s="6"/>
      <c r="HF436" s="6"/>
      <c r="HG436" s="6"/>
      <c r="HH436" s="6"/>
      <c r="HI436" s="6"/>
      <c r="HJ436" s="6"/>
      <c r="HK436" s="6"/>
      <c r="HL436" s="6"/>
      <c r="HM436" s="6"/>
      <c r="HN436" s="6"/>
      <c r="HO436" s="6"/>
      <c r="HP436" s="6"/>
      <c r="HQ436" s="6"/>
      <c r="HR436" s="6"/>
      <c r="HS436" s="6"/>
      <c r="HT436" s="6"/>
      <c r="HU436" s="6"/>
      <c r="HV436" s="6"/>
      <c r="HW436" s="6"/>
      <c r="HX436" s="6"/>
      <c r="HY436" s="6"/>
      <c r="HZ436" s="6"/>
      <c r="IA436" s="6"/>
      <c r="IB436" s="6"/>
      <c r="IC436" s="6"/>
      <c r="ID436" s="6"/>
      <c r="IE436" s="6"/>
      <c r="IF436" s="6"/>
      <c r="IG436" s="6"/>
      <c r="IH436" s="6"/>
      <c r="II436" s="6"/>
      <c r="IJ436" s="6"/>
      <c r="IK436" s="6"/>
      <c r="IL436" s="6"/>
      <c r="IM436" s="6"/>
      <c r="IN436" s="6"/>
      <c r="IO436" s="6"/>
      <c r="IP436" s="6"/>
      <c r="IQ436" s="6"/>
      <c r="IR436" s="6"/>
      <c r="IS436" s="6"/>
      <c r="IT436" s="6"/>
      <c r="IU436" s="6"/>
      <c r="IV436" s="6"/>
      <c r="IW436" s="6"/>
      <c r="IX436" s="6"/>
      <c r="IY436" s="6"/>
      <c r="IZ436" s="6"/>
      <c r="JA436" s="6"/>
      <c r="JB436" s="6"/>
      <c r="JC436" s="6"/>
      <c r="JD436" s="6"/>
      <c r="JE436" s="6"/>
      <c r="JF436" s="6"/>
      <c r="JG436" s="6"/>
      <c r="JH436" s="6"/>
      <c r="JI436" s="6"/>
      <c r="JJ436" s="6"/>
      <c r="JK436" s="6"/>
      <c r="JL436" s="6"/>
      <c r="JM436" s="6"/>
      <c r="JN436" s="6"/>
      <c r="JO436" s="6"/>
      <c r="JP436" s="6"/>
      <c r="JQ436" s="6"/>
      <c r="JR436" s="6"/>
      <c r="JS436" s="6"/>
      <c r="JT436" s="6"/>
      <c r="JU436" s="6"/>
      <c r="JV436" s="6"/>
      <c r="JW436" s="6"/>
      <c r="JX436" s="6"/>
      <c r="JY436" s="6"/>
      <c r="JZ436" s="6"/>
      <c r="KA436" s="6"/>
      <c r="KB436" s="6"/>
      <c r="KC436" s="6"/>
      <c r="KD436" s="6"/>
      <c r="KE436" s="6"/>
      <c r="KF436" s="6"/>
      <c r="KG436" s="6"/>
      <c r="KH436" s="6"/>
      <c r="KI436" s="6"/>
      <c r="KJ436" s="6"/>
      <c r="KK436" s="6"/>
      <c r="KL436" s="6"/>
      <c r="KM436" s="6"/>
      <c r="KN436" s="6"/>
      <c r="KO436" s="6"/>
      <c r="KP436" s="6"/>
      <c r="KQ436" s="6"/>
      <c r="KR436" s="6"/>
      <c r="KS436" s="6"/>
      <c r="KT436" s="6"/>
      <c r="KU436" s="6"/>
      <c r="KV436" s="6"/>
      <c r="KW436" s="6"/>
      <c r="KX436" s="6"/>
      <c r="KY436" s="6"/>
      <c r="KZ436" s="6"/>
      <c r="LA436" s="6"/>
      <c r="LB436" s="6"/>
      <c r="LC436" s="6"/>
      <c r="LD436" s="6"/>
      <c r="LE436" s="6"/>
      <c r="LF436" s="6"/>
      <c r="LG436" s="6"/>
      <c r="LH436" s="6"/>
      <c r="LI436" s="6"/>
      <c r="LJ436" s="6"/>
      <c r="LK436" s="6"/>
      <c r="LL436" s="6"/>
      <c r="LM436" s="6"/>
      <c r="LN436" s="6"/>
      <c r="LO436" s="6"/>
      <c r="LP436" s="6"/>
      <c r="LQ436" s="6"/>
      <c r="LR436" s="6"/>
      <c r="LS436" s="6"/>
      <c r="LT436" s="6"/>
      <c r="LU436" s="6"/>
      <c r="LV436" s="6"/>
      <c r="LW436" s="6"/>
      <c r="LX436" s="6"/>
      <c r="LY436" s="6"/>
      <c r="LZ436" s="6"/>
      <c r="MA436" s="6"/>
      <c r="MB436" s="6"/>
      <c r="MC436" s="6"/>
      <c r="MD436" s="6"/>
      <c r="ME436" s="6"/>
      <c r="MF436" s="6"/>
      <c r="MG436" s="6"/>
      <c r="MH436" s="6"/>
      <c r="MI436" s="6"/>
      <c r="MJ436" s="6"/>
      <c r="MK436" s="6"/>
      <c r="ML436" s="6"/>
      <c r="MM436" s="6"/>
      <c r="MN436" s="6"/>
      <c r="MO436" s="6"/>
      <c r="MP436" s="6"/>
      <c r="MQ436" s="6"/>
      <c r="MR436" s="6"/>
      <c r="MS436" s="6"/>
      <c r="MT436" s="6"/>
      <c r="MU436" s="6"/>
      <c r="MV436" s="6"/>
      <c r="MW436" s="6"/>
      <c r="MX436" s="6"/>
      <c r="MY436" s="6"/>
      <c r="MZ436" s="6"/>
      <c r="NA436" s="6"/>
      <c r="NB436" s="6"/>
      <c r="NC436" s="6"/>
      <c r="ND436" s="6"/>
      <c r="NE436" s="6"/>
      <c r="NF436" s="6"/>
      <c r="NG436" s="6"/>
      <c r="NH436" s="6"/>
      <c r="NI436" s="6"/>
      <c r="NJ436" s="6"/>
      <c r="NK436" s="6"/>
      <c r="NL436" s="6"/>
      <c r="NM436" s="6"/>
      <c r="NN436" s="6"/>
      <c r="NO436" s="6"/>
      <c r="NP436" s="6"/>
      <c r="NQ436" s="6"/>
      <c r="NR436" s="6"/>
      <c r="NS436" s="6"/>
      <c r="NT436" s="6"/>
      <c r="NU436" s="6"/>
      <c r="NV436" s="6"/>
      <c r="NW436" s="6"/>
      <c r="NX436" s="6"/>
      <c r="NY436" s="6"/>
      <c r="NZ436" s="6"/>
      <c r="OA436" s="6"/>
      <c r="OB436" s="6"/>
      <c r="OC436" s="6"/>
      <c r="OD436" s="6"/>
      <c r="OE436" s="6"/>
      <c r="OF436" s="6"/>
      <c r="OG436" s="6"/>
      <c r="OH436" s="6"/>
      <c r="OI436" s="6"/>
      <c r="OJ436" s="6"/>
      <c r="OK436" s="6"/>
      <c r="OL436" s="6"/>
      <c r="OM436" s="6"/>
      <c r="ON436" s="6"/>
      <c r="OO436" s="6"/>
      <c r="OP436" s="6"/>
      <c r="OQ436" s="6"/>
      <c r="OR436" s="6"/>
      <c r="OS436" s="6"/>
      <c r="OT436" s="6"/>
      <c r="OU436" s="6"/>
      <c r="OV436" s="6"/>
      <c r="OW436" s="6"/>
      <c r="OX436" s="6"/>
      <c r="OY436" s="6"/>
      <c r="OZ436" s="6"/>
      <c r="PA436" s="6"/>
      <c r="PB436" s="6"/>
      <c r="PC436" s="6"/>
      <c r="PD436" s="6"/>
      <c r="PE436" s="6"/>
      <c r="PF436" s="6"/>
      <c r="PG436" s="6"/>
      <c r="PH436" s="6"/>
      <c r="PI436" s="6"/>
      <c r="PJ436" s="6"/>
      <c r="PK436" s="6"/>
      <c r="PL436" s="6"/>
      <c r="PM436" s="6"/>
      <c r="PN436" s="6"/>
      <c r="PO436" s="6"/>
      <c r="PP436" s="6"/>
      <c r="PQ436" s="6"/>
      <c r="PR436" s="6"/>
      <c r="PS436" s="6"/>
      <c r="PT436" s="6"/>
      <c r="PU436" s="6"/>
      <c r="PV436" s="6"/>
      <c r="PW436" s="6"/>
      <c r="PX436" s="6"/>
      <c r="PY436" s="6"/>
      <c r="PZ436" s="6"/>
      <c r="QA436" s="6"/>
      <c r="QB436" s="6"/>
      <c r="QC436" s="6"/>
      <c r="QD436" s="6"/>
      <c r="QE436" s="6"/>
      <c r="QF436" s="6"/>
      <c r="QG436" s="6"/>
      <c r="QH436" s="6"/>
      <c r="QI436" s="6"/>
      <c r="QJ436" s="6"/>
      <c r="QK436" s="6"/>
      <c r="QL436" s="6"/>
      <c r="QM436" s="6"/>
      <c r="QN436" s="6"/>
      <c r="QO436" s="6"/>
      <c r="QP436" s="6"/>
      <c r="QQ436" s="6"/>
      <c r="QR436" s="6"/>
      <c r="QS436" s="6"/>
      <c r="QT436" s="6"/>
      <c r="QU436" s="6"/>
      <c r="QV436" s="6"/>
      <c r="QW436" s="6"/>
      <c r="QX436" s="6"/>
      <c r="QY436" s="6"/>
      <c r="QZ436" s="6"/>
      <c r="RA436" s="6"/>
      <c r="RB436" s="6"/>
      <c r="RC436" s="6"/>
      <c r="RD436" s="6"/>
      <c r="RE436" s="6"/>
      <c r="RF436" s="6"/>
      <c r="RG436" s="6"/>
      <c r="RH436" s="6"/>
      <c r="RI436" s="6"/>
      <c r="RJ436" s="6"/>
      <c r="RK436" s="6"/>
      <c r="RL436" s="6"/>
      <c r="RM436" s="6"/>
      <c r="RN436" s="6"/>
      <c r="RO436" s="6"/>
      <c r="RP436" s="6"/>
      <c r="RQ436" s="6"/>
      <c r="RR436" s="6"/>
      <c r="RS436" s="6"/>
      <c r="RT436" s="6"/>
      <c r="RU436" s="6"/>
      <c r="RV436" s="6"/>
      <c r="RW436" s="6"/>
      <c r="RX436" s="6"/>
      <c r="RY436" s="6"/>
      <c r="RZ436" s="6"/>
      <c r="SA436" s="6"/>
      <c r="SB436" s="6"/>
      <c r="SC436" s="6"/>
      <c r="SD436" s="6"/>
      <c r="SE436" s="6"/>
      <c r="SF436" s="6"/>
      <c r="SG436" s="6"/>
      <c r="SH436" s="6"/>
      <c r="SI436" s="6"/>
      <c r="SJ436" s="6"/>
      <c r="SK436" s="6"/>
      <c r="SL436" s="6"/>
      <c r="SM436" s="6"/>
      <c r="SN436" s="6"/>
      <c r="SO436" s="6"/>
      <c r="SP436" s="6"/>
      <c r="SQ436" s="6"/>
      <c r="SR436" s="6"/>
      <c r="SS436" s="6"/>
      <c r="ST436" s="6"/>
      <c r="SU436" s="6"/>
      <c r="SV436" s="6"/>
      <c r="SW436" s="6"/>
      <c r="SX436" s="6"/>
      <c r="SY436" s="6"/>
      <c r="SZ436" s="6"/>
      <c r="TA436" s="6"/>
      <c r="TB436" s="6"/>
      <c r="TC436" s="6"/>
      <c r="TD436" s="6"/>
      <c r="TE436" s="6"/>
      <c r="TF436" s="6"/>
      <c r="TG436" s="6"/>
      <c r="TH436" s="6"/>
      <c r="TI436" s="6"/>
      <c r="TJ436" s="6"/>
      <c r="TK436" s="6"/>
      <c r="TL436" s="6"/>
      <c r="TM436" s="6"/>
      <c r="TN436" s="6"/>
      <c r="TO436" s="6"/>
      <c r="TP436" s="6"/>
      <c r="TQ436" s="6"/>
      <c r="TR436" s="6"/>
      <c r="TS436" s="6"/>
      <c r="TT436" s="6"/>
      <c r="TU436" s="6"/>
      <c r="TV436" s="6"/>
      <c r="TW436" s="6"/>
      <c r="TX436" s="6"/>
      <c r="TY436" s="6"/>
      <c r="TZ436" s="6"/>
      <c r="UA436" s="6"/>
      <c r="UB436" s="6"/>
      <c r="UC436" s="6"/>
      <c r="UD436" s="6"/>
      <c r="UE436" s="6"/>
      <c r="UF436" s="6"/>
      <c r="UG436" s="6"/>
      <c r="UH436" s="6"/>
      <c r="UI436" s="6"/>
      <c r="UJ436" s="6"/>
      <c r="UK436" s="6"/>
      <c r="UL436" s="6"/>
      <c r="UM436" s="6"/>
      <c r="UN436" s="6"/>
      <c r="UO436" s="6"/>
      <c r="UP436" s="6"/>
      <c r="UQ436" s="6"/>
      <c r="UR436" s="6"/>
      <c r="US436" s="6"/>
      <c r="UT436" s="6"/>
      <c r="UU436" s="6"/>
      <c r="UV436" s="6"/>
      <c r="UW436" s="6"/>
      <c r="UX436" s="6"/>
      <c r="UY436" s="6"/>
      <c r="UZ436" s="6"/>
      <c r="VA436" s="6"/>
      <c r="VB436" s="6"/>
      <c r="VC436" s="6"/>
      <c r="VD436" s="6"/>
      <c r="VE436" s="6"/>
      <c r="VF436" s="6"/>
      <c r="VG436" s="6"/>
      <c r="VH436" s="6"/>
      <c r="VI436" s="6"/>
      <c r="VJ436" s="6"/>
      <c r="VK436" s="6"/>
      <c r="VL436" s="6"/>
      <c r="VM436" s="6"/>
      <c r="VN436" s="6"/>
      <c r="VO436" s="6"/>
      <c r="VP436" s="6"/>
      <c r="VQ436" s="6"/>
      <c r="VR436" s="6"/>
      <c r="VS436" s="6"/>
      <c r="VT436" s="6"/>
      <c r="VU436" s="6"/>
      <c r="VV436" s="6"/>
      <c r="VW436" s="6"/>
      <c r="VX436" s="6"/>
      <c r="VY436" s="6"/>
      <c r="VZ436" s="6"/>
      <c r="WA436" s="6"/>
      <c r="WB436" s="6"/>
      <c r="WC436" s="6"/>
      <c r="WD436" s="6"/>
      <c r="WE436" s="6"/>
      <c r="WF436" s="6"/>
      <c r="WG436" s="6"/>
      <c r="WH436" s="6"/>
      <c r="WI436" s="6"/>
      <c r="WJ436" s="6"/>
      <c r="WK436" s="6"/>
      <c r="WL436" s="6"/>
      <c r="WM436" s="6"/>
      <c r="WN436" s="6"/>
      <c r="WO436" s="6"/>
      <c r="WP436" s="6"/>
      <c r="WQ436" s="6"/>
      <c r="WR436" s="6"/>
      <c r="WS436" s="6"/>
      <c r="WT436" s="6"/>
      <c r="WU436" s="6"/>
      <c r="WV436" s="6"/>
      <c r="WW436" s="6"/>
      <c r="WX436" s="6"/>
      <c r="WY436" s="6"/>
      <c r="WZ436" s="6"/>
      <c r="XA436" s="6"/>
      <c r="XB436" s="6"/>
      <c r="XC436" s="6"/>
      <c r="XD436" s="6"/>
      <c r="XE436" s="6"/>
      <c r="XF436" s="6"/>
      <c r="XG436" s="6"/>
      <c r="XH436" s="6"/>
      <c r="XI436" s="6"/>
      <c r="XJ436" s="6"/>
      <c r="XK436" s="6"/>
      <c r="XL436" s="6"/>
      <c r="XM436" s="6"/>
      <c r="XN436" s="6"/>
      <c r="XO436" s="6"/>
      <c r="XP436" s="6"/>
      <c r="XQ436" s="6"/>
      <c r="XR436" s="6"/>
      <c r="XS436" s="6"/>
      <c r="XT436" s="6"/>
      <c r="XU436" s="6"/>
      <c r="XV436" s="6"/>
      <c r="XW436" s="6"/>
      <c r="XX436" s="6"/>
      <c r="XY436" s="6"/>
      <c r="XZ436" s="6"/>
      <c r="YA436" s="6"/>
      <c r="YB436" s="6"/>
      <c r="YC436" s="6"/>
      <c r="YD436" s="6"/>
      <c r="YE436" s="6"/>
      <c r="YF436" s="6"/>
      <c r="YG436" s="6"/>
      <c r="YH436" s="6"/>
      <c r="YI436" s="6"/>
      <c r="YJ436" s="6"/>
      <c r="YK436" s="6"/>
      <c r="YL436" s="6"/>
      <c r="YM436" s="6"/>
      <c r="YN436" s="6"/>
      <c r="YO436" s="6"/>
      <c r="YP436" s="6"/>
      <c r="YQ436" s="6"/>
      <c r="YR436" s="6"/>
      <c r="YS436" s="6"/>
      <c r="YT436" s="6"/>
      <c r="YU436" s="6"/>
      <c r="YV436" s="6"/>
      <c r="YW436" s="6"/>
      <c r="YX436" s="6"/>
      <c r="YY436" s="6"/>
      <c r="YZ436" s="6"/>
      <c r="ZA436" s="6"/>
      <c r="ZB436" s="6"/>
      <c r="ZC436" s="6"/>
      <c r="ZD436" s="6"/>
      <c r="ZE436" s="6"/>
      <c r="ZF436" s="6"/>
      <c r="ZG436" s="6"/>
      <c r="ZH436" s="6"/>
      <c r="ZI436" s="6"/>
      <c r="ZJ436" s="6"/>
      <c r="ZK436" s="6"/>
      <c r="ZL436" s="6"/>
      <c r="ZM436" s="6"/>
      <c r="ZN436" s="6"/>
      <c r="ZO436" s="6"/>
      <c r="ZP436" s="6"/>
      <c r="ZQ436" s="6"/>
      <c r="ZR436" s="6"/>
      <c r="ZS436" s="6"/>
      <c r="ZT436" s="6"/>
      <c r="ZU436" s="6"/>
      <c r="ZV436" s="6"/>
      <c r="ZW436" s="6"/>
      <c r="ZX436" s="6"/>
      <c r="ZY436" s="6"/>
      <c r="ZZ436" s="6"/>
      <c r="AAA436" s="6"/>
      <c r="AAB436" s="6"/>
      <c r="AAC436" s="6"/>
      <c r="AAD436" s="6"/>
      <c r="AAE436" s="6"/>
      <c r="AAF436" s="6"/>
      <c r="AAG436" s="6"/>
      <c r="AAH436" s="6"/>
      <c r="AAI436" s="6"/>
      <c r="AAJ436" s="6"/>
      <c r="AAK436" s="6"/>
      <c r="AAL436" s="6"/>
      <c r="AAM436" s="6"/>
      <c r="AAN436" s="6"/>
      <c r="AAO436" s="6"/>
      <c r="AAP436" s="6"/>
      <c r="AAQ436" s="6"/>
      <c r="AAR436" s="6"/>
      <c r="AAS436" s="6"/>
      <c r="AAT436" s="6"/>
      <c r="AAU436" s="6"/>
      <c r="AAV436" s="6"/>
      <c r="AAW436" s="6"/>
      <c r="AAX436" s="6"/>
      <c r="AAY436" s="6"/>
      <c r="AAZ436" s="6"/>
      <c r="ABA436" s="6"/>
      <c r="ABB436" s="6"/>
      <c r="ABC436" s="6"/>
      <c r="ABD436" s="6"/>
      <c r="ABE436" s="6"/>
      <c r="ABF436" s="6"/>
      <c r="ABG436" s="6"/>
      <c r="ABH436" s="6"/>
      <c r="ABI436" s="6"/>
      <c r="ABJ436" s="6"/>
      <c r="ABK436" s="6"/>
      <c r="ABL436" s="6"/>
      <c r="ABM436" s="6"/>
      <c r="ABN436" s="6"/>
      <c r="ABO436" s="6"/>
      <c r="ABP436" s="6"/>
      <c r="ABQ436" s="6"/>
      <c r="ABR436" s="6"/>
      <c r="ABS436" s="6"/>
      <c r="ABT436" s="6"/>
      <c r="ABU436" s="6"/>
      <c r="ABV436" s="6"/>
      <c r="ABW436" s="6"/>
      <c r="ABX436" s="6"/>
      <c r="ABY436" s="6"/>
      <c r="ABZ436" s="6"/>
      <c r="ACA436" s="6"/>
      <c r="ACB436" s="6"/>
      <c r="ACC436" s="6"/>
      <c r="ACD436" s="6"/>
      <c r="ACE436" s="6"/>
      <c r="ACF436" s="6"/>
      <c r="ACG436" s="6"/>
      <c r="ACH436" s="6"/>
      <c r="ACI436" s="6"/>
      <c r="ACJ436" s="6"/>
      <c r="ACK436" s="6"/>
      <c r="ACL436" s="6"/>
      <c r="ACM436" s="6"/>
      <c r="ACN436" s="6"/>
      <c r="ACO436" s="6"/>
      <c r="ACP436" s="6"/>
      <c r="ACQ436" s="6"/>
      <c r="ACR436" s="6"/>
      <c r="ACS436" s="6"/>
      <c r="ACT436" s="6"/>
      <c r="ACU436" s="6"/>
      <c r="ACV436" s="6"/>
      <c r="ACW436" s="6"/>
      <c r="ACX436" s="6"/>
      <c r="ACY436" s="6"/>
      <c r="ACZ436" s="6"/>
      <c r="ADA436" s="6"/>
      <c r="ADB436" s="6"/>
      <c r="ADC436" s="6"/>
      <c r="ADD436" s="6"/>
      <c r="ADE436" s="6"/>
      <c r="ADF436" s="6"/>
      <c r="ADG436" s="6"/>
      <c r="ADH436" s="6"/>
      <c r="ADI436" s="6"/>
      <c r="ADJ436" s="6"/>
      <c r="ADK436" s="6"/>
      <c r="ADL436" s="6"/>
      <c r="ADM436" s="6"/>
      <c r="ADN436" s="6"/>
      <c r="ADO436" s="6"/>
      <c r="ADP436" s="6"/>
      <c r="ADQ436" s="6"/>
      <c r="ADR436" s="6"/>
      <c r="ADS436" s="6"/>
      <c r="ADT436" s="6"/>
      <c r="ADU436" s="6"/>
      <c r="ADV436" s="6"/>
      <c r="ADW436" s="6"/>
      <c r="ADX436" s="6"/>
      <c r="ADY436" s="6"/>
      <c r="ADZ436" s="6"/>
      <c r="AEA436" s="6"/>
      <c r="AEB436" s="6"/>
      <c r="AEC436" s="6"/>
      <c r="AED436" s="6"/>
      <c r="AEE436" s="6"/>
      <c r="AEF436" s="6"/>
      <c r="AEG436" s="6"/>
      <c r="AEH436" s="6"/>
      <c r="AEI436" s="6"/>
      <c r="AEJ436" s="6"/>
      <c r="AEK436" s="6"/>
      <c r="AEL436" s="6"/>
      <c r="AEM436" s="6"/>
      <c r="AEN436" s="6"/>
      <c r="AEO436" s="6"/>
      <c r="AEP436" s="6"/>
      <c r="AEQ436" s="6"/>
      <c r="AER436" s="6"/>
      <c r="AES436" s="6"/>
      <c r="AET436" s="6"/>
      <c r="AEU436" s="6"/>
      <c r="AEV436" s="6"/>
      <c r="AEW436" s="6"/>
      <c r="AEX436" s="6"/>
      <c r="AEY436" s="6"/>
      <c r="AEZ436" s="6"/>
      <c r="AFA436" s="6"/>
      <c r="AFB436" s="6"/>
      <c r="AFC436" s="6"/>
      <c r="AFD436" s="6"/>
      <c r="AFE436" s="6"/>
      <c r="AFF436" s="6"/>
      <c r="AFG436" s="6"/>
      <c r="AFH436" s="6"/>
      <c r="AFI436" s="6"/>
      <c r="AFJ436" s="6"/>
      <c r="AFK436" s="6"/>
      <c r="AFL436" s="6"/>
    </row>
    <row r="437" spans="1:844" s="6" customFormat="1" ht="65.25" customHeight="1">
      <c r="A437" s="133"/>
      <c r="B437" s="134"/>
      <c r="C437" s="99" t="s">
        <v>1103</v>
      </c>
      <c r="D437" s="106">
        <v>1003</v>
      </c>
      <c r="E437" s="88" t="s">
        <v>236</v>
      </c>
      <c r="F437" s="99" t="s">
        <v>648</v>
      </c>
      <c r="G437" s="99" t="s">
        <v>181</v>
      </c>
      <c r="H437" s="79">
        <v>13349.5</v>
      </c>
      <c r="I437" s="82">
        <v>13141.6</v>
      </c>
      <c r="J437" s="79">
        <v>15495.7</v>
      </c>
      <c r="K437" s="79">
        <v>15587</v>
      </c>
      <c r="L437" s="79">
        <v>15693.4</v>
      </c>
      <c r="M437" s="79">
        <v>15693.4</v>
      </c>
      <c r="N437" s="80" t="s">
        <v>1412</v>
      </c>
    </row>
    <row r="438" spans="1:844" s="6" customFormat="1" ht="15">
      <c r="A438" s="133"/>
      <c r="B438" s="134"/>
      <c r="C438" s="147" t="s">
        <v>1104</v>
      </c>
      <c r="D438" s="148" t="s">
        <v>194</v>
      </c>
      <c r="E438" s="149" t="s">
        <v>231</v>
      </c>
      <c r="F438" s="127" t="s">
        <v>648</v>
      </c>
      <c r="G438" s="158" t="s">
        <v>230</v>
      </c>
      <c r="H438" s="154">
        <v>405</v>
      </c>
      <c r="I438" s="161">
        <v>266.7</v>
      </c>
      <c r="J438" s="129">
        <v>403</v>
      </c>
      <c r="K438" s="129">
        <v>421.2</v>
      </c>
      <c r="L438" s="154">
        <v>439.4</v>
      </c>
      <c r="M438" s="154">
        <v>439.4</v>
      </c>
      <c r="N438" s="169" t="s">
        <v>1076</v>
      </c>
    </row>
    <row r="439" spans="1:844" s="6" customFormat="1" ht="65.25" customHeight="1">
      <c r="A439" s="133"/>
      <c r="B439" s="134"/>
      <c r="C439" s="147"/>
      <c r="D439" s="148"/>
      <c r="E439" s="151"/>
      <c r="F439" s="128"/>
      <c r="G439" s="159"/>
      <c r="H439" s="154"/>
      <c r="I439" s="161"/>
      <c r="J439" s="130"/>
      <c r="K439" s="130"/>
      <c r="L439" s="154"/>
      <c r="M439" s="154"/>
      <c r="N439" s="169"/>
    </row>
    <row r="440" spans="1:844" s="6" customFormat="1" ht="45">
      <c r="A440" s="133"/>
      <c r="B440" s="134"/>
      <c r="C440" s="99" t="s">
        <v>1105</v>
      </c>
      <c r="D440" s="106">
        <v>1003</v>
      </c>
      <c r="E440" s="88" t="s">
        <v>229</v>
      </c>
      <c r="F440" s="99" t="s">
        <v>648</v>
      </c>
      <c r="G440" s="99" t="s">
        <v>1077</v>
      </c>
      <c r="H440" s="79">
        <v>486.8</v>
      </c>
      <c r="I440" s="82">
        <v>216</v>
      </c>
      <c r="J440" s="79">
        <v>449.5</v>
      </c>
      <c r="K440" s="79">
        <v>478.7</v>
      </c>
      <c r="L440" s="79">
        <v>503</v>
      </c>
      <c r="M440" s="79">
        <v>503</v>
      </c>
      <c r="N440" s="80" t="s">
        <v>1413</v>
      </c>
    </row>
    <row r="441" spans="1:844" s="6" customFormat="1" ht="45" hidden="1">
      <c r="A441" s="133"/>
      <c r="B441" s="134"/>
      <c r="C441" s="99" t="s">
        <v>1106</v>
      </c>
      <c r="D441" s="106">
        <v>1003</v>
      </c>
      <c r="E441" s="88" t="s">
        <v>1081</v>
      </c>
      <c r="F441" s="99" t="s">
        <v>648</v>
      </c>
      <c r="G441" s="38" t="s">
        <v>1078</v>
      </c>
      <c r="H441" s="79"/>
      <c r="I441" s="82"/>
      <c r="J441" s="79"/>
      <c r="K441" s="79"/>
      <c r="L441" s="79"/>
      <c r="M441" s="79"/>
      <c r="N441" s="80" t="s">
        <v>1082</v>
      </c>
    </row>
    <row r="442" spans="1:844" s="6" customFormat="1" ht="65.25" customHeight="1">
      <c r="A442" s="133"/>
      <c r="B442" s="134"/>
      <c r="C442" s="99" t="s">
        <v>1106</v>
      </c>
      <c r="D442" s="106">
        <v>1003</v>
      </c>
      <c r="E442" s="55" t="s">
        <v>1083</v>
      </c>
      <c r="F442" s="99" t="s">
        <v>648</v>
      </c>
      <c r="G442" s="38" t="s">
        <v>1079</v>
      </c>
      <c r="H442" s="79">
        <v>500</v>
      </c>
      <c r="I442" s="82">
        <v>500</v>
      </c>
      <c r="J442" s="79"/>
      <c r="K442" s="79"/>
      <c r="L442" s="79"/>
      <c r="M442" s="79"/>
      <c r="N442" s="80" t="s">
        <v>1414</v>
      </c>
    </row>
    <row r="443" spans="1:844" s="6" customFormat="1" ht="68.25" customHeight="1">
      <c r="A443" s="133"/>
      <c r="B443" s="134"/>
      <c r="C443" s="99" t="s">
        <v>1107</v>
      </c>
      <c r="D443" s="106">
        <v>1003</v>
      </c>
      <c r="E443" s="55" t="s">
        <v>1084</v>
      </c>
      <c r="F443" s="99" t="s">
        <v>648</v>
      </c>
      <c r="G443" s="99" t="s">
        <v>1080</v>
      </c>
      <c r="H443" s="79">
        <v>500</v>
      </c>
      <c r="I443" s="82">
        <v>500</v>
      </c>
      <c r="J443" s="79"/>
      <c r="K443" s="79"/>
      <c r="L443" s="79"/>
      <c r="M443" s="79"/>
      <c r="N443" s="80" t="s">
        <v>1415</v>
      </c>
    </row>
    <row r="444" spans="1:844" s="6" customFormat="1" ht="74.25" customHeight="1">
      <c r="A444" s="133"/>
      <c r="B444" s="134"/>
      <c r="C444" s="99" t="s">
        <v>1108</v>
      </c>
      <c r="D444" s="106">
        <v>1003</v>
      </c>
      <c r="E444" s="88" t="s">
        <v>1089</v>
      </c>
      <c r="F444" s="99" t="s">
        <v>648</v>
      </c>
      <c r="G444" s="38" t="s">
        <v>1088</v>
      </c>
      <c r="H444" s="79">
        <f>7536.1+8121.3</f>
        <v>15657.400000000001</v>
      </c>
      <c r="I444" s="82">
        <f>7293.1+3391.1</f>
        <v>10684.2</v>
      </c>
      <c r="J444" s="79">
        <f>39006</f>
        <v>39006</v>
      </c>
      <c r="K444" s="79">
        <f>39006</f>
        <v>39006</v>
      </c>
      <c r="L444" s="79">
        <f>39006</f>
        <v>39006</v>
      </c>
      <c r="M444" s="79">
        <f>39006</f>
        <v>39006</v>
      </c>
      <c r="N444" s="80" t="s">
        <v>1416</v>
      </c>
    </row>
    <row r="445" spans="1:844" s="6" customFormat="1" ht="93.75" customHeight="1">
      <c r="A445" s="133"/>
      <c r="B445" s="134"/>
      <c r="C445" s="99" t="s">
        <v>1109</v>
      </c>
      <c r="D445" s="106">
        <v>1003</v>
      </c>
      <c r="E445" s="126" t="s">
        <v>1090</v>
      </c>
      <c r="F445" s="99" t="s">
        <v>648</v>
      </c>
      <c r="G445" s="38" t="s">
        <v>954</v>
      </c>
      <c r="H445" s="79">
        <v>1375.2</v>
      </c>
      <c r="I445" s="82">
        <f>152.7</f>
        <v>152.69999999999999</v>
      </c>
      <c r="J445" s="79">
        <v>5940</v>
      </c>
      <c r="K445" s="79">
        <v>5940</v>
      </c>
      <c r="L445" s="79">
        <v>5940</v>
      </c>
      <c r="M445" s="79">
        <v>5940</v>
      </c>
      <c r="N445" s="80" t="s">
        <v>1417</v>
      </c>
    </row>
    <row r="446" spans="1:844" s="6" customFormat="1" ht="80.25" customHeight="1">
      <c r="A446" s="133"/>
      <c r="B446" s="134"/>
      <c r="C446" s="99" t="s">
        <v>1110</v>
      </c>
      <c r="D446" s="106">
        <v>1003</v>
      </c>
      <c r="E446" s="88" t="s">
        <v>1096</v>
      </c>
      <c r="F446" s="99" t="s">
        <v>648</v>
      </c>
      <c r="G446" s="99" t="s">
        <v>1091</v>
      </c>
      <c r="H446" s="79">
        <v>18</v>
      </c>
      <c r="I446" s="82">
        <v>18</v>
      </c>
      <c r="J446" s="79"/>
      <c r="K446" s="79"/>
      <c r="L446" s="79"/>
      <c r="M446" s="79"/>
      <c r="N446" s="80" t="s">
        <v>1418</v>
      </c>
    </row>
    <row r="447" spans="1:844" s="6" customFormat="1" ht="110.25" hidden="1" customHeight="1">
      <c r="A447" s="133"/>
      <c r="B447" s="134"/>
      <c r="C447" s="93" t="s">
        <v>1112</v>
      </c>
      <c r="D447" s="110" t="s">
        <v>194</v>
      </c>
      <c r="E447" s="80" t="s">
        <v>705</v>
      </c>
      <c r="F447" s="99" t="s">
        <v>648</v>
      </c>
      <c r="G447" s="101" t="s">
        <v>706</v>
      </c>
      <c r="H447" s="79"/>
      <c r="I447" s="82"/>
      <c r="J447" s="79"/>
      <c r="K447" s="79"/>
      <c r="L447" s="79"/>
      <c r="M447" s="79"/>
      <c r="N447" s="88" t="s">
        <v>707</v>
      </c>
    </row>
    <row r="448" spans="1:844" s="6" customFormat="1" ht="50.25" hidden="1" customHeight="1">
      <c r="A448" s="133"/>
      <c r="B448" s="134"/>
      <c r="C448" s="93" t="s">
        <v>1113</v>
      </c>
      <c r="D448" s="110" t="s">
        <v>194</v>
      </c>
      <c r="E448" s="88" t="s">
        <v>1101</v>
      </c>
      <c r="F448" s="99" t="s">
        <v>648</v>
      </c>
      <c r="G448" s="99" t="s">
        <v>24</v>
      </c>
      <c r="H448" s="79"/>
      <c r="I448" s="82"/>
      <c r="J448" s="79"/>
      <c r="K448" s="79"/>
      <c r="L448" s="79"/>
      <c r="M448" s="79"/>
      <c r="N448" s="80" t="s">
        <v>1455</v>
      </c>
    </row>
    <row r="449" spans="1:14" s="6" customFormat="1" ht="67.5" customHeight="1">
      <c r="A449" s="133"/>
      <c r="B449" s="134"/>
      <c r="C449" s="99" t="s">
        <v>1111</v>
      </c>
      <c r="D449" s="106">
        <v>1004</v>
      </c>
      <c r="E449" s="88" t="s">
        <v>997</v>
      </c>
      <c r="F449" s="99" t="s">
        <v>648</v>
      </c>
      <c r="G449" s="99" t="s">
        <v>998</v>
      </c>
      <c r="H449" s="79">
        <v>3379.2</v>
      </c>
      <c r="I449" s="82">
        <v>2015.7</v>
      </c>
      <c r="J449" s="79">
        <v>14192.6</v>
      </c>
      <c r="K449" s="79">
        <v>14192.6</v>
      </c>
      <c r="L449" s="79">
        <v>14192.6</v>
      </c>
      <c r="M449" s="79">
        <v>14192.6</v>
      </c>
      <c r="N449" s="80" t="s">
        <v>1419</v>
      </c>
    </row>
    <row r="450" spans="1:14" s="6" customFormat="1" ht="108.75" customHeight="1">
      <c r="A450" s="133"/>
      <c r="B450" s="134"/>
      <c r="C450" s="99" t="s">
        <v>1112</v>
      </c>
      <c r="D450" s="106">
        <v>1006</v>
      </c>
      <c r="E450" s="88" t="s">
        <v>1092</v>
      </c>
      <c r="F450" s="99" t="s">
        <v>648</v>
      </c>
      <c r="G450" s="99" t="s">
        <v>645</v>
      </c>
      <c r="H450" s="79">
        <v>5984.9</v>
      </c>
      <c r="I450" s="82">
        <v>5123.5</v>
      </c>
      <c r="J450" s="79">
        <v>9861</v>
      </c>
      <c r="K450" s="79"/>
      <c r="L450" s="79"/>
      <c r="M450" s="79"/>
      <c r="N450" s="80" t="s">
        <v>1521</v>
      </c>
    </row>
    <row r="451" spans="1:14" s="6" customFormat="1" ht="66" customHeight="1">
      <c r="A451" s="133"/>
      <c r="B451" s="134"/>
      <c r="C451" s="93" t="s">
        <v>1113</v>
      </c>
      <c r="D451" s="110" t="s">
        <v>577</v>
      </c>
      <c r="E451" s="55" t="s">
        <v>1097</v>
      </c>
      <c r="F451" s="99" t="s">
        <v>648</v>
      </c>
      <c r="G451" s="38" t="s">
        <v>1098</v>
      </c>
      <c r="H451" s="79">
        <v>180</v>
      </c>
      <c r="I451" s="82">
        <v>124.6</v>
      </c>
      <c r="J451" s="79">
        <v>8.1</v>
      </c>
      <c r="K451" s="79"/>
      <c r="L451" s="79"/>
      <c r="M451" s="79"/>
      <c r="N451" s="80" t="s">
        <v>1099</v>
      </c>
    </row>
    <row r="452" spans="1:14" s="6" customFormat="1" ht="51" customHeight="1">
      <c r="A452" s="133"/>
      <c r="B452" s="134"/>
      <c r="C452" s="93" t="s">
        <v>1114</v>
      </c>
      <c r="D452" s="110" t="s">
        <v>577</v>
      </c>
      <c r="E452" s="76" t="s">
        <v>677</v>
      </c>
      <c r="F452" s="99" t="s">
        <v>648</v>
      </c>
      <c r="G452" s="38" t="s">
        <v>1100</v>
      </c>
      <c r="H452" s="79">
        <v>51.2</v>
      </c>
      <c r="I452" s="82">
        <v>50.8</v>
      </c>
      <c r="J452" s="79">
        <v>152.80000000000001</v>
      </c>
      <c r="K452" s="79"/>
      <c r="L452" s="35"/>
      <c r="M452" s="35"/>
      <c r="N452" s="80" t="s">
        <v>1361</v>
      </c>
    </row>
    <row r="453" spans="1:14" s="6" customFormat="1" ht="28.5">
      <c r="A453" s="133" t="s">
        <v>1036</v>
      </c>
      <c r="B453" s="134" t="s">
        <v>891</v>
      </c>
      <c r="C453" s="153" t="s">
        <v>890</v>
      </c>
      <c r="D453" s="152" t="s">
        <v>413</v>
      </c>
      <c r="E453" s="95" t="s">
        <v>809</v>
      </c>
      <c r="F453" s="104" t="s">
        <v>676</v>
      </c>
      <c r="G453" s="104" t="s">
        <v>152</v>
      </c>
      <c r="H453" s="35">
        <f>H455+H456+H457+H458+H459+H460+H461+H462+H463+H464</f>
        <v>2677.2000000000003</v>
      </c>
      <c r="I453" s="35">
        <f t="shared" ref="I453" si="54">I455+I456+I457+I458+I459+I460+I461+I462+I463+I464</f>
        <v>2377.4</v>
      </c>
      <c r="J453" s="35"/>
      <c r="K453" s="35"/>
      <c r="L453" s="35"/>
      <c r="M453" s="35"/>
      <c r="N453" s="39"/>
    </row>
    <row r="454" spans="1:14" s="6" customFormat="1" ht="15">
      <c r="A454" s="133"/>
      <c r="B454" s="134"/>
      <c r="C454" s="153"/>
      <c r="D454" s="152"/>
      <c r="E454" s="88" t="s">
        <v>605</v>
      </c>
      <c r="F454" s="104"/>
      <c r="G454" s="104"/>
      <c r="H454" s="35"/>
      <c r="I454" s="35"/>
      <c r="J454" s="35"/>
      <c r="K454" s="35"/>
      <c r="L454" s="35"/>
      <c r="M454" s="35"/>
      <c r="N454" s="39"/>
    </row>
    <row r="455" spans="1:14" s="6" customFormat="1" ht="45" hidden="1">
      <c r="A455" s="133"/>
      <c r="B455" s="134"/>
      <c r="C455" s="99" t="s">
        <v>1038</v>
      </c>
      <c r="D455" s="110" t="s">
        <v>635</v>
      </c>
      <c r="E455" s="80" t="s">
        <v>701</v>
      </c>
      <c r="F455" s="99" t="s">
        <v>648</v>
      </c>
      <c r="G455" s="101" t="s">
        <v>700</v>
      </c>
      <c r="H455" s="79"/>
      <c r="I455" s="82"/>
      <c r="J455" s="79"/>
      <c r="K455" s="79"/>
      <c r="L455" s="79"/>
      <c r="M455" s="79"/>
      <c r="N455" s="80" t="s">
        <v>702</v>
      </c>
    </row>
    <row r="456" spans="1:14" s="6" customFormat="1" ht="183.75" hidden="1" customHeight="1">
      <c r="A456" s="133"/>
      <c r="B456" s="134"/>
      <c r="C456" s="99" t="s">
        <v>1039</v>
      </c>
      <c r="D456" s="110" t="s">
        <v>635</v>
      </c>
      <c r="E456" s="80" t="s">
        <v>224</v>
      </c>
      <c r="F456" s="99" t="s">
        <v>648</v>
      </c>
      <c r="G456" s="101" t="s">
        <v>225</v>
      </c>
      <c r="H456" s="79"/>
      <c r="I456" s="82"/>
      <c r="J456" s="79"/>
      <c r="K456" s="79"/>
      <c r="L456" s="79"/>
      <c r="M456" s="79"/>
      <c r="N456" s="88" t="s">
        <v>219</v>
      </c>
    </row>
    <row r="457" spans="1:14" s="6" customFormat="1" ht="138" customHeight="1">
      <c r="A457" s="133"/>
      <c r="B457" s="134"/>
      <c r="C457" s="99" t="s">
        <v>1038</v>
      </c>
      <c r="D457" s="106">
        <v>901</v>
      </c>
      <c r="E457" s="88" t="s">
        <v>1484</v>
      </c>
      <c r="F457" s="99" t="s">
        <v>648</v>
      </c>
      <c r="G457" s="38" t="s">
        <v>955</v>
      </c>
      <c r="H457" s="79">
        <v>776</v>
      </c>
      <c r="I457" s="82">
        <v>540.79999999999995</v>
      </c>
      <c r="J457" s="79"/>
      <c r="K457" s="79"/>
      <c r="L457" s="79"/>
      <c r="M457" s="79"/>
      <c r="N457" s="88" t="s">
        <v>956</v>
      </c>
    </row>
    <row r="458" spans="1:14" s="6" customFormat="1" ht="45" hidden="1">
      <c r="A458" s="133"/>
      <c r="B458" s="134"/>
      <c r="C458" s="99" t="s">
        <v>1041</v>
      </c>
      <c r="D458" s="110" t="s">
        <v>637</v>
      </c>
      <c r="E458" s="80" t="s">
        <v>237</v>
      </c>
      <c r="F458" s="99" t="s">
        <v>648</v>
      </c>
      <c r="G458" s="101" t="s">
        <v>708</v>
      </c>
      <c r="H458" s="79"/>
      <c r="I458" s="82"/>
      <c r="J458" s="79"/>
      <c r="K458" s="79"/>
      <c r="L458" s="79"/>
      <c r="M458" s="79"/>
      <c r="N458" s="80" t="s">
        <v>598</v>
      </c>
    </row>
    <row r="459" spans="1:14" s="6" customFormat="1" ht="93.75" customHeight="1">
      <c r="A459" s="133"/>
      <c r="B459" s="134"/>
      <c r="C459" s="99" t="s">
        <v>1039</v>
      </c>
      <c r="D459" s="110" t="s">
        <v>637</v>
      </c>
      <c r="E459" s="80" t="s">
        <v>1360</v>
      </c>
      <c r="F459" s="99" t="s">
        <v>648</v>
      </c>
      <c r="G459" s="101" t="s">
        <v>234</v>
      </c>
      <c r="H459" s="79">
        <v>71.599999999999994</v>
      </c>
      <c r="I459" s="82">
        <v>71.599999999999994</v>
      </c>
      <c r="J459" s="79"/>
      <c r="K459" s="79"/>
      <c r="L459" s="79"/>
      <c r="M459" s="79"/>
      <c r="N459" s="80" t="s">
        <v>1189</v>
      </c>
    </row>
    <row r="460" spans="1:14" s="6" customFormat="1" ht="72.75" hidden="1" customHeight="1">
      <c r="A460" s="133"/>
      <c r="B460" s="134"/>
      <c r="C460" s="99" t="s">
        <v>1040</v>
      </c>
      <c r="D460" s="110" t="s">
        <v>574</v>
      </c>
      <c r="E460" s="80" t="s">
        <v>226</v>
      </c>
      <c r="F460" s="99" t="s">
        <v>648</v>
      </c>
      <c r="G460" s="101" t="s">
        <v>147</v>
      </c>
      <c r="H460" s="79"/>
      <c r="I460" s="82"/>
      <c r="J460" s="79"/>
      <c r="K460" s="79"/>
      <c r="L460" s="79"/>
      <c r="M460" s="79"/>
      <c r="N460" s="88" t="s">
        <v>218</v>
      </c>
    </row>
    <row r="461" spans="1:14" s="6" customFormat="1" ht="81" customHeight="1">
      <c r="A461" s="133"/>
      <c r="B461" s="134"/>
      <c r="C461" s="99" t="s">
        <v>1040</v>
      </c>
      <c r="D461" s="106">
        <v>909</v>
      </c>
      <c r="E461" s="88" t="s">
        <v>1093</v>
      </c>
      <c r="F461" s="99" t="s">
        <v>648</v>
      </c>
      <c r="G461" s="99" t="s">
        <v>939</v>
      </c>
      <c r="H461" s="79">
        <f>158.3</f>
        <v>158.30000000000001</v>
      </c>
      <c r="I461" s="82">
        <v>96.6</v>
      </c>
      <c r="J461" s="79"/>
      <c r="K461" s="79"/>
      <c r="L461" s="79"/>
      <c r="M461" s="79"/>
      <c r="N461" s="80" t="s">
        <v>940</v>
      </c>
    </row>
    <row r="462" spans="1:14" s="6" customFormat="1" ht="48" hidden="1" customHeight="1">
      <c r="A462" s="133"/>
      <c r="B462" s="134"/>
      <c r="C462" s="99" t="s">
        <v>1043</v>
      </c>
      <c r="D462" s="106">
        <v>909</v>
      </c>
      <c r="E462" s="88" t="s">
        <v>941</v>
      </c>
      <c r="F462" s="99" t="s">
        <v>648</v>
      </c>
      <c r="G462" s="99" t="s">
        <v>262</v>
      </c>
      <c r="H462" s="79"/>
      <c r="I462" s="82"/>
      <c r="J462" s="35"/>
      <c r="K462" s="35"/>
      <c r="L462" s="35"/>
      <c r="M462" s="35"/>
      <c r="N462" s="80" t="s">
        <v>1207</v>
      </c>
    </row>
    <row r="463" spans="1:14" s="6" customFormat="1" ht="60">
      <c r="A463" s="133"/>
      <c r="B463" s="134"/>
      <c r="C463" s="99" t="s">
        <v>1041</v>
      </c>
      <c r="D463" s="106">
        <v>909</v>
      </c>
      <c r="E463" s="88" t="s">
        <v>942</v>
      </c>
      <c r="F463" s="99" t="s">
        <v>648</v>
      </c>
      <c r="G463" s="1" t="s">
        <v>759</v>
      </c>
      <c r="H463" s="79">
        <v>1624.4</v>
      </c>
      <c r="I463" s="82">
        <v>1621.5</v>
      </c>
      <c r="J463" s="35"/>
      <c r="K463" s="35"/>
      <c r="L463" s="35"/>
      <c r="M463" s="35"/>
      <c r="N463" s="80" t="s">
        <v>1208</v>
      </c>
    </row>
    <row r="464" spans="1:14" s="6" customFormat="1" ht="90.75" customHeight="1">
      <c r="A464" s="133"/>
      <c r="B464" s="134"/>
      <c r="C464" s="99" t="s">
        <v>1042</v>
      </c>
      <c r="D464" s="106">
        <v>909</v>
      </c>
      <c r="E464" s="126" t="s">
        <v>1090</v>
      </c>
      <c r="F464" s="99" t="s">
        <v>648</v>
      </c>
      <c r="G464" s="38" t="s">
        <v>954</v>
      </c>
      <c r="H464" s="89">
        <v>46.9</v>
      </c>
      <c r="I464" s="89">
        <v>46.9</v>
      </c>
      <c r="J464" s="89"/>
      <c r="K464" s="89"/>
      <c r="L464" s="89"/>
      <c r="M464" s="89"/>
      <c r="N464" s="80" t="s">
        <v>1417</v>
      </c>
    </row>
    <row r="465" spans="1:844" s="6" customFormat="1" ht="28.5">
      <c r="A465" s="133" t="s">
        <v>1037</v>
      </c>
      <c r="B465" s="134" t="s">
        <v>827</v>
      </c>
      <c r="C465" s="153" t="s">
        <v>892</v>
      </c>
      <c r="D465" s="152" t="s">
        <v>1123</v>
      </c>
      <c r="E465" s="95" t="s">
        <v>809</v>
      </c>
      <c r="F465" s="104" t="s">
        <v>676</v>
      </c>
      <c r="G465" s="104" t="s">
        <v>152</v>
      </c>
      <c r="H465" s="35">
        <f>H468+H469+H470+H471+H473+H474+H475+H476+H477+H478+H472+H467+H479+H481++H480</f>
        <v>221548</v>
      </c>
      <c r="I465" s="35">
        <f t="shared" ref="I465:M465" si="55">I468+I469+I470+I471+I473+I474+I475+I476+I477+I478+I472+I467+I479+I481++I480</f>
        <v>217890.90000000002</v>
      </c>
      <c r="J465" s="35">
        <f t="shared" si="55"/>
        <v>107912.90000000001</v>
      </c>
      <c r="K465" s="35">
        <f t="shared" si="55"/>
        <v>1343</v>
      </c>
      <c r="L465" s="35">
        <f t="shared" si="55"/>
        <v>1343</v>
      </c>
      <c r="M465" s="35">
        <f t="shared" si="55"/>
        <v>1343</v>
      </c>
      <c r="N465" s="39"/>
    </row>
    <row r="466" spans="1:844" s="6" customFormat="1" ht="36.75" customHeight="1">
      <c r="A466" s="133"/>
      <c r="B466" s="134"/>
      <c r="C466" s="153"/>
      <c r="D466" s="152"/>
      <c r="E466" s="88" t="s">
        <v>605</v>
      </c>
      <c r="F466" s="104"/>
      <c r="G466" s="104"/>
      <c r="H466" s="35"/>
      <c r="I466" s="34"/>
      <c r="J466" s="35"/>
      <c r="K466" s="35"/>
      <c r="L466" s="35"/>
      <c r="M466" s="35"/>
      <c r="N466" s="39"/>
    </row>
    <row r="467" spans="1:844" s="6" customFormat="1" ht="108" customHeight="1">
      <c r="A467" s="133"/>
      <c r="B467" s="134"/>
      <c r="C467" s="99" t="s">
        <v>1055</v>
      </c>
      <c r="D467" s="110" t="s">
        <v>1115</v>
      </c>
      <c r="E467" s="88" t="s">
        <v>148</v>
      </c>
      <c r="F467" s="99" t="s">
        <v>648</v>
      </c>
      <c r="G467" s="99" t="s">
        <v>183</v>
      </c>
      <c r="H467" s="79">
        <v>1063.5999999999999</v>
      </c>
      <c r="I467" s="82">
        <v>1063.5999999999999</v>
      </c>
      <c r="J467" s="79">
        <v>1063.5999999999999</v>
      </c>
      <c r="K467" s="79"/>
      <c r="L467" s="79"/>
      <c r="M467" s="79"/>
      <c r="N467" s="80" t="s">
        <v>751</v>
      </c>
    </row>
    <row r="468" spans="1:844" s="8" customFormat="1" ht="45">
      <c r="A468" s="133"/>
      <c r="B468" s="134"/>
      <c r="C468" s="99" t="s">
        <v>1056</v>
      </c>
      <c r="D468" s="106">
        <v>113</v>
      </c>
      <c r="E468" s="88" t="s">
        <v>1356</v>
      </c>
      <c r="F468" s="99" t="s">
        <v>648</v>
      </c>
      <c r="G468" s="99" t="s">
        <v>645</v>
      </c>
      <c r="H468" s="37">
        <v>208.8</v>
      </c>
      <c r="I468" s="37">
        <v>208.8</v>
      </c>
      <c r="J468" s="37">
        <v>243.1</v>
      </c>
      <c r="K468" s="37">
        <v>243.1</v>
      </c>
      <c r="L468" s="37">
        <v>243.1</v>
      </c>
      <c r="M468" s="37">
        <v>243.1</v>
      </c>
      <c r="N468" s="80" t="s">
        <v>1456</v>
      </c>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c r="BF468" s="6"/>
      <c r="BG468" s="6"/>
      <c r="BH468" s="6"/>
      <c r="BI468" s="6"/>
      <c r="BJ468" s="6"/>
      <c r="BK468" s="6"/>
      <c r="BL468" s="6"/>
      <c r="BM468" s="6"/>
      <c r="BN468" s="6"/>
      <c r="BO468" s="6"/>
      <c r="BP468" s="6"/>
      <c r="BQ468" s="6"/>
      <c r="BR468" s="6"/>
      <c r="BS468" s="6"/>
      <c r="BT468" s="6"/>
      <c r="BU468" s="6"/>
      <c r="BV468" s="6"/>
      <c r="BW468" s="6"/>
      <c r="BX468" s="6"/>
      <c r="BY468" s="6"/>
      <c r="BZ468" s="6"/>
      <c r="CA468" s="6"/>
      <c r="CB468" s="6"/>
      <c r="CC468" s="6"/>
      <c r="CD468" s="6"/>
      <c r="CE468" s="6"/>
      <c r="CF468" s="6"/>
      <c r="CG468" s="6"/>
      <c r="CH468" s="6"/>
      <c r="CI468" s="6"/>
      <c r="CJ468" s="6"/>
      <c r="CK468" s="6"/>
      <c r="CL468" s="6"/>
      <c r="CM468" s="6"/>
      <c r="CN468" s="6"/>
      <c r="CO468" s="6"/>
      <c r="CP468" s="6"/>
      <c r="CQ468" s="6"/>
      <c r="CR468" s="6"/>
      <c r="CS468" s="6"/>
      <c r="CT468" s="6"/>
      <c r="CU468" s="6"/>
      <c r="CV468" s="6"/>
      <c r="CW468" s="6"/>
      <c r="CX468" s="6"/>
      <c r="CY468" s="6"/>
      <c r="CZ468" s="6"/>
      <c r="DA468" s="6"/>
      <c r="DB468" s="6"/>
      <c r="DC468" s="6"/>
      <c r="DD468" s="6"/>
      <c r="DE468" s="6"/>
      <c r="DF468" s="6"/>
      <c r="DG468" s="6"/>
      <c r="DH468" s="6"/>
      <c r="DI468" s="6"/>
      <c r="DJ468" s="6"/>
      <c r="DK468" s="6"/>
      <c r="DL468" s="6"/>
      <c r="DM468" s="6"/>
      <c r="DN468" s="6"/>
      <c r="DO468" s="6"/>
      <c r="DP468" s="6"/>
      <c r="DQ468" s="6"/>
      <c r="DR468" s="6"/>
      <c r="DS468" s="6"/>
      <c r="DT468" s="6"/>
      <c r="DU468" s="6"/>
      <c r="DV468" s="6"/>
      <c r="DW468" s="6"/>
      <c r="DX468" s="6"/>
      <c r="DY468" s="6"/>
      <c r="DZ468" s="6"/>
      <c r="EA468" s="6"/>
      <c r="EB468" s="6"/>
      <c r="EC468" s="6"/>
      <c r="ED468" s="6"/>
      <c r="EE468" s="6"/>
      <c r="EF468" s="6"/>
      <c r="EG468" s="6"/>
      <c r="EH468" s="6"/>
      <c r="EI468" s="6"/>
      <c r="EJ468" s="6"/>
      <c r="EK468" s="6"/>
      <c r="EL468" s="6"/>
      <c r="EM468" s="6"/>
      <c r="EN468" s="6"/>
      <c r="EO468" s="6"/>
      <c r="EP468" s="6"/>
      <c r="EQ468" s="6"/>
      <c r="ER468" s="6"/>
      <c r="ES468" s="6"/>
      <c r="ET468" s="6"/>
      <c r="EU468" s="6"/>
      <c r="EV468" s="6"/>
      <c r="EW468" s="6"/>
      <c r="EX468" s="6"/>
      <c r="EY468" s="6"/>
      <c r="EZ468" s="6"/>
      <c r="FA468" s="6"/>
      <c r="FB468" s="6"/>
      <c r="FC468" s="6"/>
      <c r="FD468" s="6"/>
      <c r="FE468" s="6"/>
      <c r="FF468" s="6"/>
      <c r="FG468" s="6"/>
      <c r="FH468" s="6"/>
      <c r="FI468" s="6"/>
      <c r="FJ468" s="6"/>
      <c r="FK468" s="6"/>
      <c r="FL468" s="6"/>
      <c r="FM468" s="6"/>
      <c r="FN468" s="6"/>
      <c r="FO468" s="6"/>
      <c r="FP468" s="6"/>
      <c r="FQ468" s="6"/>
      <c r="FR468" s="6"/>
      <c r="FS468" s="6"/>
      <c r="FT468" s="6"/>
      <c r="FU468" s="6"/>
      <c r="FV468" s="6"/>
      <c r="FW468" s="6"/>
      <c r="FX468" s="6"/>
      <c r="FY468" s="6"/>
      <c r="FZ468" s="6"/>
      <c r="GA468" s="6"/>
      <c r="GB468" s="6"/>
      <c r="GC468" s="6"/>
      <c r="GD468" s="6"/>
      <c r="GE468" s="6"/>
      <c r="GF468" s="6"/>
      <c r="GG468" s="6"/>
      <c r="GH468" s="6"/>
      <c r="GI468" s="6"/>
      <c r="GJ468" s="6"/>
      <c r="GK468" s="6"/>
      <c r="GL468" s="6"/>
      <c r="GM468" s="6"/>
      <c r="GN468" s="6"/>
      <c r="GO468" s="6"/>
      <c r="GP468" s="6"/>
      <c r="GQ468" s="6"/>
      <c r="GR468" s="6"/>
      <c r="GS468" s="6"/>
      <c r="GT468" s="6"/>
      <c r="GU468" s="6"/>
      <c r="GV468" s="6"/>
      <c r="GW468" s="6"/>
      <c r="GX468" s="6"/>
      <c r="GY468" s="6"/>
      <c r="GZ468" s="6"/>
      <c r="HA468" s="6"/>
      <c r="HB468" s="6"/>
      <c r="HC468" s="6"/>
      <c r="HD468" s="6"/>
      <c r="HE468" s="6"/>
      <c r="HF468" s="6"/>
      <c r="HG468" s="6"/>
      <c r="HH468" s="6"/>
      <c r="HI468" s="6"/>
      <c r="HJ468" s="6"/>
      <c r="HK468" s="6"/>
      <c r="HL468" s="6"/>
      <c r="HM468" s="6"/>
      <c r="HN468" s="6"/>
      <c r="HO468" s="6"/>
      <c r="HP468" s="6"/>
      <c r="HQ468" s="6"/>
      <c r="HR468" s="6"/>
      <c r="HS468" s="6"/>
      <c r="HT468" s="6"/>
      <c r="HU468" s="6"/>
      <c r="HV468" s="6"/>
      <c r="HW468" s="6"/>
      <c r="HX468" s="6"/>
      <c r="HY468" s="6"/>
      <c r="HZ468" s="6"/>
      <c r="IA468" s="6"/>
      <c r="IB468" s="6"/>
      <c r="IC468" s="6"/>
      <c r="ID468" s="6"/>
      <c r="IE468" s="6"/>
      <c r="IF468" s="6"/>
      <c r="IG468" s="6"/>
      <c r="IH468" s="6"/>
      <c r="II468" s="6"/>
      <c r="IJ468" s="6"/>
      <c r="IK468" s="6"/>
      <c r="IL468" s="6"/>
      <c r="IM468" s="6"/>
      <c r="IN468" s="6"/>
      <c r="IO468" s="6"/>
      <c r="IP468" s="6"/>
      <c r="IQ468" s="6"/>
      <c r="IR468" s="6"/>
      <c r="IS468" s="6"/>
      <c r="IT468" s="6"/>
      <c r="IU468" s="6"/>
      <c r="IV468" s="6"/>
      <c r="IW468" s="6"/>
      <c r="IX468" s="6"/>
      <c r="IY468" s="6"/>
      <c r="IZ468" s="6"/>
      <c r="JA468" s="6"/>
      <c r="JB468" s="6"/>
      <c r="JC468" s="6"/>
      <c r="JD468" s="6"/>
      <c r="JE468" s="6"/>
      <c r="JF468" s="6"/>
      <c r="JG468" s="6"/>
      <c r="JH468" s="6"/>
      <c r="JI468" s="6"/>
      <c r="JJ468" s="6"/>
      <c r="JK468" s="6"/>
      <c r="JL468" s="6"/>
      <c r="JM468" s="6"/>
      <c r="JN468" s="6"/>
      <c r="JO468" s="6"/>
      <c r="JP468" s="6"/>
      <c r="JQ468" s="6"/>
      <c r="JR468" s="6"/>
      <c r="JS468" s="6"/>
      <c r="JT468" s="6"/>
      <c r="JU468" s="6"/>
      <c r="JV468" s="6"/>
      <c r="JW468" s="6"/>
      <c r="JX468" s="6"/>
      <c r="JY468" s="6"/>
      <c r="JZ468" s="6"/>
      <c r="KA468" s="6"/>
      <c r="KB468" s="6"/>
      <c r="KC468" s="6"/>
      <c r="KD468" s="6"/>
      <c r="KE468" s="6"/>
      <c r="KF468" s="6"/>
      <c r="KG468" s="6"/>
      <c r="KH468" s="6"/>
      <c r="KI468" s="6"/>
      <c r="KJ468" s="6"/>
      <c r="KK468" s="6"/>
      <c r="KL468" s="6"/>
      <c r="KM468" s="6"/>
      <c r="KN468" s="6"/>
      <c r="KO468" s="6"/>
      <c r="KP468" s="6"/>
      <c r="KQ468" s="6"/>
      <c r="KR468" s="6"/>
      <c r="KS468" s="6"/>
      <c r="KT468" s="6"/>
      <c r="KU468" s="6"/>
      <c r="KV468" s="6"/>
      <c r="KW468" s="6"/>
      <c r="KX468" s="6"/>
      <c r="KY468" s="6"/>
      <c r="KZ468" s="6"/>
      <c r="LA468" s="6"/>
      <c r="LB468" s="6"/>
      <c r="LC468" s="6"/>
      <c r="LD468" s="6"/>
      <c r="LE468" s="6"/>
      <c r="LF468" s="6"/>
      <c r="LG468" s="6"/>
      <c r="LH468" s="6"/>
      <c r="LI468" s="6"/>
      <c r="LJ468" s="6"/>
      <c r="LK468" s="6"/>
      <c r="LL468" s="6"/>
      <c r="LM468" s="6"/>
      <c r="LN468" s="6"/>
      <c r="LO468" s="6"/>
      <c r="LP468" s="6"/>
      <c r="LQ468" s="6"/>
      <c r="LR468" s="6"/>
      <c r="LS468" s="6"/>
      <c r="LT468" s="6"/>
      <c r="LU468" s="6"/>
      <c r="LV468" s="6"/>
      <c r="LW468" s="6"/>
      <c r="LX468" s="6"/>
      <c r="LY468" s="6"/>
      <c r="LZ468" s="6"/>
      <c r="MA468" s="6"/>
      <c r="MB468" s="6"/>
      <c r="MC468" s="6"/>
      <c r="MD468" s="6"/>
      <c r="ME468" s="6"/>
      <c r="MF468" s="6"/>
      <c r="MG468" s="6"/>
      <c r="MH468" s="6"/>
      <c r="MI468" s="6"/>
      <c r="MJ468" s="6"/>
      <c r="MK468" s="6"/>
      <c r="ML468" s="6"/>
      <c r="MM468" s="6"/>
      <c r="MN468" s="6"/>
      <c r="MO468" s="6"/>
      <c r="MP468" s="6"/>
      <c r="MQ468" s="6"/>
      <c r="MR468" s="6"/>
      <c r="MS468" s="6"/>
      <c r="MT468" s="6"/>
      <c r="MU468" s="6"/>
      <c r="MV468" s="6"/>
      <c r="MW468" s="6"/>
      <c r="MX468" s="6"/>
      <c r="MY468" s="6"/>
      <c r="MZ468" s="6"/>
      <c r="NA468" s="6"/>
      <c r="NB468" s="6"/>
      <c r="NC468" s="6"/>
      <c r="ND468" s="6"/>
      <c r="NE468" s="6"/>
      <c r="NF468" s="6"/>
      <c r="NG468" s="6"/>
      <c r="NH468" s="6"/>
      <c r="NI468" s="6"/>
      <c r="NJ468" s="6"/>
      <c r="NK468" s="6"/>
      <c r="NL468" s="6"/>
      <c r="NM468" s="6"/>
      <c r="NN468" s="6"/>
      <c r="NO468" s="6"/>
      <c r="NP468" s="6"/>
      <c r="NQ468" s="6"/>
      <c r="NR468" s="6"/>
      <c r="NS468" s="6"/>
      <c r="NT468" s="6"/>
      <c r="NU468" s="6"/>
      <c r="NV468" s="6"/>
      <c r="NW468" s="6"/>
      <c r="NX468" s="6"/>
      <c r="NY468" s="6"/>
      <c r="NZ468" s="6"/>
      <c r="OA468" s="6"/>
      <c r="OB468" s="6"/>
      <c r="OC468" s="6"/>
      <c r="OD468" s="6"/>
      <c r="OE468" s="6"/>
      <c r="OF468" s="6"/>
      <c r="OG468" s="6"/>
      <c r="OH468" s="6"/>
      <c r="OI468" s="6"/>
      <c r="OJ468" s="6"/>
      <c r="OK468" s="6"/>
      <c r="OL468" s="6"/>
      <c r="OM468" s="6"/>
      <c r="ON468" s="6"/>
      <c r="OO468" s="6"/>
      <c r="OP468" s="6"/>
      <c r="OQ468" s="6"/>
      <c r="OR468" s="6"/>
      <c r="OS468" s="6"/>
      <c r="OT468" s="6"/>
      <c r="OU468" s="6"/>
      <c r="OV468" s="6"/>
      <c r="OW468" s="6"/>
      <c r="OX468" s="6"/>
      <c r="OY468" s="6"/>
      <c r="OZ468" s="6"/>
      <c r="PA468" s="6"/>
      <c r="PB468" s="6"/>
      <c r="PC468" s="6"/>
      <c r="PD468" s="6"/>
      <c r="PE468" s="6"/>
      <c r="PF468" s="6"/>
      <c r="PG468" s="6"/>
      <c r="PH468" s="6"/>
      <c r="PI468" s="6"/>
      <c r="PJ468" s="6"/>
      <c r="PK468" s="6"/>
      <c r="PL468" s="6"/>
      <c r="PM468" s="6"/>
      <c r="PN468" s="6"/>
      <c r="PO468" s="6"/>
      <c r="PP468" s="6"/>
      <c r="PQ468" s="6"/>
      <c r="PR468" s="6"/>
      <c r="PS468" s="6"/>
      <c r="PT468" s="6"/>
      <c r="PU468" s="6"/>
      <c r="PV468" s="6"/>
      <c r="PW468" s="6"/>
      <c r="PX468" s="6"/>
      <c r="PY468" s="6"/>
      <c r="PZ468" s="6"/>
      <c r="QA468" s="6"/>
      <c r="QB468" s="6"/>
      <c r="QC468" s="6"/>
      <c r="QD468" s="6"/>
      <c r="QE468" s="6"/>
      <c r="QF468" s="6"/>
      <c r="QG468" s="6"/>
      <c r="QH468" s="6"/>
      <c r="QI468" s="6"/>
      <c r="QJ468" s="6"/>
      <c r="QK468" s="6"/>
      <c r="QL468" s="6"/>
      <c r="QM468" s="6"/>
      <c r="QN468" s="6"/>
      <c r="QO468" s="6"/>
      <c r="QP468" s="6"/>
      <c r="QQ468" s="6"/>
      <c r="QR468" s="6"/>
      <c r="QS468" s="6"/>
      <c r="QT468" s="6"/>
      <c r="QU468" s="6"/>
      <c r="QV468" s="6"/>
      <c r="QW468" s="6"/>
      <c r="QX468" s="6"/>
      <c r="QY468" s="6"/>
      <c r="QZ468" s="6"/>
      <c r="RA468" s="6"/>
      <c r="RB468" s="6"/>
      <c r="RC468" s="6"/>
      <c r="RD468" s="6"/>
      <c r="RE468" s="6"/>
      <c r="RF468" s="6"/>
      <c r="RG468" s="6"/>
      <c r="RH468" s="6"/>
      <c r="RI468" s="6"/>
      <c r="RJ468" s="6"/>
      <c r="RK468" s="6"/>
      <c r="RL468" s="6"/>
      <c r="RM468" s="6"/>
      <c r="RN468" s="6"/>
      <c r="RO468" s="6"/>
      <c r="RP468" s="6"/>
      <c r="RQ468" s="6"/>
      <c r="RR468" s="6"/>
      <c r="RS468" s="6"/>
      <c r="RT468" s="6"/>
      <c r="RU468" s="6"/>
      <c r="RV468" s="6"/>
      <c r="RW468" s="6"/>
      <c r="RX468" s="6"/>
      <c r="RY468" s="6"/>
      <c r="RZ468" s="6"/>
      <c r="SA468" s="6"/>
      <c r="SB468" s="6"/>
      <c r="SC468" s="6"/>
      <c r="SD468" s="6"/>
      <c r="SE468" s="6"/>
      <c r="SF468" s="6"/>
      <c r="SG468" s="6"/>
      <c r="SH468" s="6"/>
      <c r="SI468" s="6"/>
      <c r="SJ468" s="6"/>
      <c r="SK468" s="6"/>
      <c r="SL468" s="6"/>
      <c r="SM468" s="6"/>
      <c r="SN468" s="6"/>
      <c r="SO468" s="6"/>
      <c r="SP468" s="6"/>
      <c r="SQ468" s="6"/>
      <c r="SR468" s="6"/>
      <c r="SS468" s="6"/>
      <c r="ST468" s="6"/>
      <c r="SU468" s="6"/>
      <c r="SV468" s="6"/>
      <c r="SW468" s="6"/>
      <c r="SX468" s="6"/>
      <c r="SY468" s="6"/>
      <c r="SZ468" s="6"/>
      <c r="TA468" s="6"/>
      <c r="TB468" s="6"/>
      <c r="TC468" s="6"/>
      <c r="TD468" s="6"/>
      <c r="TE468" s="6"/>
      <c r="TF468" s="6"/>
      <c r="TG468" s="6"/>
      <c r="TH468" s="6"/>
      <c r="TI468" s="6"/>
      <c r="TJ468" s="6"/>
      <c r="TK468" s="6"/>
      <c r="TL468" s="6"/>
      <c r="TM468" s="6"/>
      <c r="TN468" s="6"/>
      <c r="TO468" s="6"/>
      <c r="TP468" s="6"/>
      <c r="TQ468" s="6"/>
      <c r="TR468" s="6"/>
      <c r="TS468" s="6"/>
      <c r="TT468" s="6"/>
      <c r="TU468" s="6"/>
      <c r="TV468" s="6"/>
      <c r="TW468" s="6"/>
      <c r="TX468" s="6"/>
      <c r="TY468" s="6"/>
      <c r="TZ468" s="6"/>
      <c r="UA468" s="6"/>
      <c r="UB468" s="6"/>
      <c r="UC468" s="6"/>
      <c r="UD468" s="6"/>
      <c r="UE468" s="6"/>
      <c r="UF468" s="6"/>
      <c r="UG468" s="6"/>
      <c r="UH468" s="6"/>
      <c r="UI468" s="6"/>
      <c r="UJ468" s="6"/>
      <c r="UK468" s="6"/>
      <c r="UL468" s="6"/>
      <c r="UM468" s="6"/>
      <c r="UN468" s="6"/>
      <c r="UO468" s="6"/>
      <c r="UP468" s="6"/>
      <c r="UQ468" s="6"/>
      <c r="UR468" s="6"/>
      <c r="US468" s="6"/>
      <c r="UT468" s="6"/>
      <c r="UU468" s="6"/>
      <c r="UV468" s="6"/>
      <c r="UW468" s="6"/>
      <c r="UX468" s="6"/>
      <c r="UY468" s="6"/>
      <c r="UZ468" s="6"/>
      <c r="VA468" s="6"/>
      <c r="VB468" s="6"/>
      <c r="VC468" s="6"/>
      <c r="VD468" s="6"/>
      <c r="VE468" s="6"/>
      <c r="VF468" s="6"/>
      <c r="VG468" s="6"/>
      <c r="VH468" s="6"/>
      <c r="VI468" s="6"/>
      <c r="VJ468" s="6"/>
      <c r="VK468" s="6"/>
      <c r="VL468" s="6"/>
      <c r="VM468" s="6"/>
      <c r="VN468" s="6"/>
      <c r="VO468" s="6"/>
      <c r="VP468" s="6"/>
      <c r="VQ468" s="6"/>
      <c r="VR468" s="6"/>
      <c r="VS468" s="6"/>
      <c r="VT468" s="6"/>
      <c r="VU468" s="6"/>
      <c r="VV468" s="6"/>
      <c r="VW468" s="6"/>
      <c r="VX468" s="6"/>
      <c r="VY468" s="6"/>
      <c r="VZ468" s="6"/>
      <c r="WA468" s="6"/>
      <c r="WB468" s="6"/>
      <c r="WC468" s="6"/>
      <c r="WD468" s="6"/>
      <c r="WE468" s="6"/>
      <c r="WF468" s="6"/>
      <c r="WG468" s="6"/>
      <c r="WH468" s="6"/>
      <c r="WI468" s="6"/>
      <c r="WJ468" s="6"/>
      <c r="WK468" s="6"/>
      <c r="WL468" s="6"/>
      <c r="WM468" s="6"/>
      <c r="WN468" s="6"/>
      <c r="WO468" s="6"/>
      <c r="WP468" s="6"/>
      <c r="WQ468" s="6"/>
      <c r="WR468" s="6"/>
      <c r="WS468" s="6"/>
      <c r="WT468" s="6"/>
      <c r="WU468" s="6"/>
      <c r="WV468" s="6"/>
      <c r="WW468" s="6"/>
      <c r="WX468" s="6"/>
      <c r="WY468" s="6"/>
      <c r="WZ468" s="6"/>
      <c r="XA468" s="6"/>
      <c r="XB468" s="6"/>
      <c r="XC468" s="6"/>
      <c r="XD468" s="6"/>
      <c r="XE468" s="6"/>
      <c r="XF468" s="6"/>
      <c r="XG468" s="6"/>
      <c r="XH468" s="6"/>
      <c r="XI468" s="6"/>
      <c r="XJ468" s="6"/>
      <c r="XK468" s="6"/>
      <c r="XL468" s="6"/>
      <c r="XM468" s="6"/>
      <c r="XN468" s="6"/>
      <c r="XO468" s="6"/>
      <c r="XP468" s="6"/>
      <c r="XQ468" s="6"/>
      <c r="XR468" s="6"/>
      <c r="XS468" s="6"/>
      <c r="XT468" s="6"/>
      <c r="XU468" s="6"/>
      <c r="XV468" s="6"/>
      <c r="XW468" s="6"/>
      <c r="XX468" s="6"/>
      <c r="XY468" s="6"/>
      <c r="XZ468" s="6"/>
      <c r="YA468" s="6"/>
      <c r="YB468" s="6"/>
      <c r="YC468" s="6"/>
      <c r="YD468" s="6"/>
      <c r="YE468" s="6"/>
      <c r="YF468" s="6"/>
      <c r="YG468" s="6"/>
      <c r="YH468" s="6"/>
      <c r="YI468" s="6"/>
      <c r="YJ468" s="6"/>
      <c r="YK468" s="6"/>
      <c r="YL468" s="6"/>
      <c r="YM468" s="6"/>
      <c r="YN468" s="6"/>
      <c r="YO468" s="6"/>
      <c r="YP468" s="6"/>
      <c r="YQ468" s="6"/>
      <c r="YR468" s="6"/>
      <c r="YS468" s="6"/>
      <c r="YT468" s="6"/>
      <c r="YU468" s="6"/>
      <c r="YV468" s="6"/>
      <c r="YW468" s="6"/>
      <c r="YX468" s="6"/>
      <c r="YY468" s="6"/>
      <c r="YZ468" s="6"/>
      <c r="ZA468" s="6"/>
      <c r="ZB468" s="6"/>
      <c r="ZC468" s="6"/>
      <c r="ZD468" s="6"/>
      <c r="ZE468" s="6"/>
      <c r="ZF468" s="6"/>
      <c r="ZG468" s="6"/>
      <c r="ZH468" s="6"/>
      <c r="ZI468" s="6"/>
      <c r="ZJ468" s="6"/>
      <c r="ZK468" s="6"/>
      <c r="ZL468" s="6"/>
      <c r="ZM468" s="6"/>
      <c r="ZN468" s="6"/>
      <c r="ZO468" s="6"/>
      <c r="ZP468" s="6"/>
      <c r="ZQ468" s="6"/>
      <c r="ZR468" s="6"/>
      <c r="ZS468" s="6"/>
      <c r="ZT468" s="6"/>
      <c r="ZU468" s="6"/>
      <c r="ZV468" s="6"/>
      <c r="ZW468" s="6"/>
      <c r="ZX468" s="6"/>
      <c r="ZY468" s="6"/>
      <c r="ZZ468" s="6"/>
      <c r="AAA468" s="6"/>
      <c r="AAB468" s="6"/>
      <c r="AAC468" s="6"/>
      <c r="AAD468" s="6"/>
      <c r="AAE468" s="6"/>
      <c r="AAF468" s="6"/>
      <c r="AAG468" s="6"/>
      <c r="AAH468" s="6"/>
      <c r="AAI468" s="6"/>
      <c r="AAJ468" s="6"/>
      <c r="AAK468" s="6"/>
      <c r="AAL468" s="6"/>
      <c r="AAM468" s="6"/>
      <c r="AAN468" s="6"/>
      <c r="AAO468" s="6"/>
      <c r="AAP468" s="6"/>
      <c r="AAQ468" s="6"/>
      <c r="AAR468" s="6"/>
      <c r="AAS468" s="6"/>
      <c r="AAT468" s="6"/>
      <c r="AAU468" s="6"/>
      <c r="AAV468" s="6"/>
      <c r="AAW468" s="6"/>
      <c r="AAX468" s="6"/>
      <c r="AAY468" s="6"/>
      <c r="AAZ468" s="6"/>
      <c r="ABA468" s="6"/>
      <c r="ABB468" s="6"/>
      <c r="ABC468" s="6"/>
      <c r="ABD468" s="6"/>
      <c r="ABE468" s="6"/>
      <c r="ABF468" s="6"/>
      <c r="ABG468" s="6"/>
      <c r="ABH468" s="6"/>
      <c r="ABI468" s="6"/>
      <c r="ABJ468" s="6"/>
      <c r="ABK468" s="6"/>
      <c r="ABL468" s="6"/>
      <c r="ABM468" s="6"/>
      <c r="ABN468" s="6"/>
      <c r="ABO468" s="6"/>
      <c r="ABP468" s="6"/>
      <c r="ABQ468" s="6"/>
      <c r="ABR468" s="6"/>
      <c r="ABS468" s="6"/>
      <c r="ABT468" s="6"/>
      <c r="ABU468" s="6"/>
      <c r="ABV468" s="6"/>
      <c r="ABW468" s="6"/>
      <c r="ABX468" s="6"/>
      <c r="ABY468" s="6"/>
      <c r="ABZ468" s="6"/>
      <c r="ACA468" s="6"/>
      <c r="ACB468" s="6"/>
      <c r="ACC468" s="6"/>
      <c r="ACD468" s="6"/>
      <c r="ACE468" s="6"/>
      <c r="ACF468" s="6"/>
      <c r="ACG468" s="6"/>
      <c r="ACH468" s="6"/>
      <c r="ACI468" s="6"/>
      <c r="ACJ468" s="6"/>
      <c r="ACK468" s="6"/>
      <c r="ACL468" s="6"/>
      <c r="ACM468" s="6"/>
      <c r="ACN468" s="6"/>
      <c r="ACO468" s="6"/>
      <c r="ACP468" s="6"/>
      <c r="ACQ468" s="6"/>
      <c r="ACR468" s="6"/>
      <c r="ACS468" s="6"/>
      <c r="ACT468" s="6"/>
      <c r="ACU468" s="6"/>
      <c r="ACV468" s="6"/>
      <c r="ACW468" s="6"/>
      <c r="ACX468" s="6"/>
      <c r="ACY468" s="6"/>
      <c r="ACZ468" s="6"/>
      <c r="ADA468" s="6"/>
      <c r="ADB468" s="6"/>
      <c r="ADC468" s="6"/>
      <c r="ADD468" s="6"/>
      <c r="ADE468" s="6"/>
      <c r="ADF468" s="6"/>
      <c r="ADG468" s="6"/>
      <c r="ADH468" s="6"/>
      <c r="ADI468" s="6"/>
      <c r="ADJ468" s="6"/>
      <c r="ADK468" s="6"/>
      <c r="ADL468" s="6"/>
      <c r="ADM468" s="6"/>
      <c r="ADN468" s="6"/>
      <c r="ADO468" s="6"/>
      <c r="ADP468" s="6"/>
      <c r="ADQ468" s="6"/>
      <c r="ADR468" s="6"/>
      <c r="ADS468" s="6"/>
      <c r="ADT468" s="6"/>
      <c r="ADU468" s="6"/>
      <c r="ADV468" s="6"/>
      <c r="ADW468" s="6"/>
      <c r="ADX468" s="6"/>
      <c r="ADY468" s="6"/>
      <c r="ADZ468" s="6"/>
      <c r="AEA468" s="6"/>
      <c r="AEB468" s="6"/>
      <c r="AEC468" s="6"/>
      <c r="AED468" s="6"/>
      <c r="AEE468" s="6"/>
      <c r="AEF468" s="6"/>
      <c r="AEG468" s="6"/>
      <c r="AEH468" s="6"/>
      <c r="AEI468" s="6"/>
      <c r="AEJ468" s="6"/>
      <c r="AEK468" s="6"/>
      <c r="AEL468" s="6"/>
      <c r="AEM468" s="6"/>
      <c r="AEN468" s="6"/>
      <c r="AEO468" s="6"/>
      <c r="AEP468" s="6"/>
      <c r="AEQ468" s="6"/>
      <c r="AER468" s="6"/>
      <c r="AES468" s="6"/>
      <c r="AET468" s="6"/>
      <c r="AEU468" s="6"/>
      <c r="AEV468" s="6"/>
      <c r="AEW468" s="6"/>
      <c r="AEX468" s="6"/>
      <c r="AEY468" s="6"/>
      <c r="AEZ468" s="6"/>
      <c r="AFA468" s="6"/>
      <c r="AFB468" s="6"/>
      <c r="AFC468" s="6"/>
      <c r="AFD468" s="6"/>
      <c r="AFE468" s="6"/>
      <c r="AFF468" s="6"/>
      <c r="AFG468" s="6"/>
      <c r="AFH468" s="6"/>
      <c r="AFI468" s="6"/>
      <c r="AFJ468" s="6"/>
      <c r="AFK468" s="6"/>
      <c r="AFL468" s="6"/>
    </row>
    <row r="469" spans="1:844" s="8" customFormat="1" ht="45">
      <c r="A469" s="133"/>
      <c r="B469" s="134"/>
      <c r="C469" s="99" t="s">
        <v>1057</v>
      </c>
      <c r="D469" s="106">
        <v>113</v>
      </c>
      <c r="E469" s="88" t="s">
        <v>1357</v>
      </c>
      <c r="F469" s="99" t="s">
        <v>648</v>
      </c>
      <c r="G469" s="99" t="s">
        <v>645</v>
      </c>
      <c r="H469" s="37">
        <v>125.2</v>
      </c>
      <c r="I469" s="37">
        <v>125.2</v>
      </c>
      <c r="J469" s="37">
        <v>125.2</v>
      </c>
      <c r="K469" s="37">
        <v>125.2</v>
      </c>
      <c r="L469" s="37">
        <v>125.2</v>
      </c>
      <c r="M469" s="37">
        <v>125.2</v>
      </c>
      <c r="N469" s="80" t="s">
        <v>1420</v>
      </c>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c r="BJ469" s="6"/>
      <c r="BK469" s="6"/>
      <c r="BL469" s="6"/>
      <c r="BM469" s="6"/>
      <c r="BN469" s="6"/>
      <c r="BO469" s="6"/>
      <c r="BP469" s="6"/>
      <c r="BQ469" s="6"/>
      <c r="BR469" s="6"/>
      <c r="BS469" s="6"/>
      <c r="BT469" s="6"/>
      <c r="BU469" s="6"/>
      <c r="BV469" s="6"/>
      <c r="BW469" s="6"/>
      <c r="BX469" s="6"/>
      <c r="BY469" s="6"/>
      <c r="BZ469" s="6"/>
      <c r="CA469" s="6"/>
      <c r="CB469" s="6"/>
      <c r="CC469" s="6"/>
      <c r="CD469" s="6"/>
      <c r="CE469" s="6"/>
      <c r="CF469" s="6"/>
      <c r="CG469" s="6"/>
      <c r="CH469" s="6"/>
      <c r="CI469" s="6"/>
      <c r="CJ469" s="6"/>
      <c r="CK469" s="6"/>
      <c r="CL469" s="6"/>
      <c r="CM469" s="6"/>
      <c r="CN469" s="6"/>
      <c r="CO469" s="6"/>
      <c r="CP469" s="6"/>
      <c r="CQ469" s="6"/>
      <c r="CR469" s="6"/>
      <c r="CS469" s="6"/>
      <c r="CT469" s="6"/>
      <c r="CU469" s="6"/>
      <c r="CV469" s="6"/>
      <c r="CW469" s="6"/>
      <c r="CX469" s="6"/>
      <c r="CY469" s="6"/>
      <c r="CZ469" s="6"/>
      <c r="DA469" s="6"/>
      <c r="DB469" s="6"/>
      <c r="DC469" s="6"/>
      <c r="DD469" s="6"/>
      <c r="DE469" s="6"/>
      <c r="DF469" s="6"/>
      <c r="DG469" s="6"/>
      <c r="DH469" s="6"/>
      <c r="DI469" s="6"/>
      <c r="DJ469" s="6"/>
      <c r="DK469" s="6"/>
      <c r="DL469" s="6"/>
      <c r="DM469" s="6"/>
      <c r="DN469" s="6"/>
      <c r="DO469" s="6"/>
      <c r="DP469" s="6"/>
      <c r="DQ469" s="6"/>
      <c r="DR469" s="6"/>
      <c r="DS469" s="6"/>
      <c r="DT469" s="6"/>
      <c r="DU469" s="6"/>
      <c r="DV469" s="6"/>
      <c r="DW469" s="6"/>
      <c r="DX469" s="6"/>
      <c r="DY469" s="6"/>
      <c r="DZ469" s="6"/>
      <c r="EA469" s="6"/>
      <c r="EB469" s="6"/>
      <c r="EC469" s="6"/>
      <c r="ED469" s="6"/>
      <c r="EE469" s="6"/>
      <c r="EF469" s="6"/>
      <c r="EG469" s="6"/>
      <c r="EH469" s="6"/>
      <c r="EI469" s="6"/>
      <c r="EJ469" s="6"/>
      <c r="EK469" s="6"/>
      <c r="EL469" s="6"/>
      <c r="EM469" s="6"/>
      <c r="EN469" s="6"/>
      <c r="EO469" s="6"/>
      <c r="EP469" s="6"/>
      <c r="EQ469" s="6"/>
      <c r="ER469" s="6"/>
      <c r="ES469" s="6"/>
      <c r="ET469" s="6"/>
      <c r="EU469" s="6"/>
      <c r="EV469" s="6"/>
      <c r="EW469" s="6"/>
      <c r="EX469" s="6"/>
      <c r="EY469" s="6"/>
      <c r="EZ469" s="6"/>
      <c r="FA469" s="6"/>
      <c r="FB469" s="6"/>
      <c r="FC469" s="6"/>
      <c r="FD469" s="6"/>
      <c r="FE469" s="6"/>
      <c r="FF469" s="6"/>
      <c r="FG469" s="6"/>
      <c r="FH469" s="6"/>
      <c r="FI469" s="6"/>
      <c r="FJ469" s="6"/>
      <c r="FK469" s="6"/>
      <c r="FL469" s="6"/>
      <c r="FM469" s="6"/>
      <c r="FN469" s="6"/>
      <c r="FO469" s="6"/>
      <c r="FP469" s="6"/>
      <c r="FQ469" s="6"/>
      <c r="FR469" s="6"/>
      <c r="FS469" s="6"/>
      <c r="FT469" s="6"/>
      <c r="FU469" s="6"/>
      <c r="FV469" s="6"/>
      <c r="FW469" s="6"/>
      <c r="FX469" s="6"/>
      <c r="FY469" s="6"/>
      <c r="FZ469" s="6"/>
      <c r="GA469" s="6"/>
      <c r="GB469" s="6"/>
      <c r="GC469" s="6"/>
      <c r="GD469" s="6"/>
      <c r="GE469" s="6"/>
      <c r="GF469" s="6"/>
      <c r="GG469" s="6"/>
      <c r="GH469" s="6"/>
      <c r="GI469" s="6"/>
      <c r="GJ469" s="6"/>
      <c r="GK469" s="6"/>
      <c r="GL469" s="6"/>
      <c r="GM469" s="6"/>
      <c r="GN469" s="6"/>
      <c r="GO469" s="6"/>
      <c r="GP469" s="6"/>
      <c r="GQ469" s="6"/>
      <c r="GR469" s="6"/>
      <c r="GS469" s="6"/>
      <c r="GT469" s="6"/>
      <c r="GU469" s="6"/>
      <c r="GV469" s="6"/>
      <c r="GW469" s="6"/>
      <c r="GX469" s="6"/>
      <c r="GY469" s="6"/>
      <c r="GZ469" s="6"/>
      <c r="HA469" s="6"/>
      <c r="HB469" s="6"/>
      <c r="HC469" s="6"/>
      <c r="HD469" s="6"/>
      <c r="HE469" s="6"/>
      <c r="HF469" s="6"/>
      <c r="HG469" s="6"/>
      <c r="HH469" s="6"/>
      <c r="HI469" s="6"/>
      <c r="HJ469" s="6"/>
      <c r="HK469" s="6"/>
      <c r="HL469" s="6"/>
      <c r="HM469" s="6"/>
      <c r="HN469" s="6"/>
      <c r="HO469" s="6"/>
      <c r="HP469" s="6"/>
      <c r="HQ469" s="6"/>
      <c r="HR469" s="6"/>
      <c r="HS469" s="6"/>
      <c r="HT469" s="6"/>
      <c r="HU469" s="6"/>
      <c r="HV469" s="6"/>
      <c r="HW469" s="6"/>
      <c r="HX469" s="6"/>
      <c r="HY469" s="6"/>
      <c r="HZ469" s="6"/>
      <c r="IA469" s="6"/>
      <c r="IB469" s="6"/>
      <c r="IC469" s="6"/>
      <c r="ID469" s="6"/>
      <c r="IE469" s="6"/>
      <c r="IF469" s="6"/>
      <c r="IG469" s="6"/>
      <c r="IH469" s="6"/>
      <c r="II469" s="6"/>
      <c r="IJ469" s="6"/>
      <c r="IK469" s="6"/>
      <c r="IL469" s="6"/>
      <c r="IM469" s="6"/>
      <c r="IN469" s="6"/>
      <c r="IO469" s="6"/>
      <c r="IP469" s="6"/>
      <c r="IQ469" s="6"/>
      <c r="IR469" s="6"/>
      <c r="IS469" s="6"/>
      <c r="IT469" s="6"/>
      <c r="IU469" s="6"/>
      <c r="IV469" s="6"/>
      <c r="IW469" s="6"/>
      <c r="IX469" s="6"/>
      <c r="IY469" s="6"/>
      <c r="IZ469" s="6"/>
      <c r="JA469" s="6"/>
      <c r="JB469" s="6"/>
      <c r="JC469" s="6"/>
      <c r="JD469" s="6"/>
      <c r="JE469" s="6"/>
      <c r="JF469" s="6"/>
      <c r="JG469" s="6"/>
      <c r="JH469" s="6"/>
      <c r="JI469" s="6"/>
      <c r="JJ469" s="6"/>
      <c r="JK469" s="6"/>
      <c r="JL469" s="6"/>
      <c r="JM469" s="6"/>
      <c r="JN469" s="6"/>
      <c r="JO469" s="6"/>
      <c r="JP469" s="6"/>
      <c r="JQ469" s="6"/>
      <c r="JR469" s="6"/>
      <c r="JS469" s="6"/>
      <c r="JT469" s="6"/>
      <c r="JU469" s="6"/>
      <c r="JV469" s="6"/>
      <c r="JW469" s="6"/>
      <c r="JX469" s="6"/>
      <c r="JY469" s="6"/>
      <c r="JZ469" s="6"/>
      <c r="KA469" s="6"/>
      <c r="KB469" s="6"/>
      <c r="KC469" s="6"/>
      <c r="KD469" s="6"/>
      <c r="KE469" s="6"/>
      <c r="KF469" s="6"/>
      <c r="KG469" s="6"/>
      <c r="KH469" s="6"/>
      <c r="KI469" s="6"/>
      <c r="KJ469" s="6"/>
      <c r="KK469" s="6"/>
      <c r="KL469" s="6"/>
      <c r="KM469" s="6"/>
      <c r="KN469" s="6"/>
      <c r="KO469" s="6"/>
      <c r="KP469" s="6"/>
      <c r="KQ469" s="6"/>
      <c r="KR469" s="6"/>
      <c r="KS469" s="6"/>
      <c r="KT469" s="6"/>
      <c r="KU469" s="6"/>
      <c r="KV469" s="6"/>
      <c r="KW469" s="6"/>
      <c r="KX469" s="6"/>
      <c r="KY469" s="6"/>
      <c r="KZ469" s="6"/>
      <c r="LA469" s="6"/>
      <c r="LB469" s="6"/>
      <c r="LC469" s="6"/>
      <c r="LD469" s="6"/>
      <c r="LE469" s="6"/>
      <c r="LF469" s="6"/>
      <c r="LG469" s="6"/>
      <c r="LH469" s="6"/>
      <c r="LI469" s="6"/>
      <c r="LJ469" s="6"/>
      <c r="LK469" s="6"/>
      <c r="LL469" s="6"/>
      <c r="LM469" s="6"/>
      <c r="LN469" s="6"/>
      <c r="LO469" s="6"/>
      <c r="LP469" s="6"/>
      <c r="LQ469" s="6"/>
      <c r="LR469" s="6"/>
      <c r="LS469" s="6"/>
      <c r="LT469" s="6"/>
      <c r="LU469" s="6"/>
      <c r="LV469" s="6"/>
      <c r="LW469" s="6"/>
      <c r="LX469" s="6"/>
      <c r="LY469" s="6"/>
      <c r="LZ469" s="6"/>
      <c r="MA469" s="6"/>
      <c r="MB469" s="6"/>
      <c r="MC469" s="6"/>
      <c r="MD469" s="6"/>
      <c r="ME469" s="6"/>
      <c r="MF469" s="6"/>
      <c r="MG469" s="6"/>
      <c r="MH469" s="6"/>
      <c r="MI469" s="6"/>
      <c r="MJ469" s="6"/>
      <c r="MK469" s="6"/>
      <c r="ML469" s="6"/>
      <c r="MM469" s="6"/>
      <c r="MN469" s="6"/>
      <c r="MO469" s="6"/>
      <c r="MP469" s="6"/>
      <c r="MQ469" s="6"/>
      <c r="MR469" s="6"/>
      <c r="MS469" s="6"/>
      <c r="MT469" s="6"/>
      <c r="MU469" s="6"/>
      <c r="MV469" s="6"/>
      <c r="MW469" s="6"/>
      <c r="MX469" s="6"/>
      <c r="MY469" s="6"/>
      <c r="MZ469" s="6"/>
      <c r="NA469" s="6"/>
      <c r="NB469" s="6"/>
      <c r="NC469" s="6"/>
      <c r="ND469" s="6"/>
      <c r="NE469" s="6"/>
      <c r="NF469" s="6"/>
      <c r="NG469" s="6"/>
      <c r="NH469" s="6"/>
      <c r="NI469" s="6"/>
      <c r="NJ469" s="6"/>
      <c r="NK469" s="6"/>
      <c r="NL469" s="6"/>
      <c r="NM469" s="6"/>
      <c r="NN469" s="6"/>
      <c r="NO469" s="6"/>
      <c r="NP469" s="6"/>
      <c r="NQ469" s="6"/>
      <c r="NR469" s="6"/>
      <c r="NS469" s="6"/>
      <c r="NT469" s="6"/>
      <c r="NU469" s="6"/>
      <c r="NV469" s="6"/>
      <c r="NW469" s="6"/>
      <c r="NX469" s="6"/>
      <c r="NY469" s="6"/>
      <c r="NZ469" s="6"/>
      <c r="OA469" s="6"/>
      <c r="OB469" s="6"/>
      <c r="OC469" s="6"/>
      <c r="OD469" s="6"/>
      <c r="OE469" s="6"/>
      <c r="OF469" s="6"/>
      <c r="OG469" s="6"/>
      <c r="OH469" s="6"/>
      <c r="OI469" s="6"/>
      <c r="OJ469" s="6"/>
      <c r="OK469" s="6"/>
      <c r="OL469" s="6"/>
      <c r="OM469" s="6"/>
      <c r="ON469" s="6"/>
      <c r="OO469" s="6"/>
      <c r="OP469" s="6"/>
      <c r="OQ469" s="6"/>
      <c r="OR469" s="6"/>
      <c r="OS469" s="6"/>
      <c r="OT469" s="6"/>
      <c r="OU469" s="6"/>
      <c r="OV469" s="6"/>
      <c r="OW469" s="6"/>
      <c r="OX469" s="6"/>
      <c r="OY469" s="6"/>
      <c r="OZ469" s="6"/>
      <c r="PA469" s="6"/>
      <c r="PB469" s="6"/>
      <c r="PC469" s="6"/>
      <c r="PD469" s="6"/>
      <c r="PE469" s="6"/>
      <c r="PF469" s="6"/>
      <c r="PG469" s="6"/>
      <c r="PH469" s="6"/>
      <c r="PI469" s="6"/>
      <c r="PJ469" s="6"/>
      <c r="PK469" s="6"/>
      <c r="PL469" s="6"/>
      <c r="PM469" s="6"/>
      <c r="PN469" s="6"/>
      <c r="PO469" s="6"/>
      <c r="PP469" s="6"/>
      <c r="PQ469" s="6"/>
      <c r="PR469" s="6"/>
      <c r="PS469" s="6"/>
      <c r="PT469" s="6"/>
      <c r="PU469" s="6"/>
      <c r="PV469" s="6"/>
      <c r="PW469" s="6"/>
      <c r="PX469" s="6"/>
      <c r="PY469" s="6"/>
      <c r="PZ469" s="6"/>
      <c r="QA469" s="6"/>
      <c r="QB469" s="6"/>
      <c r="QC469" s="6"/>
      <c r="QD469" s="6"/>
      <c r="QE469" s="6"/>
      <c r="QF469" s="6"/>
      <c r="QG469" s="6"/>
      <c r="QH469" s="6"/>
      <c r="QI469" s="6"/>
      <c r="QJ469" s="6"/>
      <c r="QK469" s="6"/>
      <c r="QL469" s="6"/>
      <c r="QM469" s="6"/>
      <c r="QN469" s="6"/>
      <c r="QO469" s="6"/>
      <c r="QP469" s="6"/>
      <c r="QQ469" s="6"/>
      <c r="QR469" s="6"/>
      <c r="QS469" s="6"/>
      <c r="QT469" s="6"/>
      <c r="QU469" s="6"/>
      <c r="QV469" s="6"/>
      <c r="QW469" s="6"/>
      <c r="QX469" s="6"/>
      <c r="QY469" s="6"/>
      <c r="QZ469" s="6"/>
      <c r="RA469" s="6"/>
      <c r="RB469" s="6"/>
      <c r="RC469" s="6"/>
      <c r="RD469" s="6"/>
      <c r="RE469" s="6"/>
      <c r="RF469" s="6"/>
      <c r="RG469" s="6"/>
      <c r="RH469" s="6"/>
      <c r="RI469" s="6"/>
      <c r="RJ469" s="6"/>
      <c r="RK469" s="6"/>
      <c r="RL469" s="6"/>
      <c r="RM469" s="6"/>
      <c r="RN469" s="6"/>
      <c r="RO469" s="6"/>
      <c r="RP469" s="6"/>
      <c r="RQ469" s="6"/>
      <c r="RR469" s="6"/>
      <c r="RS469" s="6"/>
      <c r="RT469" s="6"/>
      <c r="RU469" s="6"/>
      <c r="RV469" s="6"/>
      <c r="RW469" s="6"/>
      <c r="RX469" s="6"/>
      <c r="RY469" s="6"/>
      <c r="RZ469" s="6"/>
      <c r="SA469" s="6"/>
      <c r="SB469" s="6"/>
      <c r="SC469" s="6"/>
      <c r="SD469" s="6"/>
      <c r="SE469" s="6"/>
      <c r="SF469" s="6"/>
      <c r="SG469" s="6"/>
      <c r="SH469" s="6"/>
      <c r="SI469" s="6"/>
      <c r="SJ469" s="6"/>
      <c r="SK469" s="6"/>
      <c r="SL469" s="6"/>
      <c r="SM469" s="6"/>
      <c r="SN469" s="6"/>
      <c r="SO469" s="6"/>
      <c r="SP469" s="6"/>
      <c r="SQ469" s="6"/>
      <c r="SR469" s="6"/>
      <c r="SS469" s="6"/>
      <c r="ST469" s="6"/>
      <c r="SU469" s="6"/>
      <c r="SV469" s="6"/>
      <c r="SW469" s="6"/>
      <c r="SX469" s="6"/>
      <c r="SY469" s="6"/>
      <c r="SZ469" s="6"/>
      <c r="TA469" s="6"/>
      <c r="TB469" s="6"/>
      <c r="TC469" s="6"/>
      <c r="TD469" s="6"/>
      <c r="TE469" s="6"/>
      <c r="TF469" s="6"/>
      <c r="TG469" s="6"/>
      <c r="TH469" s="6"/>
      <c r="TI469" s="6"/>
      <c r="TJ469" s="6"/>
      <c r="TK469" s="6"/>
      <c r="TL469" s="6"/>
      <c r="TM469" s="6"/>
      <c r="TN469" s="6"/>
      <c r="TO469" s="6"/>
      <c r="TP469" s="6"/>
      <c r="TQ469" s="6"/>
      <c r="TR469" s="6"/>
      <c r="TS469" s="6"/>
      <c r="TT469" s="6"/>
      <c r="TU469" s="6"/>
      <c r="TV469" s="6"/>
      <c r="TW469" s="6"/>
      <c r="TX469" s="6"/>
      <c r="TY469" s="6"/>
      <c r="TZ469" s="6"/>
      <c r="UA469" s="6"/>
      <c r="UB469" s="6"/>
      <c r="UC469" s="6"/>
      <c r="UD469" s="6"/>
      <c r="UE469" s="6"/>
      <c r="UF469" s="6"/>
      <c r="UG469" s="6"/>
      <c r="UH469" s="6"/>
      <c r="UI469" s="6"/>
      <c r="UJ469" s="6"/>
      <c r="UK469" s="6"/>
      <c r="UL469" s="6"/>
      <c r="UM469" s="6"/>
      <c r="UN469" s="6"/>
      <c r="UO469" s="6"/>
      <c r="UP469" s="6"/>
      <c r="UQ469" s="6"/>
      <c r="UR469" s="6"/>
      <c r="US469" s="6"/>
      <c r="UT469" s="6"/>
      <c r="UU469" s="6"/>
      <c r="UV469" s="6"/>
      <c r="UW469" s="6"/>
      <c r="UX469" s="6"/>
      <c r="UY469" s="6"/>
      <c r="UZ469" s="6"/>
      <c r="VA469" s="6"/>
      <c r="VB469" s="6"/>
      <c r="VC469" s="6"/>
      <c r="VD469" s="6"/>
      <c r="VE469" s="6"/>
      <c r="VF469" s="6"/>
      <c r="VG469" s="6"/>
      <c r="VH469" s="6"/>
      <c r="VI469" s="6"/>
      <c r="VJ469" s="6"/>
      <c r="VK469" s="6"/>
      <c r="VL469" s="6"/>
      <c r="VM469" s="6"/>
      <c r="VN469" s="6"/>
      <c r="VO469" s="6"/>
      <c r="VP469" s="6"/>
      <c r="VQ469" s="6"/>
      <c r="VR469" s="6"/>
      <c r="VS469" s="6"/>
      <c r="VT469" s="6"/>
      <c r="VU469" s="6"/>
      <c r="VV469" s="6"/>
      <c r="VW469" s="6"/>
      <c r="VX469" s="6"/>
      <c r="VY469" s="6"/>
      <c r="VZ469" s="6"/>
      <c r="WA469" s="6"/>
      <c r="WB469" s="6"/>
      <c r="WC469" s="6"/>
      <c r="WD469" s="6"/>
      <c r="WE469" s="6"/>
      <c r="WF469" s="6"/>
      <c r="WG469" s="6"/>
      <c r="WH469" s="6"/>
      <c r="WI469" s="6"/>
      <c r="WJ469" s="6"/>
      <c r="WK469" s="6"/>
      <c r="WL469" s="6"/>
      <c r="WM469" s="6"/>
      <c r="WN469" s="6"/>
      <c r="WO469" s="6"/>
      <c r="WP469" s="6"/>
      <c r="WQ469" s="6"/>
      <c r="WR469" s="6"/>
      <c r="WS469" s="6"/>
      <c r="WT469" s="6"/>
      <c r="WU469" s="6"/>
      <c r="WV469" s="6"/>
      <c r="WW469" s="6"/>
      <c r="WX469" s="6"/>
      <c r="WY469" s="6"/>
      <c r="WZ469" s="6"/>
      <c r="XA469" s="6"/>
      <c r="XB469" s="6"/>
      <c r="XC469" s="6"/>
      <c r="XD469" s="6"/>
      <c r="XE469" s="6"/>
      <c r="XF469" s="6"/>
      <c r="XG469" s="6"/>
      <c r="XH469" s="6"/>
      <c r="XI469" s="6"/>
      <c r="XJ469" s="6"/>
      <c r="XK469" s="6"/>
      <c r="XL469" s="6"/>
      <c r="XM469" s="6"/>
      <c r="XN469" s="6"/>
      <c r="XO469" s="6"/>
      <c r="XP469" s="6"/>
      <c r="XQ469" s="6"/>
      <c r="XR469" s="6"/>
      <c r="XS469" s="6"/>
      <c r="XT469" s="6"/>
      <c r="XU469" s="6"/>
      <c r="XV469" s="6"/>
      <c r="XW469" s="6"/>
      <c r="XX469" s="6"/>
      <c r="XY469" s="6"/>
      <c r="XZ469" s="6"/>
      <c r="YA469" s="6"/>
      <c r="YB469" s="6"/>
      <c r="YC469" s="6"/>
      <c r="YD469" s="6"/>
      <c r="YE469" s="6"/>
      <c r="YF469" s="6"/>
      <c r="YG469" s="6"/>
      <c r="YH469" s="6"/>
      <c r="YI469" s="6"/>
      <c r="YJ469" s="6"/>
      <c r="YK469" s="6"/>
      <c r="YL469" s="6"/>
      <c r="YM469" s="6"/>
      <c r="YN469" s="6"/>
      <c r="YO469" s="6"/>
      <c r="YP469" s="6"/>
      <c r="YQ469" s="6"/>
      <c r="YR469" s="6"/>
      <c r="YS469" s="6"/>
      <c r="YT469" s="6"/>
      <c r="YU469" s="6"/>
      <c r="YV469" s="6"/>
      <c r="YW469" s="6"/>
      <c r="YX469" s="6"/>
      <c r="YY469" s="6"/>
      <c r="YZ469" s="6"/>
      <c r="ZA469" s="6"/>
      <c r="ZB469" s="6"/>
      <c r="ZC469" s="6"/>
      <c r="ZD469" s="6"/>
      <c r="ZE469" s="6"/>
      <c r="ZF469" s="6"/>
      <c r="ZG469" s="6"/>
      <c r="ZH469" s="6"/>
      <c r="ZI469" s="6"/>
      <c r="ZJ469" s="6"/>
      <c r="ZK469" s="6"/>
      <c r="ZL469" s="6"/>
      <c r="ZM469" s="6"/>
      <c r="ZN469" s="6"/>
      <c r="ZO469" s="6"/>
      <c r="ZP469" s="6"/>
      <c r="ZQ469" s="6"/>
      <c r="ZR469" s="6"/>
      <c r="ZS469" s="6"/>
      <c r="ZT469" s="6"/>
      <c r="ZU469" s="6"/>
      <c r="ZV469" s="6"/>
      <c r="ZW469" s="6"/>
      <c r="ZX469" s="6"/>
      <c r="ZY469" s="6"/>
      <c r="ZZ469" s="6"/>
      <c r="AAA469" s="6"/>
      <c r="AAB469" s="6"/>
      <c r="AAC469" s="6"/>
      <c r="AAD469" s="6"/>
      <c r="AAE469" s="6"/>
      <c r="AAF469" s="6"/>
      <c r="AAG469" s="6"/>
      <c r="AAH469" s="6"/>
      <c r="AAI469" s="6"/>
      <c r="AAJ469" s="6"/>
      <c r="AAK469" s="6"/>
      <c r="AAL469" s="6"/>
      <c r="AAM469" s="6"/>
      <c r="AAN469" s="6"/>
      <c r="AAO469" s="6"/>
      <c r="AAP469" s="6"/>
      <c r="AAQ469" s="6"/>
      <c r="AAR469" s="6"/>
      <c r="AAS469" s="6"/>
      <c r="AAT469" s="6"/>
      <c r="AAU469" s="6"/>
      <c r="AAV469" s="6"/>
      <c r="AAW469" s="6"/>
      <c r="AAX469" s="6"/>
      <c r="AAY469" s="6"/>
      <c r="AAZ469" s="6"/>
      <c r="ABA469" s="6"/>
      <c r="ABB469" s="6"/>
      <c r="ABC469" s="6"/>
      <c r="ABD469" s="6"/>
      <c r="ABE469" s="6"/>
      <c r="ABF469" s="6"/>
      <c r="ABG469" s="6"/>
      <c r="ABH469" s="6"/>
      <c r="ABI469" s="6"/>
      <c r="ABJ469" s="6"/>
      <c r="ABK469" s="6"/>
      <c r="ABL469" s="6"/>
      <c r="ABM469" s="6"/>
      <c r="ABN469" s="6"/>
      <c r="ABO469" s="6"/>
      <c r="ABP469" s="6"/>
      <c r="ABQ469" s="6"/>
      <c r="ABR469" s="6"/>
      <c r="ABS469" s="6"/>
      <c r="ABT469" s="6"/>
      <c r="ABU469" s="6"/>
      <c r="ABV469" s="6"/>
      <c r="ABW469" s="6"/>
      <c r="ABX469" s="6"/>
      <c r="ABY469" s="6"/>
      <c r="ABZ469" s="6"/>
      <c r="ACA469" s="6"/>
      <c r="ACB469" s="6"/>
      <c r="ACC469" s="6"/>
      <c r="ACD469" s="6"/>
      <c r="ACE469" s="6"/>
      <c r="ACF469" s="6"/>
      <c r="ACG469" s="6"/>
      <c r="ACH469" s="6"/>
      <c r="ACI469" s="6"/>
      <c r="ACJ469" s="6"/>
      <c r="ACK469" s="6"/>
      <c r="ACL469" s="6"/>
      <c r="ACM469" s="6"/>
      <c r="ACN469" s="6"/>
      <c r="ACO469" s="6"/>
      <c r="ACP469" s="6"/>
      <c r="ACQ469" s="6"/>
      <c r="ACR469" s="6"/>
      <c r="ACS469" s="6"/>
      <c r="ACT469" s="6"/>
      <c r="ACU469" s="6"/>
      <c r="ACV469" s="6"/>
      <c r="ACW469" s="6"/>
      <c r="ACX469" s="6"/>
      <c r="ACY469" s="6"/>
      <c r="ACZ469" s="6"/>
      <c r="ADA469" s="6"/>
      <c r="ADB469" s="6"/>
      <c r="ADC469" s="6"/>
      <c r="ADD469" s="6"/>
      <c r="ADE469" s="6"/>
      <c r="ADF469" s="6"/>
      <c r="ADG469" s="6"/>
      <c r="ADH469" s="6"/>
      <c r="ADI469" s="6"/>
      <c r="ADJ469" s="6"/>
      <c r="ADK469" s="6"/>
      <c r="ADL469" s="6"/>
      <c r="ADM469" s="6"/>
      <c r="ADN469" s="6"/>
      <c r="ADO469" s="6"/>
      <c r="ADP469" s="6"/>
      <c r="ADQ469" s="6"/>
      <c r="ADR469" s="6"/>
      <c r="ADS469" s="6"/>
      <c r="ADT469" s="6"/>
      <c r="ADU469" s="6"/>
      <c r="ADV469" s="6"/>
      <c r="ADW469" s="6"/>
      <c r="ADX469" s="6"/>
      <c r="ADY469" s="6"/>
      <c r="ADZ469" s="6"/>
      <c r="AEA469" s="6"/>
      <c r="AEB469" s="6"/>
      <c r="AEC469" s="6"/>
      <c r="AED469" s="6"/>
      <c r="AEE469" s="6"/>
      <c r="AEF469" s="6"/>
      <c r="AEG469" s="6"/>
      <c r="AEH469" s="6"/>
      <c r="AEI469" s="6"/>
      <c r="AEJ469" s="6"/>
      <c r="AEK469" s="6"/>
      <c r="AEL469" s="6"/>
      <c r="AEM469" s="6"/>
      <c r="AEN469" s="6"/>
      <c r="AEO469" s="6"/>
      <c r="AEP469" s="6"/>
      <c r="AEQ469" s="6"/>
      <c r="AER469" s="6"/>
      <c r="AES469" s="6"/>
      <c r="AET469" s="6"/>
      <c r="AEU469" s="6"/>
      <c r="AEV469" s="6"/>
      <c r="AEW469" s="6"/>
      <c r="AEX469" s="6"/>
      <c r="AEY469" s="6"/>
      <c r="AEZ469" s="6"/>
      <c r="AFA469" s="6"/>
      <c r="AFB469" s="6"/>
      <c r="AFC469" s="6"/>
      <c r="AFD469" s="6"/>
      <c r="AFE469" s="6"/>
      <c r="AFF469" s="6"/>
      <c r="AFG469" s="6"/>
      <c r="AFH469" s="6"/>
      <c r="AFI469" s="6"/>
      <c r="AFJ469" s="6"/>
      <c r="AFK469" s="6"/>
      <c r="AFL469" s="6"/>
    </row>
    <row r="470" spans="1:844" s="8" customFormat="1" ht="69" customHeight="1">
      <c r="A470" s="133"/>
      <c r="B470" s="134"/>
      <c r="C470" s="99" t="s">
        <v>1059</v>
      </c>
      <c r="D470" s="106">
        <v>113</v>
      </c>
      <c r="E470" s="88" t="s">
        <v>246</v>
      </c>
      <c r="F470" s="99" t="s">
        <v>648</v>
      </c>
      <c r="G470" s="38" t="s">
        <v>1058</v>
      </c>
      <c r="H470" s="37">
        <v>117.7</v>
      </c>
      <c r="I470" s="37">
        <v>117.7</v>
      </c>
      <c r="J470" s="37">
        <v>126.4</v>
      </c>
      <c r="K470" s="37">
        <v>126.4</v>
      </c>
      <c r="L470" s="37">
        <v>126.4</v>
      </c>
      <c r="M470" s="37">
        <v>126.4</v>
      </c>
      <c r="N470" s="80" t="s">
        <v>1421</v>
      </c>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c r="BV470" s="6"/>
      <c r="BW470" s="6"/>
      <c r="BX470" s="6"/>
      <c r="BY470" s="6"/>
      <c r="BZ470" s="6"/>
      <c r="CA470" s="6"/>
      <c r="CB470" s="6"/>
      <c r="CC470" s="6"/>
      <c r="CD470" s="6"/>
      <c r="CE470" s="6"/>
      <c r="CF470" s="6"/>
      <c r="CG470" s="6"/>
      <c r="CH470" s="6"/>
      <c r="CI470" s="6"/>
      <c r="CJ470" s="6"/>
      <c r="CK470" s="6"/>
      <c r="CL470" s="6"/>
      <c r="CM470" s="6"/>
      <c r="CN470" s="6"/>
      <c r="CO470" s="6"/>
      <c r="CP470" s="6"/>
      <c r="CQ470" s="6"/>
      <c r="CR470" s="6"/>
      <c r="CS470" s="6"/>
      <c r="CT470" s="6"/>
      <c r="CU470" s="6"/>
      <c r="CV470" s="6"/>
      <c r="CW470" s="6"/>
      <c r="CX470" s="6"/>
      <c r="CY470" s="6"/>
      <c r="CZ470" s="6"/>
      <c r="DA470" s="6"/>
      <c r="DB470" s="6"/>
      <c r="DC470" s="6"/>
      <c r="DD470" s="6"/>
      <c r="DE470" s="6"/>
      <c r="DF470" s="6"/>
      <c r="DG470" s="6"/>
      <c r="DH470" s="6"/>
      <c r="DI470" s="6"/>
      <c r="DJ470" s="6"/>
      <c r="DK470" s="6"/>
      <c r="DL470" s="6"/>
      <c r="DM470" s="6"/>
      <c r="DN470" s="6"/>
      <c r="DO470" s="6"/>
      <c r="DP470" s="6"/>
      <c r="DQ470" s="6"/>
      <c r="DR470" s="6"/>
      <c r="DS470" s="6"/>
      <c r="DT470" s="6"/>
      <c r="DU470" s="6"/>
      <c r="DV470" s="6"/>
      <c r="DW470" s="6"/>
      <c r="DX470" s="6"/>
      <c r="DY470" s="6"/>
      <c r="DZ470" s="6"/>
      <c r="EA470" s="6"/>
      <c r="EB470" s="6"/>
      <c r="EC470" s="6"/>
      <c r="ED470" s="6"/>
      <c r="EE470" s="6"/>
      <c r="EF470" s="6"/>
      <c r="EG470" s="6"/>
      <c r="EH470" s="6"/>
      <c r="EI470" s="6"/>
      <c r="EJ470" s="6"/>
      <c r="EK470" s="6"/>
      <c r="EL470" s="6"/>
      <c r="EM470" s="6"/>
      <c r="EN470" s="6"/>
      <c r="EO470" s="6"/>
      <c r="EP470" s="6"/>
      <c r="EQ470" s="6"/>
      <c r="ER470" s="6"/>
      <c r="ES470" s="6"/>
      <c r="ET470" s="6"/>
      <c r="EU470" s="6"/>
      <c r="EV470" s="6"/>
      <c r="EW470" s="6"/>
      <c r="EX470" s="6"/>
      <c r="EY470" s="6"/>
      <c r="EZ470" s="6"/>
      <c r="FA470" s="6"/>
      <c r="FB470" s="6"/>
      <c r="FC470" s="6"/>
      <c r="FD470" s="6"/>
      <c r="FE470" s="6"/>
      <c r="FF470" s="6"/>
      <c r="FG470" s="6"/>
      <c r="FH470" s="6"/>
      <c r="FI470" s="6"/>
      <c r="FJ470" s="6"/>
      <c r="FK470" s="6"/>
      <c r="FL470" s="6"/>
      <c r="FM470" s="6"/>
      <c r="FN470" s="6"/>
      <c r="FO470" s="6"/>
      <c r="FP470" s="6"/>
      <c r="FQ470" s="6"/>
      <c r="FR470" s="6"/>
      <c r="FS470" s="6"/>
      <c r="FT470" s="6"/>
      <c r="FU470" s="6"/>
      <c r="FV470" s="6"/>
      <c r="FW470" s="6"/>
      <c r="FX470" s="6"/>
      <c r="FY470" s="6"/>
      <c r="FZ470" s="6"/>
      <c r="GA470" s="6"/>
      <c r="GB470" s="6"/>
      <c r="GC470" s="6"/>
      <c r="GD470" s="6"/>
      <c r="GE470" s="6"/>
      <c r="GF470" s="6"/>
      <c r="GG470" s="6"/>
      <c r="GH470" s="6"/>
      <c r="GI470" s="6"/>
      <c r="GJ470" s="6"/>
      <c r="GK470" s="6"/>
      <c r="GL470" s="6"/>
      <c r="GM470" s="6"/>
      <c r="GN470" s="6"/>
      <c r="GO470" s="6"/>
      <c r="GP470" s="6"/>
      <c r="GQ470" s="6"/>
      <c r="GR470" s="6"/>
      <c r="GS470" s="6"/>
      <c r="GT470" s="6"/>
      <c r="GU470" s="6"/>
      <c r="GV470" s="6"/>
      <c r="GW470" s="6"/>
      <c r="GX470" s="6"/>
      <c r="GY470" s="6"/>
      <c r="GZ470" s="6"/>
      <c r="HA470" s="6"/>
      <c r="HB470" s="6"/>
      <c r="HC470" s="6"/>
      <c r="HD470" s="6"/>
      <c r="HE470" s="6"/>
      <c r="HF470" s="6"/>
      <c r="HG470" s="6"/>
      <c r="HH470" s="6"/>
      <c r="HI470" s="6"/>
      <c r="HJ470" s="6"/>
      <c r="HK470" s="6"/>
      <c r="HL470" s="6"/>
      <c r="HM470" s="6"/>
      <c r="HN470" s="6"/>
      <c r="HO470" s="6"/>
      <c r="HP470" s="6"/>
      <c r="HQ470" s="6"/>
      <c r="HR470" s="6"/>
      <c r="HS470" s="6"/>
      <c r="HT470" s="6"/>
      <c r="HU470" s="6"/>
      <c r="HV470" s="6"/>
      <c r="HW470" s="6"/>
      <c r="HX470" s="6"/>
      <c r="HY470" s="6"/>
      <c r="HZ470" s="6"/>
      <c r="IA470" s="6"/>
      <c r="IB470" s="6"/>
      <c r="IC470" s="6"/>
      <c r="ID470" s="6"/>
      <c r="IE470" s="6"/>
      <c r="IF470" s="6"/>
      <c r="IG470" s="6"/>
      <c r="IH470" s="6"/>
      <c r="II470" s="6"/>
      <c r="IJ470" s="6"/>
      <c r="IK470" s="6"/>
      <c r="IL470" s="6"/>
      <c r="IM470" s="6"/>
      <c r="IN470" s="6"/>
      <c r="IO470" s="6"/>
      <c r="IP470" s="6"/>
      <c r="IQ470" s="6"/>
      <c r="IR470" s="6"/>
      <c r="IS470" s="6"/>
      <c r="IT470" s="6"/>
      <c r="IU470" s="6"/>
      <c r="IV470" s="6"/>
      <c r="IW470" s="6"/>
      <c r="IX470" s="6"/>
      <c r="IY470" s="6"/>
      <c r="IZ470" s="6"/>
      <c r="JA470" s="6"/>
      <c r="JB470" s="6"/>
      <c r="JC470" s="6"/>
      <c r="JD470" s="6"/>
      <c r="JE470" s="6"/>
      <c r="JF470" s="6"/>
      <c r="JG470" s="6"/>
      <c r="JH470" s="6"/>
      <c r="JI470" s="6"/>
      <c r="JJ470" s="6"/>
      <c r="JK470" s="6"/>
      <c r="JL470" s="6"/>
      <c r="JM470" s="6"/>
      <c r="JN470" s="6"/>
      <c r="JO470" s="6"/>
      <c r="JP470" s="6"/>
      <c r="JQ470" s="6"/>
      <c r="JR470" s="6"/>
      <c r="JS470" s="6"/>
      <c r="JT470" s="6"/>
      <c r="JU470" s="6"/>
      <c r="JV470" s="6"/>
      <c r="JW470" s="6"/>
      <c r="JX470" s="6"/>
      <c r="JY470" s="6"/>
      <c r="JZ470" s="6"/>
      <c r="KA470" s="6"/>
      <c r="KB470" s="6"/>
      <c r="KC470" s="6"/>
      <c r="KD470" s="6"/>
      <c r="KE470" s="6"/>
      <c r="KF470" s="6"/>
      <c r="KG470" s="6"/>
      <c r="KH470" s="6"/>
      <c r="KI470" s="6"/>
      <c r="KJ470" s="6"/>
      <c r="KK470" s="6"/>
      <c r="KL470" s="6"/>
      <c r="KM470" s="6"/>
      <c r="KN470" s="6"/>
      <c r="KO470" s="6"/>
      <c r="KP470" s="6"/>
      <c r="KQ470" s="6"/>
      <c r="KR470" s="6"/>
      <c r="KS470" s="6"/>
      <c r="KT470" s="6"/>
      <c r="KU470" s="6"/>
      <c r="KV470" s="6"/>
      <c r="KW470" s="6"/>
      <c r="KX470" s="6"/>
      <c r="KY470" s="6"/>
      <c r="KZ470" s="6"/>
      <c r="LA470" s="6"/>
      <c r="LB470" s="6"/>
      <c r="LC470" s="6"/>
      <c r="LD470" s="6"/>
      <c r="LE470" s="6"/>
      <c r="LF470" s="6"/>
      <c r="LG470" s="6"/>
      <c r="LH470" s="6"/>
      <c r="LI470" s="6"/>
      <c r="LJ470" s="6"/>
      <c r="LK470" s="6"/>
      <c r="LL470" s="6"/>
      <c r="LM470" s="6"/>
      <c r="LN470" s="6"/>
      <c r="LO470" s="6"/>
      <c r="LP470" s="6"/>
      <c r="LQ470" s="6"/>
      <c r="LR470" s="6"/>
      <c r="LS470" s="6"/>
      <c r="LT470" s="6"/>
      <c r="LU470" s="6"/>
      <c r="LV470" s="6"/>
      <c r="LW470" s="6"/>
      <c r="LX470" s="6"/>
      <c r="LY470" s="6"/>
      <c r="LZ470" s="6"/>
      <c r="MA470" s="6"/>
      <c r="MB470" s="6"/>
      <c r="MC470" s="6"/>
      <c r="MD470" s="6"/>
      <c r="ME470" s="6"/>
      <c r="MF470" s="6"/>
      <c r="MG470" s="6"/>
      <c r="MH470" s="6"/>
      <c r="MI470" s="6"/>
      <c r="MJ470" s="6"/>
      <c r="MK470" s="6"/>
      <c r="ML470" s="6"/>
      <c r="MM470" s="6"/>
      <c r="MN470" s="6"/>
      <c r="MO470" s="6"/>
      <c r="MP470" s="6"/>
      <c r="MQ470" s="6"/>
      <c r="MR470" s="6"/>
      <c r="MS470" s="6"/>
      <c r="MT470" s="6"/>
      <c r="MU470" s="6"/>
      <c r="MV470" s="6"/>
      <c r="MW470" s="6"/>
      <c r="MX470" s="6"/>
      <c r="MY470" s="6"/>
      <c r="MZ470" s="6"/>
      <c r="NA470" s="6"/>
      <c r="NB470" s="6"/>
      <c r="NC470" s="6"/>
      <c r="ND470" s="6"/>
      <c r="NE470" s="6"/>
      <c r="NF470" s="6"/>
      <c r="NG470" s="6"/>
      <c r="NH470" s="6"/>
      <c r="NI470" s="6"/>
      <c r="NJ470" s="6"/>
      <c r="NK470" s="6"/>
      <c r="NL470" s="6"/>
      <c r="NM470" s="6"/>
      <c r="NN470" s="6"/>
      <c r="NO470" s="6"/>
      <c r="NP470" s="6"/>
      <c r="NQ470" s="6"/>
      <c r="NR470" s="6"/>
      <c r="NS470" s="6"/>
      <c r="NT470" s="6"/>
      <c r="NU470" s="6"/>
      <c r="NV470" s="6"/>
      <c r="NW470" s="6"/>
      <c r="NX470" s="6"/>
      <c r="NY470" s="6"/>
      <c r="NZ470" s="6"/>
      <c r="OA470" s="6"/>
      <c r="OB470" s="6"/>
      <c r="OC470" s="6"/>
      <c r="OD470" s="6"/>
      <c r="OE470" s="6"/>
      <c r="OF470" s="6"/>
      <c r="OG470" s="6"/>
      <c r="OH470" s="6"/>
      <c r="OI470" s="6"/>
      <c r="OJ470" s="6"/>
      <c r="OK470" s="6"/>
      <c r="OL470" s="6"/>
      <c r="OM470" s="6"/>
      <c r="ON470" s="6"/>
      <c r="OO470" s="6"/>
      <c r="OP470" s="6"/>
      <c r="OQ470" s="6"/>
      <c r="OR470" s="6"/>
      <c r="OS470" s="6"/>
      <c r="OT470" s="6"/>
      <c r="OU470" s="6"/>
      <c r="OV470" s="6"/>
      <c r="OW470" s="6"/>
      <c r="OX470" s="6"/>
      <c r="OY470" s="6"/>
      <c r="OZ470" s="6"/>
      <c r="PA470" s="6"/>
      <c r="PB470" s="6"/>
      <c r="PC470" s="6"/>
      <c r="PD470" s="6"/>
      <c r="PE470" s="6"/>
      <c r="PF470" s="6"/>
      <c r="PG470" s="6"/>
      <c r="PH470" s="6"/>
      <c r="PI470" s="6"/>
      <c r="PJ470" s="6"/>
      <c r="PK470" s="6"/>
      <c r="PL470" s="6"/>
      <c r="PM470" s="6"/>
      <c r="PN470" s="6"/>
      <c r="PO470" s="6"/>
      <c r="PP470" s="6"/>
      <c r="PQ470" s="6"/>
      <c r="PR470" s="6"/>
      <c r="PS470" s="6"/>
      <c r="PT470" s="6"/>
      <c r="PU470" s="6"/>
      <c r="PV470" s="6"/>
      <c r="PW470" s="6"/>
      <c r="PX470" s="6"/>
      <c r="PY470" s="6"/>
      <c r="PZ470" s="6"/>
      <c r="QA470" s="6"/>
      <c r="QB470" s="6"/>
      <c r="QC470" s="6"/>
      <c r="QD470" s="6"/>
      <c r="QE470" s="6"/>
      <c r="QF470" s="6"/>
      <c r="QG470" s="6"/>
      <c r="QH470" s="6"/>
      <c r="QI470" s="6"/>
      <c r="QJ470" s="6"/>
      <c r="QK470" s="6"/>
      <c r="QL470" s="6"/>
      <c r="QM470" s="6"/>
      <c r="QN470" s="6"/>
      <c r="QO470" s="6"/>
      <c r="QP470" s="6"/>
      <c r="QQ470" s="6"/>
      <c r="QR470" s="6"/>
      <c r="QS470" s="6"/>
      <c r="QT470" s="6"/>
      <c r="QU470" s="6"/>
      <c r="QV470" s="6"/>
      <c r="QW470" s="6"/>
      <c r="QX470" s="6"/>
      <c r="QY470" s="6"/>
      <c r="QZ470" s="6"/>
      <c r="RA470" s="6"/>
      <c r="RB470" s="6"/>
      <c r="RC470" s="6"/>
      <c r="RD470" s="6"/>
      <c r="RE470" s="6"/>
      <c r="RF470" s="6"/>
      <c r="RG470" s="6"/>
      <c r="RH470" s="6"/>
      <c r="RI470" s="6"/>
      <c r="RJ470" s="6"/>
      <c r="RK470" s="6"/>
      <c r="RL470" s="6"/>
      <c r="RM470" s="6"/>
      <c r="RN470" s="6"/>
      <c r="RO470" s="6"/>
      <c r="RP470" s="6"/>
      <c r="RQ470" s="6"/>
      <c r="RR470" s="6"/>
      <c r="RS470" s="6"/>
      <c r="RT470" s="6"/>
      <c r="RU470" s="6"/>
      <c r="RV470" s="6"/>
      <c r="RW470" s="6"/>
      <c r="RX470" s="6"/>
      <c r="RY470" s="6"/>
      <c r="RZ470" s="6"/>
      <c r="SA470" s="6"/>
      <c r="SB470" s="6"/>
      <c r="SC470" s="6"/>
      <c r="SD470" s="6"/>
      <c r="SE470" s="6"/>
      <c r="SF470" s="6"/>
      <c r="SG470" s="6"/>
      <c r="SH470" s="6"/>
      <c r="SI470" s="6"/>
      <c r="SJ470" s="6"/>
      <c r="SK470" s="6"/>
      <c r="SL470" s="6"/>
      <c r="SM470" s="6"/>
      <c r="SN470" s="6"/>
      <c r="SO470" s="6"/>
      <c r="SP470" s="6"/>
      <c r="SQ470" s="6"/>
      <c r="SR470" s="6"/>
      <c r="SS470" s="6"/>
      <c r="ST470" s="6"/>
      <c r="SU470" s="6"/>
      <c r="SV470" s="6"/>
      <c r="SW470" s="6"/>
      <c r="SX470" s="6"/>
      <c r="SY470" s="6"/>
      <c r="SZ470" s="6"/>
      <c r="TA470" s="6"/>
      <c r="TB470" s="6"/>
      <c r="TC470" s="6"/>
      <c r="TD470" s="6"/>
      <c r="TE470" s="6"/>
      <c r="TF470" s="6"/>
      <c r="TG470" s="6"/>
      <c r="TH470" s="6"/>
      <c r="TI470" s="6"/>
      <c r="TJ470" s="6"/>
      <c r="TK470" s="6"/>
      <c r="TL470" s="6"/>
      <c r="TM470" s="6"/>
      <c r="TN470" s="6"/>
      <c r="TO470" s="6"/>
      <c r="TP470" s="6"/>
      <c r="TQ470" s="6"/>
      <c r="TR470" s="6"/>
      <c r="TS470" s="6"/>
      <c r="TT470" s="6"/>
      <c r="TU470" s="6"/>
      <c r="TV470" s="6"/>
      <c r="TW470" s="6"/>
      <c r="TX470" s="6"/>
      <c r="TY470" s="6"/>
      <c r="TZ470" s="6"/>
      <c r="UA470" s="6"/>
      <c r="UB470" s="6"/>
      <c r="UC470" s="6"/>
      <c r="UD470" s="6"/>
      <c r="UE470" s="6"/>
      <c r="UF470" s="6"/>
      <c r="UG470" s="6"/>
      <c r="UH470" s="6"/>
      <c r="UI470" s="6"/>
      <c r="UJ470" s="6"/>
      <c r="UK470" s="6"/>
      <c r="UL470" s="6"/>
      <c r="UM470" s="6"/>
      <c r="UN470" s="6"/>
      <c r="UO470" s="6"/>
      <c r="UP470" s="6"/>
      <c r="UQ470" s="6"/>
      <c r="UR470" s="6"/>
      <c r="US470" s="6"/>
      <c r="UT470" s="6"/>
      <c r="UU470" s="6"/>
      <c r="UV470" s="6"/>
      <c r="UW470" s="6"/>
      <c r="UX470" s="6"/>
      <c r="UY470" s="6"/>
      <c r="UZ470" s="6"/>
      <c r="VA470" s="6"/>
      <c r="VB470" s="6"/>
      <c r="VC470" s="6"/>
      <c r="VD470" s="6"/>
      <c r="VE470" s="6"/>
      <c r="VF470" s="6"/>
      <c r="VG470" s="6"/>
      <c r="VH470" s="6"/>
      <c r="VI470" s="6"/>
      <c r="VJ470" s="6"/>
      <c r="VK470" s="6"/>
      <c r="VL470" s="6"/>
      <c r="VM470" s="6"/>
      <c r="VN470" s="6"/>
      <c r="VO470" s="6"/>
      <c r="VP470" s="6"/>
      <c r="VQ470" s="6"/>
      <c r="VR470" s="6"/>
      <c r="VS470" s="6"/>
      <c r="VT470" s="6"/>
      <c r="VU470" s="6"/>
      <c r="VV470" s="6"/>
      <c r="VW470" s="6"/>
      <c r="VX470" s="6"/>
      <c r="VY470" s="6"/>
      <c r="VZ470" s="6"/>
      <c r="WA470" s="6"/>
      <c r="WB470" s="6"/>
      <c r="WC470" s="6"/>
      <c r="WD470" s="6"/>
      <c r="WE470" s="6"/>
      <c r="WF470" s="6"/>
      <c r="WG470" s="6"/>
      <c r="WH470" s="6"/>
      <c r="WI470" s="6"/>
      <c r="WJ470" s="6"/>
      <c r="WK470" s="6"/>
      <c r="WL470" s="6"/>
      <c r="WM470" s="6"/>
      <c r="WN470" s="6"/>
      <c r="WO470" s="6"/>
      <c r="WP470" s="6"/>
      <c r="WQ470" s="6"/>
      <c r="WR470" s="6"/>
      <c r="WS470" s="6"/>
      <c r="WT470" s="6"/>
      <c r="WU470" s="6"/>
      <c r="WV470" s="6"/>
      <c r="WW470" s="6"/>
      <c r="WX470" s="6"/>
      <c r="WY470" s="6"/>
      <c r="WZ470" s="6"/>
      <c r="XA470" s="6"/>
      <c r="XB470" s="6"/>
      <c r="XC470" s="6"/>
      <c r="XD470" s="6"/>
      <c r="XE470" s="6"/>
      <c r="XF470" s="6"/>
      <c r="XG470" s="6"/>
      <c r="XH470" s="6"/>
      <c r="XI470" s="6"/>
      <c r="XJ470" s="6"/>
      <c r="XK470" s="6"/>
      <c r="XL470" s="6"/>
      <c r="XM470" s="6"/>
      <c r="XN470" s="6"/>
      <c r="XO470" s="6"/>
      <c r="XP470" s="6"/>
      <c r="XQ470" s="6"/>
      <c r="XR470" s="6"/>
      <c r="XS470" s="6"/>
      <c r="XT470" s="6"/>
      <c r="XU470" s="6"/>
      <c r="XV470" s="6"/>
      <c r="XW470" s="6"/>
      <c r="XX470" s="6"/>
      <c r="XY470" s="6"/>
      <c r="XZ470" s="6"/>
      <c r="YA470" s="6"/>
      <c r="YB470" s="6"/>
      <c r="YC470" s="6"/>
      <c r="YD470" s="6"/>
      <c r="YE470" s="6"/>
      <c r="YF470" s="6"/>
      <c r="YG470" s="6"/>
      <c r="YH470" s="6"/>
      <c r="YI470" s="6"/>
      <c r="YJ470" s="6"/>
      <c r="YK470" s="6"/>
      <c r="YL470" s="6"/>
      <c r="YM470" s="6"/>
      <c r="YN470" s="6"/>
      <c r="YO470" s="6"/>
      <c r="YP470" s="6"/>
      <c r="YQ470" s="6"/>
      <c r="YR470" s="6"/>
      <c r="YS470" s="6"/>
      <c r="YT470" s="6"/>
      <c r="YU470" s="6"/>
      <c r="YV470" s="6"/>
      <c r="YW470" s="6"/>
      <c r="YX470" s="6"/>
      <c r="YY470" s="6"/>
      <c r="YZ470" s="6"/>
      <c r="ZA470" s="6"/>
      <c r="ZB470" s="6"/>
      <c r="ZC470" s="6"/>
      <c r="ZD470" s="6"/>
      <c r="ZE470" s="6"/>
      <c r="ZF470" s="6"/>
      <c r="ZG470" s="6"/>
      <c r="ZH470" s="6"/>
      <c r="ZI470" s="6"/>
      <c r="ZJ470" s="6"/>
      <c r="ZK470" s="6"/>
      <c r="ZL470" s="6"/>
      <c r="ZM470" s="6"/>
      <c r="ZN470" s="6"/>
      <c r="ZO470" s="6"/>
      <c r="ZP470" s="6"/>
      <c r="ZQ470" s="6"/>
      <c r="ZR470" s="6"/>
      <c r="ZS470" s="6"/>
      <c r="ZT470" s="6"/>
      <c r="ZU470" s="6"/>
      <c r="ZV470" s="6"/>
      <c r="ZW470" s="6"/>
      <c r="ZX470" s="6"/>
      <c r="ZY470" s="6"/>
      <c r="ZZ470" s="6"/>
      <c r="AAA470" s="6"/>
      <c r="AAB470" s="6"/>
      <c r="AAC470" s="6"/>
      <c r="AAD470" s="6"/>
      <c r="AAE470" s="6"/>
      <c r="AAF470" s="6"/>
      <c r="AAG470" s="6"/>
      <c r="AAH470" s="6"/>
      <c r="AAI470" s="6"/>
      <c r="AAJ470" s="6"/>
      <c r="AAK470" s="6"/>
      <c r="AAL470" s="6"/>
      <c r="AAM470" s="6"/>
      <c r="AAN470" s="6"/>
      <c r="AAO470" s="6"/>
      <c r="AAP470" s="6"/>
      <c r="AAQ470" s="6"/>
      <c r="AAR470" s="6"/>
      <c r="AAS470" s="6"/>
      <c r="AAT470" s="6"/>
      <c r="AAU470" s="6"/>
      <c r="AAV470" s="6"/>
      <c r="AAW470" s="6"/>
      <c r="AAX470" s="6"/>
      <c r="AAY470" s="6"/>
      <c r="AAZ470" s="6"/>
      <c r="ABA470" s="6"/>
      <c r="ABB470" s="6"/>
      <c r="ABC470" s="6"/>
      <c r="ABD470" s="6"/>
      <c r="ABE470" s="6"/>
      <c r="ABF470" s="6"/>
      <c r="ABG470" s="6"/>
      <c r="ABH470" s="6"/>
      <c r="ABI470" s="6"/>
      <c r="ABJ470" s="6"/>
      <c r="ABK470" s="6"/>
      <c r="ABL470" s="6"/>
      <c r="ABM470" s="6"/>
      <c r="ABN470" s="6"/>
      <c r="ABO470" s="6"/>
      <c r="ABP470" s="6"/>
      <c r="ABQ470" s="6"/>
      <c r="ABR470" s="6"/>
      <c r="ABS470" s="6"/>
      <c r="ABT470" s="6"/>
      <c r="ABU470" s="6"/>
      <c r="ABV470" s="6"/>
      <c r="ABW470" s="6"/>
      <c r="ABX470" s="6"/>
      <c r="ABY470" s="6"/>
      <c r="ABZ470" s="6"/>
      <c r="ACA470" s="6"/>
      <c r="ACB470" s="6"/>
      <c r="ACC470" s="6"/>
      <c r="ACD470" s="6"/>
      <c r="ACE470" s="6"/>
      <c r="ACF470" s="6"/>
      <c r="ACG470" s="6"/>
      <c r="ACH470" s="6"/>
      <c r="ACI470" s="6"/>
      <c r="ACJ470" s="6"/>
      <c r="ACK470" s="6"/>
      <c r="ACL470" s="6"/>
      <c r="ACM470" s="6"/>
      <c r="ACN470" s="6"/>
      <c r="ACO470" s="6"/>
      <c r="ACP470" s="6"/>
      <c r="ACQ470" s="6"/>
      <c r="ACR470" s="6"/>
      <c r="ACS470" s="6"/>
      <c r="ACT470" s="6"/>
      <c r="ACU470" s="6"/>
      <c r="ACV470" s="6"/>
      <c r="ACW470" s="6"/>
      <c r="ACX470" s="6"/>
      <c r="ACY470" s="6"/>
      <c r="ACZ470" s="6"/>
      <c r="ADA470" s="6"/>
      <c r="ADB470" s="6"/>
      <c r="ADC470" s="6"/>
      <c r="ADD470" s="6"/>
      <c r="ADE470" s="6"/>
      <c r="ADF470" s="6"/>
      <c r="ADG470" s="6"/>
      <c r="ADH470" s="6"/>
      <c r="ADI470" s="6"/>
      <c r="ADJ470" s="6"/>
      <c r="ADK470" s="6"/>
      <c r="ADL470" s="6"/>
      <c r="ADM470" s="6"/>
      <c r="ADN470" s="6"/>
      <c r="ADO470" s="6"/>
      <c r="ADP470" s="6"/>
      <c r="ADQ470" s="6"/>
      <c r="ADR470" s="6"/>
      <c r="ADS470" s="6"/>
      <c r="ADT470" s="6"/>
      <c r="ADU470" s="6"/>
      <c r="ADV470" s="6"/>
      <c r="ADW470" s="6"/>
      <c r="ADX470" s="6"/>
      <c r="ADY470" s="6"/>
      <c r="ADZ470" s="6"/>
      <c r="AEA470" s="6"/>
      <c r="AEB470" s="6"/>
      <c r="AEC470" s="6"/>
      <c r="AED470" s="6"/>
      <c r="AEE470" s="6"/>
      <c r="AEF470" s="6"/>
      <c r="AEG470" s="6"/>
      <c r="AEH470" s="6"/>
      <c r="AEI470" s="6"/>
      <c r="AEJ470" s="6"/>
      <c r="AEK470" s="6"/>
      <c r="AEL470" s="6"/>
      <c r="AEM470" s="6"/>
      <c r="AEN470" s="6"/>
      <c r="AEO470" s="6"/>
      <c r="AEP470" s="6"/>
      <c r="AEQ470" s="6"/>
      <c r="AER470" s="6"/>
      <c r="AES470" s="6"/>
      <c r="AET470" s="6"/>
      <c r="AEU470" s="6"/>
      <c r="AEV470" s="6"/>
      <c r="AEW470" s="6"/>
      <c r="AEX470" s="6"/>
      <c r="AEY470" s="6"/>
      <c r="AEZ470" s="6"/>
      <c r="AFA470" s="6"/>
      <c r="AFB470" s="6"/>
      <c r="AFC470" s="6"/>
      <c r="AFD470" s="6"/>
      <c r="AFE470" s="6"/>
      <c r="AFF470" s="6"/>
      <c r="AFG470" s="6"/>
      <c r="AFH470" s="6"/>
      <c r="AFI470" s="6"/>
      <c r="AFJ470" s="6"/>
      <c r="AFK470" s="6"/>
      <c r="AFL470" s="6"/>
    </row>
    <row r="471" spans="1:844" s="8" customFormat="1" ht="93" customHeight="1">
      <c r="A471" s="133"/>
      <c r="B471" s="134"/>
      <c r="C471" s="99" t="s">
        <v>1116</v>
      </c>
      <c r="D471" s="106">
        <v>113</v>
      </c>
      <c r="E471" s="88" t="s">
        <v>1094</v>
      </c>
      <c r="F471" s="99" t="s">
        <v>648</v>
      </c>
      <c r="G471" s="99" t="s">
        <v>1060</v>
      </c>
      <c r="H471" s="37">
        <v>678</v>
      </c>
      <c r="I471" s="37">
        <v>678</v>
      </c>
      <c r="J471" s="37">
        <v>678</v>
      </c>
      <c r="K471" s="37"/>
      <c r="L471" s="37"/>
      <c r="M471" s="37"/>
      <c r="N471" s="80" t="s">
        <v>1422</v>
      </c>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c r="BJ471" s="6"/>
      <c r="BK471" s="6"/>
      <c r="BL471" s="6"/>
      <c r="BM471" s="6"/>
      <c r="BN471" s="6"/>
      <c r="BO471" s="6"/>
      <c r="BP471" s="6"/>
      <c r="BQ471" s="6"/>
      <c r="BR471" s="6"/>
      <c r="BS471" s="6"/>
      <c r="BT471" s="6"/>
      <c r="BU471" s="6"/>
      <c r="BV471" s="6"/>
      <c r="BW471" s="6"/>
      <c r="BX471" s="6"/>
      <c r="BY471" s="6"/>
      <c r="BZ471" s="6"/>
      <c r="CA471" s="6"/>
      <c r="CB471" s="6"/>
      <c r="CC471" s="6"/>
      <c r="CD471" s="6"/>
      <c r="CE471" s="6"/>
      <c r="CF471" s="6"/>
      <c r="CG471" s="6"/>
      <c r="CH471" s="6"/>
      <c r="CI471" s="6"/>
      <c r="CJ471" s="6"/>
      <c r="CK471" s="6"/>
      <c r="CL471" s="6"/>
      <c r="CM471" s="6"/>
      <c r="CN471" s="6"/>
      <c r="CO471" s="6"/>
      <c r="CP471" s="6"/>
      <c r="CQ471" s="6"/>
      <c r="CR471" s="6"/>
      <c r="CS471" s="6"/>
      <c r="CT471" s="6"/>
      <c r="CU471" s="6"/>
      <c r="CV471" s="6"/>
      <c r="CW471" s="6"/>
      <c r="CX471" s="6"/>
      <c r="CY471" s="6"/>
      <c r="CZ471" s="6"/>
      <c r="DA471" s="6"/>
      <c r="DB471" s="6"/>
      <c r="DC471" s="6"/>
      <c r="DD471" s="6"/>
      <c r="DE471" s="6"/>
      <c r="DF471" s="6"/>
      <c r="DG471" s="6"/>
      <c r="DH471" s="6"/>
      <c r="DI471" s="6"/>
      <c r="DJ471" s="6"/>
      <c r="DK471" s="6"/>
      <c r="DL471" s="6"/>
      <c r="DM471" s="6"/>
      <c r="DN471" s="6"/>
      <c r="DO471" s="6"/>
      <c r="DP471" s="6"/>
      <c r="DQ471" s="6"/>
      <c r="DR471" s="6"/>
      <c r="DS471" s="6"/>
      <c r="DT471" s="6"/>
      <c r="DU471" s="6"/>
      <c r="DV471" s="6"/>
      <c r="DW471" s="6"/>
      <c r="DX471" s="6"/>
      <c r="DY471" s="6"/>
      <c r="DZ471" s="6"/>
      <c r="EA471" s="6"/>
      <c r="EB471" s="6"/>
      <c r="EC471" s="6"/>
      <c r="ED471" s="6"/>
      <c r="EE471" s="6"/>
      <c r="EF471" s="6"/>
      <c r="EG471" s="6"/>
      <c r="EH471" s="6"/>
      <c r="EI471" s="6"/>
      <c r="EJ471" s="6"/>
      <c r="EK471" s="6"/>
      <c r="EL471" s="6"/>
      <c r="EM471" s="6"/>
      <c r="EN471" s="6"/>
      <c r="EO471" s="6"/>
      <c r="EP471" s="6"/>
      <c r="EQ471" s="6"/>
      <c r="ER471" s="6"/>
      <c r="ES471" s="6"/>
      <c r="ET471" s="6"/>
      <c r="EU471" s="6"/>
      <c r="EV471" s="6"/>
      <c r="EW471" s="6"/>
      <c r="EX471" s="6"/>
      <c r="EY471" s="6"/>
      <c r="EZ471" s="6"/>
      <c r="FA471" s="6"/>
      <c r="FB471" s="6"/>
      <c r="FC471" s="6"/>
      <c r="FD471" s="6"/>
      <c r="FE471" s="6"/>
      <c r="FF471" s="6"/>
      <c r="FG471" s="6"/>
      <c r="FH471" s="6"/>
      <c r="FI471" s="6"/>
      <c r="FJ471" s="6"/>
      <c r="FK471" s="6"/>
      <c r="FL471" s="6"/>
      <c r="FM471" s="6"/>
      <c r="FN471" s="6"/>
      <c r="FO471" s="6"/>
      <c r="FP471" s="6"/>
      <c r="FQ471" s="6"/>
      <c r="FR471" s="6"/>
      <c r="FS471" s="6"/>
      <c r="FT471" s="6"/>
      <c r="FU471" s="6"/>
      <c r="FV471" s="6"/>
      <c r="FW471" s="6"/>
      <c r="FX471" s="6"/>
      <c r="FY471" s="6"/>
      <c r="FZ471" s="6"/>
      <c r="GA471" s="6"/>
      <c r="GB471" s="6"/>
      <c r="GC471" s="6"/>
      <c r="GD471" s="6"/>
      <c r="GE471" s="6"/>
      <c r="GF471" s="6"/>
      <c r="GG471" s="6"/>
      <c r="GH471" s="6"/>
      <c r="GI471" s="6"/>
      <c r="GJ471" s="6"/>
      <c r="GK471" s="6"/>
      <c r="GL471" s="6"/>
      <c r="GM471" s="6"/>
      <c r="GN471" s="6"/>
      <c r="GO471" s="6"/>
      <c r="GP471" s="6"/>
      <c r="GQ471" s="6"/>
      <c r="GR471" s="6"/>
      <c r="GS471" s="6"/>
      <c r="GT471" s="6"/>
      <c r="GU471" s="6"/>
      <c r="GV471" s="6"/>
      <c r="GW471" s="6"/>
      <c r="GX471" s="6"/>
      <c r="GY471" s="6"/>
      <c r="GZ471" s="6"/>
      <c r="HA471" s="6"/>
      <c r="HB471" s="6"/>
      <c r="HC471" s="6"/>
      <c r="HD471" s="6"/>
      <c r="HE471" s="6"/>
      <c r="HF471" s="6"/>
      <c r="HG471" s="6"/>
      <c r="HH471" s="6"/>
      <c r="HI471" s="6"/>
      <c r="HJ471" s="6"/>
      <c r="HK471" s="6"/>
      <c r="HL471" s="6"/>
      <c r="HM471" s="6"/>
      <c r="HN471" s="6"/>
      <c r="HO471" s="6"/>
      <c r="HP471" s="6"/>
      <c r="HQ471" s="6"/>
      <c r="HR471" s="6"/>
      <c r="HS471" s="6"/>
      <c r="HT471" s="6"/>
      <c r="HU471" s="6"/>
      <c r="HV471" s="6"/>
      <c r="HW471" s="6"/>
      <c r="HX471" s="6"/>
      <c r="HY471" s="6"/>
      <c r="HZ471" s="6"/>
      <c r="IA471" s="6"/>
      <c r="IB471" s="6"/>
      <c r="IC471" s="6"/>
      <c r="ID471" s="6"/>
      <c r="IE471" s="6"/>
      <c r="IF471" s="6"/>
      <c r="IG471" s="6"/>
      <c r="IH471" s="6"/>
      <c r="II471" s="6"/>
      <c r="IJ471" s="6"/>
      <c r="IK471" s="6"/>
      <c r="IL471" s="6"/>
      <c r="IM471" s="6"/>
      <c r="IN471" s="6"/>
      <c r="IO471" s="6"/>
      <c r="IP471" s="6"/>
      <c r="IQ471" s="6"/>
      <c r="IR471" s="6"/>
      <c r="IS471" s="6"/>
      <c r="IT471" s="6"/>
      <c r="IU471" s="6"/>
      <c r="IV471" s="6"/>
      <c r="IW471" s="6"/>
      <c r="IX471" s="6"/>
      <c r="IY471" s="6"/>
      <c r="IZ471" s="6"/>
      <c r="JA471" s="6"/>
      <c r="JB471" s="6"/>
      <c r="JC471" s="6"/>
      <c r="JD471" s="6"/>
      <c r="JE471" s="6"/>
      <c r="JF471" s="6"/>
      <c r="JG471" s="6"/>
      <c r="JH471" s="6"/>
      <c r="JI471" s="6"/>
      <c r="JJ471" s="6"/>
      <c r="JK471" s="6"/>
      <c r="JL471" s="6"/>
      <c r="JM471" s="6"/>
      <c r="JN471" s="6"/>
      <c r="JO471" s="6"/>
      <c r="JP471" s="6"/>
      <c r="JQ471" s="6"/>
      <c r="JR471" s="6"/>
      <c r="JS471" s="6"/>
      <c r="JT471" s="6"/>
      <c r="JU471" s="6"/>
      <c r="JV471" s="6"/>
      <c r="JW471" s="6"/>
      <c r="JX471" s="6"/>
      <c r="JY471" s="6"/>
      <c r="JZ471" s="6"/>
      <c r="KA471" s="6"/>
      <c r="KB471" s="6"/>
      <c r="KC471" s="6"/>
      <c r="KD471" s="6"/>
      <c r="KE471" s="6"/>
      <c r="KF471" s="6"/>
      <c r="KG471" s="6"/>
      <c r="KH471" s="6"/>
      <c r="KI471" s="6"/>
      <c r="KJ471" s="6"/>
      <c r="KK471" s="6"/>
      <c r="KL471" s="6"/>
      <c r="KM471" s="6"/>
      <c r="KN471" s="6"/>
      <c r="KO471" s="6"/>
      <c r="KP471" s="6"/>
      <c r="KQ471" s="6"/>
      <c r="KR471" s="6"/>
      <c r="KS471" s="6"/>
      <c r="KT471" s="6"/>
      <c r="KU471" s="6"/>
      <c r="KV471" s="6"/>
      <c r="KW471" s="6"/>
      <c r="KX471" s="6"/>
      <c r="KY471" s="6"/>
      <c r="KZ471" s="6"/>
      <c r="LA471" s="6"/>
      <c r="LB471" s="6"/>
      <c r="LC471" s="6"/>
      <c r="LD471" s="6"/>
      <c r="LE471" s="6"/>
      <c r="LF471" s="6"/>
      <c r="LG471" s="6"/>
      <c r="LH471" s="6"/>
      <c r="LI471" s="6"/>
      <c r="LJ471" s="6"/>
      <c r="LK471" s="6"/>
      <c r="LL471" s="6"/>
      <c r="LM471" s="6"/>
      <c r="LN471" s="6"/>
      <c r="LO471" s="6"/>
      <c r="LP471" s="6"/>
      <c r="LQ471" s="6"/>
      <c r="LR471" s="6"/>
      <c r="LS471" s="6"/>
      <c r="LT471" s="6"/>
      <c r="LU471" s="6"/>
      <c r="LV471" s="6"/>
      <c r="LW471" s="6"/>
      <c r="LX471" s="6"/>
      <c r="LY471" s="6"/>
      <c r="LZ471" s="6"/>
      <c r="MA471" s="6"/>
      <c r="MB471" s="6"/>
      <c r="MC471" s="6"/>
      <c r="MD471" s="6"/>
      <c r="ME471" s="6"/>
      <c r="MF471" s="6"/>
      <c r="MG471" s="6"/>
      <c r="MH471" s="6"/>
      <c r="MI471" s="6"/>
      <c r="MJ471" s="6"/>
      <c r="MK471" s="6"/>
      <c r="ML471" s="6"/>
      <c r="MM471" s="6"/>
      <c r="MN471" s="6"/>
      <c r="MO471" s="6"/>
      <c r="MP471" s="6"/>
      <c r="MQ471" s="6"/>
      <c r="MR471" s="6"/>
      <c r="MS471" s="6"/>
      <c r="MT471" s="6"/>
      <c r="MU471" s="6"/>
      <c r="MV471" s="6"/>
      <c r="MW471" s="6"/>
      <c r="MX471" s="6"/>
      <c r="MY471" s="6"/>
      <c r="MZ471" s="6"/>
      <c r="NA471" s="6"/>
      <c r="NB471" s="6"/>
      <c r="NC471" s="6"/>
      <c r="ND471" s="6"/>
      <c r="NE471" s="6"/>
      <c r="NF471" s="6"/>
      <c r="NG471" s="6"/>
      <c r="NH471" s="6"/>
      <c r="NI471" s="6"/>
      <c r="NJ471" s="6"/>
      <c r="NK471" s="6"/>
      <c r="NL471" s="6"/>
      <c r="NM471" s="6"/>
      <c r="NN471" s="6"/>
      <c r="NO471" s="6"/>
      <c r="NP471" s="6"/>
      <c r="NQ471" s="6"/>
      <c r="NR471" s="6"/>
      <c r="NS471" s="6"/>
      <c r="NT471" s="6"/>
      <c r="NU471" s="6"/>
      <c r="NV471" s="6"/>
      <c r="NW471" s="6"/>
      <c r="NX471" s="6"/>
      <c r="NY471" s="6"/>
      <c r="NZ471" s="6"/>
      <c r="OA471" s="6"/>
      <c r="OB471" s="6"/>
      <c r="OC471" s="6"/>
      <c r="OD471" s="6"/>
      <c r="OE471" s="6"/>
      <c r="OF471" s="6"/>
      <c r="OG471" s="6"/>
      <c r="OH471" s="6"/>
      <c r="OI471" s="6"/>
      <c r="OJ471" s="6"/>
      <c r="OK471" s="6"/>
      <c r="OL471" s="6"/>
      <c r="OM471" s="6"/>
      <c r="ON471" s="6"/>
      <c r="OO471" s="6"/>
      <c r="OP471" s="6"/>
      <c r="OQ471" s="6"/>
      <c r="OR471" s="6"/>
      <c r="OS471" s="6"/>
      <c r="OT471" s="6"/>
      <c r="OU471" s="6"/>
      <c r="OV471" s="6"/>
      <c r="OW471" s="6"/>
      <c r="OX471" s="6"/>
      <c r="OY471" s="6"/>
      <c r="OZ471" s="6"/>
      <c r="PA471" s="6"/>
      <c r="PB471" s="6"/>
      <c r="PC471" s="6"/>
      <c r="PD471" s="6"/>
      <c r="PE471" s="6"/>
      <c r="PF471" s="6"/>
      <c r="PG471" s="6"/>
      <c r="PH471" s="6"/>
      <c r="PI471" s="6"/>
      <c r="PJ471" s="6"/>
      <c r="PK471" s="6"/>
      <c r="PL471" s="6"/>
      <c r="PM471" s="6"/>
      <c r="PN471" s="6"/>
      <c r="PO471" s="6"/>
      <c r="PP471" s="6"/>
      <c r="PQ471" s="6"/>
      <c r="PR471" s="6"/>
      <c r="PS471" s="6"/>
      <c r="PT471" s="6"/>
      <c r="PU471" s="6"/>
      <c r="PV471" s="6"/>
      <c r="PW471" s="6"/>
      <c r="PX471" s="6"/>
      <c r="PY471" s="6"/>
      <c r="PZ471" s="6"/>
      <c r="QA471" s="6"/>
      <c r="QB471" s="6"/>
      <c r="QC471" s="6"/>
      <c r="QD471" s="6"/>
      <c r="QE471" s="6"/>
      <c r="QF471" s="6"/>
      <c r="QG471" s="6"/>
      <c r="QH471" s="6"/>
      <c r="QI471" s="6"/>
      <c r="QJ471" s="6"/>
      <c r="QK471" s="6"/>
      <c r="QL471" s="6"/>
      <c r="QM471" s="6"/>
      <c r="QN471" s="6"/>
      <c r="QO471" s="6"/>
      <c r="QP471" s="6"/>
      <c r="QQ471" s="6"/>
      <c r="QR471" s="6"/>
      <c r="QS471" s="6"/>
      <c r="QT471" s="6"/>
      <c r="QU471" s="6"/>
      <c r="QV471" s="6"/>
      <c r="QW471" s="6"/>
      <c r="QX471" s="6"/>
      <c r="QY471" s="6"/>
      <c r="QZ471" s="6"/>
      <c r="RA471" s="6"/>
      <c r="RB471" s="6"/>
      <c r="RC471" s="6"/>
      <c r="RD471" s="6"/>
      <c r="RE471" s="6"/>
      <c r="RF471" s="6"/>
      <c r="RG471" s="6"/>
      <c r="RH471" s="6"/>
      <c r="RI471" s="6"/>
      <c r="RJ471" s="6"/>
      <c r="RK471" s="6"/>
      <c r="RL471" s="6"/>
      <c r="RM471" s="6"/>
      <c r="RN471" s="6"/>
      <c r="RO471" s="6"/>
      <c r="RP471" s="6"/>
      <c r="RQ471" s="6"/>
      <c r="RR471" s="6"/>
      <c r="RS471" s="6"/>
      <c r="RT471" s="6"/>
      <c r="RU471" s="6"/>
      <c r="RV471" s="6"/>
      <c r="RW471" s="6"/>
      <c r="RX471" s="6"/>
      <c r="RY471" s="6"/>
      <c r="RZ471" s="6"/>
      <c r="SA471" s="6"/>
      <c r="SB471" s="6"/>
      <c r="SC471" s="6"/>
      <c r="SD471" s="6"/>
      <c r="SE471" s="6"/>
      <c r="SF471" s="6"/>
      <c r="SG471" s="6"/>
      <c r="SH471" s="6"/>
      <c r="SI471" s="6"/>
      <c r="SJ471" s="6"/>
      <c r="SK471" s="6"/>
      <c r="SL471" s="6"/>
      <c r="SM471" s="6"/>
      <c r="SN471" s="6"/>
      <c r="SO471" s="6"/>
      <c r="SP471" s="6"/>
      <c r="SQ471" s="6"/>
      <c r="SR471" s="6"/>
      <c r="SS471" s="6"/>
      <c r="ST471" s="6"/>
      <c r="SU471" s="6"/>
      <c r="SV471" s="6"/>
      <c r="SW471" s="6"/>
      <c r="SX471" s="6"/>
      <c r="SY471" s="6"/>
      <c r="SZ471" s="6"/>
      <c r="TA471" s="6"/>
      <c r="TB471" s="6"/>
      <c r="TC471" s="6"/>
      <c r="TD471" s="6"/>
      <c r="TE471" s="6"/>
      <c r="TF471" s="6"/>
      <c r="TG471" s="6"/>
      <c r="TH471" s="6"/>
      <c r="TI471" s="6"/>
      <c r="TJ471" s="6"/>
      <c r="TK471" s="6"/>
      <c r="TL471" s="6"/>
      <c r="TM471" s="6"/>
      <c r="TN471" s="6"/>
      <c r="TO471" s="6"/>
      <c r="TP471" s="6"/>
      <c r="TQ471" s="6"/>
      <c r="TR471" s="6"/>
      <c r="TS471" s="6"/>
      <c r="TT471" s="6"/>
      <c r="TU471" s="6"/>
      <c r="TV471" s="6"/>
      <c r="TW471" s="6"/>
      <c r="TX471" s="6"/>
      <c r="TY471" s="6"/>
      <c r="TZ471" s="6"/>
      <c r="UA471" s="6"/>
      <c r="UB471" s="6"/>
      <c r="UC471" s="6"/>
      <c r="UD471" s="6"/>
      <c r="UE471" s="6"/>
      <c r="UF471" s="6"/>
      <c r="UG471" s="6"/>
      <c r="UH471" s="6"/>
      <c r="UI471" s="6"/>
      <c r="UJ471" s="6"/>
      <c r="UK471" s="6"/>
      <c r="UL471" s="6"/>
      <c r="UM471" s="6"/>
      <c r="UN471" s="6"/>
      <c r="UO471" s="6"/>
      <c r="UP471" s="6"/>
      <c r="UQ471" s="6"/>
      <c r="UR471" s="6"/>
      <c r="US471" s="6"/>
      <c r="UT471" s="6"/>
      <c r="UU471" s="6"/>
      <c r="UV471" s="6"/>
      <c r="UW471" s="6"/>
      <c r="UX471" s="6"/>
      <c r="UY471" s="6"/>
      <c r="UZ471" s="6"/>
      <c r="VA471" s="6"/>
      <c r="VB471" s="6"/>
      <c r="VC471" s="6"/>
      <c r="VD471" s="6"/>
      <c r="VE471" s="6"/>
      <c r="VF471" s="6"/>
      <c r="VG471" s="6"/>
      <c r="VH471" s="6"/>
      <c r="VI471" s="6"/>
      <c r="VJ471" s="6"/>
      <c r="VK471" s="6"/>
      <c r="VL471" s="6"/>
      <c r="VM471" s="6"/>
      <c r="VN471" s="6"/>
      <c r="VO471" s="6"/>
      <c r="VP471" s="6"/>
      <c r="VQ471" s="6"/>
      <c r="VR471" s="6"/>
      <c r="VS471" s="6"/>
      <c r="VT471" s="6"/>
      <c r="VU471" s="6"/>
      <c r="VV471" s="6"/>
      <c r="VW471" s="6"/>
      <c r="VX471" s="6"/>
      <c r="VY471" s="6"/>
      <c r="VZ471" s="6"/>
      <c r="WA471" s="6"/>
      <c r="WB471" s="6"/>
      <c r="WC471" s="6"/>
      <c r="WD471" s="6"/>
      <c r="WE471" s="6"/>
      <c r="WF471" s="6"/>
      <c r="WG471" s="6"/>
      <c r="WH471" s="6"/>
      <c r="WI471" s="6"/>
      <c r="WJ471" s="6"/>
      <c r="WK471" s="6"/>
      <c r="WL471" s="6"/>
      <c r="WM471" s="6"/>
      <c r="WN471" s="6"/>
      <c r="WO471" s="6"/>
      <c r="WP471" s="6"/>
      <c r="WQ471" s="6"/>
      <c r="WR471" s="6"/>
      <c r="WS471" s="6"/>
      <c r="WT471" s="6"/>
      <c r="WU471" s="6"/>
      <c r="WV471" s="6"/>
      <c r="WW471" s="6"/>
      <c r="WX471" s="6"/>
      <c r="WY471" s="6"/>
      <c r="WZ471" s="6"/>
      <c r="XA471" s="6"/>
      <c r="XB471" s="6"/>
      <c r="XC471" s="6"/>
      <c r="XD471" s="6"/>
      <c r="XE471" s="6"/>
      <c r="XF471" s="6"/>
      <c r="XG471" s="6"/>
      <c r="XH471" s="6"/>
      <c r="XI471" s="6"/>
      <c r="XJ471" s="6"/>
      <c r="XK471" s="6"/>
      <c r="XL471" s="6"/>
      <c r="XM471" s="6"/>
      <c r="XN471" s="6"/>
      <c r="XO471" s="6"/>
      <c r="XP471" s="6"/>
      <c r="XQ471" s="6"/>
      <c r="XR471" s="6"/>
      <c r="XS471" s="6"/>
      <c r="XT471" s="6"/>
      <c r="XU471" s="6"/>
      <c r="XV471" s="6"/>
      <c r="XW471" s="6"/>
      <c r="XX471" s="6"/>
      <c r="XY471" s="6"/>
      <c r="XZ471" s="6"/>
      <c r="YA471" s="6"/>
      <c r="YB471" s="6"/>
      <c r="YC471" s="6"/>
      <c r="YD471" s="6"/>
      <c r="YE471" s="6"/>
      <c r="YF471" s="6"/>
      <c r="YG471" s="6"/>
      <c r="YH471" s="6"/>
      <c r="YI471" s="6"/>
      <c r="YJ471" s="6"/>
      <c r="YK471" s="6"/>
      <c r="YL471" s="6"/>
      <c r="YM471" s="6"/>
      <c r="YN471" s="6"/>
      <c r="YO471" s="6"/>
      <c r="YP471" s="6"/>
      <c r="YQ471" s="6"/>
      <c r="YR471" s="6"/>
      <c r="YS471" s="6"/>
      <c r="YT471" s="6"/>
      <c r="YU471" s="6"/>
      <c r="YV471" s="6"/>
      <c r="YW471" s="6"/>
      <c r="YX471" s="6"/>
      <c r="YY471" s="6"/>
      <c r="YZ471" s="6"/>
      <c r="ZA471" s="6"/>
      <c r="ZB471" s="6"/>
      <c r="ZC471" s="6"/>
      <c r="ZD471" s="6"/>
      <c r="ZE471" s="6"/>
      <c r="ZF471" s="6"/>
      <c r="ZG471" s="6"/>
      <c r="ZH471" s="6"/>
      <c r="ZI471" s="6"/>
      <c r="ZJ471" s="6"/>
      <c r="ZK471" s="6"/>
      <c r="ZL471" s="6"/>
      <c r="ZM471" s="6"/>
      <c r="ZN471" s="6"/>
      <c r="ZO471" s="6"/>
      <c r="ZP471" s="6"/>
      <c r="ZQ471" s="6"/>
      <c r="ZR471" s="6"/>
      <c r="ZS471" s="6"/>
      <c r="ZT471" s="6"/>
      <c r="ZU471" s="6"/>
      <c r="ZV471" s="6"/>
      <c r="ZW471" s="6"/>
      <c r="ZX471" s="6"/>
      <c r="ZY471" s="6"/>
      <c r="ZZ471" s="6"/>
      <c r="AAA471" s="6"/>
      <c r="AAB471" s="6"/>
      <c r="AAC471" s="6"/>
      <c r="AAD471" s="6"/>
      <c r="AAE471" s="6"/>
      <c r="AAF471" s="6"/>
      <c r="AAG471" s="6"/>
      <c r="AAH471" s="6"/>
      <c r="AAI471" s="6"/>
      <c r="AAJ471" s="6"/>
      <c r="AAK471" s="6"/>
      <c r="AAL471" s="6"/>
      <c r="AAM471" s="6"/>
      <c r="AAN471" s="6"/>
      <c r="AAO471" s="6"/>
      <c r="AAP471" s="6"/>
      <c r="AAQ471" s="6"/>
      <c r="AAR471" s="6"/>
      <c r="AAS471" s="6"/>
      <c r="AAT471" s="6"/>
      <c r="AAU471" s="6"/>
      <c r="AAV471" s="6"/>
      <c r="AAW471" s="6"/>
      <c r="AAX471" s="6"/>
      <c r="AAY471" s="6"/>
      <c r="AAZ471" s="6"/>
      <c r="ABA471" s="6"/>
      <c r="ABB471" s="6"/>
      <c r="ABC471" s="6"/>
      <c r="ABD471" s="6"/>
      <c r="ABE471" s="6"/>
      <c r="ABF471" s="6"/>
      <c r="ABG471" s="6"/>
      <c r="ABH471" s="6"/>
      <c r="ABI471" s="6"/>
      <c r="ABJ471" s="6"/>
      <c r="ABK471" s="6"/>
      <c r="ABL471" s="6"/>
      <c r="ABM471" s="6"/>
      <c r="ABN471" s="6"/>
      <c r="ABO471" s="6"/>
      <c r="ABP471" s="6"/>
      <c r="ABQ471" s="6"/>
      <c r="ABR471" s="6"/>
      <c r="ABS471" s="6"/>
      <c r="ABT471" s="6"/>
      <c r="ABU471" s="6"/>
      <c r="ABV471" s="6"/>
      <c r="ABW471" s="6"/>
      <c r="ABX471" s="6"/>
      <c r="ABY471" s="6"/>
      <c r="ABZ471" s="6"/>
      <c r="ACA471" s="6"/>
      <c r="ACB471" s="6"/>
      <c r="ACC471" s="6"/>
      <c r="ACD471" s="6"/>
      <c r="ACE471" s="6"/>
      <c r="ACF471" s="6"/>
      <c r="ACG471" s="6"/>
      <c r="ACH471" s="6"/>
      <c r="ACI471" s="6"/>
      <c r="ACJ471" s="6"/>
      <c r="ACK471" s="6"/>
      <c r="ACL471" s="6"/>
      <c r="ACM471" s="6"/>
      <c r="ACN471" s="6"/>
      <c r="ACO471" s="6"/>
      <c r="ACP471" s="6"/>
      <c r="ACQ471" s="6"/>
      <c r="ACR471" s="6"/>
      <c r="ACS471" s="6"/>
      <c r="ACT471" s="6"/>
      <c r="ACU471" s="6"/>
      <c r="ACV471" s="6"/>
      <c r="ACW471" s="6"/>
      <c r="ACX471" s="6"/>
      <c r="ACY471" s="6"/>
      <c r="ACZ471" s="6"/>
      <c r="ADA471" s="6"/>
      <c r="ADB471" s="6"/>
      <c r="ADC471" s="6"/>
      <c r="ADD471" s="6"/>
      <c r="ADE471" s="6"/>
      <c r="ADF471" s="6"/>
      <c r="ADG471" s="6"/>
      <c r="ADH471" s="6"/>
      <c r="ADI471" s="6"/>
      <c r="ADJ471" s="6"/>
      <c r="ADK471" s="6"/>
      <c r="ADL471" s="6"/>
      <c r="ADM471" s="6"/>
      <c r="ADN471" s="6"/>
      <c r="ADO471" s="6"/>
      <c r="ADP471" s="6"/>
      <c r="ADQ471" s="6"/>
      <c r="ADR471" s="6"/>
      <c r="ADS471" s="6"/>
      <c r="ADT471" s="6"/>
      <c r="ADU471" s="6"/>
      <c r="ADV471" s="6"/>
      <c r="ADW471" s="6"/>
      <c r="ADX471" s="6"/>
      <c r="ADY471" s="6"/>
      <c r="ADZ471" s="6"/>
      <c r="AEA471" s="6"/>
      <c r="AEB471" s="6"/>
      <c r="AEC471" s="6"/>
      <c r="AED471" s="6"/>
      <c r="AEE471" s="6"/>
      <c r="AEF471" s="6"/>
      <c r="AEG471" s="6"/>
      <c r="AEH471" s="6"/>
      <c r="AEI471" s="6"/>
      <c r="AEJ471" s="6"/>
      <c r="AEK471" s="6"/>
      <c r="AEL471" s="6"/>
      <c r="AEM471" s="6"/>
      <c r="AEN471" s="6"/>
      <c r="AEO471" s="6"/>
      <c r="AEP471" s="6"/>
      <c r="AEQ471" s="6"/>
      <c r="AER471" s="6"/>
      <c r="AES471" s="6"/>
      <c r="AET471" s="6"/>
      <c r="AEU471" s="6"/>
      <c r="AEV471" s="6"/>
      <c r="AEW471" s="6"/>
      <c r="AEX471" s="6"/>
      <c r="AEY471" s="6"/>
      <c r="AEZ471" s="6"/>
      <c r="AFA471" s="6"/>
      <c r="AFB471" s="6"/>
      <c r="AFC471" s="6"/>
      <c r="AFD471" s="6"/>
      <c r="AFE471" s="6"/>
      <c r="AFF471" s="6"/>
      <c r="AFG471" s="6"/>
      <c r="AFH471" s="6"/>
      <c r="AFI471" s="6"/>
      <c r="AFJ471" s="6"/>
      <c r="AFK471" s="6"/>
      <c r="AFL471" s="6"/>
    </row>
    <row r="472" spans="1:844" s="8" customFormat="1" ht="55.5" customHeight="1">
      <c r="A472" s="133"/>
      <c r="B472" s="134"/>
      <c r="C472" s="99" t="s">
        <v>1117</v>
      </c>
      <c r="D472" s="110" t="s">
        <v>444</v>
      </c>
      <c r="E472" s="88" t="s">
        <v>1095</v>
      </c>
      <c r="F472" s="99" t="s">
        <v>648</v>
      </c>
      <c r="G472" s="42" t="s">
        <v>927</v>
      </c>
      <c r="H472" s="79">
        <v>403.4</v>
      </c>
      <c r="I472" s="82">
        <v>382.5</v>
      </c>
      <c r="J472" s="79">
        <v>228.3</v>
      </c>
      <c r="K472" s="79">
        <v>228.3</v>
      </c>
      <c r="L472" s="79">
        <v>228.3</v>
      </c>
      <c r="M472" s="79">
        <v>228.3</v>
      </c>
      <c r="N472" s="80" t="s">
        <v>1423</v>
      </c>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c r="BJ472" s="6"/>
      <c r="BK472" s="6"/>
      <c r="BL472" s="6"/>
      <c r="BM472" s="6"/>
      <c r="BN472" s="6"/>
      <c r="BO472" s="6"/>
      <c r="BP472" s="6"/>
      <c r="BQ472" s="6"/>
      <c r="BR472" s="6"/>
      <c r="BS472" s="6"/>
      <c r="BT472" s="6"/>
      <c r="BU472" s="6"/>
      <c r="BV472" s="6"/>
      <c r="BW472" s="6"/>
      <c r="BX472" s="6"/>
      <c r="BY472" s="6"/>
      <c r="BZ472" s="6"/>
      <c r="CA472" s="6"/>
      <c r="CB472" s="6"/>
      <c r="CC472" s="6"/>
      <c r="CD472" s="6"/>
      <c r="CE472" s="6"/>
      <c r="CF472" s="6"/>
      <c r="CG472" s="6"/>
      <c r="CH472" s="6"/>
      <c r="CI472" s="6"/>
      <c r="CJ472" s="6"/>
      <c r="CK472" s="6"/>
      <c r="CL472" s="6"/>
      <c r="CM472" s="6"/>
      <c r="CN472" s="6"/>
      <c r="CO472" s="6"/>
      <c r="CP472" s="6"/>
      <c r="CQ472" s="6"/>
      <c r="CR472" s="6"/>
      <c r="CS472" s="6"/>
      <c r="CT472" s="6"/>
      <c r="CU472" s="6"/>
      <c r="CV472" s="6"/>
      <c r="CW472" s="6"/>
      <c r="CX472" s="6"/>
      <c r="CY472" s="6"/>
      <c r="CZ472" s="6"/>
      <c r="DA472" s="6"/>
      <c r="DB472" s="6"/>
      <c r="DC472" s="6"/>
      <c r="DD472" s="6"/>
      <c r="DE472" s="6"/>
      <c r="DF472" s="6"/>
      <c r="DG472" s="6"/>
      <c r="DH472" s="6"/>
      <c r="DI472" s="6"/>
      <c r="DJ472" s="6"/>
      <c r="DK472" s="6"/>
      <c r="DL472" s="6"/>
      <c r="DM472" s="6"/>
      <c r="DN472" s="6"/>
      <c r="DO472" s="6"/>
      <c r="DP472" s="6"/>
      <c r="DQ472" s="6"/>
      <c r="DR472" s="6"/>
      <c r="DS472" s="6"/>
      <c r="DT472" s="6"/>
      <c r="DU472" s="6"/>
      <c r="DV472" s="6"/>
      <c r="DW472" s="6"/>
      <c r="DX472" s="6"/>
      <c r="DY472" s="6"/>
      <c r="DZ472" s="6"/>
      <c r="EA472" s="6"/>
      <c r="EB472" s="6"/>
      <c r="EC472" s="6"/>
      <c r="ED472" s="6"/>
      <c r="EE472" s="6"/>
      <c r="EF472" s="6"/>
      <c r="EG472" s="6"/>
      <c r="EH472" s="6"/>
      <c r="EI472" s="6"/>
      <c r="EJ472" s="6"/>
      <c r="EK472" s="6"/>
      <c r="EL472" s="6"/>
      <c r="EM472" s="6"/>
      <c r="EN472" s="6"/>
      <c r="EO472" s="6"/>
      <c r="EP472" s="6"/>
      <c r="EQ472" s="6"/>
      <c r="ER472" s="6"/>
      <c r="ES472" s="6"/>
      <c r="ET472" s="6"/>
      <c r="EU472" s="6"/>
      <c r="EV472" s="6"/>
      <c r="EW472" s="6"/>
      <c r="EX472" s="6"/>
      <c r="EY472" s="6"/>
      <c r="EZ472" s="6"/>
      <c r="FA472" s="6"/>
      <c r="FB472" s="6"/>
      <c r="FC472" s="6"/>
      <c r="FD472" s="6"/>
      <c r="FE472" s="6"/>
      <c r="FF472" s="6"/>
      <c r="FG472" s="6"/>
      <c r="FH472" s="6"/>
      <c r="FI472" s="6"/>
      <c r="FJ472" s="6"/>
      <c r="FK472" s="6"/>
      <c r="FL472" s="6"/>
      <c r="FM472" s="6"/>
      <c r="FN472" s="6"/>
      <c r="FO472" s="6"/>
      <c r="FP472" s="6"/>
      <c r="FQ472" s="6"/>
      <c r="FR472" s="6"/>
      <c r="FS472" s="6"/>
      <c r="FT472" s="6"/>
      <c r="FU472" s="6"/>
      <c r="FV472" s="6"/>
      <c r="FW472" s="6"/>
      <c r="FX472" s="6"/>
      <c r="FY472" s="6"/>
      <c r="FZ472" s="6"/>
      <c r="GA472" s="6"/>
      <c r="GB472" s="6"/>
      <c r="GC472" s="6"/>
      <c r="GD472" s="6"/>
      <c r="GE472" s="6"/>
      <c r="GF472" s="6"/>
      <c r="GG472" s="6"/>
      <c r="GH472" s="6"/>
      <c r="GI472" s="6"/>
      <c r="GJ472" s="6"/>
      <c r="GK472" s="6"/>
      <c r="GL472" s="6"/>
      <c r="GM472" s="6"/>
      <c r="GN472" s="6"/>
      <c r="GO472" s="6"/>
      <c r="GP472" s="6"/>
      <c r="GQ472" s="6"/>
      <c r="GR472" s="6"/>
      <c r="GS472" s="6"/>
      <c r="GT472" s="6"/>
      <c r="GU472" s="6"/>
      <c r="GV472" s="6"/>
      <c r="GW472" s="6"/>
      <c r="GX472" s="6"/>
      <c r="GY472" s="6"/>
      <c r="GZ472" s="6"/>
      <c r="HA472" s="6"/>
      <c r="HB472" s="6"/>
      <c r="HC472" s="6"/>
      <c r="HD472" s="6"/>
      <c r="HE472" s="6"/>
      <c r="HF472" s="6"/>
      <c r="HG472" s="6"/>
      <c r="HH472" s="6"/>
      <c r="HI472" s="6"/>
      <c r="HJ472" s="6"/>
      <c r="HK472" s="6"/>
      <c r="HL472" s="6"/>
      <c r="HM472" s="6"/>
      <c r="HN472" s="6"/>
      <c r="HO472" s="6"/>
      <c r="HP472" s="6"/>
      <c r="HQ472" s="6"/>
      <c r="HR472" s="6"/>
      <c r="HS472" s="6"/>
      <c r="HT472" s="6"/>
      <c r="HU472" s="6"/>
      <c r="HV472" s="6"/>
      <c r="HW472" s="6"/>
      <c r="HX472" s="6"/>
      <c r="HY472" s="6"/>
      <c r="HZ472" s="6"/>
      <c r="IA472" s="6"/>
      <c r="IB472" s="6"/>
      <c r="IC472" s="6"/>
      <c r="ID472" s="6"/>
      <c r="IE472" s="6"/>
      <c r="IF472" s="6"/>
      <c r="IG472" s="6"/>
      <c r="IH472" s="6"/>
      <c r="II472" s="6"/>
      <c r="IJ472" s="6"/>
      <c r="IK472" s="6"/>
      <c r="IL472" s="6"/>
      <c r="IM472" s="6"/>
      <c r="IN472" s="6"/>
      <c r="IO472" s="6"/>
      <c r="IP472" s="6"/>
      <c r="IQ472" s="6"/>
      <c r="IR472" s="6"/>
      <c r="IS472" s="6"/>
      <c r="IT472" s="6"/>
      <c r="IU472" s="6"/>
      <c r="IV472" s="6"/>
      <c r="IW472" s="6"/>
      <c r="IX472" s="6"/>
      <c r="IY472" s="6"/>
      <c r="IZ472" s="6"/>
      <c r="JA472" s="6"/>
      <c r="JB472" s="6"/>
      <c r="JC472" s="6"/>
      <c r="JD472" s="6"/>
      <c r="JE472" s="6"/>
      <c r="JF472" s="6"/>
      <c r="JG472" s="6"/>
      <c r="JH472" s="6"/>
      <c r="JI472" s="6"/>
      <c r="JJ472" s="6"/>
      <c r="JK472" s="6"/>
      <c r="JL472" s="6"/>
      <c r="JM472" s="6"/>
      <c r="JN472" s="6"/>
      <c r="JO472" s="6"/>
      <c r="JP472" s="6"/>
      <c r="JQ472" s="6"/>
      <c r="JR472" s="6"/>
      <c r="JS472" s="6"/>
      <c r="JT472" s="6"/>
      <c r="JU472" s="6"/>
      <c r="JV472" s="6"/>
      <c r="JW472" s="6"/>
      <c r="JX472" s="6"/>
      <c r="JY472" s="6"/>
      <c r="JZ472" s="6"/>
      <c r="KA472" s="6"/>
      <c r="KB472" s="6"/>
      <c r="KC472" s="6"/>
      <c r="KD472" s="6"/>
      <c r="KE472" s="6"/>
      <c r="KF472" s="6"/>
      <c r="KG472" s="6"/>
      <c r="KH472" s="6"/>
      <c r="KI472" s="6"/>
      <c r="KJ472" s="6"/>
      <c r="KK472" s="6"/>
      <c r="KL472" s="6"/>
      <c r="KM472" s="6"/>
      <c r="KN472" s="6"/>
      <c r="KO472" s="6"/>
      <c r="KP472" s="6"/>
      <c r="KQ472" s="6"/>
      <c r="KR472" s="6"/>
      <c r="KS472" s="6"/>
      <c r="KT472" s="6"/>
      <c r="KU472" s="6"/>
      <c r="KV472" s="6"/>
      <c r="KW472" s="6"/>
      <c r="KX472" s="6"/>
      <c r="KY472" s="6"/>
      <c r="KZ472" s="6"/>
      <c r="LA472" s="6"/>
      <c r="LB472" s="6"/>
      <c r="LC472" s="6"/>
      <c r="LD472" s="6"/>
      <c r="LE472" s="6"/>
      <c r="LF472" s="6"/>
      <c r="LG472" s="6"/>
      <c r="LH472" s="6"/>
      <c r="LI472" s="6"/>
      <c r="LJ472" s="6"/>
      <c r="LK472" s="6"/>
      <c r="LL472" s="6"/>
      <c r="LM472" s="6"/>
      <c r="LN472" s="6"/>
      <c r="LO472" s="6"/>
      <c r="LP472" s="6"/>
      <c r="LQ472" s="6"/>
      <c r="LR472" s="6"/>
      <c r="LS472" s="6"/>
      <c r="LT472" s="6"/>
      <c r="LU472" s="6"/>
      <c r="LV472" s="6"/>
      <c r="LW472" s="6"/>
      <c r="LX472" s="6"/>
      <c r="LY472" s="6"/>
      <c r="LZ472" s="6"/>
      <c r="MA472" s="6"/>
      <c r="MB472" s="6"/>
      <c r="MC472" s="6"/>
      <c r="MD472" s="6"/>
      <c r="ME472" s="6"/>
      <c r="MF472" s="6"/>
      <c r="MG472" s="6"/>
      <c r="MH472" s="6"/>
      <c r="MI472" s="6"/>
      <c r="MJ472" s="6"/>
      <c r="MK472" s="6"/>
      <c r="ML472" s="6"/>
      <c r="MM472" s="6"/>
      <c r="MN472" s="6"/>
      <c r="MO472" s="6"/>
      <c r="MP472" s="6"/>
      <c r="MQ472" s="6"/>
      <c r="MR472" s="6"/>
      <c r="MS472" s="6"/>
      <c r="MT472" s="6"/>
      <c r="MU472" s="6"/>
      <c r="MV472" s="6"/>
      <c r="MW472" s="6"/>
      <c r="MX472" s="6"/>
      <c r="MY472" s="6"/>
      <c r="MZ472" s="6"/>
      <c r="NA472" s="6"/>
      <c r="NB472" s="6"/>
      <c r="NC472" s="6"/>
      <c r="ND472" s="6"/>
      <c r="NE472" s="6"/>
      <c r="NF472" s="6"/>
      <c r="NG472" s="6"/>
      <c r="NH472" s="6"/>
      <c r="NI472" s="6"/>
      <c r="NJ472" s="6"/>
      <c r="NK472" s="6"/>
      <c r="NL472" s="6"/>
      <c r="NM472" s="6"/>
      <c r="NN472" s="6"/>
      <c r="NO472" s="6"/>
      <c r="NP472" s="6"/>
      <c r="NQ472" s="6"/>
      <c r="NR472" s="6"/>
      <c r="NS472" s="6"/>
      <c r="NT472" s="6"/>
      <c r="NU472" s="6"/>
      <c r="NV472" s="6"/>
      <c r="NW472" s="6"/>
      <c r="NX472" s="6"/>
      <c r="NY472" s="6"/>
      <c r="NZ472" s="6"/>
      <c r="OA472" s="6"/>
      <c r="OB472" s="6"/>
      <c r="OC472" s="6"/>
      <c r="OD472" s="6"/>
      <c r="OE472" s="6"/>
      <c r="OF472" s="6"/>
      <c r="OG472" s="6"/>
      <c r="OH472" s="6"/>
      <c r="OI472" s="6"/>
      <c r="OJ472" s="6"/>
      <c r="OK472" s="6"/>
      <c r="OL472" s="6"/>
      <c r="OM472" s="6"/>
      <c r="ON472" s="6"/>
      <c r="OO472" s="6"/>
      <c r="OP472" s="6"/>
      <c r="OQ472" s="6"/>
      <c r="OR472" s="6"/>
      <c r="OS472" s="6"/>
      <c r="OT472" s="6"/>
      <c r="OU472" s="6"/>
      <c r="OV472" s="6"/>
      <c r="OW472" s="6"/>
      <c r="OX472" s="6"/>
      <c r="OY472" s="6"/>
      <c r="OZ472" s="6"/>
      <c r="PA472" s="6"/>
      <c r="PB472" s="6"/>
      <c r="PC472" s="6"/>
      <c r="PD472" s="6"/>
      <c r="PE472" s="6"/>
      <c r="PF472" s="6"/>
      <c r="PG472" s="6"/>
      <c r="PH472" s="6"/>
      <c r="PI472" s="6"/>
      <c r="PJ472" s="6"/>
      <c r="PK472" s="6"/>
      <c r="PL472" s="6"/>
      <c r="PM472" s="6"/>
      <c r="PN472" s="6"/>
      <c r="PO472" s="6"/>
      <c r="PP472" s="6"/>
      <c r="PQ472" s="6"/>
      <c r="PR472" s="6"/>
      <c r="PS472" s="6"/>
      <c r="PT472" s="6"/>
      <c r="PU472" s="6"/>
      <c r="PV472" s="6"/>
      <c r="PW472" s="6"/>
      <c r="PX472" s="6"/>
      <c r="PY472" s="6"/>
      <c r="PZ472" s="6"/>
      <c r="QA472" s="6"/>
      <c r="QB472" s="6"/>
      <c r="QC472" s="6"/>
      <c r="QD472" s="6"/>
      <c r="QE472" s="6"/>
      <c r="QF472" s="6"/>
      <c r="QG472" s="6"/>
      <c r="QH472" s="6"/>
      <c r="QI472" s="6"/>
      <c r="QJ472" s="6"/>
      <c r="QK472" s="6"/>
      <c r="QL472" s="6"/>
      <c r="QM472" s="6"/>
      <c r="QN472" s="6"/>
      <c r="QO472" s="6"/>
      <c r="QP472" s="6"/>
      <c r="QQ472" s="6"/>
      <c r="QR472" s="6"/>
      <c r="QS472" s="6"/>
      <c r="QT472" s="6"/>
      <c r="QU472" s="6"/>
      <c r="QV472" s="6"/>
      <c r="QW472" s="6"/>
      <c r="QX472" s="6"/>
      <c r="QY472" s="6"/>
      <c r="QZ472" s="6"/>
      <c r="RA472" s="6"/>
      <c r="RB472" s="6"/>
      <c r="RC472" s="6"/>
      <c r="RD472" s="6"/>
      <c r="RE472" s="6"/>
      <c r="RF472" s="6"/>
      <c r="RG472" s="6"/>
      <c r="RH472" s="6"/>
      <c r="RI472" s="6"/>
      <c r="RJ472" s="6"/>
      <c r="RK472" s="6"/>
      <c r="RL472" s="6"/>
      <c r="RM472" s="6"/>
      <c r="RN472" s="6"/>
      <c r="RO472" s="6"/>
      <c r="RP472" s="6"/>
      <c r="RQ472" s="6"/>
      <c r="RR472" s="6"/>
      <c r="RS472" s="6"/>
      <c r="RT472" s="6"/>
      <c r="RU472" s="6"/>
      <c r="RV472" s="6"/>
      <c r="RW472" s="6"/>
      <c r="RX472" s="6"/>
      <c r="RY472" s="6"/>
      <c r="RZ472" s="6"/>
      <c r="SA472" s="6"/>
      <c r="SB472" s="6"/>
      <c r="SC472" s="6"/>
      <c r="SD472" s="6"/>
      <c r="SE472" s="6"/>
      <c r="SF472" s="6"/>
      <c r="SG472" s="6"/>
      <c r="SH472" s="6"/>
      <c r="SI472" s="6"/>
      <c r="SJ472" s="6"/>
      <c r="SK472" s="6"/>
      <c r="SL472" s="6"/>
      <c r="SM472" s="6"/>
      <c r="SN472" s="6"/>
      <c r="SO472" s="6"/>
      <c r="SP472" s="6"/>
      <c r="SQ472" s="6"/>
      <c r="SR472" s="6"/>
      <c r="SS472" s="6"/>
      <c r="ST472" s="6"/>
      <c r="SU472" s="6"/>
      <c r="SV472" s="6"/>
      <c r="SW472" s="6"/>
      <c r="SX472" s="6"/>
      <c r="SY472" s="6"/>
      <c r="SZ472" s="6"/>
      <c r="TA472" s="6"/>
      <c r="TB472" s="6"/>
      <c r="TC472" s="6"/>
      <c r="TD472" s="6"/>
      <c r="TE472" s="6"/>
      <c r="TF472" s="6"/>
      <c r="TG472" s="6"/>
      <c r="TH472" s="6"/>
      <c r="TI472" s="6"/>
      <c r="TJ472" s="6"/>
      <c r="TK472" s="6"/>
      <c r="TL472" s="6"/>
      <c r="TM472" s="6"/>
      <c r="TN472" s="6"/>
      <c r="TO472" s="6"/>
      <c r="TP472" s="6"/>
      <c r="TQ472" s="6"/>
      <c r="TR472" s="6"/>
      <c r="TS472" s="6"/>
      <c r="TT472" s="6"/>
      <c r="TU472" s="6"/>
      <c r="TV472" s="6"/>
      <c r="TW472" s="6"/>
      <c r="TX472" s="6"/>
      <c r="TY472" s="6"/>
      <c r="TZ472" s="6"/>
      <c r="UA472" s="6"/>
      <c r="UB472" s="6"/>
      <c r="UC472" s="6"/>
      <c r="UD472" s="6"/>
      <c r="UE472" s="6"/>
      <c r="UF472" s="6"/>
      <c r="UG472" s="6"/>
      <c r="UH472" s="6"/>
      <c r="UI472" s="6"/>
      <c r="UJ472" s="6"/>
      <c r="UK472" s="6"/>
      <c r="UL472" s="6"/>
      <c r="UM472" s="6"/>
      <c r="UN472" s="6"/>
      <c r="UO472" s="6"/>
      <c r="UP472" s="6"/>
      <c r="UQ472" s="6"/>
      <c r="UR472" s="6"/>
      <c r="US472" s="6"/>
      <c r="UT472" s="6"/>
      <c r="UU472" s="6"/>
      <c r="UV472" s="6"/>
      <c r="UW472" s="6"/>
      <c r="UX472" s="6"/>
      <c r="UY472" s="6"/>
      <c r="UZ472" s="6"/>
      <c r="VA472" s="6"/>
      <c r="VB472" s="6"/>
      <c r="VC472" s="6"/>
      <c r="VD472" s="6"/>
      <c r="VE472" s="6"/>
      <c r="VF472" s="6"/>
      <c r="VG472" s="6"/>
      <c r="VH472" s="6"/>
      <c r="VI472" s="6"/>
      <c r="VJ472" s="6"/>
      <c r="VK472" s="6"/>
      <c r="VL472" s="6"/>
      <c r="VM472" s="6"/>
      <c r="VN472" s="6"/>
      <c r="VO472" s="6"/>
      <c r="VP472" s="6"/>
      <c r="VQ472" s="6"/>
      <c r="VR472" s="6"/>
      <c r="VS472" s="6"/>
      <c r="VT472" s="6"/>
      <c r="VU472" s="6"/>
      <c r="VV472" s="6"/>
      <c r="VW472" s="6"/>
      <c r="VX472" s="6"/>
      <c r="VY472" s="6"/>
      <c r="VZ472" s="6"/>
      <c r="WA472" s="6"/>
      <c r="WB472" s="6"/>
      <c r="WC472" s="6"/>
      <c r="WD472" s="6"/>
      <c r="WE472" s="6"/>
      <c r="WF472" s="6"/>
      <c r="WG472" s="6"/>
      <c r="WH472" s="6"/>
      <c r="WI472" s="6"/>
      <c r="WJ472" s="6"/>
      <c r="WK472" s="6"/>
      <c r="WL472" s="6"/>
      <c r="WM472" s="6"/>
      <c r="WN472" s="6"/>
      <c r="WO472" s="6"/>
      <c r="WP472" s="6"/>
      <c r="WQ472" s="6"/>
      <c r="WR472" s="6"/>
      <c r="WS472" s="6"/>
      <c r="WT472" s="6"/>
      <c r="WU472" s="6"/>
      <c r="WV472" s="6"/>
      <c r="WW472" s="6"/>
      <c r="WX472" s="6"/>
      <c r="WY472" s="6"/>
      <c r="WZ472" s="6"/>
      <c r="XA472" s="6"/>
      <c r="XB472" s="6"/>
      <c r="XC472" s="6"/>
      <c r="XD472" s="6"/>
      <c r="XE472" s="6"/>
      <c r="XF472" s="6"/>
      <c r="XG472" s="6"/>
      <c r="XH472" s="6"/>
      <c r="XI472" s="6"/>
      <c r="XJ472" s="6"/>
      <c r="XK472" s="6"/>
      <c r="XL472" s="6"/>
      <c r="XM472" s="6"/>
      <c r="XN472" s="6"/>
      <c r="XO472" s="6"/>
      <c r="XP472" s="6"/>
      <c r="XQ472" s="6"/>
      <c r="XR472" s="6"/>
      <c r="XS472" s="6"/>
      <c r="XT472" s="6"/>
      <c r="XU472" s="6"/>
      <c r="XV472" s="6"/>
      <c r="XW472" s="6"/>
      <c r="XX472" s="6"/>
      <c r="XY472" s="6"/>
      <c r="XZ472" s="6"/>
      <c r="YA472" s="6"/>
      <c r="YB472" s="6"/>
      <c r="YC472" s="6"/>
      <c r="YD472" s="6"/>
      <c r="YE472" s="6"/>
      <c r="YF472" s="6"/>
      <c r="YG472" s="6"/>
      <c r="YH472" s="6"/>
      <c r="YI472" s="6"/>
      <c r="YJ472" s="6"/>
      <c r="YK472" s="6"/>
      <c r="YL472" s="6"/>
      <c r="YM472" s="6"/>
      <c r="YN472" s="6"/>
      <c r="YO472" s="6"/>
      <c r="YP472" s="6"/>
      <c r="YQ472" s="6"/>
      <c r="YR472" s="6"/>
      <c r="YS472" s="6"/>
      <c r="YT472" s="6"/>
      <c r="YU472" s="6"/>
      <c r="YV472" s="6"/>
      <c r="YW472" s="6"/>
      <c r="YX472" s="6"/>
      <c r="YY472" s="6"/>
      <c r="YZ472" s="6"/>
      <c r="ZA472" s="6"/>
      <c r="ZB472" s="6"/>
      <c r="ZC472" s="6"/>
      <c r="ZD472" s="6"/>
      <c r="ZE472" s="6"/>
      <c r="ZF472" s="6"/>
      <c r="ZG472" s="6"/>
      <c r="ZH472" s="6"/>
      <c r="ZI472" s="6"/>
      <c r="ZJ472" s="6"/>
      <c r="ZK472" s="6"/>
      <c r="ZL472" s="6"/>
      <c r="ZM472" s="6"/>
      <c r="ZN472" s="6"/>
      <c r="ZO472" s="6"/>
      <c r="ZP472" s="6"/>
      <c r="ZQ472" s="6"/>
      <c r="ZR472" s="6"/>
      <c r="ZS472" s="6"/>
      <c r="ZT472" s="6"/>
      <c r="ZU472" s="6"/>
      <c r="ZV472" s="6"/>
      <c r="ZW472" s="6"/>
      <c r="ZX472" s="6"/>
      <c r="ZY472" s="6"/>
      <c r="ZZ472" s="6"/>
      <c r="AAA472" s="6"/>
      <c r="AAB472" s="6"/>
      <c r="AAC472" s="6"/>
      <c r="AAD472" s="6"/>
      <c r="AAE472" s="6"/>
      <c r="AAF472" s="6"/>
      <c r="AAG472" s="6"/>
      <c r="AAH472" s="6"/>
      <c r="AAI472" s="6"/>
      <c r="AAJ472" s="6"/>
      <c r="AAK472" s="6"/>
      <c r="AAL472" s="6"/>
      <c r="AAM472" s="6"/>
      <c r="AAN472" s="6"/>
      <c r="AAO472" s="6"/>
      <c r="AAP472" s="6"/>
      <c r="AAQ472" s="6"/>
      <c r="AAR472" s="6"/>
      <c r="AAS472" s="6"/>
      <c r="AAT472" s="6"/>
      <c r="AAU472" s="6"/>
      <c r="AAV472" s="6"/>
      <c r="AAW472" s="6"/>
      <c r="AAX472" s="6"/>
      <c r="AAY472" s="6"/>
      <c r="AAZ472" s="6"/>
      <c r="ABA472" s="6"/>
      <c r="ABB472" s="6"/>
      <c r="ABC472" s="6"/>
      <c r="ABD472" s="6"/>
      <c r="ABE472" s="6"/>
      <c r="ABF472" s="6"/>
      <c r="ABG472" s="6"/>
      <c r="ABH472" s="6"/>
      <c r="ABI472" s="6"/>
      <c r="ABJ472" s="6"/>
      <c r="ABK472" s="6"/>
      <c r="ABL472" s="6"/>
      <c r="ABM472" s="6"/>
      <c r="ABN472" s="6"/>
      <c r="ABO472" s="6"/>
      <c r="ABP472" s="6"/>
      <c r="ABQ472" s="6"/>
      <c r="ABR472" s="6"/>
      <c r="ABS472" s="6"/>
      <c r="ABT472" s="6"/>
      <c r="ABU472" s="6"/>
      <c r="ABV472" s="6"/>
      <c r="ABW472" s="6"/>
      <c r="ABX472" s="6"/>
      <c r="ABY472" s="6"/>
      <c r="ABZ472" s="6"/>
      <c r="ACA472" s="6"/>
      <c r="ACB472" s="6"/>
      <c r="ACC472" s="6"/>
      <c r="ACD472" s="6"/>
      <c r="ACE472" s="6"/>
      <c r="ACF472" s="6"/>
      <c r="ACG472" s="6"/>
      <c r="ACH472" s="6"/>
      <c r="ACI472" s="6"/>
      <c r="ACJ472" s="6"/>
      <c r="ACK472" s="6"/>
      <c r="ACL472" s="6"/>
      <c r="ACM472" s="6"/>
      <c r="ACN472" s="6"/>
      <c r="ACO472" s="6"/>
      <c r="ACP472" s="6"/>
      <c r="ACQ472" s="6"/>
      <c r="ACR472" s="6"/>
      <c r="ACS472" s="6"/>
      <c r="ACT472" s="6"/>
      <c r="ACU472" s="6"/>
      <c r="ACV472" s="6"/>
      <c r="ACW472" s="6"/>
      <c r="ACX472" s="6"/>
      <c r="ACY472" s="6"/>
      <c r="ACZ472" s="6"/>
      <c r="ADA472" s="6"/>
      <c r="ADB472" s="6"/>
      <c r="ADC472" s="6"/>
      <c r="ADD472" s="6"/>
      <c r="ADE472" s="6"/>
      <c r="ADF472" s="6"/>
      <c r="ADG472" s="6"/>
      <c r="ADH472" s="6"/>
      <c r="ADI472" s="6"/>
      <c r="ADJ472" s="6"/>
      <c r="ADK472" s="6"/>
      <c r="ADL472" s="6"/>
      <c r="ADM472" s="6"/>
      <c r="ADN472" s="6"/>
      <c r="ADO472" s="6"/>
      <c r="ADP472" s="6"/>
      <c r="ADQ472" s="6"/>
      <c r="ADR472" s="6"/>
      <c r="ADS472" s="6"/>
      <c r="ADT472" s="6"/>
      <c r="ADU472" s="6"/>
      <c r="ADV472" s="6"/>
      <c r="ADW472" s="6"/>
      <c r="ADX472" s="6"/>
      <c r="ADY472" s="6"/>
      <c r="ADZ472" s="6"/>
      <c r="AEA472" s="6"/>
      <c r="AEB472" s="6"/>
      <c r="AEC472" s="6"/>
      <c r="AED472" s="6"/>
      <c r="AEE472" s="6"/>
      <c r="AEF472" s="6"/>
      <c r="AEG472" s="6"/>
      <c r="AEH472" s="6"/>
      <c r="AEI472" s="6"/>
      <c r="AEJ472" s="6"/>
      <c r="AEK472" s="6"/>
      <c r="AEL472" s="6"/>
      <c r="AEM472" s="6"/>
      <c r="AEN472" s="6"/>
      <c r="AEO472" s="6"/>
      <c r="AEP472" s="6"/>
      <c r="AEQ472" s="6"/>
      <c r="AER472" s="6"/>
      <c r="AES472" s="6"/>
      <c r="AET472" s="6"/>
      <c r="AEU472" s="6"/>
      <c r="AEV472" s="6"/>
      <c r="AEW472" s="6"/>
      <c r="AEX472" s="6"/>
      <c r="AEY472" s="6"/>
      <c r="AEZ472" s="6"/>
      <c r="AFA472" s="6"/>
      <c r="AFB472" s="6"/>
      <c r="AFC472" s="6"/>
      <c r="AFD472" s="6"/>
      <c r="AFE472" s="6"/>
      <c r="AFF472" s="6"/>
      <c r="AFG472" s="6"/>
      <c r="AFH472" s="6"/>
      <c r="AFI472" s="6"/>
      <c r="AFJ472" s="6"/>
      <c r="AFK472" s="6"/>
      <c r="AFL472" s="6"/>
    </row>
    <row r="473" spans="1:844" s="8" customFormat="1" ht="87.75" hidden="1" customHeight="1">
      <c r="A473" s="133"/>
      <c r="B473" s="134"/>
      <c r="C473" s="99" t="s">
        <v>1118</v>
      </c>
      <c r="D473" s="110" t="s">
        <v>597</v>
      </c>
      <c r="E473" s="80" t="s">
        <v>221</v>
      </c>
      <c r="F473" s="99" t="s">
        <v>648</v>
      </c>
      <c r="G473" s="101" t="s">
        <v>709</v>
      </c>
      <c r="H473" s="79"/>
      <c r="I473" s="82"/>
      <c r="J473" s="79"/>
      <c r="K473" s="79"/>
      <c r="L473" s="79"/>
      <c r="M473" s="79"/>
      <c r="N473" s="80" t="s">
        <v>501</v>
      </c>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c r="BJ473" s="6"/>
      <c r="BK473" s="6"/>
      <c r="BL473" s="6"/>
      <c r="BM473" s="6"/>
      <c r="BN473" s="6"/>
      <c r="BO473" s="6"/>
      <c r="BP473" s="6"/>
      <c r="BQ473" s="6"/>
      <c r="BR473" s="6"/>
      <c r="BS473" s="6"/>
      <c r="BT473" s="6"/>
      <c r="BU473" s="6"/>
      <c r="BV473" s="6"/>
      <c r="BW473" s="6"/>
      <c r="BX473" s="6"/>
      <c r="BY473" s="6"/>
      <c r="BZ473" s="6"/>
      <c r="CA473" s="6"/>
      <c r="CB473" s="6"/>
      <c r="CC473" s="6"/>
      <c r="CD473" s="6"/>
      <c r="CE473" s="6"/>
      <c r="CF473" s="6"/>
      <c r="CG473" s="6"/>
      <c r="CH473" s="6"/>
      <c r="CI473" s="6"/>
      <c r="CJ473" s="6"/>
      <c r="CK473" s="6"/>
      <c r="CL473" s="6"/>
      <c r="CM473" s="6"/>
      <c r="CN473" s="6"/>
      <c r="CO473" s="6"/>
      <c r="CP473" s="6"/>
      <c r="CQ473" s="6"/>
      <c r="CR473" s="6"/>
      <c r="CS473" s="6"/>
      <c r="CT473" s="6"/>
      <c r="CU473" s="6"/>
      <c r="CV473" s="6"/>
      <c r="CW473" s="6"/>
      <c r="CX473" s="6"/>
      <c r="CY473" s="6"/>
      <c r="CZ473" s="6"/>
      <c r="DA473" s="6"/>
      <c r="DB473" s="6"/>
      <c r="DC473" s="6"/>
      <c r="DD473" s="6"/>
      <c r="DE473" s="6"/>
      <c r="DF473" s="6"/>
      <c r="DG473" s="6"/>
      <c r="DH473" s="6"/>
      <c r="DI473" s="6"/>
      <c r="DJ473" s="6"/>
      <c r="DK473" s="6"/>
      <c r="DL473" s="6"/>
      <c r="DM473" s="6"/>
      <c r="DN473" s="6"/>
      <c r="DO473" s="6"/>
      <c r="DP473" s="6"/>
      <c r="DQ473" s="6"/>
      <c r="DR473" s="6"/>
      <c r="DS473" s="6"/>
      <c r="DT473" s="6"/>
      <c r="DU473" s="6"/>
      <c r="DV473" s="6"/>
      <c r="DW473" s="6"/>
      <c r="DX473" s="6"/>
      <c r="DY473" s="6"/>
      <c r="DZ473" s="6"/>
      <c r="EA473" s="6"/>
      <c r="EB473" s="6"/>
      <c r="EC473" s="6"/>
      <c r="ED473" s="6"/>
      <c r="EE473" s="6"/>
      <c r="EF473" s="6"/>
      <c r="EG473" s="6"/>
      <c r="EH473" s="6"/>
      <c r="EI473" s="6"/>
      <c r="EJ473" s="6"/>
      <c r="EK473" s="6"/>
      <c r="EL473" s="6"/>
      <c r="EM473" s="6"/>
      <c r="EN473" s="6"/>
      <c r="EO473" s="6"/>
      <c r="EP473" s="6"/>
      <c r="EQ473" s="6"/>
      <c r="ER473" s="6"/>
      <c r="ES473" s="6"/>
      <c r="ET473" s="6"/>
      <c r="EU473" s="6"/>
      <c r="EV473" s="6"/>
      <c r="EW473" s="6"/>
      <c r="EX473" s="6"/>
      <c r="EY473" s="6"/>
      <c r="EZ473" s="6"/>
      <c r="FA473" s="6"/>
      <c r="FB473" s="6"/>
      <c r="FC473" s="6"/>
      <c r="FD473" s="6"/>
      <c r="FE473" s="6"/>
      <c r="FF473" s="6"/>
      <c r="FG473" s="6"/>
      <c r="FH473" s="6"/>
      <c r="FI473" s="6"/>
      <c r="FJ473" s="6"/>
      <c r="FK473" s="6"/>
      <c r="FL473" s="6"/>
      <c r="FM473" s="6"/>
      <c r="FN473" s="6"/>
      <c r="FO473" s="6"/>
      <c r="FP473" s="6"/>
      <c r="FQ473" s="6"/>
      <c r="FR473" s="6"/>
      <c r="FS473" s="6"/>
      <c r="FT473" s="6"/>
      <c r="FU473" s="6"/>
      <c r="FV473" s="6"/>
      <c r="FW473" s="6"/>
      <c r="FX473" s="6"/>
      <c r="FY473" s="6"/>
      <c r="FZ473" s="6"/>
      <c r="GA473" s="6"/>
      <c r="GB473" s="6"/>
      <c r="GC473" s="6"/>
      <c r="GD473" s="6"/>
      <c r="GE473" s="6"/>
      <c r="GF473" s="6"/>
      <c r="GG473" s="6"/>
      <c r="GH473" s="6"/>
      <c r="GI473" s="6"/>
      <c r="GJ473" s="6"/>
      <c r="GK473" s="6"/>
      <c r="GL473" s="6"/>
      <c r="GM473" s="6"/>
      <c r="GN473" s="6"/>
      <c r="GO473" s="6"/>
      <c r="GP473" s="6"/>
      <c r="GQ473" s="6"/>
      <c r="GR473" s="6"/>
      <c r="GS473" s="6"/>
      <c r="GT473" s="6"/>
      <c r="GU473" s="6"/>
      <c r="GV473" s="6"/>
      <c r="GW473" s="6"/>
      <c r="GX473" s="6"/>
      <c r="GY473" s="6"/>
      <c r="GZ473" s="6"/>
      <c r="HA473" s="6"/>
      <c r="HB473" s="6"/>
      <c r="HC473" s="6"/>
      <c r="HD473" s="6"/>
      <c r="HE473" s="6"/>
      <c r="HF473" s="6"/>
      <c r="HG473" s="6"/>
      <c r="HH473" s="6"/>
      <c r="HI473" s="6"/>
      <c r="HJ473" s="6"/>
      <c r="HK473" s="6"/>
      <c r="HL473" s="6"/>
      <c r="HM473" s="6"/>
      <c r="HN473" s="6"/>
      <c r="HO473" s="6"/>
      <c r="HP473" s="6"/>
      <c r="HQ473" s="6"/>
      <c r="HR473" s="6"/>
      <c r="HS473" s="6"/>
      <c r="HT473" s="6"/>
      <c r="HU473" s="6"/>
      <c r="HV473" s="6"/>
      <c r="HW473" s="6"/>
      <c r="HX473" s="6"/>
      <c r="HY473" s="6"/>
      <c r="HZ473" s="6"/>
      <c r="IA473" s="6"/>
      <c r="IB473" s="6"/>
      <c r="IC473" s="6"/>
      <c r="ID473" s="6"/>
      <c r="IE473" s="6"/>
      <c r="IF473" s="6"/>
      <c r="IG473" s="6"/>
      <c r="IH473" s="6"/>
      <c r="II473" s="6"/>
      <c r="IJ473" s="6"/>
      <c r="IK473" s="6"/>
      <c r="IL473" s="6"/>
      <c r="IM473" s="6"/>
      <c r="IN473" s="6"/>
      <c r="IO473" s="6"/>
      <c r="IP473" s="6"/>
      <c r="IQ473" s="6"/>
      <c r="IR473" s="6"/>
      <c r="IS473" s="6"/>
      <c r="IT473" s="6"/>
      <c r="IU473" s="6"/>
      <c r="IV473" s="6"/>
      <c r="IW473" s="6"/>
      <c r="IX473" s="6"/>
      <c r="IY473" s="6"/>
      <c r="IZ473" s="6"/>
      <c r="JA473" s="6"/>
      <c r="JB473" s="6"/>
      <c r="JC473" s="6"/>
      <c r="JD473" s="6"/>
      <c r="JE473" s="6"/>
      <c r="JF473" s="6"/>
      <c r="JG473" s="6"/>
      <c r="JH473" s="6"/>
      <c r="JI473" s="6"/>
      <c r="JJ473" s="6"/>
      <c r="JK473" s="6"/>
      <c r="JL473" s="6"/>
      <c r="JM473" s="6"/>
      <c r="JN473" s="6"/>
      <c r="JO473" s="6"/>
      <c r="JP473" s="6"/>
      <c r="JQ473" s="6"/>
      <c r="JR473" s="6"/>
      <c r="JS473" s="6"/>
      <c r="JT473" s="6"/>
      <c r="JU473" s="6"/>
      <c r="JV473" s="6"/>
      <c r="JW473" s="6"/>
      <c r="JX473" s="6"/>
      <c r="JY473" s="6"/>
      <c r="JZ473" s="6"/>
      <c r="KA473" s="6"/>
      <c r="KB473" s="6"/>
      <c r="KC473" s="6"/>
      <c r="KD473" s="6"/>
      <c r="KE473" s="6"/>
      <c r="KF473" s="6"/>
      <c r="KG473" s="6"/>
      <c r="KH473" s="6"/>
      <c r="KI473" s="6"/>
      <c r="KJ473" s="6"/>
      <c r="KK473" s="6"/>
      <c r="KL473" s="6"/>
      <c r="KM473" s="6"/>
      <c r="KN473" s="6"/>
      <c r="KO473" s="6"/>
      <c r="KP473" s="6"/>
      <c r="KQ473" s="6"/>
      <c r="KR473" s="6"/>
      <c r="KS473" s="6"/>
      <c r="KT473" s="6"/>
      <c r="KU473" s="6"/>
      <c r="KV473" s="6"/>
      <c r="KW473" s="6"/>
      <c r="KX473" s="6"/>
      <c r="KY473" s="6"/>
      <c r="KZ473" s="6"/>
      <c r="LA473" s="6"/>
      <c r="LB473" s="6"/>
      <c r="LC473" s="6"/>
      <c r="LD473" s="6"/>
      <c r="LE473" s="6"/>
      <c r="LF473" s="6"/>
      <c r="LG473" s="6"/>
      <c r="LH473" s="6"/>
      <c r="LI473" s="6"/>
      <c r="LJ473" s="6"/>
      <c r="LK473" s="6"/>
      <c r="LL473" s="6"/>
      <c r="LM473" s="6"/>
      <c r="LN473" s="6"/>
      <c r="LO473" s="6"/>
      <c r="LP473" s="6"/>
      <c r="LQ473" s="6"/>
      <c r="LR473" s="6"/>
      <c r="LS473" s="6"/>
      <c r="LT473" s="6"/>
      <c r="LU473" s="6"/>
      <c r="LV473" s="6"/>
      <c r="LW473" s="6"/>
      <c r="LX473" s="6"/>
      <c r="LY473" s="6"/>
      <c r="LZ473" s="6"/>
      <c r="MA473" s="6"/>
      <c r="MB473" s="6"/>
      <c r="MC473" s="6"/>
      <c r="MD473" s="6"/>
      <c r="ME473" s="6"/>
      <c r="MF473" s="6"/>
      <c r="MG473" s="6"/>
      <c r="MH473" s="6"/>
      <c r="MI473" s="6"/>
      <c r="MJ473" s="6"/>
      <c r="MK473" s="6"/>
      <c r="ML473" s="6"/>
      <c r="MM473" s="6"/>
      <c r="MN473" s="6"/>
      <c r="MO473" s="6"/>
      <c r="MP473" s="6"/>
      <c r="MQ473" s="6"/>
      <c r="MR473" s="6"/>
      <c r="MS473" s="6"/>
      <c r="MT473" s="6"/>
      <c r="MU473" s="6"/>
      <c r="MV473" s="6"/>
      <c r="MW473" s="6"/>
      <c r="MX473" s="6"/>
      <c r="MY473" s="6"/>
      <c r="MZ473" s="6"/>
      <c r="NA473" s="6"/>
      <c r="NB473" s="6"/>
      <c r="NC473" s="6"/>
      <c r="ND473" s="6"/>
      <c r="NE473" s="6"/>
      <c r="NF473" s="6"/>
      <c r="NG473" s="6"/>
      <c r="NH473" s="6"/>
      <c r="NI473" s="6"/>
      <c r="NJ473" s="6"/>
      <c r="NK473" s="6"/>
      <c r="NL473" s="6"/>
      <c r="NM473" s="6"/>
      <c r="NN473" s="6"/>
      <c r="NO473" s="6"/>
      <c r="NP473" s="6"/>
      <c r="NQ473" s="6"/>
      <c r="NR473" s="6"/>
      <c r="NS473" s="6"/>
      <c r="NT473" s="6"/>
      <c r="NU473" s="6"/>
      <c r="NV473" s="6"/>
      <c r="NW473" s="6"/>
      <c r="NX473" s="6"/>
      <c r="NY473" s="6"/>
      <c r="NZ473" s="6"/>
      <c r="OA473" s="6"/>
      <c r="OB473" s="6"/>
      <c r="OC473" s="6"/>
      <c r="OD473" s="6"/>
      <c r="OE473" s="6"/>
      <c r="OF473" s="6"/>
      <c r="OG473" s="6"/>
      <c r="OH473" s="6"/>
      <c r="OI473" s="6"/>
      <c r="OJ473" s="6"/>
      <c r="OK473" s="6"/>
      <c r="OL473" s="6"/>
      <c r="OM473" s="6"/>
      <c r="ON473" s="6"/>
      <c r="OO473" s="6"/>
      <c r="OP473" s="6"/>
      <c r="OQ473" s="6"/>
      <c r="OR473" s="6"/>
      <c r="OS473" s="6"/>
      <c r="OT473" s="6"/>
      <c r="OU473" s="6"/>
      <c r="OV473" s="6"/>
      <c r="OW473" s="6"/>
      <c r="OX473" s="6"/>
      <c r="OY473" s="6"/>
      <c r="OZ473" s="6"/>
      <c r="PA473" s="6"/>
      <c r="PB473" s="6"/>
      <c r="PC473" s="6"/>
      <c r="PD473" s="6"/>
      <c r="PE473" s="6"/>
      <c r="PF473" s="6"/>
      <c r="PG473" s="6"/>
      <c r="PH473" s="6"/>
      <c r="PI473" s="6"/>
      <c r="PJ473" s="6"/>
      <c r="PK473" s="6"/>
      <c r="PL473" s="6"/>
      <c r="PM473" s="6"/>
      <c r="PN473" s="6"/>
      <c r="PO473" s="6"/>
      <c r="PP473" s="6"/>
      <c r="PQ473" s="6"/>
      <c r="PR473" s="6"/>
      <c r="PS473" s="6"/>
      <c r="PT473" s="6"/>
      <c r="PU473" s="6"/>
      <c r="PV473" s="6"/>
      <c r="PW473" s="6"/>
      <c r="PX473" s="6"/>
      <c r="PY473" s="6"/>
      <c r="PZ473" s="6"/>
      <c r="QA473" s="6"/>
      <c r="QB473" s="6"/>
      <c r="QC473" s="6"/>
      <c r="QD473" s="6"/>
      <c r="QE473" s="6"/>
      <c r="QF473" s="6"/>
      <c r="QG473" s="6"/>
      <c r="QH473" s="6"/>
      <c r="QI473" s="6"/>
      <c r="QJ473" s="6"/>
      <c r="QK473" s="6"/>
      <c r="QL473" s="6"/>
      <c r="QM473" s="6"/>
      <c r="QN473" s="6"/>
      <c r="QO473" s="6"/>
      <c r="QP473" s="6"/>
      <c r="QQ473" s="6"/>
      <c r="QR473" s="6"/>
      <c r="QS473" s="6"/>
      <c r="QT473" s="6"/>
      <c r="QU473" s="6"/>
      <c r="QV473" s="6"/>
      <c r="QW473" s="6"/>
      <c r="QX473" s="6"/>
      <c r="QY473" s="6"/>
      <c r="QZ473" s="6"/>
      <c r="RA473" s="6"/>
      <c r="RB473" s="6"/>
      <c r="RC473" s="6"/>
      <c r="RD473" s="6"/>
      <c r="RE473" s="6"/>
      <c r="RF473" s="6"/>
      <c r="RG473" s="6"/>
      <c r="RH473" s="6"/>
      <c r="RI473" s="6"/>
      <c r="RJ473" s="6"/>
      <c r="RK473" s="6"/>
      <c r="RL473" s="6"/>
      <c r="RM473" s="6"/>
      <c r="RN473" s="6"/>
      <c r="RO473" s="6"/>
      <c r="RP473" s="6"/>
      <c r="RQ473" s="6"/>
      <c r="RR473" s="6"/>
      <c r="RS473" s="6"/>
      <c r="RT473" s="6"/>
      <c r="RU473" s="6"/>
      <c r="RV473" s="6"/>
      <c r="RW473" s="6"/>
      <c r="RX473" s="6"/>
      <c r="RY473" s="6"/>
      <c r="RZ473" s="6"/>
      <c r="SA473" s="6"/>
      <c r="SB473" s="6"/>
      <c r="SC473" s="6"/>
      <c r="SD473" s="6"/>
      <c r="SE473" s="6"/>
      <c r="SF473" s="6"/>
      <c r="SG473" s="6"/>
      <c r="SH473" s="6"/>
      <c r="SI473" s="6"/>
      <c r="SJ473" s="6"/>
      <c r="SK473" s="6"/>
      <c r="SL473" s="6"/>
      <c r="SM473" s="6"/>
      <c r="SN473" s="6"/>
      <c r="SO473" s="6"/>
      <c r="SP473" s="6"/>
      <c r="SQ473" s="6"/>
      <c r="SR473" s="6"/>
      <c r="SS473" s="6"/>
      <c r="ST473" s="6"/>
      <c r="SU473" s="6"/>
      <c r="SV473" s="6"/>
      <c r="SW473" s="6"/>
      <c r="SX473" s="6"/>
      <c r="SY473" s="6"/>
      <c r="SZ473" s="6"/>
      <c r="TA473" s="6"/>
      <c r="TB473" s="6"/>
      <c r="TC473" s="6"/>
      <c r="TD473" s="6"/>
      <c r="TE473" s="6"/>
      <c r="TF473" s="6"/>
      <c r="TG473" s="6"/>
      <c r="TH473" s="6"/>
      <c r="TI473" s="6"/>
      <c r="TJ473" s="6"/>
      <c r="TK473" s="6"/>
      <c r="TL473" s="6"/>
      <c r="TM473" s="6"/>
      <c r="TN473" s="6"/>
      <c r="TO473" s="6"/>
      <c r="TP473" s="6"/>
      <c r="TQ473" s="6"/>
      <c r="TR473" s="6"/>
      <c r="TS473" s="6"/>
      <c r="TT473" s="6"/>
      <c r="TU473" s="6"/>
      <c r="TV473" s="6"/>
      <c r="TW473" s="6"/>
      <c r="TX473" s="6"/>
      <c r="TY473" s="6"/>
      <c r="TZ473" s="6"/>
      <c r="UA473" s="6"/>
      <c r="UB473" s="6"/>
      <c r="UC473" s="6"/>
      <c r="UD473" s="6"/>
      <c r="UE473" s="6"/>
      <c r="UF473" s="6"/>
      <c r="UG473" s="6"/>
      <c r="UH473" s="6"/>
      <c r="UI473" s="6"/>
      <c r="UJ473" s="6"/>
      <c r="UK473" s="6"/>
      <c r="UL473" s="6"/>
      <c r="UM473" s="6"/>
      <c r="UN473" s="6"/>
      <c r="UO473" s="6"/>
      <c r="UP473" s="6"/>
      <c r="UQ473" s="6"/>
      <c r="UR473" s="6"/>
      <c r="US473" s="6"/>
      <c r="UT473" s="6"/>
      <c r="UU473" s="6"/>
      <c r="UV473" s="6"/>
      <c r="UW473" s="6"/>
      <c r="UX473" s="6"/>
      <c r="UY473" s="6"/>
      <c r="UZ473" s="6"/>
      <c r="VA473" s="6"/>
      <c r="VB473" s="6"/>
      <c r="VC473" s="6"/>
      <c r="VD473" s="6"/>
      <c r="VE473" s="6"/>
      <c r="VF473" s="6"/>
      <c r="VG473" s="6"/>
      <c r="VH473" s="6"/>
      <c r="VI473" s="6"/>
      <c r="VJ473" s="6"/>
      <c r="VK473" s="6"/>
      <c r="VL473" s="6"/>
      <c r="VM473" s="6"/>
      <c r="VN473" s="6"/>
      <c r="VO473" s="6"/>
      <c r="VP473" s="6"/>
      <c r="VQ473" s="6"/>
      <c r="VR473" s="6"/>
      <c r="VS473" s="6"/>
      <c r="VT473" s="6"/>
      <c r="VU473" s="6"/>
      <c r="VV473" s="6"/>
      <c r="VW473" s="6"/>
      <c r="VX473" s="6"/>
      <c r="VY473" s="6"/>
      <c r="VZ473" s="6"/>
      <c r="WA473" s="6"/>
      <c r="WB473" s="6"/>
      <c r="WC473" s="6"/>
      <c r="WD473" s="6"/>
      <c r="WE473" s="6"/>
      <c r="WF473" s="6"/>
      <c r="WG473" s="6"/>
      <c r="WH473" s="6"/>
      <c r="WI473" s="6"/>
      <c r="WJ473" s="6"/>
      <c r="WK473" s="6"/>
      <c r="WL473" s="6"/>
      <c r="WM473" s="6"/>
      <c r="WN473" s="6"/>
      <c r="WO473" s="6"/>
      <c r="WP473" s="6"/>
      <c r="WQ473" s="6"/>
      <c r="WR473" s="6"/>
      <c r="WS473" s="6"/>
      <c r="WT473" s="6"/>
      <c r="WU473" s="6"/>
      <c r="WV473" s="6"/>
      <c r="WW473" s="6"/>
      <c r="WX473" s="6"/>
      <c r="WY473" s="6"/>
      <c r="WZ473" s="6"/>
      <c r="XA473" s="6"/>
      <c r="XB473" s="6"/>
      <c r="XC473" s="6"/>
      <c r="XD473" s="6"/>
      <c r="XE473" s="6"/>
      <c r="XF473" s="6"/>
      <c r="XG473" s="6"/>
      <c r="XH473" s="6"/>
      <c r="XI473" s="6"/>
      <c r="XJ473" s="6"/>
      <c r="XK473" s="6"/>
      <c r="XL473" s="6"/>
      <c r="XM473" s="6"/>
      <c r="XN473" s="6"/>
      <c r="XO473" s="6"/>
      <c r="XP473" s="6"/>
      <c r="XQ473" s="6"/>
      <c r="XR473" s="6"/>
      <c r="XS473" s="6"/>
      <c r="XT473" s="6"/>
      <c r="XU473" s="6"/>
      <c r="XV473" s="6"/>
      <c r="XW473" s="6"/>
      <c r="XX473" s="6"/>
      <c r="XY473" s="6"/>
      <c r="XZ473" s="6"/>
      <c r="YA473" s="6"/>
      <c r="YB473" s="6"/>
      <c r="YC473" s="6"/>
      <c r="YD473" s="6"/>
      <c r="YE473" s="6"/>
      <c r="YF473" s="6"/>
      <c r="YG473" s="6"/>
      <c r="YH473" s="6"/>
      <c r="YI473" s="6"/>
      <c r="YJ473" s="6"/>
      <c r="YK473" s="6"/>
      <c r="YL473" s="6"/>
      <c r="YM473" s="6"/>
      <c r="YN473" s="6"/>
      <c r="YO473" s="6"/>
      <c r="YP473" s="6"/>
      <c r="YQ473" s="6"/>
      <c r="YR473" s="6"/>
      <c r="YS473" s="6"/>
      <c r="YT473" s="6"/>
      <c r="YU473" s="6"/>
      <c r="YV473" s="6"/>
      <c r="YW473" s="6"/>
      <c r="YX473" s="6"/>
      <c r="YY473" s="6"/>
      <c r="YZ473" s="6"/>
      <c r="ZA473" s="6"/>
      <c r="ZB473" s="6"/>
      <c r="ZC473" s="6"/>
      <c r="ZD473" s="6"/>
      <c r="ZE473" s="6"/>
      <c r="ZF473" s="6"/>
      <c r="ZG473" s="6"/>
      <c r="ZH473" s="6"/>
      <c r="ZI473" s="6"/>
      <c r="ZJ473" s="6"/>
      <c r="ZK473" s="6"/>
      <c r="ZL473" s="6"/>
      <c r="ZM473" s="6"/>
      <c r="ZN473" s="6"/>
      <c r="ZO473" s="6"/>
      <c r="ZP473" s="6"/>
      <c r="ZQ473" s="6"/>
      <c r="ZR473" s="6"/>
      <c r="ZS473" s="6"/>
      <c r="ZT473" s="6"/>
      <c r="ZU473" s="6"/>
      <c r="ZV473" s="6"/>
      <c r="ZW473" s="6"/>
      <c r="ZX473" s="6"/>
      <c r="ZY473" s="6"/>
      <c r="ZZ473" s="6"/>
      <c r="AAA473" s="6"/>
      <c r="AAB473" s="6"/>
      <c r="AAC473" s="6"/>
      <c r="AAD473" s="6"/>
      <c r="AAE473" s="6"/>
      <c r="AAF473" s="6"/>
      <c r="AAG473" s="6"/>
      <c r="AAH473" s="6"/>
      <c r="AAI473" s="6"/>
      <c r="AAJ473" s="6"/>
      <c r="AAK473" s="6"/>
      <c r="AAL473" s="6"/>
      <c r="AAM473" s="6"/>
      <c r="AAN473" s="6"/>
      <c r="AAO473" s="6"/>
      <c r="AAP473" s="6"/>
      <c r="AAQ473" s="6"/>
      <c r="AAR473" s="6"/>
      <c r="AAS473" s="6"/>
      <c r="AAT473" s="6"/>
      <c r="AAU473" s="6"/>
      <c r="AAV473" s="6"/>
      <c r="AAW473" s="6"/>
      <c r="AAX473" s="6"/>
      <c r="AAY473" s="6"/>
      <c r="AAZ473" s="6"/>
      <c r="ABA473" s="6"/>
      <c r="ABB473" s="6"/>
      <c r="ABC473" s="6"/>
      <c r="ABD473" s="6"/>
      <c r="ABE473" s="6"/>
      <c r="ABF473" s="6"/>
      <c r="ABG473" s="6"/>
      <c r="ABH473" s="6"/>
      <c r="ABI473" s="6"/>
      <c r="ABJ473" s="6"/>
      <c r="ABK473" s="6"/>
      <c r="ABL473" s="6"/>
      <c r="ABM473" s="6"/>
      <c r="ABN473" s="6"/>
      <c r="ABO473" s="6"/>
      <c r="ABP473" s="6"/>
      <c r="ABQ473" s="6"/>
      <c r="ABR473" s="6"/>
      <c r="ABS473" s="6"/>
      <c r="ABT473" s="6"/>
      <c r="ABU473" s="6"/>
      <c r="ABV473" s="6"/>
      <c r="ABW473" s="6"/>
      <c r="ABX473" s="6"/>
      <c r="ABY473" s="6"/>
      <c r="ABZ473" s="6"/>
      <c r="ACA473" s="6"/>
      <c r="ACB473" s="6"/>
      <c r="ACC473" s="6"/>
      <c r="ACD473" s="6"/>
      <c r="ACE473" s="6"/>
      <c r="ACF473" s="6"/>
      <c r="ACG473" s="6"/>
      <c r="ACH473" s="6"/>
      <c r="ACI473" s="6"/>
      <c r="ACJ473" s="6"/>
      <c r="ACK473" s="6"/>
      <c r="ACL473" s="6"/>
      <c r="ACM473" s="6"/>
      <c r="ACN473" s="6"/>
      <c r="ACO473" s="6"/>
      <c r="ACP473" s="6"/>
      <c r="ACQ473" s="6"/>
      <c r="ACR473" s="6"/>
      <c r="ACS473" s="6"/>
      <c r="ACT473" s="6"/>
      <c r="ACU473" s="6"/>
      <c r="ACV473" s="6"/>
      <c r="ACW473" s="6"/>
      <c r="ACX473" s="6"/>
      <c r="ACY473" s="6"/>
      <c r="ACZ473" s="6"/>
      <c r="ADA473" s="6"/>
      <c r="ADB473" s="6"/>
      <c r="ADC473" s="6"/>
      <c r="ADD473" s="6"/>
      <c r="ADE473" s="6"/>
      <c r="ADF473" s="6"/>
      <c r="ADG473" s="6"/>
      <c r="ADH473" s="6"/>
      <c r="ADI473" s="6"/>
      <c r="ADJ473" s="6"/>
      <c r="ADK473" s="6"/>
      <c r="ADL473" s="6"/>
      <c r="ADM473" s="6"/>
      <c r="ADN473" s="6"/>
      <c r="ADO473" s="6"/>
      <c r="ADP473" s="6"/>
      <c r="ADQ473" s="6"/>
      <c r="ADR473" s="6"/>
      <c r="ADS473" s="6"/>
      <c r="ADT473" s="6"/>
      <c r="ADU473" s="6"/>
      <c r="ADV473" s="6"/>
      <c r="ADW473" s="6"/>
      <c r="ADX473" s="6"/>
      <c r="ADY473" s="6"/>
      <c r="ADZ473" s="6"/>
      <c r="AEA473" s="6"/>
      <c r="AEB473" s="6"/>
      <c r="AEC473" s="6"/>
      <c r="AED473" s="6"/>
      <c r="AEE473" s="6"/>
      <c r="AEF473" s="6"/>
      <c r="AEG473" s="6"/>
      <c r="AEH473" s="6"/>
      <c r="AEI473" s="6"/>
      <c r="AEJ473" s="6"/>
      <c r="AEK473" s="6"/>
      <c r="AEL473" s="6"/>
      <c r="AEM473" s="6"/>
      <c r="AEN473" s="6"/>
      <c r="AEO473" s="6"/>
      <c r="AEP473" s="6"/>
      <c r="AEQ473" s="6"/>
      <c r="AER473" s="6"/>
      <c r="AES473" s="6"/>
      <c r="AET473" s="6"/>
      <c r="AEU473" s="6"/>
      <c r="AEV473" s="6"/>
      <c r="AEW473" s="6"/>
      <c r="AEX473" s="6"/>
      <c r="AEY473" s="6"/>
      <c r="AEZ473" s="6"/>
      <c r="AFA473" s="6"/>
      <c r="AFB473" s="6"/>
      <c r="AFC473" s="6"/>
      <c r="AFD473" s="6"/>
      <c r="AFE473" s="6"/>
      <c r="AFF473" s="6"/>
      <c r="AFG473" s="6"/>
      <c r="AFH473" s="6"/>
      <c r="AFI473" s="6"/>
      <c r="AFJ473" s="6"/>
      <c r="AFK473" s="6"/>
      <c r="AFL473" s="6"/>
    </row>
    <row r="474" spans="1:844" ht="45" hidden="1">
      <c r="A474" s="133"/>
      <c r="B474" s="134"/>
      <c r="C474" s="99" t="s">
        <v>1119</v>
      </c>
      <c r="D474" s="110" t="s">
        <v>597</v>
      </c>
      <c r="E474" s="80" t="s">
        <v>221</v>
      </c>
      <c r="F474" s="99" t="s">
        <v>648</v>
      </c>
      <c r="G474" s="101" t="s">
        <v>710</v>
      </c>
      <c r="H474" s="79"/>
      <c r="I474" s="82"/>
      <c r="J474" s="79"/>
      <c r="K474" s="79"/>
      <c r="L474" s="79"/>
      <c r="M474" s="79"/>
      <c r="N474" s="88" t="s">
        <v>220</v>
      </c>
    </row>
    <row r="475" spans="1:844" ht="87.75" hidden="1" customHeight="1">
      <c r="A475" s="133"/>
      <c r="B475" s="134"/>
      <c r="C475" s="99" t="s">
        <v>1120</v>
      </c>
      <c r="D475" s="110" t="s">
        <v>597</v>
      </c>
      <c r="E475" s="80" t="s">
        <v>222</v>
      </c>
      <c r="F475" s="99" t="s">
        <v>648</v>
      </c>
      <c r="G475" s="101" t="s">
        <v>216</v>
      </c>
      <c r="H475" s="79"/>
      <c r="I475" s="82"/>
      <c r="J475" s="79"/>
      <c r="K475" s="79"/>
      <c r="L475" s="79"/>
      <c r="M475" s="79"/>
      <c r="N475" s="88" t="s">
        <v>223</v>
      </c>
    </row>
    <row r="476" spans="1:844" ht="93.75" customHeight="1">
      <c r="A476" s="133"/>
      <c r="B476" s="134"/>
      <c r="C476" s="99" t="s">
        <v>1118</v>
      </c>
      <c r="D476" s="110" t="s">
        <v>290</v>
      </c>
      <c r="E476" s="88" t="s">
        <v>291</v>
      </c>
      <c r="F476" s="99" t="s">
        <v>648</v>
      </c>
      <c r="G476" s="99" t="s">
        <v>289</v>
      </c>
      <c r="H476" s="79">
        <f>620</f>
        <v>620</v>
      </c>
      <c r="I476" s="82">
        <f>619.4</f>
        <v>619.4</v>
      </c>
      <c r="J476" s="79">
        <f>620</f>
        <v>620</v>
      </c>
      <c r="K476" s="79">
        <f>620</f>
        <v>620</v>
      </c>
      <c r="L476" s="79">
        <f>620</f>
        <v>620</v>
      </c>
      <c r="M476" s="79">
        <f>620</f>
        <v>620</v>
      </c>
      <c r="N476" s="80" t="s">
        <v>467</v>
      </c>
    </row>
    <row r="477" spans="1:844" ht="113.25" customHeight="1">
      <c r="A477" s="133"/>
      <c r="B477" s="134"/>
      <c r="C477" s="99" t="s">
        <v>1119</v>
      </c>
      <c r="D477" s="110" t="s">
        <v>290</v>
      </c>
      <c r="E477" s="80" t="s">
        <v>0</v>
      </c>
      <c r="F477" s="99" t="s">
        <v>648</v>
      </c>
      <c r="G477" s="101" t="s">
        <v>1</v>
      </c>
      <c r="H477" s="79">
        <f>66.1+671.4</f>
        <v>737.5</v>
      </c>
      <c r="I477" s="82">
        <f>9.7+122.7</f>
        <v>132.4</v>
      </c>
      <c r="J477" s="79"/>
      <c r="K477" s="79"/>
      <c r="L477" s="79"/>
      <c r="M477" s="79"/>
      <c r="N477" s="88" t="s">
        <v>217</v>
      </c>
    </row>
    <row r="478" spans="1:844" ht="71.25" hidden="1" customHeight="1">
      <c r="A478" s="133"/>
      <c r="B478" s="134"/>
      <c r="C478" s="99" t="s">
        <v>1121</v>
      </c>
      <c r="D478" s="110" t="s">
        <v>290</v>
      </c>
      <c r="E478" s="88" t="s">
        <v>703</v>
      </c>
      <c r="F478" s="99" t="s">
        <v>648</v>
      </c>
      <c r="G478" s="99" t="s">
        <v>262</v>
      </c>
      <c r="H478" s="79"/>
      <c r="I478" s="82"/>
      <c r="J478" s="79"/>
      <c r="K478" s="79"/>
      <c r="L478" s="79"/>
      <c r="M478" s="79"/>
      <c r="N478" s="80" t="s">
        <v>704</v>
      </c>
    </row>
    <row r="479" spans="1:844" ht="45" hidden="1">
      <c r="A479" s="133"/>
      <c r="B479" s="134"/>
      <c r="C479" s="99" t="s">
        <v>1122</v>
      </c>
      <c r="D479" s="106">
        <v>501</v>
      </c>
      <c r="E479" s="2" t="s">
        <v>970</v>
      </c>
      <c r="F479" s="93" t="s">
        <v>648</v>
      </c>
      <c r="G479" s="93" t="s">
        <v>936</v>
      </c>
      <c r="H479" s="35"/>
      <c r="I479" s="82"/>
      <c r="J479" s="35"/>
      <c r="K479" s="35"/>
      <c r="L479" s="35"/>
      <c r="M479" s="35"/>
      <c r="N479" s="80" t="s">
        <v>476</v>
      </c>
    </row>
    <row r="480" spans="1:844" ht="71.25" customHeight="1">
      <c r="A480" s="133"/>
      <c r="B480" s="134"/>
      <c r="C480" s="127" t="s">
        <v>1120</v>
      </c>
      <c r="D480" s="155">
        <v>501</v>
      </c>
      <c r="E480" s="2" t="s">
        <v>971</v>
      </c>
      <c r="F480" s="93" t="s">
        <v>648</v>
      </c>
      <c r="G480" s="93" t="s">
        <v>972</v>
      </c>
      <c r="H480" s="129">
        <f>57833.5+100000+57193.9+2566.4</f>
        <v>217593.8</v>
      </c>
      <c r="I480" s="131">
        <f>2562.7+57833.5+100000+54167.1</f>
        <v>214563.30000000002</v>
      </c>
      <c r="J480" s="129">
        <f>10482.8+94345.5</f>
        <v>104828.3</v>
      </c>
      <c r="K480" s="178"/>
      <c r="L480" s="178"/>
      <c r="M480" s="178"/>
      <c r="N480" s="149" t="s">
        <v>1424</v>
      </c>
    </row>
    <row r="481" spans="1:14" ht="30">
      <c r="A481" s="133"/>
      <c r="B481" s="134"/>
      <c r="C481" s="180"/>
      <c r="D481" s="181"/>
      <c r="E481" s="2" t="s">
        <v>410</v>
      </c>
      <c r="F481" s="93" t="s">
        <v>648</v>
      </c>
      <c r="G481" s="93" t="s">
        <v>735</v>
      </c>
      <c r="H481" s="162"/>
      <c r="I481" s="167"/>
      <c r="J481" s="162"/>
      <c r="K481" s="179"/>
      <c r="L481" s="179"/>
      <c r="M481" s="179"/>
      <c r="N481" s="150"/>
    </row>
    <row r="482" spans="1:14" ht="15">
      <c r="A482" s="209" t="s">
        <v>826</v>
      </c>
      <c r="B482" s="209"/>
      <c r="C482" s="209"/>
      <c r="D482" s="209"/>
      <c r="E482" s="209"/>
      <c r="F482" s="209"/>
      <c r="G482" s="209"/>
      <c r="H482" s="209"/>
      <c r="I482" s="209"/>
      <c r="J482" s="209"/>
      <c r="K482" s="209"/>
      <c r="L482" s="209"/>
      <c r="M482" s="209"/>
      <c r="N482" s="209"/>
    </row>
    <row r="483" spans="1:14" ht="45.75" customHeight="1">
      <c r="A483" s="115"/>
      <c r="B483" s="3"/>
      <c r="C483" s="4"/>
      <c r="D483" s="29"/>
      <c r="E483" s="5"/>
      <c r="F483" s="29"/>
      <c r="G483" s="29"/>
      <c r="H483" s="73"/>
      <c r="I483" s="73"/>
      <c r="J483" s="73"/>
      <c r="K483" s="73"/>
      <c r="L483" s="73"/>
      <c r="M483" s="73"/>
      <c r="N483" s="5"/>
    </row>
    <row r="485" spans="1:14" ht="45.75" customHeight="1">
      <c r="J485" s="14"/>
    </row>
  </sheetData>
  <dataConsolidate/>
  <mergeCells count="771">
    <mergeCell ref="M438:M439"/>
    <mergeCell ref="N438:N439"/>
    <mergeCell ref="K438:K439"/>
    <mergeCell ref="L438:L439"/>
    <mergeCell ref="I438:I439"/>
    <mergeCell ref="E434:E435"/>
    <mergeCell ref="F434:F435"/>
    <mergeCell ref="G434:G435"/>
    <mergeCell ref="I434:I435"/>
    <mergeCell ref="H434:H435"/>
    <mergeCell ref="J434:J435"/>
    <mergeCell ref="J438:J439"/>
    <mergeCell ref="H438:H439"/>
    <mergeCell ref="H426:H427"/>
    <mergeCell ref="I426:I427"/>
    <mergeCell ref="J426:J427"/>
    <mergeCell ref="K426:K427"/>
    <mergeCell ref="L426:L427"/>
    <mergeCell ref="M426:M427"/>
    <mergeCell ref="N426:N427"/>
    <mergeCell ref="I323:I324"/>
    <mergeCell ref="J323:J324"/>
    <mergeCell ref="K323:K324"/>
    <mergeCell ref="L323:L324"/>
    <mergeCell ref="M323:M324"/>
    <mergeCell ref="N323:N324"/>
    <mergeCell ref="N392:N393"/>
    <mergeCell ref="K364:K365"/>
    <mergeCell ref="M364:M365"/>
    <mergeCell ref="M355:M356"/>
    <mergeCell ref="L369:L372"/>
    <mergeCell ref="K392:K393"/>
    <mergeCell ref="L392:L393"/>
    <mergeCell ref="J392:J393"/>
    <mergeCell ref="I392:I393"/>
    <mergeCell ref="H392:H393"/>
    <mergeCell ref="J329:J330"/>
    <mergeCell ref="N11:N15"/>
    <mergeCell ref="L17:L18"/>
    <mergeCell ref="K17:K18"/>
    <mergeCell ref="M17:M18"/>
    <mergeCell ref="N39:N43"/>
    <mergeCell ref="K233:K236"/>
    <mergeCell ref="N247:N248"/>
    <mergeCell ref="N255:N256"/>
    <mergeCell ref="M255:M256"/>
    <mergeCell ref="M157:M159"/>
    <mergeCell ref="N45:N46"/>
    <mergeCell ref="N54:N55"/>
    <mergeCell ref="N48:N49"/>
    <mergeCell ref="L222:L224"/>
    <mergeCell ref="K222:K224"/>
    <mergeCell ref="L233:L236"/>
    <mergeCell ref="K50:K51"/>
    <mergeCell ref="K68:K71"/>
    <mergeCell ref="K100:K101"/>
    <mergeCell ref="K76:K79"/>
    <mergeCell ref="K169:K170"/>
    <mergeCell ref="K11:K15"/>
    <mergeCell ref="L11:L15"/>
    <mergeCell ref="M11:M15"/>
    <mergeCell ref="M19:M21"/>
    <mergeCell ref="L160:L167"/>
    <mergeCell ref="M81:M82"/>
    <mergeCell ref="L136:L137"/>
    <mergeCell ref="M136:M137"/>
    <mergeCell ref="N19:N21"/>
    <mergeCell ref="M247:M248"/>
    <mergeCell ref="N160:N167"/>
    <mergeCell ref="M160:M167"/>
    <mergeCell ref="M169:M170"/>
    <mergeCell ref="M116:M121"/>
    <mergeCell ref="M39:M43"/>
    <mergeCell ref="L45:L46"/>
    <mergeCell ref="L50:L51"/>
    <mergeCell ref="M25:M26"/>
    <mergeCell ref="M110:M111"/>
    <mergeCell ref="L81:L82"/>
    <mergeCell ref="L100:L101"/>
    <mergeCell ref="M100:M101"/>
    <mergeCell ref="L39:L43"/>
    <mergeCell ref="M59:M62"/>
    <mergeCell ref="L63:L65"/>
    <mergeCell ref="M63:M65"/>
    <mergeCell ref="N68:N71"/>
    <mergeCell ref="K112:K113"/>
    <mergeCell ref="N297:N301"/>
    <mergeCell ref="N264:N265"/>
    <mergeCell ref="M264:M265"/>
    <mergeCell ref="L303:L304"/>
    <mergeCell ref="M303:M304"/>
    <mergeCell ref="K264:K265"/>
    <mergeCell ref="K281:K284"/>
    <mergeCell ref="N125:N126"/>
    <mergeCell ref="M233:M236"/>
    <mergeCell ref="M199:M200"/>
    <mergeCell ref="M125:M126"/>
    <mergeCell ref="N208:N212"/>
    <mergeCell ref="M203:M207"/>
    <mergeCell ref="N203:N207"/>
    <mergeCell ref="M190:M194"/>
    <mergeCell ref="N222:N224"/>
    <mergeCell ref="N136:N137"/>
    <mergeCell ref="M148:M149"/>
    <mergeCell ref="N148:N149"/>
    <mergeCell ref="M141:M142"/>
    <mergeCell ref="M208:M212"/>
    <mergeCell ref="M112:M113"/>
    <mergeCell ref="K136:K137"/>
    <mergeCell ref="D335:D337"/>
    <mergeCell ref="L316:L317"/>
    <mergeCell ref="L267:L268"/>
    <mergeCell ref="K335:K337"/>
    <mergeCell ref="D271:D272"/>
    <mergeCell ref="H271:H272"/>
    <mergeCell ref="I271:I272"/>
    <mergeCell ref="L281:L284"/>
    <mergeCell ref="L271:L272"/>
    <mergeCell ref="J292:J295"/>
    <mergeCell ref="I369:I372"/>
    <mergeCell ref="K255:K256"/>
    <mergeCell ref="I329:I330"/>
    <mergeCell ref="H329:H330"/>
    <mergeCell ref="K329:K330"/>
    <mergeCell ref="L329:L330"/>
    <mergeCell ref="I255:I256"/>
    <mergeCell ref="I267:I268"/>
    <mergeCell ref="I316:I317"/>
    <mergeCell ref="J364:J365"/>
    <mergeCell ref="J369:J372"/>
    <mergeCell ref="N116:N121"/>
    <mergeCell ref="D222:D225"/>
    <mergeCell ref="A289:A296"/>
    <mergeCell ref="B243:B254"/>
    <mergeCell ref="A243:A254"/>
    <mergeCell ref="D273:D274"/>
    <mergeCell ref="B289:B296"/>
    <mergeCell ref="C292:C295"/>
    <mergeCell ref="C271:C272"/>
    <mergeCell ref="C277:C278"/>
    <mergeCell ref="D277:D278"/>
    <mergeCell ref="C243:C246"/>
    <mergeCell ref="C247:C248"/>
    <mergeCell ref="L264:L265"/>
    <mergeCell ref="N233:N236"/>
    <mergeCell ref="H281:H284"/>
    <mergeCell ref="B148:B156"/>
    <mergeCell ref="B112:B121"/>
    <mergeCell ref="B122:B132"/>
    <mergeCell ref="C148:C150"/>
    <mergeCell ref="C133:C135"/>
    <mergeCell ref="A138:A146"/>
    <mergeCell ref="B138:B146"/>
    <mergeCell ref="D281:D284"/>
    <mergeCell ref="N63:N65"/>
    <mergeCell ref="I289:I290"/>
    <mergeCell ref="K116:K121"/>
    <mergeCell ref="K160:K167"/>
    <mergeCell ref="B85:B92"/>
    <mergeCell ref="D122:D124"/>
    <mergeCell ref="D100:D101"/>
    <mergeCell ref="A11:A38"/>
    <mergeCell ref="D88:D89"/>
    <mergeCell ref="N17:N18"/>
    <mergeCell ref="L133:L135"/>
    <mergeCell ref="M133:M135"/>
    <mergeCell ref="N133:N135"/>
    <mergeCell ref="N112:N113"/>
    <mergeCell ref="I154:I155"/>
    <mergeCell ref="L112:L113"/>
    <mergeCell ref="D125:D126"/>
    <mergeCell ref="K91:K92"/>
    <mergeCell ref="K110:K111"/>
    <mergeCell ref="K94:K96"/>
    <mergeCell ref="I68:I71"/>
    <mergeCell ref="K125:K126"/>
    <mergeCell ref="H125:H126"/>
    <mergeCell ref="N122:N123"/>
    <mergeCell ref="L91:L92"/>
    <mergeCell ref="H68:H71"/>
    <mergeCell ref="C199:C200"/>
    <mergeCell ref="L203:L207"/>
    <mergeCell ref="I190:I194"/>
    <mergeCell ref="L190:L194"/>
    <mergeCell ref="K190:K194"/>
    <mergeCell ref="K208:K212"/>
    <mergeCell ref="K203:K207"/>
    <mergeCell ref="K199:K200"/>
    <mergeCell ref="D190:D195"/>
    <mergeCell ref="C190:C195"/>
    <mergeCell ref="C208:C213"/>
    <mergeCell ref="C100:C101"/>
    <mergeCell ref="D110:D111"/>
    <mergeCell ref="H110:H111"/>
    <mergeCell ref="J112:J113"/>
    <mergeCell ref="C112:C114"/>
    <mergeCell ref="C91:C92"/>
    <mergeCell ref="D94:D97"/>
    <mergeCell ref="H100:H101"/>
    <mergeCell ref="I112:I113"/>
    <mergeCell ref="H112:H113"/>
    <mergeCell ref="J110:J111"/>
    <mergeCell ref="C63:C65"/>
    <mergeCell ref="C45:C46"/>
    <mergeCell ref="I125:I126"/>
    <mergeCell ref="K138:K139"/>
    <mergeCell ref="M68:M71"/>
    <mergeCell ref="H63:H65"/>
    <mergeCell ref="K48:K49"/>
    <mergeCell ref="H56:H57"/>
    <mergeCell ref="H50:H51"/>
    <mergeCell ref="K59:K62"/>
    <mergeCell ref="I48:I49"/>
    <mergeCell ref="K54:K55"/>
    <mergeCell ref="D73:D74"/>
    <mergeCell ref="D68:D71"/>
    <mergeCell ref="C116:C121"/>
    <mergeCell ref="I116:I121"/>
    <mergeCell ref="H116:H121"/>
    <mergeCell ref="D112:D114"/>
    <mergeCell ref="H45:H46"/>
    <mergeCell ref="I56:I57"/>
    <mergeCell ref="M56:M57"/>
    <mergeCell ref="K56:K57"/>
    <mergeCell ref="L56:L57"/>
    <mergeCell ref="D133:D135"/>
    <mergeCell ref="L48:L49"/>
    <mergeCell ref="L54:L55"/>
    <mergeCell ref="M54:M55"/>
    <mergeCell ref="M48:M49"/>
    <mergeCell ref="I39:I43"/>
    <mergeCell ref="C39:C44"/>
    <mergeCell ref="C25:C26"/>
    <mergeCell ref="A160:A189"/>
    <mergeCell ref="B160:B189"/>
    <mergeCell ref="C154:C155"/>
    <mergeCell ref="C169:C170"/>
    <mergeCell ref="D148:D150"/>
    <mergeCell ref="D154:D155"/>
    <mergeCell ref="C50:C51"/>
    <mergeCell ref="B11:B38"/>
    <mergeCell ref="C11:C16"/>
    <mergeCell ref="D11:D16"/>
    <mergeCell ref="D39:D44"/>
    <mergeCell ref="H11:H15"/>
    <mergeCell ref="D129:D131"/>
    <mergeCell ref="I129:I131"/>
    <mergeCell ref="H129:H131"/>
    <mergeCell ref="B110:B111"/>
    <mergeCell ref="C73:C74"/>
    <mergeCell ref="H17:H18"/>
    <mergeCell ref="K39:K43"/>
    <mergeCell ref="L19:L21"/>
    <mergeCell ref="I11:I15"/>
    <mergeCell ref="C17:C18"/>
    <mergeCell ref="D19:D21"/>
    <mergeCell ref="H19:H21"/>
    <mergeCell ref="D17:D18"/>
    <mergeCell ref="K19:K21"/>
    <mergeCell ref="I17:I18"/>
    <mergeCell ref="I19:I21"/>
    <mergeCell ref="D25:D26"/>
    <mergeCell ref="I25:I26"/>
    <mergeCell ref="H25:H26"/>
    <mergeCell ref="K25:K26"/>
    <mergeCell ref="L25:L26"/>
    <mergeCell ref="J11:J15"/>
    <mergeCell ref="J17:J18"/>
    <mergeCell ref="J19:J21"/>
    <mergeCell ref="C19:C21"/>
    <mergeCell ref="H39:H43"/>
    <mergeCell ref="D56:D57"/>
    <mergeCell ref="C48:C49"/>
    <mergeCell ref="D45:D46"/>
    <mergeCell ref="H59:H62"/>
    <mergeCell ref="H48:H49"/>
    <mergeCell ref="H54:H55"/>
    <mergeCell ref="K45:K46"/>
    <mergeCell ref="I50:I51"/>
    <mergeCell ref="I54:I55"/>
    <mergeCell ref="J54:J55"/>
    <mergeCell ref="J56:J57"/>
    <mergeCell ref="J59:J62"/>
    <mergeCell ref="D50:D51"/>
    <mergeCell ref="N100:N101"/>
    <mergeCell ref="J63:J65"/>
    <mergeCell ref="A1:N1"/>
    <mergeCell ref="A3:N3"/>
    <mergeCell ref="A4:N4"/>
    <mergeCell ref="A5:C7"/>
    <mergeCell ref="D5:D7"/>
    <mergeCell ref="E5:G6"/>
    <mergeCell ref="H5:M5"/>
    <mergeCell ref="N5:N7"/>
    <mergeCell ref="H6:I6"/>
    <mergeCell ref="K6:K7"/>
    <mergeCell ref="J6:J7"/>
    <mergeCell ref="L6:M6"/>
    <mergeCell ref="C56:C57"/>
    <mergeCell ref="K63:K65"/>
    <mergeCell ref="M45:M46"/>
    <mergeCell ref="M50:M51"/>
    <mergeCell ref="N50:N51"/>
    <mergeCell ref="B39:B66"/>
    <mergeCell ref="C59:C62"/>
    <mergeCell ref="D48:D49"/>
    <mergeCell ref="C54:C55"/>
    <mergeCell ref="D54:D55"/>
    <mergeCell ref="A482:N482"/>
    <mergeCell ref="M243:M245"/>
    <mergeCell ref="H335:H337"/>
    <mergeCell ref="C355:C356"/>
    <mergeCell ref="D355:D356"/>
    <mergeCell ref="I355:I356"/>
    <mergeCell ref="H355:H356"/>
    <mergeCell ref="A341:A342"/>
    <mergeCell ref="D247:D248"/>
    <mergeCell ref="L255:L256"/>
    <mergeCell ref="A303:A304"/>
    <mergeCell ref="C279:C280"/>
    <mergeCell ref="D316:D317"/>
    <mergeCell ref="L297:L301"/>
    <mergeCell ref="L292:L295"/>
    <mergeCell ref="L364:L365"/>
    <mergeCell ref="K355:K356"/>
    <mergeCell ref="L355:L356"/>
    <mergeCell ref="H364:H365"/>
    <mergeCell ref="B255:B261"/>
    <mergeCell ref="H277:H278"/>
    <mergeCell ref="H289:H290"/>
    <mergeCell ref="E392:E393"/>
    <mergeCell ref="D369:D372"/>
    <mergeCell ref="A233:A242"/>
    <mergeCell ref="C222:C225"/>
    <mergeCell ref="D243:D246"/>
    <mergeCell ref="A208:A221"/>
    <mergeCell ref="B203:B207"/>
    <mergeCell ref="C203:C207"/>
    <mergeCell ref="D203:D207"/>
    <mergeCell ref="H323:H324"/>
    <mergeCell ref="D91:D92"/>
    <mergeCell ref="H91:H92"/>
    <mergeCell ref="H94:H96"/>
    <mergeCell ref="D116:D121"/>
    <mergeCell ref="B133:B135"/>
    <mergeCell ref="A112:A121"/>
    <mergeCell ref="A122:A132"/>
    <mergeCell ref="C122:C124"/>
    <mergeCell ref="C129:C131"/>
    <mergeCell ref="B136:B137"/>
    <mergeCell ref="A136:A137"/>
    <mergeCell ref="C136:C137"/>
    <mergeCell ref="A73:A84"/>
    <mergeCell ref="A85:A92"/>
    <mergeCell ref="C110:C111"/>
    <mergeCell ref="A110:A111"/>
    <mergeCell ref="A68:A71"/>
    <mergeCell ref="N59:N62"/>
    <mergeCell ref="I63:I65"/>
    <mergeCell ref="A133:A135"/>
    <mergeCell ref="D63:D65"/>
    <mergeCell ref="B68:B71"/>
    <mergeCell ref="C94:C97"/>
    <mergeCell ref="I59:I62"/>
    <mergeCell ref="K122:K123"/>
    <mergeCell ref="L122:L123"/>
    <mergeCell ref="M122:M123"/>
    <mergeCell ref="D85:D86"/>
    <mergeCell ref="K129:K131"/>
    <mergeCell ref="L129:L131"/>
    <mergeCell ref="M129:M131"/>
    <mergeCell ref="N129:N131"/>
    <mergeCell ref="I133:I135"/>
    <mergeCell ref="H133:H135"/>
    <mergeCell ref="K133:K135"/>
    <mergeCell ref="C125:C126"/>
    <mergeCell ref="D59:D62"/>
    <mergeCell ref="A39:A66"/>
    <mergeCell ref="A94:A109"/>
    <mergeCell ref="B94:B109"/>
    <mergeCell ref="N81:N82"/>
    <mergeCell ref="B73:B84"/>
    <mergeCell ref="C81:C82"/>
    <mergeCell ref="L88:L89"/>
    <mergeCell ref="C88:C89"/>
    <mergeCell ref="L110:L111"/>
    <mergeCell ref="M94:M96"/>
    <mergeCell ref="L94:L96"/>
    <mergeCell ref="N110:N111"/>
    <mergeCell ref="C76:C79"/>
    <mergeCell ref="N91:N92"/>
    <mergeCell ref="N88:N89"/>
    <mergeCell ref="I110:I111"/>
    <mergeCell ref="M76:M79"/>
    <mergeCell ref="N76:N79"/>
    <mergeCell ref="D81:D82"/>
    <mergeCell ref="I81:I82"/>
    <mergeCell ref="I88:I89"/>
    <mergeCell ref="H88:H89"/>
    <mergeCell ref="I100:I101"/>
    <mergeCell ref="N94:N96"/>
    <mergeCell ref="M91:M92"/>
    <mergeCell ref="H76:H79"/>
    <mergeCell ref="I91:I92"/>
    <mergeCell ref="L157:L159"/>
    <mergeCell ref="H154:H155"/>
    <mergeCell ref="H122:H123"/>
    <mergeCell ref="J199:J200"/>
    <mergeCell ref="K157:K159"/>
    <mergeCell ref="M138:M139"/>
    <mergeCell ref="J141:J142"/>
    <mergeCell ref="J116:J121"/>
    <mergeCell ref="L116:L121"/>
    <mergeCell ref="J122:J123"/>
    <mergeCell ref="I199:I200"/>
    <mergeCell ref="I136:I137"/>
    <mergeCell ref="H136:H137"/>
    <mergeCell ref="I138:I139"/>
    <mergeCell ref="H148:H149"/>
    <mergeCell ref="I169:I170"/>
    <mergeCell ref="H169:H170"/>
    <mergeCell ref="I141:I142"/>
    <mergeCell ref="H141:H142"/>
    <mergeCell ref="H138:H139"/>
    <mergeCell ref="H199:H200"/>
    <mergeCell ref="K141:K142"/>
    <mergeCell ref="L141:L142"/>
    <mergeCell ref="H292:H295"/>
    <mergeCell ref="K292:K295"/>
    <mergeCell ref="I148:I149"/>
    <mergeCell ref="I122:I123"/>
    <mergeCell ref="H203:H207"/>
    <mergeCell ref="I203:I207"/>
    <mergeCell ref="I157:I159"/>
    <mergeCell ref="H157:H159"/>
    <mergeCell ref="I233:I236"/>
    <mergeCell ref="I247:I248"/>
    <mergeCell ref="J289:J290"/>
    <mergeCell ref="K289:K290"/>
    <mergeCell ref="J271:J272"/>
    <mergeCell ref="K271:K272"/>
    <mergeCell ref="I277:I278"/>
    <mergeCell ref="I160:I167"/>
    <mergeCell ref="H160:H167"/>
    <mergeCell ref="J203:J207"/>
    <mergeCell ref="J208:J212"/>
    <mergeCell ref="J222:J224"/>
    <mergeCell ref="L138:L139"/>
    <mergeCell ref="L125:L126"/>
    <mergeCell ref="C68:C71"/>
    <mergeCell ref="J76:J79"/>
    <mergeCell ref="J81:J82"/>
    <mergeCell ref="J88:J89"/>
    <mergeCell ref="J91:J92"/>
    <mergeCell ref="J94:J96"/>
    <mergeCell ref="J100:J101"/>
    <mergeCell ref="J148:J149"/>
    <mergeCell ref="J154:J155"/>
    <mergeCell ref="J125:J126"/>
    <mergeCell ref="J129:J131"/>
    <mergeCell ref="J133:J135"/>
    <mergeCell ref="J136:J137"/>
    <mergeCell ref="J138:J139"/>
    <mergeCell ref="I76:I79"/>
    <mergeCell ref="D136:D137"/>
    <mergeCell ref="H81:H82"/>
    <mergeCell ref="C138:C140"/>
    <mergeCell ref="D138:D140"/>
    <mergeCell ref="D141:D142"/>
    <mergeCell ref="I94:I96"/>
    <mergeCell ref="N320:N322"/>
    <mergeCell ref="N316:N317"/>
    <mergeCell ref="I264:I265"/>
    <mergeCell ref="H208:H212"/>
    <mergeCell ref="L243:L245"/>
    <mergeCell ref="N243:N245"/>
    <mergeCell ref="N303:N304"/>
    <mergeCell ref="I303:I304"/>
    <mergeCell ref="H303:H304"/>
    <mergeCell ref="K303:K304"/>
    <mergeCell ref="H233:H236"/>
    <mergeCell ref="H264:H265"/>
    <mergeCell ref="M316:M317"/>
    <mergeCell ref="H320:H322"/>
    <mergeCell ref="K320:K322"/>
    <mergeCell ref="L320:L322"/>
    <mergeCell ref="H316:H317"/>
    <mergeCell ref="M222:M224"/>
    <mergeCell ref="I222:I224"/>
    <mergeCell ref="H247:H248"/>
    <mergeCell ref="H243:H245"/>
    <mergeCell ref="H222:H224"/>
    <mergeCell ref="D343:D346"/>
    <mergeCell ref="C364:C365"/>
    <mergeCell ref="C374:C375"/>
    <mergeCell ref="D323:D324"/>
    <mergeCell ref="D374:D375"/>
    <mergeCell ref="D157:D159"/>
    <mergeCell ref="J233:J236"/>
    <mergeCell ref="J243:J245"/>
    <mergeCell ref="J247:J248"/>
    <mergeCell ref="J157:J159"/>
    <mergeCell ref="J190:J194"/>
    <mergeCell ref="H190:H194"/>
    <mergeCell ref="C160:C168"/>
    <mergeCell ref="D160:D168"/>
    <mergeCell ref="D199:D200"/>
    <mergeCell ref="D169:D170"/>
    <mergeCell ref="C157:C159"/>
    <mergeCell ref="C323:C324"/>
    <mergeCell ref="D233:D237"/>
    <mergeCell ref="C233:C237"/>
    <mergeCell ref="C255:C257"/>
    <mergeCell ref="D255:D257"/>
    <mergeCell ref="C267:C268"/>
    <mergeCell ref="D267:D268"/>
    <mergeCell ref="A353:A411"/>
    <mergeCell ref="B279:B288"/>
    <mergeCell ref="A318:A327"/>
    <mergeCell ref="C335:C337"/>
    <mergeCell ref="C316:C317"/>
    <mergeCell ref="C303:C304"/>
    <mergeCell ref="C309:C310"/>
    <mergeCell ref="C414:C415"/>
    <mergeCell ref="D414:D415"/>
    <mergeCell ref="C412:C413"/>
    <mergeCell ref="A297:A301"/>
    <mergeCell ref="C297:C301"/>
    <mergeCell ref="B309:B317"/>
    <mergeCell ref="A309:A317"/>
    <mergeCell ref="D289:D291"/>
    <mergeCell ref="C289:C291"/>
    <mergeCell ref="B329:B330"/>
    <mergeCell ref="A329:A330"/>
    <mergeCell ref="B343:B346"/>
    <mergeCell ref="C341:C342"/>
    <mergeCell ref="D341:D342"/>
    <mergeCell ref="C353:C354"/>
    <mergeCell ref="D353:D354"/>
    <mergeCell ref="C343:C346"/>
    <mergeCell ref="I480:I481"/>
    <mergeCell ref="A431:A452"/>
    <mergeCell ref="B431:B452"/>
    <mergeCell ref="B364:B365"/>
    <mergeCell ref="C434:C435"/>
    <mergeCell ref="H480:H481"/>
    <mergeCell ref="D329:D330"/>
    <mergeCell ref="C320:C322"/>
    <mergeCell ref="B414:B430"/>
    <mergeCell ref="C416:C417"/>
    <mergeCell ref="D416:D417"/>
    <mergeCell ref="B369:B372"/>
    <mergeCell ref="C369:C372"/>
    <mergeCell ref="D431:D432"/>
    <mergeCell ref="C431:C432"/>
    <mergeCell ref="B374:B393"/>
    <mergeCell ref="B398:B402"/>
    <mergeCell ref="B335:B337"/>
    <mergeCell ref="B318:B327"/>
    <mergeCell ref="A343:A346"/>
    <mergeCell ref="B341:B342"/>
    <mergeCell ref="B353:B354"/>
    <mergeCell ref="B355:B356"/>
    <mergeCell ref="C329:C330"/>
    <mergeCell ref="A203:A207"/>
    <mergeCell ref="A262:A266"/>
    <mergeCell ref="B262:B266"/>
    <mergeCell ref="C262:C263"/>
    <mergeCell ref="D262:D263"/>
    <mergeCell ref="C264:C265"/>
    <mergeCell ref="D264:D265"/>
    <mergeCell ref="D320:D322"/>
    <mergeCell ref="C141:C142"/>
    <mergeCell ref="B157:B159"/>
    <mergeCell ref="A255:A261"/>
    <mergeCell ref="C281:C284"/>
    <mergeCell ref="D303:D304"/>
    <mergeCell ref="D279:D280"/>
    <mergeCell ref="A157:A159"/>
    <mergeCell ref="C179:C180"/>
    <mergeCell ref="D179:D180"/>
    <mergeCell ref="A190:A202"/>
    <mergeCell ref="A148:A156"/>
    <mergeCell ref="A222:A231"/>
    <mergeCell ref="B222:B231"/>
    <mergeCell ref="B233:B242"/>
    <mergeCell ref="D208:D213"/>
    <mergeCell ref="B208:B221"/>
    <mergeCell ref="N355:N356"/>
    <mergeCell ref="N335:N337"/>
    <mergeCell ref="M335:M337"/>
    <mergeCell ref="L335:L337"/>
    <mergeCell ref="E345:E346"/>
    <mergeCell ref="F345:F346"/>
    <mergeCell ref="G345:G346"/>
    <mergeCell ref="L343:L346"/>
    <mergeCell ref="M343:M346"/>
    <mergeCell ref="N343:N346"/>
    <mergeCell ref="J343:J346"/>
    <mergeCell ref="J355:J356"/>
    <mergeCell ref="I343:I346"/>
    <mergeCell ref="H343:H346"/>
    <mergeCell ref="K343:K346"/>
    <mergeCell ref="I341:I342"/>
    <mergeCell ref="H341:H342"/>
    <mergeCell ref="I335:I337"/>
    <mergeCell ref="J335:J337"/>
    <mergeCell ref="J341:J342"/>
    <mergeCell ref="N25:N26"/>
    <mergeCell ref="C23:C24"/>
    <mergeCell ref="D23:D24"/>
    <mergeCell ref="I23:I24"/>
    <mergeCell ref="H23:H24"/>
    <mergeCell ref="K23:K24"/>
    <mergeCell ref="L23:L24"/>
    <mergeCell ref="M23:M24"/>
    <mergeCell ref="K88:K89"/>
    <mergeCell ref="M88:M89"/>
    <mergeCell ref="J23:J24"/>
    <mergeCell ref="J25:J26"/>
    <mergeCell ref="J39:J43"/>
    <mergeCell ref="J45:J46"/>
    <mergeCell ref="J48:J49"/>
    <mergeCell ref="J50:J51"/>
    <mergeCell ref="L59:L62"/>
    <mergeCell ref="L68:L71"/>
    <mergeCell ref="N56:N57"/>
    <mergeCell ref="L76:L79"/>
    <mergeCell ref="J68:J71"/>
    <mergeCell ref="C85:C86"/>
    <mergeCell ref="K81:K82"/>
    <mergeCell ref="D76:D79"/>
    <mergeCell ref="N23:N24"/>
    <mergeCell ref="I45:I46"/>
    <mergeCell ref="K480:K481"/>
    <mergeCell ref="L480:L481"/>
    <mergeCell ref="M480:M481"/>
    <mergeCell ref="N480:N481"/>
    <mergeCell ref="C480:C481"/>
    <mergeCell ref="D480:D481"/>
    <mergeCell ref="I311:I312"/>
    <mergeCell ref="M392:M393"/>
    <mergeCell ref="K369:K372"/>
    <mergeCell ref="D364:D365"/>
    <mergeCell ref="I364:I365"/>
    <mergeCell ref="N434:N435"/>
    <mergeCell ref="M434:M435"/>
    <mergeCell ref="L434:L435"/>
    <mergeCell ref="K434:K435"/>
    <mergeCell ref="J480:J481"/>
    <mergeCell ref="C465:C466"/>
    <mergeCell ref="D392:D393"/>
    <mergeCell ref="N364:N365"/>
    <mergeCell ref="N369:N372"/>
    <mergeCell ref="M369:M372"/>
    <mergeCell ref="H369:H372"/>
    <mergeCell ref="N138:N139"/>
    <mergeCell ref="M154:M155"/>
    <mergeCell ref="L154:L155"/>
    <mergeCell ref="K154:K155"/>
    <mergeCell ref="N154:N155"/>
    <mergeCell ref="K341:K342"/>
    <mergeCell ref="L341:L342"/>
    <mergeCell ref="M341:M342"/>
    <mergeCell ref="N341:N342"/>
    <mergeCell ref="N311:N312"/>
    <mergeCell ref="M311:M312"/>
    <mergeCell ref="L311:L312"/>
    <mergeCell ref="K311:K312"/>
    <mergeCell ref="N329:N330"/>
    <mergeCell ref="K316:K317"/>
    <mergeCell ref="M329:M330"/>
    <mergeCell ref="L169:L170"/>
    <mergeCell ref="K148:K149"/>
    <mergeCell ref="L148:L149"/>
    <mergeCell ref="M320:M322"/>
    <mergeCell ref="L247:L248"/>
    <mergeCell ref="N169:N170"/>
    <mergeCell ref="N141:N142"/>
    <mergeCell ref="N190:N194"/>
    <mergeCell ref="I320:I322"/>
    <mergeCell ref="M267:M268"/>
    <mergeCell ref="N267:N268"/>
    <mergeCell ref="N199:N200"/>
    <mergeCell ref="J160:J167"/>
    <mergeCell ref="J169:J170"/>
    <mergeCell ref="M179:M180"/>
    <mergeCell ref="N179:N180"/>
    <mergeCell ref="J303:J304"/>
    <mergeCell ref="J311:J312"/>
    <mergeCell ref="J316:J317"/>
    <mergeCell ref="J320:J322"/>
    <mergeCell ref="M292:M295"/>
    <mergeCell ref="N292:N295"/>
    <mergeCell ref="L289:L290"/>
    <mergeCell ref="M289:M290"/>
    <mergeCell ref="N289:N290"/>
    <mergeCell ref="N281:N284"/>
    <mergeCell ref="M271:M272"/>
    <mergeCell ref="N271:N272"/>
    <mergeCell ref="M281:M284"/>
    <mergeCell ref="L277:L278"/>
    <mergeCell ref="M277:M278"/>
    <mergeCell ref="N277:N278"/>
    <mergeCell ref="I243:I245"/>
    <mergeCell ref="I208:I212"/>
    <mergeCell ref="L208:L212"/>
    <mergeCell ref="M297:M301"/>
    <mergeCell ref="L199:L200"/>
    <mergeCell ref="K247:K248"/>
    <mergeCell ref="I297:I301"/>
    <mergeCell ref="K267:K268"/>
    <mergeCell ref="J267:J268"/>
    <mergeCell ref="K297:K301"/>
    <mergeCell ref="J277:J278"/>
    <mergeCell ref="K277:K278"/>
    <mergeCell ref="J264:J265"/>
    <mergeCell ref="J255:J256"/>
    <mergeCell ref="I281:I284"/>
    <mergeCell ref="J281:J284"/>
    <mergeCell ref="J297:J301"/>
    <mergeCell ref="I292:I295"/>
    <mergeCell ref="K243:K245"/>
    <mergeCell ref="N157:N159"/>
    <mergeCell ref="D453:D454"/>
    <mergeCell ref="C453:C454"/>
    <mergeCell ref="C426:C427"/>
    <mergeCell ref="A335:A337"/>
    <mergeCell ref="B297:B301"/>
    <mergeCell ref="A279:A288"/>
    <mergeCell ref="C273:C274"/>
    <mergeCell ref="D465:D466"/>
    <mergeCell ref="H255:H256"/>
    <mergeCell ref="H267:H268"/>
    <mergeCell ref="D434:D435"/>
    <mergeCell ref="D318:D319"/>
    <mergeCell ref="D297:D301"/>
    <mergeCell ref="D292:D295"/>
    <mergeCell ref="D309:D310"/>
    <mergeCell ref="E438:E439"/>
    <mergeCell ref="F438:F439"/>
    <mergeCell ref="G438:G439"/>
    <mergeCell ref="D426:D427"/>
    <mergeCell ref="H311:H312"/>
    <mergeCell ref="H297:H301"/>
    <mergeCell ref="B303:B304"/>
    <mergeCell ref="C318:C319"/>
    <mergeCell ref="F179:F180"/>
    <mergeCell ref="G179:G180"/>
    <mergeCell ref="H179:H180"/>
    <mergeCell ref="I179:I180"/>
    <mergeCell ref="J179:J180"/>
    <mergeCell ref="K179:K180"/>
    <mergeCell ref="L179:L180"/>
    <mergeCell ref="A465:A481"/>
    <mergeCell ref="B465:B481"/>
    <mergeCell ref="D412:D413"/>
    <mergeCell ref="B190:B202"/>
    <mergeCell ref="B267:B272"/>
    <mergeCell ref="A267:A272"/>
    <mergeCell ref="A273:A278"/>
    <mergeCell ref="B273:B278"/>
    <mergeCell ref="C311:C312"/>
    <mergeCell ref="D311:D312"/>
    <mergeCell ref="B412:B413"/>
    <mergeCell ref="A412:A413"/>
    <mergeCell ref="A414:A430"/>
    <mergeCell ref="A453:A464"/>
    <mergeCell ref="C438:C439"/>
    <mergeCell ref="D438:D439"/>
    <mergeCell ref="B453:B464"/>
  </mergeCells>
  <phoneticPr fontId="0" type="noConversion"/>
  <dataValidations count="7">
    <dataValidation type="decimal" allowBlank="1" showInputMessage="1" showErrorMessage="1" error="Введенное число превышает допустимое значение" sqref="H479:I481 H465:M466 J479:K480 H412:M417 H448:M454 H436:M437 H461:M463 L479:M481 J411 J373:M374 H420:M434 J403:M404 J406 H440:M446 H398:M398 K400:M402 K405:M405 K394:M397 K384:M391 J392:M393 I388:I397 H386:H397 K379:M382 K407:M411 H400:I410 H374:H384 H363:I364 H366:I373 K366:M372 K363:M364 K375:M377 I374:I386 L406:M406 H281:M281 L266:M270 H291:M297 H255:M255 H302:M310 H288:M289 H262:I264 J261:M264 J257:M259 J269:K270 J266:K267 H266:I270 H273:M279 J246:M246 J237:M237 O243:S243 H239:M240 H242:M244 H347:M354 H338:I342 J338:K341 J331:K335 J320 J327:J329 J323:J325 K328:K329 H318:M319 H328:H329 K320:M325 I328:I335 H331:H335 L328:M335 K327:M327 L338:M342 H136 H138:H141 I136:I141 H116:J116 J136:M136 J138:M141 H112:M112 H122:M124 H133:M133 H146:M157 H143:M143 H58:I60 J39 H75:M78 H72:M73 H63:M64 H67:M68 J58:J59 K58:M60 H17:M17 K39:M43 H45:M54 H56:M56 H39:I43 K97:M104 H85:M87 H80:M83 H93:M94 H106:M106 H109:M110 J97:J100 J102:J104 H97:I104 J196:J199 J201 J195:M195 K196:M203 H208:M208 H213:M218 H220:M229 H231:M233 H203:J203 H186:M190 H160:M160 O151:T151">
      <formula1>-99999999999</formula1>
      <formula2>99999999999</formula2>
    </dataValidation>
    <dataValidation type="textLength" allowBlank="1" showInputMessage="1" showErrorMessage="1" error="Недопустимое количество символов в строке" sqref="B465 B431:B432 B453:B454 B414 E400 B394:B398 B405:B407 B366:B367 B363:B364 B373:B374 F292:F295 F288:G288 E283:G284 F261:G261 F253:G253 E252:G252 E254:G254 E260:G260 F276:G276 F270:G270 E271:G272 F266:G266 C271 F282:G282 C286:C288 F239:G239 E241:G242 E249:G249 B347:B351 B338:B340 E326:G326 E144:G144 F145:G145 F132:G132 F119:G119 C112 C115:C116 F116:G116 C122 E120:G120 E38:G38 E66:G66 C68:C72 B72 E78:G78 F27:G27 B10 E24:G24 E26:G26 F25:G25 E54:G55 E92:G92 F91:G91 E89:G90 E107:G107 E84:G84 E105:G105 F109:G109 F111:G111 F182:G182 E184:G188 E178:G178 E189:F189 F201:G202 F231:G231 E219:G221 E229:G230 E156:G156">
      <formula1>0</formula1>
      <formula2>255</formula2>
    </dataValidation>
    <dataValidation type="whole" allowBlank="1" showInputMessage="1" showErrorMessage="1" errorTitle="Ошибка ввода" error="Введите целое число между 100 и 9999" sqref="O407:O410 P404:P406 O374:O403">
      <formula1>100</formula1>
      <formula2>9999</formula2>
    </dataValidation>
    <dataValidation allowBlank="1" showInputMessage="1" showErrorMessage="1" error="Недопустимое количество символов в строке" sqref="B403:B404 B368 B122:B132"/>
    <dataValidation allowBlank="1" showInputMessage="1" showErrorMessage="1" error="Введенное число превышает допустимое значение" sqref="N404"/>
    <dataValidation type="textLength" allowBlank="1" showInputMessage="1" showErrorMessage="1" sqref="B408:B411">
      <formula1>0</formula1>
      <formula2>255</formula2>
    </dataValidation>
    <dataValidation type="textLength" allowBlank="1" showErrorMessage="1" error="Недопустимое количество символов в строке" sqref="N52:N53 E27">
      <formula1>0</formula1>
      <formula2>255</formula2>
    </dataValidation>
  </dataValidations>
  <pageMargins left="0.15748031496062992" right="0.15748031496062992" top="1.3779527559055118" bottom="0.39370078740157483" header="0.51181102362204722" footer="0.31496062992125984"/>
  <pageSetup paperSize="9" scale="44" fitToHeight="35" orientation="landscape" r:id="rId1"/>
  <headerFooter alignWithMargins="0">
    <oddFooter>Страница &amp;P</oddFooter>
  </headerFooter>
  <rowBreaks count="8" manualBreakCount="8">
    <brk id="53" max="16383" man="1"/>
    <brk id="67" max="16383" man="1"/>
    <brk id="84" max="16383" man="1"/>
    <brk id="109" max="16383" man="1"/>
    <brk id="146" max="16383" man="1"/>
    <brk id="165" max="16383" man="1"/>
    <brk id="232" max="16383" man="1"/>
    <brk id="3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реестр</vt:lpstr>
      <vt:lpstr>реестр!Заголовки_для_печати</vt:lpstr>
      <vt:lpstr>реестр!Область_печати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Котова</dc:creator>
  <cp:lastModifiedBy>User</cp:lastModifiedBy>
  <cp:lastPrinted>2013-06-13T06:35:14Z</cp:lastPrinted>
  <dcterms:created xsi:type="dcterms:W3CDTF">2009-06-30T04:50:06Z</dcterms:created>
  <dcterms:modified xsi:type="dcterms:W3CDTF">2013-06-13T06:36:36Z</dcterms:modified>
</cp:coreProperties>
</file>