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48" activeTab="0"/>
  </bookViews>
  <sheets>
    <sheet name="прил.4" sheetId="1" r:id="rId1"/>
    <sheet name="прил.5" sheetId="2" r:id="rId2"/>
    <sheet name="прил.6" sheetId="3" r:id="rId3"/>
  </sheets>
  <definedNames>
    <definedName name="Excel_BuiltIn_Print_Area_1">'прил.5'!$A$6:$E$943</definedName>
    <definedName name="Excel_BuiltIn_Print_Area_2">'прил.6'!$B$6:$F$1288</definedName>
    <definedName name="Excel_BuiltIn_Print_Area_3">'прил.4'!$A$6:$C$84</definedName>
    <definedName name="_xlnm.Print_Titles" localSheetId="0">'прил.4'!$25:$26</definedName>
    <definedName name="_xlnm.Print_Titles" localSheetId="1">'прил.5'!$13:$13</definedName>
    <definedName name="_xlnm.Print_Titles" localSheetId="2">'прил.6'!$18:$18</definedName>
    <definedName name="_xlnm.Print_Area" localSheetId="0">'прил.4'!$A$1:$D$84</definedName>
    <definedName name="_xlnm.Print_Area" localSheetId="1">'прил.5'!$A$1:$F$943</definedName>
    <definedName name="_xlnm.Print_Area" localSheetId="2">'прил.6'!$B$1:$G$1286</definedName>
  </definedNames>
  <calcPr fullCalcOnLoad="1"/>
</workbook>
</file>

<file path=xl/sharedStrings.xml><?xml version="1.0" encoding="utf-8"?>
<sst xmlns="http://schemas.openxmlformats.org/spreadsheetml/2006/main" count="9029" uniqueCount="689">
  <si>
    <t xml:space="preserve">Возмещение  затрат на содержание незаселенных жилых помещений муниципального жилищного фонда и коммунальные услуги </t>
  </si>
  <si>
    <t>350 03 00</t>
  </si>
  <si>
    <t>514 02 14</t>
  </si>
  <si>
    <t>Субсидии на возмещение затрат по реализации мероприятий по энергосбережению в отношении общего имущества собственников помещений в многоквартирном доме</t>
  </si>
  <si>
    <t>350 05 00</t>
  </si>
  <si>
    <t>"Безбарьерная среда" на 2011-2013 годы</t>
  </si>
  <si>
    <t>795 01 07</t>
  </si>
  <si>
    <t>Строительство магистральных сетей для застройки восточной части Заягорбского района</t>
  </si>
  <si>
    <t>102 02 11</t>
  </si>
  <si>
    <t>Строительство кладбища в районе д. Ивачево</t>
  </si>
  <si>
    <t>102 02 12</t>
  </si>
  <si>
    <t>Строительство полигона твердых бытовых отходов (ТБО) № 2</t>
  </si>
  <si>
    <t>102 02 13</t>
  </si>
  <si>
    <t>Строительство магистральных сетей для застройки восточной части Зашекснинского района</t>
  </si>
  <si>
    <t>102 02 15</t>
  </si>
  <si>
    <t>Долгосрочная целевая программа "Вода Вологодчины" на 2011-2020 годы (субсидии на капитальные вложения)</t>
  </si>
  <si>
    <t>522 47 00</t>
  </si>
  <si>
    <t>Внедрение системы доочистки, реконструкция аэротенков ОСК (субсидии на капитальные вложения)</t>
  </si>
  <si>
    <t>522 47 02</t>
  </si>
  <si>
    <t>Строительство, реконструкция и модернизация городских сетей канализации (субсидии на капитальные вложения)</t>
  </si>
  <si>
    <t>522 47 03</t>
  </si>
  <si>
    <t xml:space="preserve">Реконструкция городского парка культуры и отдыха (Соляной сад) </t>
  </si>
  <si>
    <t>102 02 16</t>
  </si>
  <si>
    <t>Долгосрочная целевая программа "Безбарьерная среда" на 2010-2014 годы (за счет субсидий)</t>
  </si>
  <si>
    <t>522 57 00</t>
  </si>
  <si>
    <t>Реконструкция городского парка культуры и отдыха (Соляной сад) (субсидии на капитальные вложения)</t>
  </si>
  <si>
    <t>522 71 04</t>
  </si>
  <si>
    <t xml:space="preserve">Благоустройство </t>
  </si>
  <si>
    <t>600 00 00</t>
  </si>
  <si>
    <t>Уличное освещение</t>
  </si>
  <si>
    <t>600 01 00</t>
  </si>
  <si>
    <t>Содержание объектов благоустройства городского округа</t>
  </si>
  <si>
    <t>600 02 00</t>
  </si>
  <si>
    <t>Мероприятия в области жилищно-коммунального хозяйства</t>
  </si>
  <si>
    <t>355 00 00</t>
  </si>
  <si>
    <t>Проведение конкурсов в области жилищно-коммунального хозяйства</t>
  </si>
  <si>
    <t>355 01 00</t>
  </si>
  <si>
    <t>Осуществление отдельных государственных полномочий в сфере охраны окружающей среды (за счет субвенций)</t>
  </si>
  <si>
    <t>525 07 00</t>
  </si>
  <si>
    <t>Природоохранные мероприятия</t>
  </si>
  <si>
    <t>443</t>
  </si>
  <si>
    <t>Детские дошкольные учреждения</t>
  </si>
  <si>
    <t>420 00 00</t>
  </si>
  <si>
    <t>420 99 00</t>
  </si>
  <si>
    <t xml:space="preserve">Cубсидии автономным учреждениям на финансовое обеспечение муниципального задания на оказание муниципальных услуг (выполнение работ) </t>
  </si>
  <si>
    <t>801</t>
  </si>
  <si>
    <t>Реализация государственных функций в области социальной политики</t>
  </si>
  <si>
    <t>514 00 00</t>
  </si>
  <si>
    <t>Обеспечение публичных нормативных обязательств города</t>
  </si>
  <si>
    <t>514 02 00</t>
  </si>
  <si>
    <t>Постановление Череповецкой городской Думы от 28.12.2004 года № 172 "О денежной компенсации на приобретение книгоиздательской продукции и периодических изданий"</t>
  </si>
  <si>
    <t>Реконструкция мостового перехода через р. Ягорбу по пр. Победы</t>
  </si>
  <si>
    <t>102 02 22</t>
  </si>
  <si>
    <t>514 02 03</t>
  </si>
  <si>
    <t>Социальные выплаты</t>
  </si>
  <si>
    <t>005</t>
  </si>
  <si>
    <t>Постановление Череповецкой городской Думы от 23.09.2003 года № 120 "Об учреждении городских премий имени И.А.Милютина в области образования, городских стипендий и премий одаренным детям"</t>
  </si>
  <si>
    <t>514 02 04</t>
  </si>
  <si>
    <t>Осуществление отдельных государственных полномочий в сфере образования</t>
  </si>
  <si>
    <t>525 01 00</t>
  </si>
  <si>
    <t>Обеспечение воспитания и обучения детей-инвалидов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учебно-наглядные пособия (за счет субвенций)</t>
  </si>
  <si>
    <t>525 01 04</t>
  </si>
  <si>
    <t>Школы-детские сады, школы начальные, неполные средние и средние</t>
  </si>
  <si>
    <t>421 00 00</t>
  </si>
  <si>
    <t>421 99 00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</si>
  <si>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</si>
  <si>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Премии и стипендии обучающимся общеобразовательных учреждений</t>
  </si>
  <si>
    <t>340</t>
  </si>
  <si>
    <t>Обеспечение деятельности подведомственных учреждений (за счет субвенций)</t>
  </si>
  <si>
    <t>Субсидии автономным учреждениям на финансовое обеспечение муниципального задания на оказание муниципальных услуг (выполнение работ) (за счет субвенций)</t>
  </si>
  <si>
    <t>Субсидии бюджетным учреждениям на финансовое обеспечение муниципального задания на оказание муниципальных услуг (выполнение работ) (за счет субвенций)</t>
  </si>
  <si>
    <t>Учреждения по внешкольной работе с детьми</t>
  </si>
  <si>
    <t>423 00 00</t>
  </si>
  <si>
    <t>423 99 00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</si>
  <si>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</si>
  <si>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</si>
  <si>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</si>
  <si>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</si>
  <si>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>Обеспечение питанием школьников (в том числе молоком) (за счет субсидий)</t>
  </si>
  <si>
    <t>436 12 01</t>
  </si>
  <si>
    <t>Решение Череповецкой городской Думы от 29.06.2010 года № 128 "О проведении городского конкурса профессионального мастерства "Учитель года"</t>
  </si>
  <si>
    <t>514 02 05</t>
  </si>
  <si>
    <t>Строительство объектов сметной стоимостью до 100 млн. рублей в рамках реализации долгосрочной целевой программы "Инвестиции в объекты капитального строительства на 2010-2013 годы и перспективу до 2020 года" (субсидии на капитальные вложения)</t>
  </si>
  <si>
    <t>522 40 01</t>
  </si>
  <si>
    <t>520 09 00</t>
  </si>
  <si>
    <t xml:space="preserve">Осуществление отдельных государственных полномочий в сфере образования </t>
  </si>
  <si>
    <t>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№ 1719-ОЗ "О наделении органов местного самоуправления отдельными государственными полномочиями в сфере образования" (за счет субвенций)</t>
  </si>
  <si>
    <t>525 01 01</t>
  </si>
  <si>
    <t>522 68 00</t>
  </si>
  <si>
    <t>Содержание и обучение детей с ограниченными возможностями здоровья, в том числе детей-сирот и детей, оставшихся без попечения родителей, за время их пребывания в соответствующем муниципальном специальном (коррекционном) образовательном учреждении для обучающихся, воспитанников с ограниченными возможностями здоровья (за счет субвенций)</t>
  </si>
  <si>
    <t>525 01 05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</si>
  <si>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</si>
  <si>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</si>
  <si>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</si>
  <si>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</si>
  <si>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431 99 00</t>
  </si>
  <si>
    <t>Мероприятия по проведению оздоровительной кампании детей</t>
  </si>
  <si>
    <t>432 00 00</t>
  </si>
  <si>
    <t xml:space="preserve">Оздоровление детей </t>
  </si>
  <si>
    <t>432 02 00</t>
  </si>
  <si>
    <t>Приобретение товаров, работ, услуг в пользу граждан (за счет субвенций)</t>
  </si>
  <si>
    <t>323</t>
  </si>
  <si>
    <t>Оздоровление детей (за счет городского бюджета)</t>
  </si>
  <si>
    <t>432 02 03</t>
  </si>
  <si>
    <t xml:space="preserve">Приобретение товаров, работ, услуг в пользу граждан </t>
  </si>
  <si>
    <t>Долгосрочная целевая программа "Развитие системы отдыха детей, их оздоровления и занятости в Вологодской области на 2009-2015 годы" (субсидии на капитальные вложения)</t>
  </si>
  <si>
    <t>522 11 00</t>
  </si>
  <si>
    <t>"Обеспечение жильем молодых семей" на 2011-2015 годы</t>
  </si>
  <si>
    <t>Долгосрочная целевая программа противодействия коррупции в городе Череповце на 2011-2013 годы</t>
  </si>
  <si>
    <t>Приобретение товаров, работ, услуг в пользу граждан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</si>
  <si>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самоуправления отдельными государственными полномочиями в сфере социальной защиты населения области", (за исключением полномочий, указанных в части 2 и пункте 8 части 6 статьи 2)" (за счет субвенций)</t>
  </si>
  <si>
    <t>525 02 00</t>
  </si>
  <si>
    <t xml:space="preserve"> 07 </t>
  </si>
  <si>
    <t xml:space="preserve"> 09 </t>
  </si>
  <si>
    <t>Строительство средней общеобразовательной школы № 24 в 112 мкр. на 33 класса</t>
  </si>
  <si>
    <t>102 02 02</t>
  </si>
  <si>
    <t>Строительство детского сада  № 35 в 105 мкр.</t>
  </si>
  <si>
    <t>102 02 06</t>
  </si>
  <si>
    <t>Строительство детского сада № 35 на 330 мест в 105 мкр.</t>
  </si>
  <si>
    <t>Строительство детского сада № 27 в 115 мкр.</t>
  </si>
  <si>
    <t>102 02 19</t>
  </si>
  <si>
    <t>Учреждения, обеспечивающие предоставление услуг в сфере образования</t>
  </si>
  <si>
    <t>435 00 00</t>
  </si>
  <si>
    <t>435 99 00</t>
  </si>
  <si>
    <t>Государственная поддержка в сфере образования</t>
  </si>
  <si>
    <t>436 01 00</t>
  </si>
  <si>
    <t>Комплексная безопасность образовательных учреждений (за счет субсидий)</t>
  </si>
  <si>
    <t>436 01 05</t>
  </si>
  <si>
    <t>Поощрение городских округов и муниципальных районов за достижение наилучших значений показателей деятельности органов местного самоуправления (за счет субсидий)</t>
  </si>
  <si>
    <t>Подпрограмма "Модернизация содержания общего и дошкольного образования в условиях введения федеральных государственных образовательных стандартов" (за счет субсидий)</t>
  </si>
  <si>
    <t>Подпрограмма "Модернизация содержания общего и дошкольного образования в условиях введения федеральных государственных образовательных стандартов" (за счет субсидии)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</si>
  <si>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</si>
  <si>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</si>
  <si>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</si>
  <si>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Бюджетные инвестиции в объекты муниципальной собственности бюджетным учреждениям</t>
  </si>
  <si>
    <t>806</t>
  </si>
  <si>
    <t>Решение Череповецкой городской Думы от 30.10.2012 № 203 "О мерах социальной поддержки работников муниципальных дошкольных образовательных учреждений"</t>
  </si>
  <si>
    <t>Решение Череповецкой городской Думы от 29.05.2012 № 98 "О мерах социальной помощи"</t>
  </si>
  <si>
    <t xml:space="preserve">Долгосрочная целевая программа "Энергосбережение и повышение энергетической эффективности на территории Вологодской области на 2010-2015 годы и на перспективу до 2020 года"  (за счет субсидий)     </t>
  </si>
  <si>
    <t>522 55 00</t>
  </si>
  <si>
    <t>Долгосрочная целевая программа организации допризывной подготовки граждан Вологодской области на 2011-2013 годы (за счет субсидий)</t>
  </si>
  <si>
    <t>522 58 00</t>
  </si>
  <si>
    <t>Долгосрочная целевая программа "Развитие образования в сфере культуры и искусства в Вологодской области на 2011-2013 годы" (за счет субсидий)</t>
  </si>
  <si>
    <t>522 62 00</t>
  </si>
  <si>
    <t>Организация и осуществление деятельности по опеке и попечительству в отношении несовершеннолетних (за счет субвенций)</t>
  </si>
  <si>
    <t>525 03 00</t>
  </si>
  <si>
    <t>Мероприятия в сфере образования</t>
  </si>
  <si>
    <t>022</t>
  </si>
  <si>
    <t>Строительство улицы Раахе на участке от Октябрьского пр. до ул.Рыбинской</t>
  </si>
  <si>
    <t>Строительство улицы Рыбинская на участке от ул.Раахе до ул.Монтклер</t>
  </si>
  <si>
    <t>Строительство транспортной развязки Октябрьский мост - ул. Раахе</t>
  </si>
  <si>
    <t>Капитальный ремонт нежилых объектов муниципальной собственности, осуществляемый казенным учреждением</t>
  </si>
  <si>
    <t xml:space="preserve">Ежемесячное денежное вознаграждение за классное руководство (за счет субвенций)
</t>
  </si>
  <si>
    <t>Ежемесячное денежное вознаграждение за классное руководство (за счет субвенций)</t>
  </si>
  <si>
    <t>"Одаренные дети" на 2011-2013 годы</t>
  </si>
  <si>
    <t>795 02 01</t>
  </si>
  <si>
    <t>"Укрепление материально-технической базы образовательных учреждений города и обеспечение их безопасности" на 2012-2014 годы</t>
  </si>
  <si>
    <t>795 02 02</t>
  </si>
  <si>
    <t>"Спортивный город" на 2012-2014 годы</t>
  </si>
  <si>
    <t>795 02 03</t>
  </si>
  <si>
    <t xml:space="preserve">"Отрасль "Культура города Череповца" (2012-2014 годы) </t>
  </si>
  <si>
    <t>795 02 04</t>
  </si>
  <si>
    <t>Культура</t>
  </si>
  <si>
    <t>Мероприятия в сфере культуры и кинематографии</t>
  </si>
  <si>
    <t>440 01 00</t>
  </si>
  <si>
    <t>440 02 00</t>
  </si>
  <si>
    <t xml:space="preserve"> 08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</si>
  <si>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</si>
  <si>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</si>
  <si>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</si>
  <si>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</si>
  <si>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</si>
  <si>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</si>
  <si>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</si>
  <si>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</si>
  <si>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</si>
  <si>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Долгосрочная целевая программа "Пожарная безопасность учреждений культуры" на 2012-2014 годы (за счет субсидий)</t>
  </si>
  <si>
    <t>522 05 00</t>
  </si>
  <si>
    <t>Долгосрочная целевая программа "Развитие библиотечного дела в Вологодской области на 2012-2016 годы" (за счет субсидий)</t>
  </si>
  <si>
    <t>522 20 00</t>
  </si>
  <si>
    <t>Долгосрочная целевая программа "Традиционная народная культура как основа сохранения культурной самобытности Вологодской области на 2011-2014 годы" (за счет субсидий)</t>
  </si>
  <si>
    <t>522 21 00</t>
  </si>
  <si>
    <t>Строительство объектов сметной стоимостью до 100 млн. руб.</t>
  </si>
  <si>
    <t xml:space="preserve">"Информатизация библиотек города Череповца" на 2012-2014 годы </t>
  </si>
  <si>
    <t>795 02 05</t>
  </si>
  <si>
    <t>Реализация региональных программ модернизации здравоохранения субъектов Российской Федерации</t>
  </si>
  <si>
    <t>096 00 00</t>
  </si>
  <si>
    <t>096 02 00</t>
  </si>
  <si>
    <t>Больницы, клиники, госпитали, медико-санитарные части</t>
  </si>
  <si>
    <t>470 00 00</t>
  </si>
  <si>
    <t>470 99 00</t>
  </si>
  <si>
    <t>Осуществление отдельных государственных полномочий в сфере здравоохранения (за счет субвенций)</t>
  </si>
  <si>
    <t>525 15 00</t>
  </si>
  <si>
    <t>Станции скорой и неотложной  помощи</t>
  </si>
  <si>
    <t>477 00 00</t>
  </si>
  <si>
    <t>Межбюджетные трансферты по решению Череповецкой городской Думы от 24.01.2012 № 13 "О межмуниципальном сотрудничестве"</t>
  </si>
  <si>
    <t>477 03 00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</si>
  <si>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 (за счет субвенций)</t>
  </si>
  <si>
    <t>520 18 00</t>
  </si>
  <si>
    <t>096 01 00</t>
  </si>
  <si>
    <t xml:space="preserve">Строительство поликлиники в 105 мкр. </t>
  </si>
  <si>
    <t>102 02 04</t>
  </si>
  <si>
    <t>Реализация государственных функций в области здравоохранения</t>
  </si>
  <si>
    <t>485 00 00</t>
  </si>
  <si>
    <t>Прочие мероприятия в области здравоохранения</t>
  </si>
  <si>
    <t>485 97 00</t>
  </si>
  <si>
    <t>Удешевление стоимости путевок на санаторно-курортное лечение работников бюджетной сферы города</t>
  </si>
  <si>
    <t>485 97 02</t>
  </si>
  <si>
    <t>Мероприятия в области здравоохранения</t>
  </si>
  <si>
    <t>067</t>
  </si>
  <si>
    <t>Удешевление стоимости путевок на санаторно-курортное лечение работников бюджетной сферы области (за счет субсидий)</t>
  </si>
  <si>
    <t>485 97 04</t>
  </si>
  <si>
    <t xml:space="preserve"> 485 97 04 </t>
  </si>
  <si>
    <t>Решение Череповецкой городской Думы от 23.12.2008 года № 148 "О проведении городских конкурсов "Лучший врач года", "Лучший специалист со средним медицинским образованием"</t>
  </si>
  <si>
    <t>514 02 06</t>
  </si>
  <si>
    <t>Долгосрочная целевая программа "Эффективная и безопасная лучевая диагностика" на 2010-2012 годы (за счет субвенций)</t>
  </si>
  <si>
    <t>522 06 00</t>
  </si>
  <si>
    <t>Долгосрочная целевая программа "Пожарная безопасность учреждений здравоохранения" на 2009-2012 годы (за счет субвенций)</t>
  </si>
  <si>
    <t>522 18 00</t>
  </si>
  <si>
    <t>Пенсионное 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</si>
  <si>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</si>
  <si>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</si>
  <si>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</si>
  <si>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</si>
  <si>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Долгосрочная целевая программа "Безбарьерная среда" на 2010-2014 годы (за счет субвенций)</t>
  </si>
  <si>
    <t>Долгосрочная целевая программа "Старшее поколение" на 2011-2015 годы (за счет субвенций)</t>
  </si>
  <si>
    <t>522 64 00</t>
  </si>
  <si>
    <t>Долгосрочная целевая программа "Дополнительные мероприятия, направленные на повышение качества жизни детей, семей с детьми в Вологодской области" на 2012-2015 годы (за счет субвенций)</t>
  </si>
  <si>
    <t>522 70 00</t>
  </si>
  <si>
    <t xml:space="preserve">Федеральная целевая программа «Жилище» на 2011-2015 годы </t>
  </si>
  <si>
    <t>100 88 00</t>
  </si>
  <si>
    <t>Подпрограмма "Обеспечение жильем молодых семей" (за счет субсидий)</t>
  </si>
  <si>
    <t>100 88 20</t>
  </si>
  <si>
    <t xml:space="preserve">Субсидии на обеспечение жильем </t>
  </si>
  <si>
    <t>501</t>
  </si>
  <si>
    <t>Социальная помощь</t>
  </si>
  <si>
    <t>505 00 00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</si>
  <si>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(за счет субвенций)</t>
  </si>
  <si>
    <t>505 34 00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</si>
  <si>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(за счет субвенций)</t>
  </si>
  <si>
    <t>505 34 01</t>
  </si>
  <si>
    <t xml:space="preserve">Социальные выплаты </t>
  </si>
  <si>
    <t>Строительство детского сада № 35 на 330 мест в 105 мкр. (субсидии на капитальные вложения)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</si>
  <si>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(за счет субвенций)</t>
  </si>
  <si>
    <t>505 34 02</t>
  </si>
  <si>
    <t>Оплата жилищно-коммунальных услуг отдельным категориям граждан (за счет субвенций)</t>
  </si>
  <si>
    <t xml:space="preserve"> 505 46 00 </t>
  </si>
  <si>
    <t>505 46 00</t>
  </si>
  <si>
    <t xml:space="preserve">Предоставление гражданам субсидий на оплату жилого помещения и коммунальных услуг (за счет субвенций) </t>
  </si>
  <si>
    <t>505 48 00</t>
  </si>
  <si>
    <t>Оказание других видов социальной помощи</t>
  </si>
  <si>
    <t>505 85 00</t>
  </si>
  <si>
    <t xml:space="preserve">Мероприятия в области социальной политики  </t>
  </si>
  <si>
    <t>514 01 00</t>
  </si>
  <si>
    <t xml:space="preserve">Городские мероприятия в области социальной политики  </t>
  </si>
  <si>
    <t>514 01 01</t>
  </si>
  <si>
    <t>Мероприятия в области социальной политики</t>
  </si>
  <si>
    <t>068</t>
  </si>
  <si>
    <t>Постановление Череповецкой городской Думы от 27.09.2005 № 87 "О Положении о звании "Почетный гражданин города Череповца"</t>
  </si>
  <si>
    <t>514 02 01</t>
  </si>
  <si>
    <t>514 02 02</t>
  </si>
  <si>
    <t>514 02 07</t>
  </si>
  <si>
    <t>102 02 05</t>
  </si>
  <si>
    <t>Реконструкция городского парка культуры и отдыха (Соляной сад)</t>
  </si>
  <si>
    <t>Строительство мостового перехода через р. Шексну в створе ул. Архангельской</t>
  </si>
  <si>
    <t>Решение Череповецкой городской Думы от 27.09.2011 № 170 "О предоставлении мер социальной поддержки инвалидам Великой Отечественной войны"</t>
  </si>
  <si>
    <t>514 02 08</t>
  </si>
  <si>
    <t>Долгосрочная целевая программа "Обеспечение жильем молодых семей в Вологодской области на 2012-2015 годы" (за счет субсидий)</t>
  </si>
  <si>
    <t>522 23 00</t>
  </si>
  <si>
    <t>от                 №</t>
  </si>
  <si>
    <t>ГОРОДСКОГО БЮДЖЕТА ПО РАЗДЕЛАМ, ПОДРАЗДЕЛАМ, ЦЕЛЕВЫМ СТАТЬЯМ И ВИДАМ РАСХОДОВ</t>
  </si>
  <si>
    <t>Обеспечение социальной поддержки детей, обучающихся в муниципальных общеобразовательных учреждениях, из многодетных семей, приемных семей, имеющих в своем составе трех и более детей, в том числе родных, в части предоставления денежных выплат на проезд на внутригородском транспорте (кроме такси), а также в автобусах пригородных и внутрирайонных линий и приобретение комплекта детской одежды для посещения школьных занятий, спортивной формы для занятий физической культурой (за счет субвенций)</t>
  </si>
  <si>
    <t>525 01 02</t>
  </si>
  <si>
    <t>Осуществление отдельных государственных полномочий в соответствии с  законом области "О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области" (за счет субвенций)</t>
  </si>
  <si>
    <t>525 04 00</t>
  </si>
  <si>
    <t>795 01 03</t>
  </si>
  <si>
    <t>Компенсация части родительской платы, взимаемой с родителей (законных представителей) за содержание детей в муниципальных образовательных учреждениях, реализующих основную общеобразовательную программу дошкольного образования (за счет субвенций)</t>
  </si>
  <si>
    <t>520 10 00</t>
  </si>
  <si>
    <t>Содержание ребенка в семье опекуна и приемной семье, а также вознаграждение, причитающееся приемному родителю (за счет субвенций)</t>
  </si>
  <si>
    <t>520 13 00</t>
  </si>
  <si>
    <t>Предоставление гражданам субсидий на оплату жилого помещения и коммунальных услуг (за счет субвенций)</t>
  </si>
  <si>
    <t>Организация и осуществление деятельности по опеке и попечительству в отношении совершеннолетних граждан, нуждающихся в опеке или попечительстве (за счет субвенций)</t>
  </si>
  <si>
    <t>525 12 00</t>
  </si>
  <si>
    <t>525 14 00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</si>
  <si>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</si>
  <si>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</si>
  <si>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</si>
  <si>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</si>
  <si>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Мероприятия в области здравоохранения, спорта и физической культуры, туризма</t>
  </si>
  <si>
    <t>079</t>
  </si>
  <si>
    <t>Поддержка и развитие физической культуры и спорта (за счет субсидий)</t>
  </si>
  <si>
    <t>512 97 01</t>
  </si>
  <si>
    <t>Периодические издания, учрежденные органами местного самоуправления</t>
  </si>
  <si>
    <t>457 00 00</t>
  </si>
  <si>
    <t>457 95 00</t>
  </si>
  <si>
    <t>457 99 00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</si>
  <si>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</si>
  <si>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</si>
  <si>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</si>
  <si>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</si>
  <si>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ППП</t>
  </si>
  <si>
    <t>МЭРИЯ ГОРОДА</t>
  </si>
  <si>
    <t>Общегосударственные вопросы</t>
  </si>
  <si>
    <t xml:space="preserve">Субвенции на 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 </t>
  </si>
  <si>
    <t xml:space="preserve">Выполнение функций государственными органами </t>
  </si>
  <si>
    <t>Национальная безопасность и правоохранительная деятельность</t>
  </si>
  <si>
    <t>Долгосрочные городские целевые программы</t>
  </si>
  <si>
    <t>Национальная экономика</t>
  </si>
  <si>
    <t>Предоставление субсидии бюджету муниципального образования город Череповец, вошедшему в список моногородов, на реализацию долгосрочной целевой муниципальной программы развития малого и среднего предпринимательства в городе Череповце на 2009-2012 годы (за счет субсидий)</t>
  </si>
  <si>
    <t>Образование</t>
  </si>
  <si>
    <t>Оздоровление детей</t>
  </si>
  <si>
    <t>Социальная политика</t>
  </si>
  <si>
    <t>Средства массовой информации</t>
  </si>
  <si>
    <t>Переодическая печать и издательства</t>
  </si>
  <si>
    <t>ЧЕРЕПОВЕЦКАЯ ГОРОДСКАЯ ДУМА</t>
  </si>
  <si>
    <t>ДЕПАРТАМЕНТ ЖИЛИЩНО-КОММУНАЛЬНОГО ХОЗЯЙСТВА МЭРИИ ГОРОДА</t>
  </si>
  <si>
    <t>Жилищно-коммунальное хозяйство</t>
  </si>
  <si>
    <t>Охрана окружающей среды</t>
  </si>
  <si>
    <t>Городские мероприятия в области социальной политики</t>
  </si>
  <si>
    <t>УПРАВЛЕНИЕ АРХИТЕКТУРЫ И ГРАДОСТРОИТЕЛЬСТВА МЭРИИ ГОРОДА</t>
  </si>
  <si>
    <t>Реализация государственных функций в области национальной экономики</t>
  </si>
  <si>
    <t>УПРАВЛЕНИЕ ОБРАЗОВАНИЯ МЭРИИ ГОРОДА</t>
  </si>
  <si>
    <t xml:space="preserve"> Мероприятия по проведению оздоровительной кампании детей</t>
  </si>
  <si>
    <t xml:space="preserve">  Прочие расходы</t>
  </si>
  <si>
    <t xml:space="preserve">Ведомственные целевые программы </t>
  </si>
  <si>
    <t xml:space="preserve">Здравоохранение </t>
  </si>
  <si>
    <t xml:space="preserve"> 10 </t>
  </si>
  <si>
    <t>УПРАВЛЕНИЕ ЗДРАВООХРАНЕНИЯ МЭРИИ ГОРОДА</t>
  </si>
  <si>
    <t>ФИНАНСОВОЕ УПРАВЛЕНИЕ МЭРИИ ГОРОДА</t>
  </si>
  <si>
    <t>Обслуживание государственного и муниципального долга</t>
  </si>
  <si>
    <t>УПРАВЛЕНИЕ ПО ДЕЛАМ КУЛЬТУРЫ МЭРИИ ГОРОДА</t>
  </si>
  <si>
    <t xml:space="preserve">Культура, кинематография </t>
  </si>
  <si>
    <t>Комплектование книжных фондов библиотек муниципальных образований (за счет межбюджетных трансфертов)</t>
  </si>
  <si>
    <t>КОМИТЕТ ПО ФИЗИЧЕСКОЙ КУЛЬТУРЕ И СПОРТУ МЭРИИ ГОРОДА</t>
  </si>
  <si>
    <t>ё</t>
  </si>
  <si>
    <t xml:space="preserve">09 </t>
  </si>
  <si>
    <t>Физическая культура и спорт</t>
  </si>
  <si>
    <t xml:space="preserve">Физическая культура </t>
  </si>
  <si>
    <t>КОМИТЕТ СОЦИАЛЬНОЙ ЗАЩИТЫ НАСЕЛЕНИЯ ГОРОДА</t>
  </si>
  <si>
    <t>Постановление Череповецкой городской Думы от 27.09.2005 № 88 "О Положении о Почетном знаке "За особые заслуги перед городом Череповцом"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</si>
  <si>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самоуправления отдельными государственными полномочиями в сфере труда и социальной защиты населения области", (за исключением полномочий, указанных в части 2 и пункте 8 части 6 статьи 2)" (за счет субвенций)</t>
  </si>
  <si>
    <t>КОМИТЕТ ПО УПРАВЛЕНИЮ ИМУЩЕСТВОМ ГОРОДА</t>
  </si>
  <si>
    <t>КАПИТАЛЬНЫЕ РЕМОНТЫ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</si>
  <si>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</si>
  <si>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</si>
  <si>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600 04 00</t>
  </si>
  <si>
    <t>Здравоохранение</t>
  </si>
  <si>
    <t>КАПИТАЛЬНОЕ СТРОИТЕЛЬСТВО</t>
  </si>
  <si>
    <t xml:space="preserve"> 02 </t>
  </si>
  <si>
    <t xml:space="preserve">Культура и кинематография </t>
  </si>
  <si>
    <t>КОМИТЕТ ПО КОНТРОЛЮ В СФЕРЕ БЛАГОУСТРОЙСТВА И ОХРАНЫ ОКРУЖАЮЩЕЙ СРЕДЫ ГОРОДА</t>
  </si>
  <si>
    <t>УПРАВЛЕНИЕ КАПИТАЛЬНОГО СТРОИТЕЛЬСТВА И РЕМОНТОВ МЭРИИ ГОРОДА</t>
  </si>
  <si>
    <t>ТЕРРИТОРИАЛЬНАЯ ИЗБИРАТЕЛЬНАЯ КОМИССИЯ ГОРОДА ЧЕРЕПОВЦА</t>
  </si>
  <si>
    <t>102 02 17</t>
  </si>
  <si>
    <t>Строительство магистральных сетей для застройки Зашекснинского района 112 мкр. (2 этап)</t>
  </si>
  <si>
    <t>436 21 00</t>
  </si>
  <si>
    <t>Модернизация региональных систем общего образования (за счет субсидий)</t>
  </si>
  <si>
    <t>Субсидии бюджетным учреждениям на иные цели (за счет субвенций)</t>
  </si>
  <si>
    <t>Субсидии автономным учреждениям на иные цели (за счет субвенций)</t>
  </si>
  <si>
    <t>514 02 09</t>
  </si>
  <si>
    <t xml:space="preserve">Долгосрочная целевая программа "Безбарьерная среда" на 2010-2014 годы (за счет субвенций)  </t>
  </si>
  <si>
    <t>514 02 10</t>
  </si>
  <si>
    <t>Решение Череповецкой городской Думы от 03.04.2012 № 48 "Об оказании единовременной социальной помощи"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</si>
  <si>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</si>
  <si>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345 00 00</t>
  </si>
  <si>
    <t>Малое и среднее предпринимательство</t>
  </si>
  <si>
    <t>Комплектование книжных фондов библиотек муниципальных образований  (за счет межбюджетных трансфертов)</t>
  </si>
  <si>
    <t>Поддержка дорожного хозяйства</t>
  </si>
  <si>
    <t>315 02 00</t>
  </si>
  <si>
    <t>Капитальный ремонт и ремонт автомобильных дорог общего пользования населенных пунктов (за счет субсидий)</t>
  </si>
  <si>
    <t>315 02 01</t>
  </si>
  <si>
    <t>Средства из регионального дорожного фонда</t>
  </si>
  <si>
    <t>890</t>
  </si>
  <si>
    <t>315 02 02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</si>
  <si>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(за счет субсидий)</t>
  </si>
  <si>
    <t>315 02 04</t>
  </si>
  <si>
    <t>Осуществление дорожной деятельности в отношении автомобильных дорог общего пользования местного значения (за счет субсидий)</t>
  </si>
  <si>
    <t>514 02 11</t>
  </si>
  <si>
    <t>098 01 00</t>
  </si>
  <si>
    <t>Обеспечение мероприятий по капитальному ремонту многоквартирных домов (за счет субсидий)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</si>
  <si>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</si>
  <si>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Реализация программ модернизации здравоохранения в части внедрения современных информационных систем в здравоохранении (за счет межбюджетных трансфертов)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</si>
  <si>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 (за счет межбюджетных трансфертов)</t>
  </si>
  <si>
    <t>Составление (изменение) списков кандидатов в присяжные заседатели федеральных судов общей юрисдикции в Российской Федерации (за счет субвенций)</t>
  </si>
  <si>
    <t>Осуществление отдельных государственных полномочий в сфере труда (за счет субвенций)</t>
  </si>
  <si>
    <t>Долгосрочная целевая программа "Развитие системы отдыха детей, их оздоровления и занятости в городе Череповце на 2012-2015 годы"</t>
  </si>
  <si>
    <t>ГОРОДСКОГО БЮДЖЕТА ПО РАЗДЕЛАМ, ПОДРАЗДЕЛАМ ФУНКЦИОНАЛЬНОЙ КЛАССИФИКАЦИИ</t>
  </si>
  <si>
    <t>ЗА 2012 ГОД</t>
  </si>
  <si>
    <t>Приложение  4</t>
  </si>
  <si>
    <t>Кассовое исполнение</t>
  </si>
  <si>
    <t xml:space="preserve">РАСХОДЫ </t>
  </si>
  <si>
    <t xml:space="preserve">ГОРОДСКОГО БЮДЖЕТА ПО РАЗДЕЛАМ, ПОДРАЗДЕЛАМ, ЦЕЛЕВЫМ СТАТЬЯМ И ВИДАМ РАСХОДОВ </t>
  </si>
  <si>
    <t>ФУНКЦИОНАЛЬНОЙ КЛАССИФИКАЦИИ ЗА 2012 ГОД</t>
  </si>
  <si>
    <t>Приложение 5</t>
  </si>
  <si>
    <t>В ВЕДОМСТВЕННОЙ СТРУКТУРЕ РАСХОДОВ ЗА 2012 ГОД</t>
  </si>
  <si>
    <t>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      № 1719-ОЗ "О наделении органов местного самоуправления отдельными государственными полномочиями в сфере образования" (за счет субвенций)</t>
  </si>
  <si>
    <t>514 02 13</t>
  </si>
  <si>
    <t>Долгосрочная целевая программа "Реконструкция и строительство детских садов на территории Вологодской области" на 2012 - 2020 годы (субсидии на капитальные вложения)</t>
  </si>
  <si>
    <t>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         № 1719-ОЗ "О наделении органов местного самоуправления отдельными государственными полномочиями в сфере образования" (за счет субвенций)</t>
  </si>
  <si>
    <t xml:space="preserve">КУЛЬТУРА, КИНЕМАТОГРАФИЯ 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</si>
  <si>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     № 1718-ОЗ "О наделении органов местного самоуправления отдельными государственными полномочиями в сфере социальной защиты населения области", (за исключением полномочий, указанных в части 2 и пункте 8 части 6 статьи 2)" (за счет субвенций)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</si>
  <si>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    № 1718-ОЗ "О наделении органов местного самоуправления отдельными государственными полномочиями в сфере социальной защиты населения области", (за исключением полномочий, указанных в части 2 и пункте 8 части 6 статьи 2)" (за счет субвенций)</t>
  </si>
  <si>
    <t>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    № 1719-ОЗ "О наделении органов местного самоуправления отдельными государственными полномочиями в сфере образования" (за счет субвенций)</t>
  </si>
  <si>
    <t>РАСХОДЫ</t>
  </si>
  <si>
    <t>тыс. рублей</t>
  </si>
  <si>
    <t>Наименование</t>
  </si>
  <si>
    <t>Раздел</t>
  </si>
  <si>
    <t>Подраздел</t>
  </si>
  <si>
    <t>ОБЩЕГОСУДАРСТВЕННЫЕ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</si>
  <si>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</si>
  <si>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</si>
  <si>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</si>
  <si>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</si>
  <si>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</si>
  <si>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</si>
  <si>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</si>
  <si>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Судебная система</t>
  </si>
  <si>
    <t>05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</si>
  <si>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</si>
  <si>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</si>
  <si>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</si>
  <si>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</si>
  <si>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</si>
  <si>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</si>
  <si>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</si>
  <si>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</si>
  <si>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 ДЕЯТЕЛЬНОСТЬ</t>
  </si>
  <si>
    <t>09</t>
  </si>
  <si>
    <t>НАЦИОНАЛЬНАЯ ЭКОНОМИКА</t>
  </si>
  <si>
    <t>Общеэкономические вопросы</t>
  </si>
  <si>
    <t>Транспорт</t>
  </si>
  <si>
    <t>08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</si>
  <si>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</si>
  <si>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</si>
  <si>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</si>
  <si>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</si>
  <si>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</si>
  <si>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</si>
  <si>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</si>
  <si>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</si>
  <si>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</si>
  <si>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</si>
  <si>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</si>
  <si>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</si>
  <si>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</si>
  <si>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</si>
  <si>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</si>
  <si>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</si>
  <si>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</si>
  <si>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</si>
  <si>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</si>
  <si>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</si>
  <si>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</si>
  <si>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 xml:space="preserve">Культура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</si>
  <si>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</si>
  <si>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</si>
  <si>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</si>
  <si>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</si>
  <si>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</si>
  <si>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</si>
  <si>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</si>
  <si>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</si>
  <si>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</si>
  <si>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</si>
  <si>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</si>
  <si>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</si>
  <si>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</si>
  <si>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</si>
  <si>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</si>
  <si>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</si>
  <si>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</si>
  <si>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</si>
  <si>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</si>
  <si>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</si>
  <si>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</si>
  <si>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ИТОГО РАСХОДОВ</t>
  </si>
  <si>
    <t>тыс.рублей</t>
  </si>
  <si>
    <t>ПР</t>
  </si>
  <si>
    <t>ЦСР</t>
  </si>
  <si>
    <t>ВР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</si>
  <si>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</si>
  <si>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</si>
  <si>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</si>
  <si>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</si>
  <si>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 xml:space="preserve">Выполнение функций органами местного самоуправления </t>
  </si>
  <si>
    <t>500</t>
  </si>
  <si>
    <t>Центральный аппарат</t>
  </si>
  <si>
    <t>002 04 00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</si>
  <si>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</si>
  <si>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</si>
  <si>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</si>
  <si>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</si>
  <si>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Городские целевые программы</t>
  </si>
  <si>
    <t>795 00 00</t>
  </si>
  <si>
    <t>Долгосрочные целевые программы</t>
  </si>
  <si>
    <t>795 01 00</t>
  </si>
  <si>
    <t>"Мероприятия, направленные на создание безопасных условий труда в органах городского самоуправления и муниципальных учреждениях города Череповца" на 2012-2016 годы</t>
  </si>
  <si>
    <t>795 01 08</t>
  </si>
  <si>
    <t>Иные безвозмездные и безвозвратные перечисления</t>
  </si>
  <si>
    <t>520 00 00</t>
  </si>
  <si>
    <t>Поощрение за качественное управление муниципальными финансами (за счет субсидий)</t>
  </si>
  <si>
    <t>520 36 00</t>
  </si>
  <si>
    <t>Осуществление отдельных государственных полномочий</t>
  </si>
  <si>
    <t>525 00 00</t>
  </si>
  <si>
    <t xml:space="preserve">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(за счет субвенций) </t>
  </si>
  <si>
    <t>525 05 00</t>
  </si>
  <si>
    <t>514 02 12</t>
  </si>
  <si>
    <t>Решение Череповецкой городской Думы от 30.10.2012 № 198 "Об оказании единовременной социальной помощи"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</si>
  <si>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</si>
  <si>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</si>
  <si>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Осуществление отдельных государственных полномочий по созданию в муниципальных районах и городских округах области административных комиссий (за счет субвенций)  </t>
  </si>
  <si>
    <t>525 11 00</t>
  </si>
  <si>
    <t>520 35 00</t>
  </si>
  <si>
    <t>522 03 00</t>
  </si>
  <si>
    <t>522 03 01</t>
  </si>
  <si>
    <t>Долгосрочная целевая программа "Развитие образования в Вологодской области на 2011 - 2015 годы"</t>
  </si>
  <si>
    <t>% исполнения</t>
  </si>
  <si>
    <t>514 41 00</t>
  </si>
  <si>
    <t>Решение Череповецкой городской Думы от 29.05.2012 года № 97 "О мерах социальной поддержки"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</si>
  <si>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</si>
  <si>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Осуществление отдельных государственных полномочий по 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"Об административных правонарушениях в Вологодской области" (за счет субвенций)</t>
  </si>
  <si>
    <t>525 13 00</t>
  </si>
  <si>
    <t>001 40 00</t>
  </si>
  <si>
    <t>Осуществление отдельных государственных полномочий в сфере регулирования цен и тарифов (за счет субвенций)</t>
  </si>
  <si>
    <t>522 68 01</t>
  </si>
  <si>
    <t>525 08 00</t>
  </si>
  <si>
    <t xml:space="preserve">Проведение выборов и референдумов </t>
  </si>
  <si>
    <t>020 00 00</t>
  </si>
  <si>
    <t xml:space="preserve">Повышение правовой культуры избирателей и обучение организаторов выборов </t>
  </si>
  <si>
    <t>020 04 00</t>
  </si>
  <si>
    <t>Проведение выборов</t>
  </si>
  <si>
    <t>020 04 01</t>
  </si>
  <si>
    <t>Прочие расходы</t>
  </si>
  <si>
    <t>013</t>
  </si>
  <si>
    <t>Обеспечение мероприятий по предвыборной кампании</t>
  </si>
  <si>
    <t>020 04 02</t>
  </si>
  <si>
    <t>Субсидии автономным учреждениям на иные цели</t>
  </si>
  <si>
    <t>802</t>
  </si>
  <si>
    <t>Субсидии бюджетным учреждениям на иные цели</t>
  </si>
  <si>
    <t>805</t>
  </si>
  <si>
    <t>070 00 00</t>
  </si>
  <si>
    <t>Резервные фонды мэрии города</t>
  </si>
  <si>
    <t>070 05 00</t>
  </si>
  <si>
    <t>Обеспечение приватизации и проведение предпродажной подготовки объектов приватизации</t>
  </si>
  <si>
    <t>002 29 00</t>
  </si>
  <si>
    <t>Реализация государственной политики в области приватизации и управления муниципальной собственностью</t>
  </si>
  <si>
    <t>090 00 00</t>
  </si>
  <si>
    <t>Оценка недвижимости, признание прав и регулирование отношений по государственной  и муниципальной собственности</t>
  </si>
  <si>
    <t>090 02 00</t>
  </si>
  <si>
    <t>Реализация функций, связанных с общегосударственным управлением</t>
  </si>
  <si>
    <t>092 00 00</t>
  </si>
  <si>
    <t>Выполнение других обязательств органов местного самоуправления</t>
  </si>
  <si>
    <t>092 03 00</t>
  </si>
  <si>
    <t>Субсидии некоммерческим организациям</t>
  </si>
  <si>
    <t>019</t>
  </si>
  <si>
    <t>Капитальный ремонт нежилых объектов муниципальной собственности осуществляемый казенным учреждением</t>
  </si>
  <si>
    <t>710</t>
  </si>
  <si>
    <t>Уплата налога на имущество организаций и земельного налога</t>
  </si>
  <si>
    <t>092 95 00</t>
  </si>
  <si>
    <t>Содержание казенных учреждений</t>
  </si>
  <si>
    <t>701</t>
  </si>
  <si>
    <t>Обеспечение деятельности подведомственных учреждений</t>
  </si>
  <si>
    <t>092 99 00</t>
  </si>
  <si>
    <t>Бюджетные инвестиции в объекты муниципальной собственности казенным учреждениям</t>
  </si>
  <si>
    <t>702</t>
  </si>
  <si>
    <t>Учреждения культуры и мероприятия в сфере культуры и кинематографии</t>
  </si>
  <si>
    <t>440 00 00</t>
  </si>
  <si>
    <t>440 95 00</t>
  </si>
  <si>
    <t>440 99 00</t>
  </si>
  <si>
    <t xml:space="preserve">Осуществление отдельных государственных полномочий в сфере архивного дела (за счет субвенций) </t>
  </si>
  <si>
    <t>525 06 00</t>
  </si>
  <si>
    <t>"Здоровый город" на 2009-2015 годы</t>
  </si>
  <si>
    <t>795 01 01</t>
  </si>
  <si>
    <t>"Экология города" на 2009-2015 годы</t>
  </si>
  <si>
    <t>795 01 02</t>
  </si>
  <si>
    <t>795 01 06</t>
  </si>
  <si>
    <t>"Энергетическое обследование и выполнение мероприятий по энергосбережению по результатам его проведения в бюджетных организациях города Череповца" на 2012-2014 годы</t>
  </si>
  <si>
    <t>795 01 09</t>
  </si>
  <si>
    <t xml:space="preserve">"Противопожарные мероприятия в городе Череповце" на 2012-2014 годы </t>
  </si>
  <si>
    <t>795 01 10</t>
  </si>
  <si>
    <t>Ведомственные целевые программы</t>
  </si>
  <si>
    <t>795 02 00</t>
  </si>
  <si>
    <t>"Разработка стратегии развития города на период до 2022 года и совершенствование системы стратегического управления городом" на 2012 год</t>
  </si>
  <si>
    <t>795 02 07</t>
  </si>
  <si>
    <t xml:space="preserve">Средства, выделяемые из бюджета при выполнении условий   </t>
  </si>
  <si>
    <t>900 00 00</t>
  </si>
  <si>
    <t xml:space="preserve">Бюджетные инвестиции в объекты муниципальной собственности казенным учреждениям </t>
  </si>
  <si>
    <t>Поисковые и аварийно-спасательные учреждения</t>
  </si>
  <si>
    <t>302 00 00</t>
  </si>
  <si>
    <t>302 95 00</t>
  </si>
  <si>
    <t>302 99 00</t>
  </si>
  <si>
    <t>Реализация государственной политики занятости населения</t>
  </si>
  <si>
    <t>510 00 00</t>
  </si>
  <si>
    <t>Осуществление полномочий органами местного самоуправления в области содействия занятости населения</t>
  </si>
  <si>
    <t>510 02 00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</si>
  <si>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</si>
  <si>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804</t>
  </si>
  <si>
    <t>Другие виды транспорта</t>
  </si>
  <si>
    <t>317 00 00</t>
  </si>
  <si>
    <t>Долгосрочная целевая программа "Инвестиции в объекты капитального строительства на 2010 - 2013 годы и перспективу до 2020 года" (субсидии на капитальные вложения)</t>
  </si>
  <si>
    <t>Строительство объектов сметной стоимостью до 100 млн.рублей в рамках реализации долгосрочной целевой программы "Инвестиции в объекты капитального строительства на 2010-2013 годы и перспективу до 2020 года" (субсидии на капитальные вложения)</t>
  </si>
  <si>
    <t>Строительство объектов стоимостью до 100 млн.рублей в рамках реализации долгосрочной целевой программы "Инвестиции в объекты капитального строительства на 2010-2013 годы и на перспективу до 2020 года" (субсидии на капитальные вложения)</t>
  </si>
  <si>
    <t>Решение Череповецкой городской Думы от 29.05.2012 № 94 "О социальной помощи"</t>
  </si>
  <si>
    <t>Решение Череповецкой городской Думы от 29.05.2012 № 93 "О социальной  помощи"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</si>
  <si>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</si>
  <si>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</si>
  <si>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</si>
  <si>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006</t>
  </si>
  <si>
    <t>Бюджетные инвестиции в объекты капитального строительства, не включенные в целевые программы</t>
  </si>
  <si>
    <t>102 00 00</t>
  </si>
  <si>
    <t>Строительство объектов общегражданского назначения</t>
  </si>
  <si>
    <t>102 02 00</t>
  </si>
  <si>
    <t>Строительство объектов сметной стоимостью до 100 млн. рублей</t>
  </si>
  <si>
    <t>102 02 01</t>
  </si>
  <si>
    <t xml:space="preserve">Бюджетные инвестиции </t>
  </si>
  <si>
    <t>400</t>
  </si>
  <si>
    <t>102 02 03</t>
  </si>
  <si>
    <t>102 02 07</t>
  </si>
  <si>
    <t>102 02 08</t>
  </si>
  <si>
    <t xml:space="preserve">Строительство улицы Маяковского (от пр.Победы до ул. Сталеваров) </t>
  </si>
  <si>
    <t>102 02 10</t>
  </si>
  <si>
    <t>Реконструкция путепровода через пр.Победы в районе ул.Судостроительной с расширением улично-дорожной сети</t>
  </si>
  <si>
    <t>102 02 14</t>
  </si>
  <si>
    <t>Реконструкция Северного шоссе на участке от Кирилловского шоссе до ул.Моченкова</t>
  </si>
  <si>
    <t>102 02 21</t>
  </si>
  <si>
    <t>Дорожное хозяйство</t>
  </si>
  <si>
    <t>315 00 00</t>
  </si>
  <si>
    <t>Содержание и управление дорожным хозяйством</t>
  </si>
  <si>
    <t>315 01 00</t>
  </si>
  <si>
    <t>Ремонт и содержание автомобильных дорог городского округа</t>
  </si>
  <si>
    <t>315 01 04</t>
  </si>
  <si>
    <t>522 00 00</t>
  </si>
  <si>
    <t>Долгосрочная целевая программа "Инвестиции в объекты капитального строительства на 2010-2013 годы и перспективу до 2020 года" (субсидии на капитальные вложения)</t>
  </si>
  <si>
    <t>522 40 00</t>
  </si>
  <si>
    <t>Реконструкция мостового перехода через реку Ягорбу по пр.Победы (субсидии на капитальные вложения)</t>
  </si>
  <si>
    <t>522 40 02</t>
  </si>
  <si>
    <t>Долгосрочная целевая программа "Экология промышленного города" на 2012-2014 годы (субсидии на капитальные вложения)</t>
  </si>
  <si>
    <t>522 71 00</t>
  </si>
  <si>
    <t>Строительство объектов сметной стоимостью до 100 млн. рублей в рамках реализации долгосрочной целевой программы "Экология промышленного города" на 2012-2014 годы (субсидии на капитальные вложения)</t>
  </si>
  <si>
    <t>522 71 01</t>
  </si>
  <si>
    <t>Строительство улицы Маяковского (от пр.Победы до ул.Сталеваров) (субсидии на капитальные вложения)</t>
  </si>
  <si>
    <t>522 71 02</t>
  </si>
  <si>
    <t>Реконструкция путепровода через пр.Победы в районе ул.Судостроительной (с расширением улично-дорожной сети) (субсидии на капитальные вложения)</t>
  </si>
  <si>
    <t>522 71 03</t>
  </si>
  <si>
    <t>"Благоустройство и повышение внешней привлекательности города" на 2012-2014 годы</t>
  </si>
  <si>
    <t>795 02 06</t>
  </si>
  <si>
    <t>Информационные технологии и связь</t>
  </si>
  <si>
    <t>330 00 00</t>
  </si>
  <si>
    <t>330 99 00</t>
  </si>
  <si>
    <t>345 01 00</t>
  </si>
  <si>
    <t>345 01 14</t>
  </si>
  <si>
    <t>Реализация государственных функций в области  национальной экономики</t>
  </si>
  <si>
    <t>340 00 00</t>
  </si>
  <si>
    <t xml:space="preserve">Мероприятия по землеустройству и землепользованию </t>
  </si>
  <si>
    <t>340 03 00</t>
  </si>
  <si>
    <t>340 99 00</t>
  </si>
  <si>
    <t>"Развитие системы отдыха детей, их оздоровления и занятости в городе Череповце на 2012-2015 годы"</t>
  </si>
  <si>
    <t>795 01 11</t>
  </si>
  <si>
    <t>811</t>
  </si>
  <si>
    <t>Долгосрочная целевая программа "Доступное жилье в Вологодской области на 2009-2013 годы" (за счет субсидий)</t>
  </si>
  <si>
    <t>522 26 00</t>
  </si>
  <si>
    <t>Разработка документов территориального планирования (за счет субсидий)</t>
  </si>
  <si>
    <t>522 26 03</t>
  </si>
  <si>
    <t>Муниципальная программа развития субъектов  малого и среднего предпринимательства в городе Череповце на 2009-2012 годы</t>
  </si>
  <si>
    <t>Модернизация региональных систем общего образования (за счет субвенций)</t>
  </si>
  <si>
    <t>Долгосрочная  целевая программа  "Реконструкция  и строительство  детских садов на территории Вологодской области" на 2012 - 2020 годы" (субсидии на капитальные вложения)</t>
  </si>
  <si>
    <t>795 01 04</t>
  </si>
  <si>
    <t>"Безбарьерная среда" на 2011-2014 годы</t>
  </si>
  <si>
    <t xml:space="preserve">Субсидии  юридическим лицам </t>
  </si>
  <si>
    <t>"Развитие инвестиционного потенциала города Череповца" на 2010-2015 годы</t>
  </si>
  <si>
    <t>795 01 05</t>
  </si>
  <si>
    <t>Обеспечение мероприятий по капитальному ремонту многоквартирных домов и переселению граждан из ветхого и аварийного жилищного фонда</t>
  </si>
  <si>
    <t xml:space="preserve">05 </t>
  </si>
  <si>
    <t>098 00 00</t>
  </si>
  <si>
    <t>098 01 01</t>
  </si>
  <si>
    <t>Обеспечение мероприятий по капитальному ремонту многоквартирных домов и переселению граждан из ветхого и аварийного жилищного фонда за счет средств бюджетов</t>
  </si>
  <si>
    <t xml:space="preserve"> 05 </t>
  </si>
  <si>
    <t>098 02 00</t>
  </si>
  <si>
    <t>Обеспечение мероприятий по капитальному ремонту многоквартирных домов за счет средств городского бюджета</t>
  </si>
  <si>
    <t>098 02 01</t>
  </si>
  <si>
    <t>Строительство жилого дома № 26 в 112 мкр.</t>
  </si>
  <si>
    <t>102 02 09</t>
  </si>
  <si>
    <t>Поддержка жилищного хозяйства</t>
  </si>
  <si>
    <t>350 00 00</t>
  </si>
  <si>
    <t>Капитальный ремонт муниципального жилищного фонда</t>
  </si>
  <si>
    <t>350 02 00</t>
  </si>
  <si>
    <t xml:space="preserve"> </t>
  </si>
  <si>
    <t>к решению Череповецкой городской Думы</t>
  </si>
  <si>
    <t>Приложение 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</si>
</sst>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#,##0.000"/>
    <numFmt numFmtId="168" formatCode="0.0%"/>
  </numFmts>
  <fonts count="48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3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2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5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29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justify"/>
      <protection/>
    </xf>
    <xf numFmtId="0" fontId="7" fillId="0" borderId="0" xfId="0" applyNumberFormat="1" applyFont="1" applyFill="1" applyBorder="1" applyAlignment="1" applyProtection="1">
      <alignment horizontal="justify"/>
      <protection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53" applyNumberFormat="1" applyFont="1" applyFill="1" applyBorder="1" applyAlignment="1" applyProtection="1">
      <alignment horizontal="left" wrapText="1"/>
      <protection hidden="1"/>
    </xf>
    <xf numFmtId="0" fontId="2" fillId="0" borderId="11" xfId="53" applyNumberFormat="1" applyFont="1" applyFill="1" applyBorder="1" applyAlignment="1" applyProtection="1">
      <alignment horizontal="left" vertical="center" wrapText="1"/>
      <protection hidden="1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1" xfId="53" applyNumberFormat="1" applyFont="1" applyFill="1" applyBorder="1" applyAlignment="1" applyProtection="1">
      <alignment horizontal="justify" vertical="center" wrapText="1"/>
      <protection hidden="1"/>
    </xf>
    <xf numFmtId="0" fontId="2" fillId="0" borderId="11" xfId="53" applyNumberFormat="1" applyFont="1" applyFill="1" applyBorder="1" applyAlignment="1" applyProtection="1">
      <alignment horizontal="justify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horizontal="justify" vertical="center" wrapText="1"/>
      <protection hidden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54" applyNumberFormat="1" applyFont="1" applyFill="1" applyBorder="1" applyAlignment="1" applyProtection="1">
      <alignment horizontal="justify" vertical="center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53" applyNumberFormat="1" applyFont="1" applyFill="1" applyBorder="1" applyAlignment="1" applyProtection="1">
      <alignment horizontal="justify" vertical="center" wrapText="1"/>
      <protection hidden="1"/>
    </xf>
    <xf numFmtId="0" fontId="2" fillId="0" borderId="10" xfId="53" applyNumberFormat="1" applyFont="1" applyFill="1" applyBorder="1" applyAlignment="1" applyProtection="1">
      <alignment horizontal="justify" vertical="center" wrapText="1"/>
      <protection hidden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164" fontId="2" fillId="0" borderId="15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16" xfId="53" applyNumberFormat="1" applyFont="1" applyFill="1" applyBorder="1" applyAlignment="1" applyProtection="1">
      <alignment horizontal="justify" vertical="center" wrapText="1"/>
      <protection hidden="1"/>
    </xf>
    <xf numFmtId="0" fontId="2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2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164" fontId="2" fillId="0" borderId="17" xfId="0" applyNumberFormat="1" applyFont="1" applyFill="1" applyBorder="1" applyAlignment="1" applyProtection="1">
      <alignment horizontal="right" vertical="center"/>
      <protection/>
    </xf>
    <xf numFmtId="0" fontId="2" fillId="3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/>
    </xf>
    <xf numFmtId="0" fontId="12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2" fillId="31" borderId="0" xfId="0" applyFont="1" applyFill="1" applyAlignment="1">
      <alignment vertical="center"/>
    </xf>
    <xf numFmtId="0" fontId="2" fillId="31" borderId="0" xfId="0" applyNumberFormat="1" applyFont="1" applyFill="1" applyBorder="1" applyAlignment="1" applyProtection="1">
      <alignment horizontal="left" vertical="center"/>
      <protection/>
    </xf>
    <xf numFmtId="168" fontId="2" fillId="31" borderId="0" xfId="0" applyNumberFormat="1" applyFont="1" applyFill="1" applyBorder="1" applyAlignment="1" applyProtection="1">
      <alignment horizontal="left" vertical="center"/>
      <protection/>
    </xf>
    <xf numFmtId="167" fontId="2" fillId="31" borderId="0" xfId="0" applyNumberFormat="1" applyFont="1" applyFill="1" applyBorder="1" applyAlignment="1" applyProtection="1">
      <alignment horizontal="left" vertical="center"/>
      <protection/>
    </xf>
    <xf numFmtId="164" fontId="2" fillId="31" borderId="0" xfId="0" applyNumberFormat="1" applyFont="1" applyFill="1" applyBorder="1" applyAlignment="1" applyProtection="1">
      <alignment horizontal="left" vertical="center"/>
      <protection/>
    </xf>
    <xf numFmtId="168" fontId="2" fillId="31" borderId="0" xfId="0" applyNumberFormat="1" applyFont="1" applyFill="1" applyAlignment="1">
      <alignment horizontal="left" vertical="center"/>
    </xf>
    <xf numFmtId="167" fontId="2" fillId="31" borderId="0" xfId="0" applyNumberFormat="1" applyFont="1" applyFill="1" applyAlignment="1">
      <alignment horizontal="left" vertical="center"/>
    </xf>
    <xf numFmtId="164" fontId="2" fillId="31" borderId="0" xfId="0" applyNumberFormat="1" applyFont="1" applyFill="1" applyAlignment="1">
      <alignment horizontal="left" vertical="center"/>
    </xf>
    <xf numFmtId="164" fontId="2" fillId="31" borderId="0" xfId="0" applyNumberFormat="1" applyFont="1" applyFill="1" applyBorder="1" applyAlignment="1">
      <alignment vertical="center"/>
    </xf>
    <xf numFmtId="0" fontId="2" fillId="31" borderId="0" xfId="0" applyFont="1" applyFill="1" applyBorder="1" applyAlignment="1">
      <alignment vertical="center"/>
    </xf>
    <xf numFmtId="168" fontId="2" fillId="31" borderId="0" xfId="0" applyNumberFormat="1" applyFont="1" applyFill="1" applyBorder="1" applyAlignment="1">
      <alignment vertical="center"/>
    </xf>
    <xf numFmtId="167" fontId="2" fillId="31" borderId="0" xfId="0" applyNumberFormat="1" applyFont="1" applyFill="1" applyAlignment="1">
      <alignment vertical="center"/>
    </xf>
    <xf numFmtId="164" fontId="2" fillId="31" borderId="0" xfId="0" applyNumberFormat="1" applyFont="1" applyFill="1" applyAlignment="1">
      <alignment vertical="center"/>
    </xf>
    <xf numFmtId="168" fontId="2" fillId="31" borderId="10" xfId="0" applyNumberFormat="1" applyFont="1" applyFill="1" applyBorder="1" applyAlignment="1" applyProtection="1">
      <alignment horizontal="center" vertical="center" wrapText="1"/>
      <protection/>
    </xf>
    <xf numFmtId="167" fontId="2" fillId="31" borderId="0" xfId="0" applyNumberFormat="1" applyFont="1" applyFill="1" applyAlignment="1">
      <alignment horizontal="center" vertical="center" wrapText="1"/>
    </xf>
    <xf numFmtId="164" fontId="2" fillId="31" borderId="0" xfId="0" applyNumberFormat="1" applyFont="1" applyFill="1" applyAlignment="1">
      <alignment horizontal="center" vertical="center" wrapText="1"/>
    </xf>
    <xf numFmtId="0" fontId="2" fillId="31" borderId="0" xfId="0" applyFont="1" applyFill="1" applyAlignment="1">
      <alignment horizontal="center" vertical="center" wrapText="1"/>
    </xf>
    <xf numFmtId="168" fontId="2" fillId="31" borderId="10" xfId="0" applyNumberFormat="1" applyFont="1" applyFill="1" applyBorder="1" applyAlignment="1">
      <alignment vertical="center"/>
    </xf>
    <xf numFmtId="167" fontId="2" fillId="31" borderId="0" xfId="0" applyNumberFormat="1" applyFont="1" applyFill="1" applyBorder="1" applyAlignment="1">
      <alignment vertical="center"/>
    </xf>
    <xf numFmtId="0" fontId="2" fillId="31" borderId="19" xfId="0" applyFont="1" applyFill="1" applyBorder="1" applyAlignment="1">
      <alignment vertical="center"/>
    </xf>
    <xf numFmtId="0" fontId="2" fillId="31" borderId="12" xfId="0" applyFont="1" applyFill="1" applyBorder="1" applyAlignment="1">
      <alignment vertical="center"/>
    </xf>
    <xf numFmtId="0" fontId="2" fillId="31" borderId="20" xfId="0" applyFont="1" applyFill="1" applyBorder="1" applyAlignment="1">
      <alignment vertical="center"/>
    </xf>
    <xf numFmtId="0" fontId="2" fillId="31" borderId="14" xfId="0" applyFont="1" applyFill="1" applyBorder="1" applyAlignment="1">
      <alignment vertical="center"/>
    </xf>
    <xf numFmtId="0" fontId="2" fillId="31" borderId="13" xfId="0" applyFont="1" applyFill="1" applyBorder="1" applyAlignment="1">
      <alignment vertical="center"/>
    </xf>
    <xf numFmtId="167" fontId="7" fillId="31" borderId="0" xfId="0" applyNumberFormat="1" applyFont="1" applyFill="1" applyAlignment="1">
      <alignment vertical="center"/>
    </xf>
    <xf numFmtId="167" fontId="2" fillId="31" borderId="12" xfId="0" applyNumberFormat="1" applyFont="1" applyFill="1" applyBorder="1" applyAlignment="1">
      <alignment vertical="center"/>
    </xf>
    <xf numFmtId="164" fontId="2" fillId="31" borderId="12" xfId="0" applyNumberFormat="1" applyFont="1" applyFill="1" applyBorder="1" applyAlignment="1">
      <alignment vertical="center"/>
    </xf>
    <xf numFmtId="167" fontId="2" fillId="31" borderId="13" xfId="0" applyNumberFormat="1" applyFont="1" applyFill="1" applyBorder="1" applyAlignment="1">
      <alignment vertical="center"/>
    </xf>
    <xf numFmtId="164" fontId="2" fillId="31" borderId="13" xfId="0" applyNumberFormat="1" applyFont="1" applyFill="1" applyBorder="1" applyAlignment="1">
      <alignment vertical="center"/>
    </xf>
    <xf numFmtId="167" fontId="7" fillId="31" borderId="12" xfId="0" applyNumberFormat="1" applyFont="1" applyFill="1" applyBorder="1" applyAlignment="1">
      <alignment vertical="center"/>
    </xf>
    <xf numFmtId="168" fontId="2" fillId="31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0" fillId="0" borderId="14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0" fillId="0" borderId="19" xfId="0" applyFill="1" applyBorder="1" applyAlignment="1">
      <alignment/>
    </xf>
    <xf numFmtId="49" fontId="2" fillId="0" borderId="10" xfId="0" applyNumberFormat="1" applyFont="1" applyFill="1" applyBorder="1" applyAlignment="1">
      <alignment horizontal="justify" vertical="center" wrapText="1"/>
    </xf>
    <xf numFmtId="0" fontId="2" fillId="0" borderId="11" xfId="0" applyNumberFormat="1" applyFont="1" applyFill="1" applyBorder="1" applyAlignment="1" applyProtection="1">
      <alignment horizontal="justify" vertical="center" wrapText="1"/>
      <protection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justify" wrapText="1"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justify" wrapText="1"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showZeros="0" tabSelected="1" view="pageBreakPreview" zoomScale="85" zoomScaleNormal="75" zoomScaleSheetLayoutView="85" zoomScalePageLayoutView="0" workbookViewId="0" topLeftCell="A46">
      <selection activeCell="D46" sqref="D1:D16384"/>
    </sheetView>
  </sheetViews>
  <sheetFormatPr defaultColWidth="9.00390625" defaultRowHeight="12.75"/>
  <cols>
    <col min="1" max="1" width="80.00390625" style="0" customWidth="1"/>
    <col min="2" max="2" width="17.125" style="0" customWidth="1"/>
    <col min="3" max="3" width="15.75390625" style="0" customWidth="1"/>
    <col min="4" max="4" width="20.125" style="185" customWidth="1"/>
  </cols>
  <sheetData>
    <row r="1" spans="3:4" ht="16.5" customHeight="1">
      <c r="C1" s="60" t="s">
        <v>388</v>
      </c>
      <c r="D1" s="1"/>
    </row>
    <row r="2" spans="3:4" ht="16.5" customHeight="1">
      <c r="C2" s="60" t="s">
        <v>687</v>
      </c>
      <c r="D2" s="1" t="s">
        <v>686</v>
      </c>
    </row>
    <row r="3" spans="3:4" ht="16.5" customHeight="1">
      <c r="C3" s="60" t="s">
        <v>269</v>
      </c>
      <c r="D3" s="1"/>
    </row>
    <row r="4" ht="16.5" customHeight="1">
      <c r="D4" s="1"/>
    </row>
    <row r="5" ht="10.5" customHeight="1"/>
    <row r="6" ht="19.5" customHeight="1" hidden="1">
      <c r="C6" s="1"/>
    </row>
    <row r="7" ht="18.75" customHeight="1" hidden="1">
      <c r="C7" s="1"/>
    </row>
    <row r="8" ht="20.25" customHeight="1" hidden="1">
      <c r="C8" s="1"/>
    </row>
    <row r="9" ht="16.5" customHeight="1">
      <c r="C9" s="61"/>
    </row>
    <row r="10" ht="16.5" customHeight="1" hidden="1">
      <c r="C10" s="2"/>
    </row>
    <row r="11" ht="16.5" customHeight="1" hidden="1">
      <c r="C11" s="1"/>
    </row>
    <row r="12" ht="16.5" customHeight="1" hidden="1">
      <c r="C12" s="1"/>
    </row>
    <row r="13" ht="16.5" customHeight="1" hidden="1">
      <c r="C13" s="1"/>
    </row>
    <row r="14" ht="16.5" customHeight="1" hidden="1">
      <c r="C14" s="1"/>
    </row>
    <row r="15" spans="1:3" ht="16.5" hidden="1">
      <c r="A15" s="4"/>
      <c r="B15" s="4"/>
      <c r="C15" s="1"/>
    </row>
    <row r="16" spans="1:3" ht="20.25" customHeight="1">
      <c r="A16" s="5"/>
      <c r="B16" s="5"/>
      <c r="C16" s="6"/>
    </row>
    <row r="17" spans="1:4" ht="18.75" customHeight="1">
      <c r="A17" s="172" t="s">
        <v>403</v>
      </c>
      <c r="B17" s="172"/>
      <c r="C17" s="172"/>
      <c r="D17" s="170"/>
    </row>
    <row r="18" spans="1:4" ht="21" customHeight="1">
      <c r="A18" s="169" t="s">
        <v>386</v>
      </c>
      <c r="B18" s="169"/>
      <c r="C18" s="169"/>
      <c r="D18" s="170"/>
    </row>
    <row r="19" spans="1:3" ht="6.75" customHeight="1" hidden="1">
      <c r="A19" s="7"/>
      <c r="B19" s="7"/>
      <c r="C19" s="7"/>
    </row>
    <row r="20" spans="1:3" ht="16.5" customHeight="1" hidden="1">
      <c r="A20" s="4"/>
      <c r="B20" s="4"/>
      <c r="C20" s="4"/>
    </row>
    <row r="21" spans="1:4" ht="16.5" customHeight="1">
      <c r="A21" s="169" t="s">
        <v>387</v>
      </c>
      <c r="B21" s="171"/>
      <c r="C21" s="171"/>
      <c r="D21" s="171"/>
    </row>
    <row r="22" spans="1:3" ht="13.5" customHeight="1">
      <c r="A22" s="4"/>
      <c r="B22" s="4"/>
      <c r="C22" s="4"/>
    </row>
    <row r="23" spans="1:3" ht="12.75" customHeight="1">
      <c r="A23" s="4"/>
      <c r="B23" s="4"/>
      <c r="C23" s="4"/>
    </row>
    <row r="24" spans="1:4" ht="16.5">
      <c r="A24" s="4"/>
      <c r="B24" s="4"/>
      <c r="C24" s="4"/>
      <c r="D24" s="8" t="s">
        <v>404</v>
      </c>
    </row>
    <row r="25" spans="1:4" ht="36.75" customHeight="1">
      <c r="A25" s="173" t="s">
        <v>405</v>
      </c>
      <c r="B25" s="173" t="s">
        <v>406</v>
      </c>
      <c r="C25" s="173" t="s">
        <v>407</v>
      </c>
      <c r="D25" s="186" t="s">
        <v>389</v>
      </c>
    </row>
    <row r="26" spans="1:4" ht="17.25" customHeight="1">
      <c r="A26" s="173"/>
      <c r="B26" s="173"/>
      <c r="C26" s="173"/>
      <c r="D26" s="188"/>
    </row>
    <row r="27" spans="1:3" ht="8.25" customHeight="1" hidden="1">
      <c r="A27" s="11"/>
      <c r="B27" s="10"/>
      <c r="C27" s="12"/>
    </row>
    <row r="28" spans="1:4" ht="21" customHeight="1">
      <c r="A28" s="13" t="s">
        <v>408</v>
      </c>
      <c r="B28" s="14" t="s">
        <v>409</v>
      </c>
      <c r="C28" s="14"/>
      <c r="D28" s="187">
        <f>SUM(D29:D36)</f>
        <v>294169.2</v>
      </c>
    </row>
    <row r="29" spans="1:4" ht="34.5" customHeight="1">
      <c r="A29" s="15" t="s">
        <v>410</v>
      </c>
      <c r="B29" s="14" t="s">
        <v>409</v>
      </c>
      <c r="C29" s="14" t="s">
        <v>411</v>
      </c>
      <c r="D29" s="187">
        <f>'прил.5'!F15</f>
        <v>1932.5</v>
      </c>
    </row>
    <row r="30" spans="1:4" ht="53.25" customHeight="1">
      <c r="A30" s="13" t="s">
        <v>412</v>
      </c>
      <c r="B30" s="14" t="s">
        <v>409</v>
      </c>
      <c r="C30" s="14" t="s">
        <v>413</v>
      </c>
      <c r="D30" s="187">
        <f>'прил.5'!F19</f>
        <v>19728.5</v>
      </c>
    </row>
    <row r="31" spans="1:4" ht="51.75" customHeight="1">
      <c r="A31" s="16" t="s">
        <v>414</v>
      </c>
      <c r="B31" s="14" t="s">
        <v>409</v>
      </c>
      <c r="C31" s="14" t="s">
        <v>415</v>
      </c>
      <c r="D31" s="187">
        <f>'прил.5'!F31</f>
        <v>106688.7</v>
      </c>
    </row>
    <row r="32" spans="1:4" ht="19.5" customHeight="1">
      <c r="A32" s="16" t="s">
        <v>416</v>
      </c>
      <c r="B32" s="14" t="s">
        <v>409</v>
      </c>
      <c r="C32" s="14" t="s">
        <v>417</v>
      </c>
      <c r="D32" s="187">
        <f>'прил.5'!F51</f>
        <v>174.5</v>
      </c>
    </row>
    <row r="33" spans="1:4" ht="34.5" customHeight="1">
      <c r="A33" s="13" t="s">
        <v>418</v>
      </c>
      <c r="B33" s="14" t="s">
        <v>409</v>
      </c>
      <c r="C33" s="14" t="s">
        <v>419</v>
      </c>
      <c r="D33" s="187">
        <f>'прил.5'!F54</f>
        <v>29432.800000000003</v>
      </c>
    </row>
    <row r="34" spans="1:4" ht="18" customHeight="1">
      <c r="A34" s="17" t="s">
        <v>420</v>
      </c>
      <c r="B34" s="14" t="s">
        <v>409</v>
      </c>
      <c r="C34" s="14" t="s">
        <v>421</v>
      </c>
      <c r="D34" s="187">
        <f>'прил.5'!F70</f>
        <v>9231.9</v>
      </c>
    </row>
    <row r="35" spans="1:4" ht="18" customHeight="1">
      <c r="A35" s="13" t="s">
        <v>422</v>
      </c>
      <c r="B35" s="14" t="s">
        <v>409</v>
      </c>
      <c r="C35" s="14" t="s">
        <v>423</v>
      </c>
      <c r="D35" s="187">
        <f>'прил.5'!F79</f>
        <v>0</v>
      </c>
    </row>
    <row r="36" spans="1:4" ht="19.5" customHeight="1">
      <c r="A36" s="13" t="s">
        <v>424</v>
      </c>
      <c r="B36" s="14" t="s">
        <v>409</v>
      </c>
      <c r="C36" s="14" t="s">
        <v>425</v>
      </c>
      <c r="D36" s="187">
        <f>'прил.5'!F83</f>
        <v>126980.3</v>
      </c>
    </row>
    <row r="37" spans="1:4" ht="34.5" customHeight="1">
      <c r="A37" s="13" t="s">
        <v>426</v>
      </c>
      <c r="B37" s="14" t="s">
        <v>413</v>
      </c>
      <c r="C37" s="14"/>
      <c r="D37" s="187">
        <f>D38</f>
        <v>57726.600000000006</v>
      </c>
    </row>
    <row r="38" spans="1:4" ht="36.75" customHeight="1">
      <c r="A38" s="13" t="s">
        <v>509</v>
      </c>
      <c r="B38" s="14" t="s">
        <v>413</v>
      </c>
      <c r="C38" s="14" t="s">
        <v>427</v>
      </c>
      <c r="D38" s="187">
        <f>'прил.5'!F130</f>
        <v>57726.600000000006</v>
      </c>
    </row>
    <row r="39" spans="1:4" ht="19.5" customHeight="1">
      <c r="A39" s="13" t="s">
        <v>428</v>
      </c>
      <c r="B39" s="14" t="s">
        <v>415</v>
      </c>
      <c r="C39" s="14"/>
      <c r="D39" s="187">
        <f>SUM(D40:D44)</f>
        <v>1432702.5000000002</v>
      </c>
    </row>
    <row r="40" spans="1:4" ht="19.5" customHeight="1">
      <c r="A40" s="18" t="s">
        <v>429</v>
      </c>
      <c r="B40" s="14" t="s">
        <v>415</v>
      </c>
      <c r="C40" s="14" t="s">
        <v>409</v>
      </c>
      <c r="D40" s="187">
        <f>'прил.5'!F150</f>
        <v>751.8</v>
      </c>
    </row>
    <row r="41" spans="1:4" ht="19.5" customHeight="1">
      <c r="A41" s="19" t="s">
        <v>430</v>
      </c>
      <c r="B41" s="14" t="s">
        <v>415</v>
      </c>
      <c r="C41" s="14" t="s">
        <v>431</v>
      </c>
      <c r="D41" s="187">
        <f>'прил.5'!F155</f>
        <v>1500</v>
      </c>
    </row>
    <row r="42" spans="1:4" ht="19.5" customHeight="1">
      <c r="A42" s="20" t="s">
        <v>432</v>
      </c>
      <c r="B42" s="14" t="s">
        <v>415</v>
      </c>
      <c r="C42" s="14" t="s">
        <v>427</v>
      </c>
      <c r="D42" s="187">
        <f>'прил.5'!F159</f>
        <v>1240881.7000000002</v>
      </c>
    </row>
    <row r="43" spans="1:4" ht="16.5" customHeight="1">
      <c r="A43" s="13" t="s">
        <v>433</v>
      </c>
      <c r="B43" s="14" t="s">
        <v>415</v>
      </c>
      <c r="C43" s="14" t="s">
        <v>434</v>
      </c>
      <c r="D43" s="187">
        <f>'прил.5'!F208</f>
        <v>53093.1</v>
      </c>
    </row>
    <row r="44" spans="1:4" ht="21" customHeight="1">
      <c r="A44" s="13" t="s">
        <v>435</v>
      </c>
      <c r="B44" s="14" t="s">
        <v>415</v>
      </c>
      <c r="C44" s="14" t="s">
        <v>436</v>
      </c>
      <c r="D44" s="187">
        <f>'прил.5'!F220</f>
        <v>136475.9</v>
      </c>
    </row>
    <row r="45" spans="1:4" ht="21.75" customHeight="1">
      <c r="A45" s="13" t="s">
        <v>437</v>
      </c>
      <c r="B45" s="14" t="s">
        <v>417</v>
      </c>
      <c r="C45" s="14"/>
      <c r="D45" s="187">
        <f>SUM(D46:D49)</f>
        <v>394674.1</v>
      </c>
    </row>
    <row r="46" spans="1:4" ht="16.5">
      <c r="A46" s="13" t="s">
        <v>438</v>
      </c>
      <c r="B46" s="14" t="s">
        <v>417</v>
      </c>
      <c r="C46" s="14" t="s">
        <v>409</v>
      </c>
      <c r="D46" s="187">
        <f>'прил.5'!F260</f>
        <v>220122.4</v>
      </c>
    </row>
    <row r="47" spans="1:4" ht="16.5">
      <c r="A47" s="13" t="s">
        <v>439</v>
      </c>
      <c r="B47" s="14" t="s">
        <v>417</v>
      </c>
      <c r="C47" s="14" t="s">
        <v>411</v>
      </c>
      <c r="D47" s="187">
        <f>'прил.5'!F291</f>
        <v>21796.100000000002</v>
      </c>
    </row>
    <row r="48" spans="1:4" ht="16.5">
      <c r="A48" s="17" t="s">
        <v>440</v>
      </c>
      <c r="B48" s="14" t="s">
        <v>417</v>
      </c>
      <c r="C48" s="14" t="s">
        <v>413</v>
      </c>
      <c r="D48" s="187">
        <f>'прил.5'!F312</f>
        <v>134096</v>
      </c>
    </row>
    <row r="49" spans="1:4" ht="18.75" customHeight="1">
      <c r="A49" s="13" t="s">
        <v>441</v>
      </c>
      <c r="B49" s="14" t="s">
        <v>417</v>
      </c>
      <c r="C49" s="14" t="s">
        <v>417</v>
      </c>
      <c r="D49" s="187">
        <f>'прил.5'!F339</f>
        <v>18659.6</v>
      </c>
    </row>
    <row r="50" spans="1:4" ht="16.5">
      <c r="A50" s="13" t="s">
        <v>442</v>
      </c>
      <c r="B50" s="14" t="s">
        <v>419</v>
      </c>
      <c r="C50" s="14"/>
      <c r="D50" s="187">
        <f>SUM(D51:D52)</f>
        <v>16689.2</v>
      </c>
    </row>
    <row r="51" spans="1:4" ht="18" customHeight="1">
      <c r="A51" s="21" t="s">
        <v>443</v>
      </c>
      <c r="B51" s="14" t="s">
        <v>419</v>
      </c>
      <c r="C51" s="14" t="s">
        <v>413</v>
      </c>
      <c r="D51" s="187">
        <f>'прил.5'!F351</f>
        <v>2052.5</v>
      </c>
    </row>
    <row r="52" spans="1:4" ht="18.75" customHeight="1">
      <c r="A52" s="13" t="s">
        <v>444</v>
      </c>
      <c r="B52" s="14" t="s">
        <v>419</v>
      </c>
      <c r="C52" s="14" t="s">
        <v>417</v>
      </c>
      <c r="D52" s="187">
        <f>'прил.5'!F355</f>
        <v>14636.7</v>
      </c>
    </row>
    <row r="53" spans="1:4" ht="16.5">
      <c r="A53" s="13" t="s">
        <v>445</v>
      </c>
      <c r="B53" s="14" t="s">
        <v>421</v>
      </c>
      <c r="C53" s="14"/>
      <c r="D53" s="187">
        <f>SUM(D54:D59)</f>
        <v>2772031.6999999997</v>
      </c>
    </row>
    <row r="54" spans="1:4" ht="16.5">
      <c r="A54" s="13" t="s">
        <v>446</v>
      </c>
      <c r="B54" s="14" t="s">
        <v>421</v>
      </c>
      <c r="C54" s="14" t="s">
        <v>409</v>
      </c>
      <c r="D54" s="187">
        <f>'прил.5'!F367</f>
        <v>972281.2999999999</v>
      </c>
    </row>
    <row r="55" spans="1:4" ht="16.5">
      <c r="A55" s="13" t="s">
        <v>447</v>
      </c>
      <c r="B55" s="14" t="s">
        <v>421</v>
      </c>
      <c r="C55" s="14" t="s">
        <v>411</v>
      </c>
      <c r="D55" s="187">
        <f>'прил.5'!F390</f>
        <v>1445138.0999999999</v>
      </c>
    </row>
    <row r="56" spans="1:4" ht="16.5" hidden="1">
      <c r="A56" s="16" t="s">
        <v>448</v>
      </c>
      <c r="B56" s="14" t="s">
        <v>421</v>
      </c>
      <c r="C56" s="14" t="s">
        <v>413</v>
      </c>
      <c r="D56" s="187"/>
    </row>
    <row r="57" spans="1:4" ht="33" customHeight="1" hidden="1">
      <c r="A57" s="13" t="s">
        <v>449</v>
      </c>
      <c r="B57" s="14" t="s">
        <v>421</v>
      </c>
      <c r="C57" s="14" t="s">
        <v>417</v>
      </c>
      <c r="D57" s="187"/>
    </row>
    <row r="58" spans="1:4" ht="16.5">
      <c r="A58" s="13" t="s">
        <v>450</v>
      </c>
      <c r="B58" s="14" t="s">
        <v>421</v>
      </c>
      <c r="C58" s="14" t="s">
        <v>421</v>
      </c>
      <c r="D58" s="187">
        <f>'прил.5'!F448</f>
        <v>86365.9</v>
      </c>
    </row>
    <row r="59" spans="1:4" ht="16.5">
      <c r="A59" s="13" t="s">
        <v>451</v>
      </c>
      <c r="B59" s="14" t="s">
        <v>421</v>
      </c>
      <c r="C59" s="14" t="s">
        <v>427</v>
      </c>
      <c r="D59" s="187">
        <f>'прил.5'!F489</f>
        <v>268246.4</v>
      </c>
    </row>
    <row r="60" spans="1:4" ht="17.25" customHeight="1">
      <c r="A60" s="13" t="s">
        <v>452</v>
      </c>
      <c r="B60" s="14" t="s">
        <v>431</v>
      </c>
      <c r="C60" s="14"/>
      <c r="D60" s="187">
        <f>SUM(D61:D62)</f>
        <v>255076.59999999998</v>
      </c>
    </row>
    <row r="61" spans="1:4" ht="18.75" customHeight="1">
      <c r="A61" s="13" t="s">
        <v>453</v>
      </c>
      <c r="B61" s="14" t="s">
        <v>431</v>
      </c>
      <c r="C61" s="14" t="s">
        <v>409</v>
      </c>
      <c r="D61" s="187">
        <f>'прил.5'!F575</f>
        <v>221979.19999999998</v>
      </c>
    </row>
    <row r="62" spans="1:7" s="22" customFormat="1" ht="17.25" customHeight="1">
      <c r="A62" s="13" t="s">
        <v>454</v>
      </c>
      <c r="B62" s="14" t="s">
        <v>431</v>
      </c>
      <c r="C62" s="14" t="s">
        <v>415</v>
      </c>
      <c r="D62" s="187">
        <f>'прил.5'!F609</f>
        <v>33097.4</v>
      </c>
      <c r="E62" s="3"/>
      <c r="F62" s="3"/>
      <c r="G62" s="3"/>
    </row>
    <row r="63" spans="1:7" s="23" customFormat="1" ht="16.5">
      <c r="A63" s="13" t="s">
        <v>455</v>
      </c>
      <c r="B63" s="14" t="s">
        <v>427</v>
      </c>
      <c r="C63" s="14"/>
      <c r="D63" s="187">
        <f>SUM(D64:D69)</f>
        <v>480873.5</v>
      </c>
      <c r="E63" s="3"/>
      <c r="F63" s="3"/>
      <c r="G63" s="3"/>
    </row>
    <row r="64" spans="1:7" ht="18.75" customHeight="1">
      <c r="A64" s="13" t="s">
        <v>456</v>
      </c>
      <c r="B64" s="14" t="s">
        <v>427</v>
      </c>
      <c r="C64" s="14" t="s">
        <v>409</v>
      </c>
      <c r="D64" s="187">
        <f>'прил.5'!F652</f>
        <v>124433.4</v>
      </c>
      <c r="E64" s="3"/>
      <c r="F64" s="3"/>
      <c r="G64" s="3"/>
    </row>
    <row r="65" spans="1:7" ht="18.75" customHeight="1">
      <c r="A65" s="13" t="s">
        <v>457</v>
      </c>
      <c r="B65" s="14" t="s">
        <v>427</v>
      </c>
      <c r="C65" s="14" t="s">
        <v>411</v>
      </c>
      <c r="D65" s="187">
        <f>'прил.5'!F667</f>
        <v>82239.2</v>
      </c>
      <c r="E65" s="3"/>
      <c r="F65" s="3"/>
      <c r="G65" s="3"/>
    </row>
    <row r="66" spans="1:7" s="26" customFormat="1" ht="19.5" customHeight="1">
      <c r="A66" s="13" t="s">
        <v>458</v>
      </c>
      <c r="B66" s="24" t="s">
        <v>427</v>
      </c>
      <c r="C66" s="24" t="s">
        <v>413</v>
      </c>
      <c r="D66" s="187">
        <f>'прил.5'!F678</f>
        <v>2210</v>
      </c>
      <c r="E66" s="25"/>
      <c r="F66" s="25"/>
      <c r="G66" s="25"/>
    </row>
    <row r="67" spans="1:7" s="27" customFormat="1" ht="19.5" customHeight="1">
      <c r="A67" s="17" t="s">
        <v>459</v>
      </c>
      <c r="B67" s="24" t="s">
        <v>427</v>
      </c>
      <c r="C67" s="24" t="s">
        <v>415</v>
      </c>
      <c r="D67" s="187">
        <f>'прил.5'!F682</f>
        <v>125570.20000000001</v>
      </c>
      <c r="E67" s="25"/>
      <c r="F67" s="25"/>
      <c r="G67" s="25"/>
    </row>
    <row r="68" spans="1:7" s="23" customFormat="1" ht="20.25" customHeight="1">
      <c r="A68" s="17" t="s">
        <v>460</v>
      </c>
      <c r="B68" s="14" t="s">
        <v>427</v>
      </c>
      <c r="C68" s="14" t="s">
        <v>417</v>
      </c>
      <c r="D68" s="187">
        <f>'прил.5'!F693</f>
        <v>5447.7</v>
      </c>
      <c r="E68" s="3"/>
      <c r="F68" s="3"/>
      <c r="G68" s="3"/>
    </row>
    <row r="69" spans="1:4" s="3" customFormat="1" ht="18" customHeight="1">
      <c r="A69" s="17" t="s">
        <v>461</v>
      </c>
      <c r="B69" s="14" t="s">
        <v>427</v>
      </c>
      <c r="C69" s="14" t="s">
        <v>427</v>
      </c>
      <c r="D69" s="187">
        <f>'прил.5'!F698</f>
        <v>140973</v>
      </c>
    </row>
    <row r="70" spans="1:4" ht="16.5">
      <c r="A70" s="13" t="s">
        <v>462</v>
      </c>
      <c r="B70" s="14" t="s">
        <v>434</v>
      </c>
      <c r="C70" s="14"/>
      <c r="D70" s="187">
        <f>SUM(D71:D75)</f>
        <v>1116576.3</v>
      </c>
    </row>
    <row r="71" spans="1:4" ht="16.5">
      <c r="A71" s="13" t="s">
        <v>463</v>
      </c>
      <c r="B71" s="14" t="s">
        <v>434</v>
      </c>
      <c r="C71" s="14" t="s">
        <v>409</v>
      </c>
      <c r="D71" s="187">
        <f>'прил.5'!F743</f>
        <v>10694.5</v>
      </c>
    </row>
    <row r="72" spans="1:4" ht="16.5">
      <c r="A72" s="13" t="s">
        <v>464</v>
      </c>
      <c r="B72" s="14" t="s">
        <v>434</v>
      </c>
      <c r="C72" s="14" t="s">
        <v>411</v>
      </c>
      <c r="D72" s="187">
        <f>'прил.5'!F747</f>
        <v>93992.8</v>
      </c>
    </row>
    <row r="73" spans="1:4" ht="16.5">
      <c r="A73" s="13" t="s">
        <v>465</v>
      </c>
      <c r="B73" s="14" t="s">
        <v>434</v>
      </c>
      <c r="C73" s="14" t="s">
        <v>413</v>
      </c>
      <c r="D73" s="187">
        <f>'прил.5'!F764</f>
        <v>866573.9</v>
      </c>
    </row>
    <row r="74" spans="1:4" ht="16.5">
      <c r="A74" s="16" t="s">
        <v>466</v>
      </c>
      <c r="B74" s="14" t="s">
        <v>434</v>
      </c>
      <c r="C74" s="14" t="s">
        <v>415</v>
      </c>
      <c r="D74" s="187">
        <f>'прил.5'!F821</f>
        <v>87150.59999999999</v>
      </c>
    </row>
    <row r="75" spans="1:4" ht="18" customHeight="1">
      <c r="A75" s="13" t="s">
        <v>467</v>
      </c>
      <c r="B75" s="14" t="s">
        <v>434</v>
      </c>
      <c r="C75" s="14" t="s">
        <v>419</v>
      </c>
      <c r="D75" s="187">
        <f>'прил.5'!F832</f>
        <v>58164.5</v>
      </c>
    </row>
    <row r="76" spans="1:4" ht="18" customHeight="1">
      <c r="A76" s="13" t="s">
        <v>468</v>
      </c>
      <c r="B76" s="14" t="s">
        <v>423</v>
      </c>
      <c r="C76" s="14"/>
      <c r="D76" s="187">
        <f>SUM(D77:D79)</f>
        <v>217696.19999999998</v>
      </c>
    </row>
    <row r="77" spans="1:4" ht="18" customHeight="1">
      <c r="A77" s="13" t="s">
        <v>469</v>
      </c>
      <c r="B77" s="14" t="s">
        <v>423</v>
      </c>
      <c r="C77" s="14" t="s">
        <v>409</v>
      </c>
      <c r="D77" s="187">
        <f>'прил.5'!F874</f>
        <v>208897.09999999998</v>
      </c>
    </row>
    <row r="78" spans="1:4" ht="18" customHeight="1" hidden="1">
      <c r="A78" s="17" t="s">
        <v>470</v>
      </c>
      <c r="B78" s="14" t="s">
        <v>423</v>
      </c>
      <c r="C78" s="14" t="s">
        <v>413</v>
      </c>
      <c r="D78" s="187"/>
    </row>
    <row r="79" spans="1:4" ht="18.75" customHeight="1">
      <c r="A79" s="13" t="s">
        <v>471</v>
      </c>
      <c r="B79" s="14" t="s">
        <v>423</v>
      </c>
      <c r="C79" s="14" t="s">
        <v>417</v>
      </c>
      <c r="D79" s="187">
        <f>'прил.5'!F901</f>
        <v>8799.1</v>
      </c>
    </row>
    <row r="80" spans="1:4" ht="18" customHeight="1">
      <c r="A80" s="13" t="s">
        <v>472</v>
      </c>
      <c r="B80" s="14" t="s">
        <v>436</v>
      </c>
      <c r="C80" s="14"/>
      <c r="D80" s="187">
        <f>D81</f>
        <v>47550.299999999996</v>
      </c>
    </row>
    <row r="81" spans="1:4" ht="18" customHeight="1">
      <c r="A81" s="13" t="s">
        <v>473</v>
      </c>
      <c r="B81" s="14" t="s">
        <v>436</v>
      </c>
      <c r="C81" s="14" t="s">
        <v>411</v>
      </c>
      <c r="D81" s="187">
        <f>'прил.5'!F920</f>
        <v>47550.299999999996</v>
      </c>
    </row>
    <row r="82" spans="1:4" ht="33.75" customHeight="1">
      <c r="A82" s="13" t="s">
        <v>474</v>
      </c>
      <c r="B82" s="14" t="s">
        <v>425</v>
      </c>
      <c r="C82" s="14"/>
      <c r="D82" s="113">
        <f>D83</f>
        <v>1590</v>
      </c>
    </row>
    <row r="83" spans="1:4" ht="16.5" customHeight="1">
      <c r="A83" s="65" t="s">
        <v>508</v>
      </c>
      <c r="B83" s="14" t="s">
        <v>425</v>
      </c>
      <c r="C83" s="14" t="s">
        <v>409</v>
      </c>
      <c r="D83" s="187">
        <f>'прил.5'!F939</f>
        <v>1590</v>
      </c>
    </row>
    <row r="84" spans="1:4" s="31" customFormat="1" ht="21.75" customHeight="1">
      <c r="A84" s="28" t="s">
        <v>475</v>
      </c>
      <c r="B84" s="29"/>
      <c r="C84" s="30"/>
      <c r="D84" s="187">
        <f>D28+D37+D39+D45+D50+D53+D60+D63+D70+D76+D80+D82</f>
        <v>7087356.2</v>
      </c>
    </row>
    <row r="86" ht="15.75" customHeight="1"/>
  </sheetData>
  <sheetProtection selectLockedCells="1" selectUnlockedCells="1"/>
  <mergeCells count="7">
    <mergeCell ref="A18:D18"/>
    <mergeCell ref="A21:D21"/>
    <mergeCell ref="A17:D17"/>
    <mergeCell ref="D25:D26"/>
    <mergeCell ref="B25:B26"/>
    <mergeCell ref="C25:C26"/>
    <mergeCell ref="A25:A26"/>
  </mergeCells>
  <printOptions/>
  <pageMargins left="1.3779527559055118" right="0.3937007874015748" top="0.7" bottom="0.73" header="0.48" footer="0.31496062992125984"/>
  <pageSetup fitToHeight="0" fitToWidth="1" horizontalDpi="300" verticalDpi="300" orientation="portrait" paperSize="9" scale="63" r:id="rId1"/>
  <headerFooter alignWithMargins="0">
    <oddHeader>&amp;C&amp;P</oddHeader>
  </headerFooter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958"/>
  <sheetViews>
    <sheetView showZeros="0" view="pageBreakPreview" zoomScale="85" zoomScaleNormal="75" zoomScaleSheetLayoutView="85" zoomScalePageLayoutView="0" workbookViewId="0" topLeftCell="A910">
      <selection activeCell="F910" sqref="F1:F16384"/>
    </sheetView>
  </sheetViews>
  <sheetFormatPr defaultColWidth="8.875" defaultRowHeight="12.75"/>
  <cols>
    <col min="1" max="1" width="93.375" style="69" customWidth="1"/>
    <col min="2" max="2" width="11.75390625" style="69" customWidth="1"/>
    <col min="3" max="3" width="9.75390625" style="69" customWidth="1"/>
    <col min="4" max="4" width="15.375" style="69" customWidth="1"/>
    <col min="5" max="5" width="10.625" style="69" customWidth="1"/>
    <col min="6" max="6" width="19.625" style="185" customWidth="1"/>
    <col min="7" max="7" width="15.375" style="69" customWidth="1"/>
    <col min="8" max="8" width="16.25390625" style="69" customWidth="1"/>
    <col min="9" max="16384" width="8.875" style="69" customWidth="1"/>
  </cols>
  <sheetData>
    <row r="1" spans="5:12" ht="16.5">
      <c r="E1" s="60" t="s">
        <v>393</v>
      </c>
      <c r="F1" s="1"/>
      <c r="G1" s="1"/>
      <c r="H1" s="1"/>
      <c r="I1" s="1"/>
      <c r="J1" s="1"/>
      <c r="K1" s="1"/>
      <c r="L1" s="1"/>
    </row>
    <row r="2" spans="5:12" ht="16.5">
      <c r="E2" s="60" t="s">
        <v>687</v>
      </c>
      <c r="F2" s="1"/>
      <c r="G2" s="1"/>
      <c r="H2" s="1"/>
      <c r="I2" s="1"/>
      <c r="J2" s="1"/>
      <c r="K2" s="1"/>
      <c r="L2" s="1"/>
    </row>
    <row r="3" spans="5:12" ht="16.5">
      <c r="E3" s="60" t="s">
        <v>269</v>
      </c>
      <c r="F3" s="1"/>
      <c r="G3" s="1"/>
      <c r="H3" s="1"/>
      <c r="I3" s="1"/>
      <c r="J3" s="1"/>
      <c r="K3" s="1"/>
      <c r="L3" s="1"/>
    </row>
    <row r="4" spans="6:12" ht="16.5">
      <c r="F4" s="1"/>
      <c r="G4" s="1"/>
      <c r="H4" s="1"/>
      <c r="I4" s="1"/>
      <c r="J4" s="1"/>
      <c r="K4" s="1"/>
      <c r="L4" s="1"/>
    </row>
    <row r="5" spans="5:12" ht="16.5">
      <c r="E5" s="102"/>
      <c r="F5" s="182"/>
      <c r="G5" s="103"/>
      <c r="H5" s="104"/>
      <c r="I5" s="102"/>
      <c r="J5" s="102"/>
      <c r="K5" s="102"/>
      <c r="L5" s="1"/>
    </row>
    <row r="6" ht="18.75" customHeight="1">
      <c r="F6" s="183"/>
    </row>
    <row r="7" spans="1:6" ht="16.5">
      <c r="A7" s="106"/>
      <c r="B7" s="106"/>
      <c r="C7" s="106"/>
      <c r="D7" s="106"/>
      <c r="E7" s="6"/>
      <c r="F7" s="183"/>
    </row>
    <row r="8" spans="1:13" ht="24" customHeight="1">
      <c r="A8" s="175" t="s">
        <v>390</v>
      </c>
      <c r="B8" s="176"/>
      <c r="C8" s="176"/>
      <c r="D8" s="176"/>
      <c r="E8" s="176"/>
      <c r="F8" s="176"/>
      <c r="G8" s="107"/>
      <c r="H8" s="107"/>
      <c r="I8" s="107"/>
      <c r="J8" s="107"/>
      <c r="K8" s="107"/>
      <c r="L8" s="107"/>
      <c r="M8" s="107"/>
    </row>
    <row r="9" spans="1:6" ht="17.25" customHeight="1">
      <c r="A9" s="174" t="s">
        <v>391</v>
      </c>
      <c r="B9" s="174"/>
      <c r="C9" s="174"/>
      <c r="D9" s="174"/>
      <c r="E9" s="174"/>
      <c r="F9" s="183"/>
    </row>
    <row r="10" spans="1:6" ht="22.5" customHeight="1">
      <c r="A10" s="177" t="s">
        <v>392</v>
      </c>
      <c r="B10" s="176"/>
      <c r="C10" s="176"/>
      <c r="D10" s="176"/>
      <c r="E10" s="176"/>
      <c r="F10" s="176"/>
    </row>
    <row r="11" spans="1:6" ht="16.5">
      <c r="A11" s="33"/>
      <c r="B11" s="33"/>
      <c r="C11" s="33"/>
      <c r="D11" s="33"/>
      <c r="E11" s="33"/>
      <c r="F11" s="183"/>
    </row>
    <row r="12" spans="1:6" ht="16.5" customHeight="1">
      <c r="A12" s="32"/>
      <c r="B12" s="32"/>
      <c r="C12" s="32"/>
      <c r="D12" s="32"/>
      <c r="E12" s="32"/>
      <c r="F12" s="60" t="s">
        <v>476</v>
      </c>
    </row>
    <row r="13" spans="1:6" s="109" customFormat="1" ht="58.5" customHeight="1">
      <c r="A13" s="9" t="s">
        <v>405</v>
      </c>
      <c r="B13" s="9" t="s">
        <v>406</v>
      </c>
      <c r="C13" s="9" t="s">
        <v>477</v>
      </c>
      <c r="D13" s="9" t="s">
        <v>478</v>
      </c>
      <c r="E13" s="9" t="s">
        <v>479</v>
      </c>
      <c r="F13" s="108" t="s">
        <v>389</v>
      </c>
    </row>
    <row r="14" spans="1:8" ht="16.5">
      <c r="A14" s="34" t="s">
        <v>408</v>
      </c>
      <c r="B14" s="14" t="s">
        <v>409</v>
      </c>
      <c r="C14" s="14"/>
      <c r="D14" s="14"/>
      <c r="E14" s="14"/>
      <c r="F14" s="35">
        <f>F15+F19+F31+F51+F54+F70+F79+F83</f>
        <v>294169.2</v>
      </c>
      <c r="G14" s="67"/>
      <c r="H14" s="67"/>
    </row>
    <row r="15" spans="1:6" ht="35.25" customHeight="1">
      <c r="A15" s="110" t="s">
        <v>410</v>
      </c>
      <c r="B15" s="14" t="s">
        <v>409</v>
      </c>
      <c r="C15" s="14" t="s">
        <v>411</v>
      </c>
      <c r="D15" s="14"/>
      <c r="E15" s="14"/>
      <c r="F15" s="35">
        <f>F16</f>
        <v>1932.5</v>
      </c>
    </row>
    <row r="16" spans="1:6" ht="39" customHeight="1">
      <c r="A16" s="111" t="s">
        <v>480</v>
      </c>
      <c r="B16" s="14" t="s">
        <v>409</v>
      </c>
      <c r="C16" s="14" t="s">
        <v>411</v>
      </c>
      <c r="D16" s="14" t="s">
        <v>481</v>
      </c>
      <c r="E16" s="14"/>
      <c r="F16" s="35">
        <f>F17</f>
        <v>1932.5</v>
      </c>
    </row>
    <row r="17" spans="1:6" ht="16.5">
      <c r="A17" s="111" t="s">
        <v>482</v>
      </c>
      <c r="B17" s="14" t="s">
        <v>409</v>
      </c>
      <c r="C17" s="14" t="s">
        <v>411</v>
      </c>
      <c r="D17" s="14" t="s">
        <v>483</v>
      </c>
      <c r="E17" s="14"/>
      <c r="F17" s="35">
        <f>F18</f>
        <v>1932.5</v>
      </c>
    </row>
    <row r="18" spans="1:6" ht="16.5">
      <c r="A18" s="111" t="s">
        <v>484</v>
      </c>
      <c r="B18" s="14" t="s">
        <v>409</v>
      </c>
      <c r="C18" s="14" t="s">
        <v>411</v>
      </c>
      <c r="D18" s="14" t="s">
        <v>483</v>
      </c>
      <c r="E18" s="14" t="s">
        <v>485</v>
      </c>
      <c r="F18" s="35">
        <f>'прил.6'!G24</f>
        <v>1932.5</v>
      </c>
    </row>
    <row r="19" spans="1:6" ht="35.25" customHeight="1">
      <c r="A19" s="34" t="s">
        <v>412</v>
      </c>
      <c r="B19" s="14" t="s">
        <v>409</v>
      </c>
      <c r="C19" s="14" t="s">
        <v>413</v>
      </c>
      <c r="D19" s="14"/>
      <c r="E19" s="14"/>
      <c r="F19" s="35">
        <f>F20+F27</f>
        <v>19728.5</v>
      </c>
    </row>
    <row r="20" spans="1:6" ht="36" customHeight="1">
      <c r="A20" s="111" t="s">
        <v>480</v>
      </c>
      <c r="B20" s="14" t="s">
        <v>409</v>
      </c>
      <c r="C20" s="14" t="s">
        <v>413</v>
      </c>
      <c r="D20" s="14" t="s">
        <v>481</v>
      </c>
      <c r="E20" s="14"/>
      <c r="F20" s="35">
        <f>F21+F23+F25</f>
        <v>19728.5</v>
      </c>
    </row>
    <row r="21" spans="1:6" ht="18" customHeight="1">
      <c r="A21" s="111" t="s">
        <v>486</v>
      </c>
      <c r="B21" s="14" t="s">
        <v>409</v>
      </c>
      <c r="C21" s="14" t="s">
        <v>413</v>
      </c>
      <c r="D21" s="14" t="s">
        <v>487</v>
      </c>
      <c r="E21" s="14"/>
      <c r="F21" s="35">
        <f>F22</f>
        <v>15303.3</v>
      </c>
    </row>
    <row r="22" spans="1:6" ht="16.5">
      <c r="A22" s="111" t="s">
        <v>484</v>
      </c>
      <c r="B22" s="14" t="s">
        <v>409</v>
      </c>
      <c r="C22" s="14" t="s">
        <v>413</v>
      </c>
      <c r="D22" s="14" t="s">
        <v>487</v>
      </c>
      <c r="E22" s="14" t="s">
        <v>485</v>
      </c>
      <c r="F22" s="35">
        <f>'прил.6'!G216</f>
        <v>15303.3</v>
      </c>
    </row>
    <row r="23" spans="1:6" ht="18" customHeight="1">
      <c r="A23" s="111" t="s">
        <v>488</v>
      </c>
      <c r="B23" s="14" t="s">
        <v>409</v>
      </c>
      <c r="C23" s="14" t="s">
        <v>413</v>
      </c>
      <c r="D23" s="14" t="s">
        <v>489</v>
      </c>
      <c r="E23" s="14"/>
      <c r="F23" s="154">
        <f>F24</f>
        <v>1385.9</v>
      </c>
    </row>
    <row r="24" spans="1:6" ht="17.25" customHeight="1">
      <c r="A24" s="111" t="s">
        <v>484</v>
      </c>
      <c r="B24" s="14" t="s">
        <v>409</v>
      </c>
      <c r="C24" s="14" t="s">
        <v>413</v>
      </c>
      <c r="D24" s="14" t="s">
        <v>489</v>
      </c>
      <c r="E24" s="14" t="s">
        <v>485</v>
      </c>
      <c r="F24" s="35">
        <f>'прил.6'!G218</f>
        <v>1385.9</v>
      </c>
    </row>
    <row r="25" spans="1:6" ht="18.75" customHeight="1">
      <c r="A25" s="111" t="s">
        <v>490</v>
      </c>
      <c r="B25" s="14" t="s">
        <v>409</v>
      </c>
      <c r="C25" s="14" t="s">
        <v>413</v>
      </c>
      <c r="D25" s="14" t="s">
        <v>491</v>
      </c>
      <c r="E25" s="14"/>
      <c r="F25" s="35">
        <f>F26</f>
        <v>3039.3</v>
      </c>
    </row>
    <row r="26" spans="1:6" ht="16.5" customHeight="1">
      <c r="A26" s="111" t="s">
        <v>484</v>
      </c>
      <c r="B26" s="14" t="s">
        <v>409</v>
      </c>
      <c r="C26" s="14" t="s">
        <v>413</v>
      </c>
      <c r="D26" s="14" t="s">
        <v>491</v>
      </c>
      <c r="E26" s="14" t="s">
        <v>485</v>
      </c>
      <c r="F26" s="35">
        <f>'прил.6'!G220</f>
        <v>3039.3</v>
      </c>
    </row>
    <row r="27" spans="1:6" ht="16.5" customHeight="1" hidden="1">
      <c r="A27" s="40" t="s">
        <v>492</v>
      </c>
      <c r="B27" s="14" t="s">
        <v>409</v>
      </c>
      <c r="C27" s="14" t="s">
        <v>413</v>
      </c>
      <c r="D27" s="14" t="s">
        <v>493</v>
      </c>
      <c r="E27" s="14"/>
      <c r="F27" s="35">
        <f>F28</f>
        <v>0</v>
      </c>
    </row>
    <row r="28" spans="1:6" ht="16.5" customHeight="1" hidden="1">
      <c r="A28" s="40" t="s">
        <v>494</v>
      </c>
      <c r="B28" s="14" t="s">
        <v>409</v>
      </c>
      <c r="C28" s="14" t="s">
        <v>413</v>
      </c>
      <c r="D28" s="14" t="s">
        <v>495</v>
      </c>
      <c r="E28" s="14"/>
      <c r="F28" s="35">
        <f>F29</f>
        <v>0</v>
      </c>
    </row>
    <row r="29" spans="1:6" ht="36.75" customHeight="1" hidden="1">
      <c r="A29" s="112" t="s">
        <v>496</v>
      </c>
      <c r="B29" s="14" t="s">
        <v>409</v>
      </c>
      <c r="C29" s="14" t="s">
        <v>413</v>
      </c>
      <c r="D29" s="14" t="s">
        <v>497</v>
      </c>
      <c r="E29" s="14"/>
      <c r="F29" s="35">
        <f>F30</f>
        <v>0</v>
      </c>
    </row>
    <row r="30" spans="1:6" ht="16.5" customHeight="1" hidden="1">
      <c r="A30" s="101" t="s">
        <v>484</v>
      </c>
      <c r="B30" s="14" t="s">
        <v>409</v>
      </c>
      <c r="C30" s="14" t="s">
        <v>413</v>
      </c>
      <c r="D30" s="14" t="s">
        <v>497</v>
      </c>
      <c r="E30" s="14" t="s">
        <v>485</v>
      </c>
      <c r="F30" s="35">
        <f>'прил.6'!G224</f>
        <v>0</v>
      </c>
    </row>
    <row r="31" spans="1:6" ht="52.5" customHeight="1">
      <c r="A31" s="111" t="s">
        <v>414</v>
      </c>
      <c r="B31" s="14" t="s">
        <v>409</v>
      </c>
      <c r="C31" s="14" t="s">
        <v>415</v>
      </c>
      <c r="D31" s="14"/>
      <c r="E31" s="14"/>
      <c r="F31" s="35">
        <f>F32+F40+F47+F35</f>
        <v>106688.7</v>
      </c>
    </row>
    <row r="32" spans="1:6" ht="39" customHeight="1">
      <c r="A32" s="111" t="s">
        <v>480</v>
      </c>
      <c r="B32" s="14" t="s">
        <v>409</v>
      </c>
      <c r="C32" s="14" t="s">
        <v>415</v>
      </c>
      <c r="D32" s="14" t="s">
        <v>481</v>
      </c>
      <c r="E32" s="14"/>
      <c r="F32" s="35">
        <f>F33</f>
        <v>104776.9</v>
      </c>
    </row>
    <row r="33" spans="1:6" ht="16.5">
      <c r="A33" s="111" t="s">
        <v>486</v>
      </c>
      <c r="B33" s="14" t="s">
        <v>409</v>
      </c>
      <c r="C33" s="14" t="s">
        <v>415</v>
      </c>
      <c r="D33" s="14" t="s">
        <v>487</v>
      </c>
      <c r="E33" s="14"/>
      <c r="F33" s="35">
        <f>F34</f>
        <v>104776.9</v>
      </c>
    </row>
    <row r="34" spans="1:6" ht="16.5" customHeight="1">
      <c r="A34" s="111" t="s">
        <v>484</v>
      </c>
      <c r="B34" s="14" t="s">
        <v>409</v>
      </c>
      <c r="C34" s="14" t="s">
        <v>415</v>
      </c>
      <c r="D34" s="14" t="s">
        <v>487</v>
      </c>
      <c r="E34" s="14" t="s">
        <v>485</v>
      </c>
      <c r="F34" s="35">
        <f>'прил.6'!G28</f>
        <v>104776.9</v>
      </c>
    </row>
    <row r="35" spans="1:6" ht="16.5" customHeight="1">
      <c r="A35" s="36" t="s">
        <v>498</v>
      </c>
      <c r="B35" s="14" t="s">
        <v>409</v>
      </c>
      <c r="C35" s="14" t="s">
        <v>415</v>
      </c>
      <c r="D35" s="14" t="s">
        <v>499</v>
      </c>
      <c r="E35" s="14"/>
      <c r="F35" s="35">
        <f>F38+F36</f>
        <v>389.6</v>
      </c>
    </row>
    <row r="36" spans="1:6" ht="50.25" customHeight="1">
      <c r="A36" s="37" t="s">
        <v>128</v>
      </c>
      <c r="B36" s="50" t="s">
        <v>409</v>
      </c>
      <c r="C36" s="50" t="s">
        <v>415</v>
      </c>
      <c r="D36" s="50" t="s">
        <v>512</v>
      </c>
      <c r="E36" s="50"/>
      <c r="F36" s="113">
        <f>F37</f>
        <v>80</v>
      </c>
    </row>
    <row r="37" spans="1:6" ht="16.5" customHeight="1">
      <c r="A37" s="101" t="s">
        <v>484</v>
      </c>
      <c r="B37" s="50" t="s">
        <v>409</v>
      </c>
      <c r="C37" s="50" t="s">
        <v>415</v>
      </c>
      <c r="D37" s="50" t="s">
        <v>512</v>
      </c>
      <c r="E37" s="50" t="s">
        <v>485</v>
      </c>
      <c r="F37" s="154">
        <f>'прил.6'!G31</f>
        <v>80</v>
      </c>
    </row>
    <row r="38" spans="1:6" ht="31.5" customHeight="1">
      <c r="A38" s="37" t="s">
        <v>500</v>
      </c>
      <c r="B38" s="14" t="s">
        <v>409</v>
      </c>
      <c r="C38" s="14" t="s">
        <v>415</v>
      </c>
      <c r="D38" s="14" t="s">
        <v>501</v>
      </c>
      <c r="E38" s="14"/>
      <c r="F38" s="35">
        <f>F39</f>
        <v>309.6</v>
      </c>
    </row>
    <row r="39" spans="1:6" ht="16.5" customHeight="1">
      <c r="A39" s="114" t="s">
        <v>484</v>
      </c>
      <c r="B39" s="14" t="s">
        <v>409</v>
      </c>
      <c r="C39" s="14" t="s">
        <v>415</v>
      </c>
      <c r="D39" s="14" t="s">
        <v>501</v>
      </c>
      <c r="E39" s="14" t="s">
        <v>485</v>
      </c>
      <c r="F39" s="35">
        <f>'прил.6'!G33</f>
        <v>309.6</v>
      </c>
    </row>
    <row r="40" spans="1:6" ht="16.5" customHeight="1">
      <c r="A40" s="101" t="s">
        <v>502</v>
      </c>
      <c r="B40" s="14" t="s">
        <v>409</v>
      </c>
      <c r="C40" s="14" t="s">
        <v>415</v>
      </c>
      <c r="D40" s="14" t="s">
        <v>503</v>
      </c>
      <c r="E40" s="14"/>
      <c r="F40" s="35">
        <f>F41+F43+F45</f>
        <v>1522.2</v>
      </c>
    </row>
    <row r="41" spans="1:6" ht="54" customHeight="1">
      <c r="A41" s="101" t="s">
        <v>504</v>
      </c>
      <c r="B41" s="14" t="s">
        <v>409</v>
      </c>
      <c r="C41" s="14" t="s">
        <v>415</v>
      </c>
      <c r="D41" s="14" t="s">
        <v>505</v>
      </c>
      <c r="E41" s="14"/>
      <c r="F41" s="35">
        <f>F42</f>
        <v>1026.6</v>
      </c>
    </row>
    <row r="42" spans="1:6" ht="25.5" customHeight="1">
      <c r="A42" s="111" t="s">
        <v>484</v>
      </c>
      <c r="B42" s="14" t="s">
        <v>409</v>
      </c>
      <c r="C42" s="14" t="s">
        <v>415</v>
      </c>
      <c r="D42" s="14" t="s">
        <v>505</v>
      </c>
      <c r="E42" s="14" t="s">
        <v>485</v>
      </c>
      <c r="F42" s="35">
        <f>'прил.6'!G36</f>
        <v>1026.6</v>
      </c>
    </row>
    <row r="43" spans="1:6" ht="59.25" customHeight="1">
      <c r="A43" s="111" t="s">
        <v>510</v>
      </c>
      <c r="B43" s="14" t="s">
        <v>409</v>
      </c>
      <c r="C43" s="14" t="s">
        <v>415</v>
      </c>
      <c r="D43" s="14" t="s">
        <v>511</v>
      </c>
      <c r="E43" s="14"/>
      <c r="F43" s="35">
        <f>F44</f>
        <v>494.9</v>
      </c>
    </row>
    <row r="44" spans="1:6" ht="21" customHeight="1">
      <c r="A44" s="111" t="s">
        <v>484</v>
      </c>
      <c r="B44" s="14" t="s">
        <v>409</v>
      </c>
      <c r="C44" s="14" t="s">
        <v>415</v>
      </c>
      <c r="D44" s="14" t="s">
        <v>511</v>
      </c>
      <c r="E44" s="14" t="s">
        <v>485</v>
      </c>
      <c r="F44" s="35">
        <f>'прил.6'!G38</f>
        <v>494.9</v>
      </c>
    </row>
    <row r="45" spans="1:6" ht="70.5" customHeight="1">
      <c r="A45" s="111" t="s">
        <v>520</v>
      </c>
      <c r="B45" s="14" t="s">
        <v>409</v>
      </c>
      <c r="C45" s="14" t="s">
        <v>415</v>
      </c>
      <c r="D45" s="14" t="s">
        <v>521</v>
      </c>
      <c r="E45" s="14"/>
      <c r="F45" s="35">
        <f>F46</f>
        <v>0.7</v>
      </c>
    </row>
    <row r="46" spans="1:6" ht="16.5" customHeight="1">
      <c r="A46" s="111" t="s">
        <v>484</v>
      </c>
      <c r="B46" s="14" t="s">
        <v>409</v>
      </c>
      <c r="C46" s="14" t="s">
        <v>415</v>
      </c>
      <c r="D46" s="14" t="s">
        <v>521</v>
      </c>
      <c r="E46" s="14" t="s">
        <v>485</v>
      </c>
      <c r="F46" s="35">
        <f>'прил.6'!G40</f>
        <v>0.7</v>
      </c>
    </row>
    <row r="47" spans="1:6" ht="16.5" customHeight="1" hidden="1">
      <c r="A47" s="40" t="s">
        <v>492</v>
      </c>
      <c r="B47" s="14" t="s">
        <v>409</v>
      </c>
      <c r="C47" s="14" t="s">
        <v>415</v>
      </c>
      <c r="D47" s="14" t="s">
        <v>493</v>
      </c>
      <c r="E47" s="14"/>
      <c r="F47" s="35">
        <f>'прил.6'!G41</f>
        <v>0</v>
      </c>
    </row>
    <row r="48" spans="1:6" ht="16.5" customHeight="1" hidden="1">
      <c r="A48" s="40" t="s">
        <v>494</v>
      </c>
      <c r="B48" s="14" t="s">
        <v>409</v>
      </c>
      <c r="C48" s="14" t="s">
        <v>415</v>
      </c>
      <c r="D48" s="14" t="s">
        <v>495</v>
      </c>
      <c r="E48" s="14"/>
      <c r="F48" s="35">
        <f>'прил.6'!G42</f>
        <v>0</v>
      </c>
    </row>
    <row r="49" spans="1:6" ht="38.25" customHeight="1" hidden="1">
      <c r="A49" s="112" t="s">
        <v>496</v>
      </c>
      <c r="B49" s="14" t="s">
        <v>409</v>
      </c>
      <c r="C49" s="14" t="s">
        <v>415</v>
      </c>
      <c r="D49" s="14" t="s">
        <v>497</v>
      </c>
      <c r="E49" s="14"/>
      <c r="F49" s="35">
        <f>'прил.6'!G43</f>
        <v>0</v>
      </c>
    </row>
    <row r="50" spans="1:6" ht="16.5" customHeight="1" hidden="1">
      <c r="A50" s="101" t="s">
        <v>484</v>
      </c>
      <c r="B50" s="14" t="s">
        <v>409</v>
      </c>
      <c r="C50" s="14" t="s">
        <v>415</v>
      </c>
      <c r="D50" s="14" t="s">
        <v>497</v>
      </c>
      <c r="E50" s="14" t="s">
        <v>485</v>
      </c>
      <c r="F50" s="35">
        <f>'прил.6'!G44</f>
        <v>0</v>
      </c>
    </row>
    <row r="51" spans="1:6" ht="18" customHeight="1">
      <c r="A51" s="111" t="s">
        <v>416</v>
      </c>
      <c r="B51" s="14" t="s">
        <v>409</v>
      </c>
      <c r="C51" s="14" t="s">
        <v>417</v>
      </c>
      <c r="D51" s="14"/>
      <c r="E51" s="14"/>
      <c r="F51" s="154">
        <f>F52</f>
        <v>174.5</v>
      </c>
    </row>
    <row r="52" spans="1:6" ht="37.5" customHeight="1">
      <c r="A52" s="111" t="s">
        <v>383</v>
      </c>
      <c r="B52" s="14" t="s">
        <v>409</v>
      </c>
      <c r="C52" s="14" t="s">
        <v>417</v>
      </c>
      <c r="D52" s="14" t="s">
        <v>522</v>
      </c>
      <c r="E52" s="14"/>
      <c r="F52" s="35">
        <f>F53</f>
        <v>174.5</v>
      </c>
    </row>
    <row r="53" spans="1:6" ht="19.5" customHeight="1">
      <c r="A53" s="111" t="s">
        <v>484</v>
      </c>
      <c r="B53" s="14" t="s">
        <v>409</v>
      </c>
      <c r="C53" s="14" t="s">
        <v>417</v>
      </c>
      <c r="D53" s="14" t="s">
        <v>522</v>
      </c>
      <c r="E53" s="14" t="s">
        <v>485</v>
      </c>
      <c r="F53" s="35">
        <f>'прил.6'!G47</f>
        <v>174.5</v>
      </c>
    </row>
    <row r="54" spans="1:6" ht="41.25" customHeight="1">
      <c r="A54" s="34" t="s">
        <v>418</v>
      </c>
      <c r="B54" s="14" t="s">
        <v>409</v>
      </c>
      <c r="C54" s="14" t="s">
        <v>419</v>
      </c>
      <c r="D54" s="14"/>
      <c r="E54" s="14"/>
      <c r="F54" s="35">
        <f>F55+F63+F66+F58</f>
        <v>29432.800000000003</v>
      </c>
    </row>
    <row r="55" spans="1:6" ht="41.25" customHeight="1">
      <c r="A55" s="111" t="s">
        <v>480</v>
      </c>
      <c r="B55" s="14" t="s">
        <v>409</v>
      </c>
      <c r="C55" s="14" t="s">
        <v>419</v>
      </c>
      <c r="D55" s="14" t="s">
        <v>481</v>
      </c>
      <c r="E55" s="14"/>
      <c r="F55" s="35">
        <f>F56</f>
        <v>28868.4</v>
      </c>
    </row>
    <row r="56" spans="1:6" ht="16.5">
      <c r="A56" s="111" t="s">
        <v>486</v>
      </c>
      <c r="B56" s="14" t="s">
        <v>409</v>
      </c>
      <c r="C56" s="14" t="s">
        <v>419</v>
      </c>
      <c r="D56" s="14" t="s">
        <v>487</v>
      </c>
      <c r="E56" s="14"/>
      <c r="F56" s="35">
        <f>F57</f>
        <v>28868.4</v>
      </c>
    </row>
    <row r="57" spans="1:6" ht="16.5">
      <c r="A57" s="111" t="s">
        <v>484</v>
      </c>
      <c r="B57" s="14" t="s">
        <v>409</v>
      </c>
      <c r="C57" s="14" t="s">
        <v>419</v>
      </c>
      <c r="D57" s="14" t="s">
        <v>487</v>
      </c>
      <c r="E57" s="14" t="s">
        <v>485</v>
      </c>
      <c r="F57" s="35">
        <f>'прил.6'!G642</f>
        <v>28868.4</v>
      </c>
    </row>
    <row r="58" spans="1:6" ht="19.5" customHeight="1">
      <c r="A58" s="36" t="s">
        <v>498</v>
      </c>
      <c r="B58" s="14" t="s">
        <v>409</v>
      </c>
      <c r="C58" s="14" t="s">
        <v>419</v>
      </c>
      <c r="D58" s="14" t="s">
        <v>499</v>
      </c>
      <c r="E58" s="14"/>
      <c r="F58" s="35">
        <f>F61+F59</f>
        <v>286.7</v>
      </c>
    </row>
    <row r="59" spans="1:6" ht="49.5">
      <c r="A59" s="37" t="s">
        <v>128</v>
      </c>
      <c r="B59" s="14" t="s">
        <v>409</v>
      </c>
      <c r="C59" s="14" t="s">
        <v>419</v>
      </c>
      <c r="D59" s="14" t="s">
        <v>512</v>
      </c>
      <c r="E59" s="14"/>
      <c r="F59" s="35">
        <f>F60</f>
        <v>270</v>
      </c>
    </row>
    <row r="60" spans="1:6" ht="19.5" customHeight="1">
      <c r="A60" s="101" t="s">
        <v>484</v>
      </c>
      <c r="B60" s="14" t="s">
        <v>409</v>
      </c>
      <c r="C60" s="14" t="s">
        <v>419</v>
      </c>
      <c r="D60" s="14" t="s">
        <v>512</v>
      </c>
      <c r="E60" s="14" t="s">
        <v>485</v>
      </c>
      <c r="F60" s="35">
        <f>'прил.6'!G645</f>
        <v>270</v>
      </c>
    </row>
    <row r="61" spans="1:6" ht="39.75" customHeight="1">
      <c r="A61" s="37" t="s">
        <v>500</v>
      </c>
      <c r="B61" s="14" t="s">
        <v>409</v>
      </c>
      <c r="C61" s="14" t="s">
        <v>419</v>
      </c>
      <c r="D61" s="14" t="s">
        <v>501</v>
      </c>
      <c r="E61" s="14"/>
      <c r="F61" s="154">
        <f>F62</f>
        <v>16.7</v>
      </c>
    </row>
    <row r="62" spans="1:6" ht="16.5">
      <c r="A62" s="114" t="s">
        <v>484</v>
      </c>
      <c r="B62" s="14" t="s">
        <v>409</v>
      </c>
      <c r="C62" s="14" t="s">
        <v>419</v>
      </c>
      <c r="D62" s="14" t="s">
        <v>501</v>
      </c>
      <c r="E62" s="14" t="s">
        <v>485</v>
      </c>
      <c r="F62" s="35">
        <f>'прил.6'!G647</f>
        <v>16.7</v>
      </c>
    </row>
    <row r="63" spans="1:6" ht="16.5">
      <c r="A63" s="101" t="s">
        <v>502</v>
      </c>
      <c r="B63" s="14" t="s">
        <v>409</v>
      </c>
      <c r="C63" s="14" t="s">
        <v>419</v>
      </c>
      <c r="D63" s="14" t="s">
        <v>503</v>
      </c>
      <c r="E63" s="14"/>
      <c r="F63" s="35">
        <f>F64</f>
        <v>277.7</v>
      </c>
    </row>
    <row r="64" spans="1:6" ht="35.25" customHeight="1">
      <c r="A64" s="115" t="s">
        <v>523</v>
      </c>
      <c r="B64" s="14" t="s">
        <v>409</v>
      </c>
      <c r="C64" s="14" t="s">
        <v>419</v>
      </c>
      <c r="D64" s="14" t="s">
        <v>525</v>
      </c>
      <c r="E64" s="14"/>
      <c r="F64" s="35">
        <f>F65</f>
        <v>277.7</v>
      </c>
    </row>
    <row r="65" spans="1:6" ht="16.5">
      <c r="A65" s="111" t="s">
        <v>484</v>
      </c>
      <c r="B65" s="14" t="s">
        <v>409</v>
      </c>
      <c r="C65" s="14" t="s">
        <v>419</v>
      </c>
      <c r="D65" s="14" t="s">
        <v>525</v>
      </c>
      <c r="E65" s="14" t="s">
        <v>485</v>
      </c>
      <c r="F65" s="35">
        <f>'прил.6'!G650</f>
        <v>277.7</v>
      </c>
    </row>
    <row r="66" spans="1:6" ht="16.5" hidden="1">
      <c r="A66" s="40" t="s">
        <v>492</v>
      </c>
      <c r="B66" s="14" t="s">
        <v>409</v>
      </c>
      <c r="C66" s="14" t="s">
        <v>419</v>
      </c>
      <c r="D66" s="14" t="s">
        <v>493</v>
      </c>
      <c r="E66" s="14"/>
      <c r="F66" s="35">
        <f>F67</f>
        <v>0</v>
      </c>
    </row>
    <row r="67" spans="1:6" ht="16.5" hidden="1">
      <c r="A67" s="40" t="s">
        <v>494</v>
      </c>
      <c r="B67" s="14" t="s">
        <v>409</v>
      </c>
      <c r="C67" s="14" t="s">
        <v>419</v>
      </c>
      <c r="D67" s="14" t="s">
        <v>495</v>
      </c>
      <c r="E67" s="14"/>
      <c r="F67" s="35">
        <f>F68</f>
        <v>0</v>
      </c>
    </row>
    <row r="68" spans="1:6" ht="39.75" customHeight="1" hidden="1">
      <c r="A68" s="112" t="s">
        <v>496</v>
      </c>
      <c r="B68" s="14" t="s">
        <v>409</v>
      </c>
      <c r="C68" s="14" t="s">
        <v>419</v>
      </c>
      <c r="D68" s="14" t="s">
        <v>497</v>
      </c>
      <c r="E68" s="14"/>
      <c r="F68" s="35">
        <f>F69</f>
        <v>0</v>
      </c>
    </row>
    <row r="69" spans="1:6" ht="16.5" hidden="1">
      <c r="A69" s="101" t="s">
        <v>484</v>
      </c>
      <c r="B69" s="14" t="s">
        <v>409</v>
      </c>
      <c r="C69" s="14" t="s">
        <v>419</v>
      </c>
      <c r="D69" s="14" t="s">
        <v>497</v>
      </c>
      <c r="E69" s="14" t="s">
        <v>485</v>
      </c>
      <c r="F69" s="35">
        <f>'прил.6'!G654</f>
        <v>0</v>
      </c>
    </row>
    <row r="70" spans="1:6" ht="16.5">
      <c r="A70" s="116" t="s">
        <v>420</v>
      </c>
      <c r="B70" s="24" t="s">
        <v>409</v>
      </c>
      <c r="C70" s="14" t="s">
        <v>421</v>
      </c>
      <c r="D70" s="14"/>
      <c r="E70" s="14"/>
      <c r="F70" s="35">
        <f>F71</f>
        <v>9231.9</v>
      </c>
    </row>
    <row r="71" spans="1:6" ht="18" customHeight="1">
      <c r="A71" s="117" t="s">
        <v>526</v>
      </c>
      <c r="B71" s="24" t="s">
        <v>409</v>
      </c>
      <c r="C71" s="14" t="s">
        <v>421</v>
      </c>
      <c r="D71" s="14" t="s">
        <v>527</v>
      </c>
      <c r="E71" s="14"/>
      <c r="F71" s="35">
        <f>F72</f>
        <v>9231.9</v>
      </c>
    </row>
    <row r="72" spans="1:6" ht="21" customHeight="1">
      <c r="A72" s="111" t="s">
        <v>528</v>
      </c>
      <c r="B72" s="24" t="s">
        <v>409</v>
      </c>
      <c r="C72" s="14" t="s">
        <v>421</v>
      </c>
      <c r="D72" s="14" t="s">
        <v>529</v>
      </c>
      <c r="E72" s="14"/>
      <c r="F72" s="35">
        <f>F75+F73</f>
        <v>9231.9</v>
      </c>
    </row>
    <row r="73" spans="1:6" ht="22.5" customHeight="1">
      <c r="A73" s="111" t="s">
        <v>530</v>
      </c>
      <c r="B73" s="24" t="s">
        <v>409</v>
      </c>
      <c r="C73" s="14" t="s">
        <v>421</v>
      </c>
      <c r="D73" s="14" t="s">
        <v>531</v>
      </c>
      <c r="E73" s="14"/>
      <c r="F73" s="35">
        <f>F74</f>
        <v>8337.5</v>
      </c>
    </row>
    <row r="74" spans="1:6" ht="23.25" customHeight="1">
      <c r="A74" s="34" t="s">
        <v>532</v>
      </c>
      <c r="B74" s="24" t="s">
        <v>409</v>
      </c>
      <c r="C74" s="14" t="s">
        <v>421</v>
      </c>
      <c r="D74" s="14" t="s">
        <v>531</v>
      </c>
      <c r="E74" s="14" t="s">
        <v>533</v>
      </c>
      <c r="F74" s="35">
        <f>'прил.6'!G1285</f>
        <v>8337.5</v>
      </c>
    </row>
    <row r="75" spans="1:6" ht="18.75" customHeight="1">
      <c r="A75" s="111" t="s">
        <v>534</v>
      </c>
      <c r="B75" s="24" t="s">
        <v>409</v>
      </c>
      <c r="C75" s="14" t="s">
        <v>421</v>
      </c>
      <c r="D75" s="14" t="s">
        <v>535</v>
      </c>
      <c r="E75" s="14"/>
      <c r="F75" s="154">
        <f>F76+F77+F78</f>
        <v>894.3999999999999</v>
      </c>
    </row>
    <row r="76" spans="1:6" ht="16.5">
      <c r="A76" s="34" t="s">
        <v>532</v>
      </c>
      <c r="B76" s="24" t="s">
        <v>409</v>
      </c>
      <c r="C76" s="14" t="s">
        <v>421</v>
      </c>
      <c r="D76" s="14" t="s">
        <v>535</v>
      </c>
      <c r="E76" s="14" t="s">
        <v>533</v>
      </c>
      <c r="F76" s="35">
        <f>'прил.6'!G52+'прил.6'!G1023</f>
        <v>748.3</v>
      </c>
    </row>
    <row r="77" spans="1:6" ht="16.5">
      <c r="A77" s="34" t="s">
        <v>536</v>
      </c>
      <c r="B77" s="24" t="s">
        <v>409</v>
      </c>
      <c r="C77" s="14" t="s">
        <v>421</v>
      </c>
      <c r="D77" s="14" t="s">
        <v>535</v>
      </c>
      <c r="E77" s="14" t="s">
        <v>537</v>
      </c>
      <c r="F77" s="35">
        <f>'прил.6'!G674+'прил.6'!G792</f>
        <v>57.8</v>
      </c>
    </row>
    <row r="78" spans="1:6" ht="16.5">
      <c r="A78" s="118" t="s">
        <v>538</v>
      </c>
      <c r="B78" s="24" t="s">
        <v>409</v>
      </c>
      <c r="C78" s="14" t="s">
        <v>421</v>
      </c>
      <c r="D78" s="14" t="s">
        <v>535</v>
      </c>
      <c r="E78" s="14" t="s">
        <v>539</v>
      </c>
      <c r="F78" s="35">
        <f>'прил.6'!G675+'прил.6'!G546</f>
        <v>88.3</v>
      </c>
    </row>
    <row r="79" spans="1:6" ht="16.5" hidden="1">
      <c r="A79" s="34" t="s">
        <v>422</v>
      </c>
      <c r="B79" s="14" t="s">
        <v>409</v>
      </c>
      <c r="C79" s="14" t="s">
        <v>423</v>
      </c>
      <c r="D79" s="14"/>
      <c r="E79" s="14"/>
      <c r="F79" s="35">
        <f>F80</f>
        <v>0</v>
      </c>
    </row>
    <row r="80" spans="1:6" ht="16.5" hidden="1">
      <c r="A80" s="34" t="s">
        <v>422</v>
      </c>
      <c r="B80" s="14" t="s">
        <v>409</v>
      </c>
      <c r="C80" s="14" t="s">
        <v>423</v>
      </c>
      <c r="D80" s="14" t="s">
        <v>540</v>
      </c>
      <c r="E80" s="14"/>
      <c r="F80" s="35">
        <f>F81</f>
        <v>0</v>
      </c>
    </row>
    <row r="81" spans="1:6" s="119" customFormat="1" ht="16.5" hidden="1">
      <c r="A81" s="34" t="s">
        <v>541</v>
      </c>
      <c r="B81" s="14" t="s">
        <v>409</v>
      </c>
      <c r="C81" s="14" t="s">
        <v>423</v>
      </c>
      <c r="D81" s="14" t="s">
        <v>542</v>
      </c>
      <c r="E81" s="14"/>
      <c r="F81" s="35">
        <f>F82</f>
        <v>0</v>
      </c>
    </row>
    <row r="82" spans="1:6" s="120" customFormat="1" ht="16.5" hidden="1">
      <c r="A82" s="34" t="s">
        <v>532</v>
      </c>
      <c r="B82" s="14" t="s">
        <v>409</v>
      </c>
      <c r="C82" s="14" t="s">
        <v>423</v>
      </c>
      <c r="D82" s="14" t="s">
        <v>542</v>
      </c>
      <c r="E82" s="14" t="s">
        <v>533</v>
      </c>
      <c r="F82" s="35">
        <f>'прил.6'!G658</f>
        <v>0</v>
      </c>
    </row>
    <row r="83" spans="1:6" ht="16.5">
      <c r="A83" s="34" t="s">
        <v>424</v>
      </c>
      <c r="B83" s="14" t="s">
        <v>409</v>
      </c>
      <c r="C83" s="14" t="s">
        <v>425</v>
      </c>
      <c r="D83" s="14"/>
      <c r="E83" s="14"/>
      <c r="F83" s="35">
        <f>F84+F87+F90+F100+F106+F109+F126</f>
        <v>126980.3</v>
      </c>
    </row>
    <row r="84" spans="1:6" ht="39.75" customHeight="1">
      <c r="A84" s="111" t="s">
        <v>480</v>
      </c>
      <c r="B84" s="14" t="s">
        <v>409</v>
      </c>
      <c r="C84" s="14" t="s">
        <v>425</v>
      </c>
      <c r="D84" s="38" t="s">
        <v>481</v>
      </c>
      <c r="E84" s="39"/>
      <c r="F84" s="35">
        <f>F85</f>
        <v>2209.9</v>
      </c>
    </row>
    <row r="85" spans="1:6" ht="40.5" customHeight="1">
      <c r="A85" s="34" t="s">
        <v>543</v>
      </c>
      <c r="B85" s="14" t="s">
        <v>409</v>
      </c>
      <c r="C85" s="14" t="s">
        <v>425</v>
      </c>
      <c r="D85" s="14" t="s">
        <v>544</v>
      </c>
      <c r="E85" s="14"/>
      <c r="F85" s="35">
        <f>F86</f>
        <v>2209.9</v>
      </c>
    </row>
    <row r="86" spans="1:6" ht="16.5">
      <c r="A86" s="111" t="s">
        <v>484</v>
      </c>
      <c r="B86" s="14" t="s">
        <v>409</v>
      </c>
      <c r="C86" s="14" t="s">
        <v>425</v>
      </c>
      <c r="D86" s="14" t="s">
        <v>544</v>
      </c>
      <c r="E86" s="14" t="s">
        <v>485</v>
      </c>
      <c r="F86" s="35">
        <f>'прил.6'!G1027</f>
        <v>2209.9</v>
      </c>
    </row>
    <row r="87" spans="1:6" ht="33.75" customHeight="1">
      <c r="A87" s="111" t="s">
        <v>545</v>
      </c>
      <c r="B87" s="14" t="s">
        <v>409</v>
      </c>
      <c r="C87" s="14" t="s">
        <v>425</v>
      </c>
      <c r="D87" s="14" t="s">
        <v>546</v>
      </c>
      <c r="E87" s="14"/>
      <c r="F87" s="35">
        <f>F88</f>
        <v>15477.7</v>
      </c>
    </row>
    <row r="88" spans="1:6" ht="34.5" customHeight="1">
      <c r="A88" s="116" t="s">
        <v>547</v>
      </c>
      <c r="B88" s="14" t="s">
        <v>409</v>
      </c>
      <c r="C88" s="14" t="s">
        <v>425</v>
      </c>
      <c r="D88" s="14" t="s">
        <v>548</v>
      </c>
      <c r="E88" s="14"/>
      <c r="F88" s="35">
        <f>F89</f>
        <v>15477.7</v>
      </c>
    </row>
    <row r="89" spans="1:6" ht="16.5">
      <c r="A89" s="111" t="s">
        <v>484</v>
      </c>
      <c r="B89" s="14" t="s">
        <v>409</v>
      </c>
      <c r="C89" s="14" t="s">
        <v>425</v>
      </c>
      <c r="D89" s="14" t="s">
        <v>548</v>
      </c>
      <c r="E89" s="14" t="s">
        <v>485</v>
      </c>
      <c r="F89" s="154">
        <f>'прил.6'!G1030</f>
        <v>15477.7</v>
      </c>
    </row>
    <row r="90" spans="1:6" ht="21" customHeight="1">
      <c r="A90" s="40" t="s">
        <v>549</v>
      </c>
      <c r="B90" s="14" t="s">
        <v>409</v>
      </c>
      <c r="C90" s="14" t="s">
        <v>425</v>
      </c>
      <c r="D90" s="14" t="s">
        <v>550</v>
      </c>
      <c r="E90" s="14"/>
      <c r="F90" s="35">
        <f>F91+F97+F95</f>
        <v>95070.79999999999</v>
      </c>
    </row>
    <row r="91" spans="1:6" ht="18.75" customHeight="1">
      <c r="A91" s="111" t="s">
        <v>551</v>
      </c>
      <c r="B91" s="14" t="s">
        <v>409</v>
      </c>
      <c r="C91" s="14" t="s">
        <v>425</v>
      </c>
      <c r="D91" s="14" t="s">
        <v>552</v>
      </c>
      <c r="E91" s="14"/>
      <c r="F91" s="35">
        <f>F92+F93+F94</f>
        <v>15110.3</v>
      </c>
    </row>
    <row r="92" spans="1:6" ht="18.75" customHeight="1" hidden="1">
      <c r="A92" s="34" t="s">
        <v>553</v>
      </c>
      <c r="B92" s="14" t="s">
        <v>409</v>
      </c>
      <c r="C92" s="14" t="s">
        <v>425</v>
      </c>
      <c r="D92" s="14" t="s">
        <v>552</v>
      </c>
      <c r="E92" s="14" t="s">
        <v>554</v>
      </c>
      <c r="F92" s="35">
        <f>'прил.6'!G56</f>
        <v>0</v>
      </c>
    </row>
    <row r="93" spans="1:6" ht="16.5">
      <c r="A93" s="111" t="s">
        <v>484</v>
      </c>
      <c r="B93" s="14" t="s">
        <v>409</v>
      </c>
      <c r="C93" s="14" t="s">
        <v>425</v>
      </c>
      <c r="D93" s="14" t="s">
        <v>552</v>
      </c>
      <c r="E93" s="14" t="s">
        <v>485</v>
      </c>
      <c r="F93" s="35">
        <f>'прил.6'!G1033+'прил.6'!G57+'прил.6'!G662+'прил.6'!G235+'прил.6'!G327+'прил.6'!G354+'прил.6'!G796+'прил.6'!G889</f>
        <v>7272.6</v>
      </c>
    </row>
    <row r="94" spans="1:6" ht="33">
      <c r="A94" s="34" t="s">
        <v>151</v>
      </c>
      <c r="B94" s="14" t="s">
        <v>409</v>
      </c>
      <c r="C94" s="14" t="s">
        <v>425</v>
      </c>
      <c r="D94" s="14" t="s">
        <v>552</v>
      </c>
      <c r="E94" s="14" t="s">
        <v>556</v>
      </c>
      <c r="F94" s="35">
        <f>'прил.6'!G1060</f>
        <v>7837.7</v>
      </c>
    </row>
    <row r="95" spans="1:6" ht="16.5">
      <c r="A95" s="34" t="s">
        <v>557</v>
      </c>
      <c r="B95" s="14" t="s">
        <v>409</v>
      </c>
      <c r="C95" s="14" t="s">
        <v>425</v>
      </c>
      <c r="D95" s="14" t="s">
        <v>558</v>
      </c>
      <c r="E95" s="14"/>
      <c r="F95" s="35">
        <f>F96</f>
        <v>1877.7</v>
      </c>
    </row>
    <row r="96" spans="1:6" ht="16.5">
      <c r="A96" s="34" t="s">
        <v>559</v>
      </c>
      <c r="B96" s="14" t="s">
        <v>409</v>
      </c>
      <c r="C96" s="14" t="s">
        <v>425</v>
      </c>
      <c r="D96" s="14" t="s">
        <v>558</v>
      </c>
      <c r="E96" s="14" t="s">
        <v>560</v>
      </c>
      <c r="F96" s="35">
        <f>'прил.6'!G59</f>
        <v>1877.7</v>
      </c>
    </row>
    <row r="97" spans="1:6" ht="16.5">
      <c r="A97" s="34" t="s">
        <v>561</v>
      </c>
      <c r="B97" s="14" t="s">
        <v>409</v>
      </c>
      <c r="C97" s="14" t="s">
        <v>425</v>
      </c>
      <c r="D97" s="14" t="s">
        <v>562</v>
      </c>
      <c r="E97" s="14"/>
      <c r="F97" s="35">
        <f>SUM(F98:F99)</f>
        <v>78082.79999999999</v>
      </c>
    </row>
    <row r="98" spans="1:6" ht="16.5">
      <c r="A98" s="111" t="s">
        <v>559</v>
      </c>
      <c r="B98" s="14" t="s">
        <v>409</v>
      </c>
      <c r="C98" s="14" t="s">
        <v>425</v>
      </c>
      <c r="D98" s="14" t="s">
        <v>562</v>
      </c>
      <c r="E98" s="14" t="s">
        <v>560</v>
      </c>
      <c r="F98" s="35">
        <f>'прил.6'!G61</f>
        <v>74572.9</v>
      </c>
    </row>
    <row r="99" spans="1:6" ht="33.75" customHeight="1">
      <c r="A99" s="111" t="s">
        <v>563</v>
      </c>
      <c r="B99" s="14" t="s">
        <v>409</v>
      </c>
      <c r="C99" s="14" t="s">
        <v>425</v>
      </c>
      <c r="D99" s="14" t="s">
        <v>562</v>
      </c>
      <c r="E99" s="14" t="s">
        <v>564</v>
      </c>
      <c r="F99" s="35">
        <f>'прил.6'!G62+'прил.6'!G1062</f>
        <v>3509.9</v>
      </c>
    </row>
    <row r="100" spans="1:6" ht="20.25" customHeight="1">
      <c r="A100" s="111" t="s">
        <v>565</v>
      </c>
      <c r="B100" s="14" t="s">
        <v>409</v>
      </c>
      <c r="C100" s="14" t="s">
        <v>425</v>
      </c>
      <c r="D100" s="38" t="s">
        <v>566</v>
      </c>
      <c r="E100" s="14"/>
      <c r="F100" s="154">
        <f>F101+F103</f>
        <v>10561.3</v>
      </c>
    </row>
    <row r="101" spans="1:6" ht="18" customHeight="1">
      <c r="A101" s="34" t="s">
        <v>557</v>
      </c>
      <c r="B101" s="14" t="s">
        <v>409</v>
      </c>
      <c r="C101" s="14" t="s">
        <v>425</v>
      </c>
      <c r="D101" s="38" t="s">
        <v>567</v>
      </c>
      <c r="E101" s="14"/>
      <c r="F101" s="35">
        <f>F102</f>
        <v>1976.5</v>
      </c>
    </row>
    <row r="102" spans="1:6" ht="17.25" customHeight="1">
      <c r="A102" s="34" t="s">
        <v>559</v>
      </c>
      <c r="B102" s="14" t="s">
        <v>409</v>
      </c>
      <c r="C102" s="14" t="s">
        <v>425</v>
      </c>
      <c r="D102" s="38" t="s">
        <v>567</v>
      </c>
      <c r="E102" s="14" t="s">
        <v>560</v>
      </c>
      <c r="F102" s="35">
        <f>'прил.6'!G65</f>
        <v>1976.5</v>
      </c>
    </row>
    <row r="103" spans="1:6" ht="18" customHeight="1">
      <c r="A103" s="34" t="s">
        <v>561</v>
      </c>
      <c r="B103" s="14" t="s">
        <v>409</v>
      </c>
      <c r="C103" s="14" t="s">
        <v>425</v>
      </c>
      <c r="D103" s="14" t="s">
        <v>568</v>
      </c>
      <c r="E103" s="14"/>
      <c r="F103" s="35">
        <f>SUM(F104:F105)</f>
        <v>8584.8</v>
      </c>
    </row>
    <row r="104" spans="1:6" ht="18" customHeight="1">
      <c r="A104" s="111" t="s">
        <v>559</v>
      </c>
      <c r="B104" s="14" t="s">
        <v>409</v>
      </c>
      <c r="C104" s="14" t="s">
        <v>425</v>
      </c>
      <c r="D104" s="14" t="s">
        <v>568</v>
      </c>
      <c r="E104" s="14" t="s">
        <v>560</v>
      </c>
      <c r="F104" s="35">
        <f>'прил.6'!G67</f>
        <v>8584.8</v>
      </c>
    </row>
    <row r="105" spans="1:6" ht="38.25" customHeight="1" hidden="1">
      <c r="A105" s="111" t="s">
        <v>563</v>
      </c>
      <c r="B105" s="14" t="s">
        <v>409</v>
      </c>
      <c r="C105" s="14" t="s">
        <v>425</v>
      </c>
      <c r="D105" s="14" t="s">
        <v>568</v>
      </c>
      <c r="E105" s="14" t="s">
        <v>564</v>
      </c>
      <c r="F105" s="35">
        <f>'прил.6'!G68</f>
        <v>0</v>
      </c>
    </row>
    <row r="106" spans="1:6" ht="18.75" customHeight="1">
      <c r="A106" s="101" t="s">
        <v>502</v>
      </c>
      <c r="B106" s="14" t="s">
        <v>409</v>
      </c>
      <c r="C106" s="14" t="s">
        <v>425</v>
      </c>
      <c r="D106" s="14" t="s">
        <v>503</v>
      </c>
      <c r="E106" s="14"/>
      <c r="F106" s="35">
        <f>F107</f>
        <v>783.1</v>
      </c>
    </row>
    <row r="107" spans="1:6" ht="35.25" customHeight="1">
      <c r="A107" s="101" t="s">
        <v>569</v>
      </c>
      <c r="B107" s="14" t="s">
        <v>409</v>
      </c>
      <c r="C107" s="14" t="s">
        <v>425</v>
      </c>
      <c r="D107" s="14" t="s">
        <v>570</v>
      </c>
      <c r="E107" s="14"/>
      <c r="F107" s="35">
        <f>F108</f>
        <v>783.1</v>
      </c>
    </row>
    <row r="108" spans="1:6" ht="15.75" customHeight="1">
      <c r="A108" s="111" t="s">
        <v>559</v>
      </c>
      <c r="B108" s="14" t="s">
        <v>409</v>
      </c>
      <c r="C108" s="14" t="s">
        <v>425</v>
      </c>
      <c r="D108" s="14" t="s">
        <v>570</v>
      </c>
      <c r="E108" s="14" t="s">
        <v>560</v>
      </c>
      <c r="F108" s="35">
        <f>'прил.6'!G73</f>
        <v>783.1</v>
      </c>
    </row>
    <row r="109" spans="1:6" ht="15.75" customHeight="1">
      <c r="A109" s="40" t="s">
        <v>492</v>
      </c>
      <c r="B109" s="14" t="s">
        <v>409</v>
      </c>
      <c r="C109" s="14" t="s">
        <v>425</v>
      </c>
      <c r="D109" s="14" t="s">
        <v>493</v>
      </c>
      <c r="E109" s="14"/>
      <c r="F109" s="35">
        <f>F110+F123</f>
        <v>2257.7999999999997</v>
      </c>
    </row>
    <row r="110" spans="1:6" ht="16.5">
      <c r="A110" s="40" t="s">
        <v>494</v>
      </c>
      <c r="B110" s="14" t="s">
        <v>409</v>
      </c>
      <c r="C110" s="14" t="s">
        <v>425</v>
      </c>
      <c r="D110" s="14" t="s">
        <v>495</v>
      </c>
      <c r="E110" s="14"/>
      <c r="F110" s="35">
        <f>F111+F115+F117+F119+F121+F113</f>
        <v>2257.7999999999997</v>
      </c>
    </row>
    <row r="111" spans="1:6" ht="17.25" customHeight="1">
      <c r="A111" s="34" t="s">
        <v>571</v>
      </c>
      <c r="B111" s="14" t="s">
        <v>409</v>
      </c>
      <c r="C111" s="14" t="s">
        <v>425</v>
      </c>
      <c r="D111" s="14" t="s">
        <v>572</v>
      </c>
      <c r="E111" s="14"/>
      <c r="F111" s="154">
        <f>F112</f>
        <v>1282.3</v>
      </c>
    </row>
    <row r="112" spans="1:6" ht="16.5">
      <c r="A112" s="101" t="s">
        <v>484</v>
      </c>
      <c r="B112" s="14" t="s">
        <v>409</v>
      </c>
      <c r="C112" s="14" t="s">
        <v>425</v>
      </c>
      <c r="D112" s="14" t="s">
        <v>572</v>
      </c>
      <c r="E112" s="14" t="s">
        <v>485</v>
      </c>
      <c r="F112" s="35">
        <f>'прил.6'!G77</f>
        <v>1282.3</v>
      </c>
    </row>
    <row r="113" spans="1:6" ht="16.5">
      <c r="A113" s="34" t="s">
        <v>573</v>
      </c>
      <c r="B113" s="14" t="s">
        <v>409</v>
      </c>
      <c r="C113" s="14" t="s">
        <v>425</v>
      </c>
      <c r="D113" s="14" t="s">
        <v>574</v>
      </c>
      <c r="E113" s="14"/>
      <c r="F113" s="35">
        <f>F114</f>
        <v>134.6</v>
      </c>
    </row>
    <row r="114" spans="1:6" ht="16.5">
      <c r="A114" s="101" t="s">
        <v>484</v>
      </c>
      <c r="B114" s="14" t="s">
        <v>409</v>
      </c>
      <c r="C114" s="14" t="s">
        <v>425</v>
      </c>
      <c r="D114" s="14" t="s">
        <v>574</v>
      </c>
      <c r="E114" s="14" t="s">
        <v>485</v>
      </c>
      <c r="F114" s="35">
        <f>'прил.6'!G79</f>
        <v>134.6</v>
      </c>
    </row>
    <row r="115" spans="1:6" ht="33">
      <c r="A115" s="101" t="s">
        <v>108</v>
      </c>
      <c r="B115" s="14" t="s">
        <v>409</v>
      </c>
      <c r="C115" s="14" t="s">
        <v>425</v>
      </c>
      <c r="D115" s="14" t="s">
        <v>575</v>
      </c>
      <c r="E115" s="14"/>
      <c r="F115" s="35">
        <f>F116</f>
        <v>99.7</v>
      </c>
    </row>
    <row r="116" spans="1:6" ht="18" customHeight="1">
      <c r="A116" s="101" t="s">
        <v>484</v>
      </c>
      <c r="B116" s="14" t="s">
        <v>409</v>
      </c>
      <c r="C116" s="14" t="s">
        <v>425</v>
      </c>
      <c r="D116" s="14" t="s">
        <v>575</v>
      </c>
      <c r="E116" s="14" t="s">
        <v>485</v>
      </c>
      <c r="F116" s="35">
        <f>'прил.6'!G81</f>
        <v>99.7</v>
      </c>
    </row>
    <row r="117" spans="1:6" ht="54.75" customHeight="1" hidden="1">
      <c r="A117" s="112" t="s">
        <v>496</v>
      </c>
      <c r="B117" s="14" t="s">
        <v>409</v>
      </c>
      <c r="C117" s="14" t="s">
        <v>425</v>
      </c>
      <c r="D117" s="14" t="s">
        <v>497</v>
      </c>
      <c r="E117" s="14"/>
      <c r="F117" s="35">
        <f>F118</f>
        <v>0</v>
      </c>
    </row>
    <row r="118" spans="1:6" ht="18" customHeight="1" hidden="1">
      <c r="A118" s="34" t="s">
        <v>559</v>
      </c>
      <c r="B118" s="14" t="s">
        <v>409</v>
      </c>
      <c r="C118" s="14" t="s">
        <v>425</v>
      </c>
      <c r="D118" s="14" t="s">
        <v>497</v>
      </c>
      <c r="E118" s="14" t="s">
        <v>560</v>
      </c>
      <c r="F118" s="35">
        <f>'прил.6'!G83</f>
        <v>0</v>
      </c>
    </row>
    <row r="119" spans="1:6" ht="56.25" customHeight="1">
      <c r="A119" s="34" t="s">
        <v>576</v>
      </c>
      <c r="B119" s="14" t="s">
        <v>409</v>
      </c>
      <c r="C119" s="14" t="s">
        <v>425</v>
      </c>
      <c r="D119" s="14" t="s">
        <v>577</v>
      </c>
      <c r="E119" s="14"/>
      <c r="F119" s="35">
        <f>F120</f>
        <v>448.7</v>
      </c>
    </row>
    <row r="120" spans="1:6" ht="18" customHeight="1">
      <c r="A120" s="34" t="s">
        <v>559</v>
      </c>
      <c r="B120" s="14" t="s">
        <v>409</v>
      </c>
      <c r="C120" s="14" t="s">
        <v>425</v>
      </c>
      <c r="D120" s="14" t="s">
        <v>577</v>
      </c>
      <c r="E120" s="14" t="s">
        <v>560</v>
      </c>
      <c r="F120" s="35">
        <f>'прил.6'!G85</f>
        <v>448.7</v>
      </c>
    </row>
    <row r="121" spans="1:6" ht="18" customHeight="1">
      <c r="A121" s="34" t="s">
        <v>578</v>
      </c>
      <c r="B121" s="14" t="s">
        <v>409</v>
      </c>
      <c r="C121" s="14" t="s">
        <v>425</v>
      </c>
      <c r="D121" s="14" t="s">
        <v>579</v>
      </c>
      <c r="E121" s="14"/>
      <c r="F121" s="35">
        <f>F122</f>
        <v>292.5</v>
      </c>
    </row>
    <row r="122" spans="1:6" ht="18" customHeight="1">
      <c r="A122" s="34" t="s">
        <v>559</v>
      </c>
      <c r="B122" s="14" t="s">
        <v>409</v>
      </c>
      <c r="C122" s="14" t="s">
        <v>425</v>
      </c>
      <c r="D122" s="14" t="s">
        <v>579</v>
      </c>
      <c r="E122" s="14" t="s">
        <v>560</v>
      </c>
      <c r="F122" s="35">
        <f>'прил.6'!G87</f>
        <v>292.5</v>
      </c>
    </row>
    <row r="123" spans="1:6" ht="18" customHeight="1" hidden="1">
      <c r="A123" s="101" t="s">
        <v>580</v>
      </c>
      <c r="B123" s="14" t="s">
        <v>409</v>
      </c>
      <c r="C123" s="14" t="s">
        <v>425</v>
      </c>
      <c r="D123" s="14" t="s">
        <v>581</v>
      </c>
      <c r="E123" s="14"/>
      <c r="F123" s="35">
        <f>F124</f>
        <v>0</v>
      </c>
    </row>
    <row r="124" spans="1:6" ht="36.75" customHeight="1" hidden="1">
      <c r="A124" s="101" t="s">
        <v>582</v>
      </c>
      <c r="B124" s="14" t="s">
        <v>409</v>
      </c>
      <c r="C124" s="14" t="s">
        <v>425</v>
      </c>
      <c r="D124" s="14" t="s">
        <v>583</v>
      </c>
      <c r="E124" s="14"/>
      <c r="F124" s="35">
        <f>F125</f>
        <v>0</v>
      </c>
    </row>
    <row r="125" spans="1:6" ht="18" customHeight="1" hidden="1">
      <c r="A125" s="101" t="s">
        <v>484</v>
      </c>
      <c r="B125" s="14" t="s">
        <v>409</v>
      </c>
      <c r="C125" s="14" t="s">
        <v>425</v>
      </c>
      <c r="D125" s="14" t="s">
        <v>583</v>
      </c>
      <c r="E125" s="14" t="s">
        <v>485</v>
      </c>
      <c r="F125" s="35">
        <f>'прил.6'!G90</f>
        <v>0</v>
      </c>
    </row>
    <row r="126" spans="1:6" ht="18" customHeight="1">
      <c r="A126" s="101" t="s">
        <v>584</v>
      </c>
      <c r="B126" s="14" t="s">
        <v>409</v>
      </c>
      <c r="C126" s="14" t="s">
        <v>425</v>
      </c>
      <c r="D126" s="14" t="s">
        <v>585</v>
      </c>
      <c r="E126" s="14"/>
      <c r="F126" s="154">
        <f>F127+F128</f>
        <v>619.7</v>
      </c>
    </row>
    <row r="127" spans="1:6" ht="18" customHeight="1">
      <c r="A127" s="34" t="s">
        <v>559</v>
      </c>
      <c r="B127" s="14" t="s">
        <v>409</v>
      </c>
      <c r="C127" s="14" t="s">
        <v>425</v>
      </c>
      <c r="D127" s="14" t="s">
        <v>585</v>
      </c>
      <c r="E127" s="14" t="s">
        <v>560</v>
      </c>
      <c r="F127" s="35">
        <f>'прил.6'!G92</f>
        <v>619.7</v>
      </c>
    </row>
    <row r="128" spans="1:6" ht="33.75" customHeight="1">
      <c r="A128" s="111" t="s">
        <v>586</v>
      </c>
      <c r="B128" s="14" t="s">
        <v>409</v>
      </c>
      <c r="C128" s="14" t="s">
        <v>425</v>
      </c>
      <c r="D128" s="14" t="s">
        <v>585</v>
      </c>
      <c r="E128" s="14" t="s">
        <v>564</v>
      </c>
      <c r="F128" s="35">
        <f>'прил.6'!G93</f>
        <v>0</v>
      </c>
    </row>
    <row r="129" spans="1:8" ht="31.5" customHeight="1">
      <c r="A129" s="34" t="s">
        <v>426</v>
      </c>
      <c r="B129" s="14" t="s">
        <v>413</v>
      </c>
      <c r="C129" s="14"/>
      <c r="D129" s="14"/>
      <c r="E129" s="14"/>
      <c r="F129" s="35">
        <f>F130</f>
        <v>57726.600000000006</v>
      </c>
      <c r="G129" s="67"/>
      <c r="H129" s="67"/>
    </row>
    <row r="130" spans="1:6" ht="34.5" customHeight="1">
      <c r="A130" s="34" t="s">
        <v>509</v>
      </c>
      <c r="B130" s="14" t="s">
        <v>413</v>
      </c>
      <c r="C130" s="14" t="s">
        <v>427</v>
      </c>
      <c r="D130" s="14"/>
      <c r="E130" s="14"/>
      <c r="F130" s="35">
        <f>F131+F137+F147</f>
        <v>57726.600000000006</v>
      </c>
    </row>
    <row r="131" spans="1:6" ht="16.5">
      <c r="A131" s="34" t="s">
        <v>587</v>
      </c>
      <c r="B131" s="14" t="s">
        <v>413</v>
      </c>
      <c r="C131" s="14" t="s">
        <v>427</v>
      </c>
      <c r="D131" s="14" t="s">
        <v>588</v>
      </c>
      <c r="E131" s="14"/>
      <c r="F131" s="35">
        <f>F132+F134</f>
        <v>53181.50000000001</v>
      </c>
    </row>
    <row r="132" spans="1:6" ht="16.5">
      <c r="A132" s="34" t="s">
        <v>557</v>
      </c>
      <c r="B132" s="14" t="s">
        <v>413</v>
      </c>
      <c r="C132" s="14" t="s">
        <v>427</v>
      </c>
      <c r="D132" s="14" t="s">
        <v>589</v>
      </c>
      <c r="E132" s="14"/>
      <c r="F132" s="35">
        <f>F133</f>
        <v>797.8</v>
      </c>
    </row>
    <row r="133" spans="1:6" ht="16.5">
      <c r="A133" s="34" t="s">
        <v>559</v>
      </c>
      <c r="B133" s="14" t="s">
        <v>413</v>
      </c>
      <c r="C133" s="14" t="s">
        <v>427</v>
      </c>
      <c r="D133" s="14" t="s">
        <v>589</v>
      </c>
      <c r="E133" s="14" t="s">
        <v>560</v>
      </c>
      <c r="F133" s="35">
        <f>'прил.6'!G98</f>
        <v>797.8</v>
      </c>
    </row>
    <row r="134" spans="1:6" ht="16.5">
      <c r="A134" s="34" t="s">
        <v>561</v>
      </c>
      <c r="B134" s="14" t="s">
        <v>413</v>
      </c>
      <c r="C134" s="14" t="s">
        <v>427</v>
      </c>
      <c r="D134" s="14" t="s">
        <v>590</v>
      </c>
      <c r="E134" s="14"/>
      <c r="F134" s="35">
        <f>SUM(F135:F136)</f>
        <v>52383.700000000004</v>
      </c>
    </row>
    <row r="135" spans="1:6" ht="16.5">
      <c r="A135" s="34" t="s">
        <v>559</v>
      </c>
      <c r="B135" s="14" t="s">
        <v>413</v>
      </c>
      <c r="C135" s="14" t="s">
        <v>427</v>
      </c>
      <c r="D135" s="14" t="s">
        <v>590</v>
      </c>
      <c r="E135" s="14" t="s">
        <v>560</v>
      </c>
      <c r="F135" s="35">
        <f>'прил.6'!G100</f>
        <v>47603.200000000004</v>
      </c>
    </row>
    <row r="136" spans="1:6" ht="24.75" customHeight="1">
      <c r="A136" s="111" t="s">
        <v>586</v>
      </c>
      <c r="B136" s="14" t="s">
        <v>413</v>
      </c>
      <c r="C136" s="14" t="s">
        <v>427</v>
      </c>
      <c r="D136" s="14" t="s">
        <v>590</v>
      </c>
      <c r="E136" s="14" t="s">
        <v>564</v>
      </c>
      <c r="F136" s="154">
        <f>'прил.6'!G101</f>
        <v>4780.5</v>
      </c>
    </row>
    <row r="137" spans="1:6" ht="19.5" customHeight="1">
      <c r="A137" s="34" t="s">
        <v>492</v>
      </c>
      <c r="B137" s="14" t="s">
        <v>413</v>
      </c>
      <c r="C137" s="14" t="s">
        <v>427</v>
      </c>
      <c r="D137" s="24" t="s">
        <v>493</v>
      </c>
      <c r="E137" s="14"/>
      <c r="F137" s="35">
        <f>F138</f>
        <v>848.6</v>
      </c>
    </row>
    <row r="138" spans="1:6" ht="19.5" customHeight="1">
      <c r="A138" s="34" t="s">
        <v>494</v>
      </c>
      <c r="B138" s="14" t="s">
        <v>413</v>
      </c>
      <c r="C138" s="14" t="s">
        <v>427</v>
      </c>
      <c r="D138" s="14" t="s">
        <v>495</v>
      </c>
      <c r="E138" s="14"/>
      <c r="F138" s="35">
        <f>F139+F141+F143+F145</f>
        <v>848.6</v>
      </c>
    </row>
    <row r="139" spans="1:6" ht="19.5" customHeight="1">
      <c r="A139" s="34" t="s">
        <v>571</v>
      </c>
      <c r="B139" s="14" t="s">
        <v>413</v>
      </c>
      <c r="C139" s="14" t="s">
        <v>427</v>
      </c>
      <c r="D139" s="14" t="s">
        <v>572</v>
      </c>
      <c r="E139" s="14"/>
      <c r="F139" s="35">
        <f>F140</f>
        <v>143.6</v>
      </c>
    </row>
    <row r="140" spans="1:6" ht="18" customHeight="1">
      <c r="A140" s="40" t="s">
        <v>559</v>
      </c>
      <c r="B140" s="14" t="s">
        <v>413</v>
      </c>
      <c r="C140" s="14" t="s">
        <v>427</v>
      </c>
      <c r="D140" s="14" t="s">
        <v>572</v>
      </c>
      <c r="E140" s="14" t="s">
        <v>560</v>
      </c>
      <c r="F140" s="35">
        <f>'прил.6'!G105</f>
        <v>143.6</v>
      </c>
    </row>
    <row r="141" spans="1:6" ht="48.75" customHeight="1" hidden="1">
      <c r="A141" s="112" t="s">
        <v>496</v>
      </c>
      <c r="B141" s="14" t="s">
        <v>413</v>
      </c>
      <c r="C141" s="14" t="s">
        <v>427</v>
      </c>
      <c r="D141" s="14" t="s">
        <v>497</v>
      </c>
      <c r="E141" s="14"/>
      <c r="F141" s="35">
        <f>F142</f>
        <v>0</v>
      </c>
    </row>
    <row r="142" spans="1:6" ht="19.5" customHeight="1" hidden="1">
      <c r="A142" s="34" t="s">
        <v>559</v>
      </c>
      <c r="B142" s="14" t="s">
        <v>413</v>
      </c>
      <c r="C142" s="14" t="s">
        <v>427</v>
      </c>
      <c r="D142" s="14" t="s">
        <v>497</v>
      </c>
      <c r="E142" s="14" t="s">
        <v>560</v>
      </c>
      <c r="F142" s="35">
        <f>'прил.6'!G107</f>
        <v>0</v>
      </c>
    </row>
    <row r="143" spans="1:6" ht="56.25" customHeight="1">
      <c r="A143" s="34" t="s">
        <v>576</v>
      </c>
      <c r="B143" s="14" t="s">
        <v>413</v>
      </c>
      <c r="C143" s="14" t="s">
        <v>427</v>
      </c>
      <c r="D143" s="14" t="s">
        <v>577</v>
      </c>
      <c r="E143" s="14"/>
      <c r="F143" s="35">
        <f>F144</f>
        <v>185</v>
      </c>
    </row>
    <row r="144" spans="1:6" ht="18" customHeight="1">
      <c r="A144" s="34" t="s">
        <v>559</v>
      </c>
      <c r="B144" s="14" t="s">
        <v>413</v>
      </c>
      <c r="C144" s="14" t="s">
        <v>427</v>
      </c>
      <c r="D144" s="14" t="s">
        <v>577</v>
      </c>
      <c r="E144" s="14" t="s">
        <v>560</v>
      </c>
      <c r="F144" s="35">
        <f>'прил.6'!G109</f>
        <v>185</v>
      </c>
    </row>
    <row r="145" spans="1:6" ht="18" customHeight="1">
      <c r="A145" s="34" t="s">
        <v>578</v>
      </c>
      <c r="B145" s="14" t="s">
        <v>413</v>
      </c>
      <c r="C145" s="14" t="s">
        <v>427</v>
      </c>
      <c r="D145" s="14" t="s">
        <v>579</v>
      </c>
      <c r="E145" s="14"/>
      <c r="F145" s="35">
        <f>F146</f>
        <v>520</v>
      </c>
    </row>
    <row r="146" spans="1:6" ht="18" customHeight="1">
      <c r="A146" s="34" t="s">
        <v>559</v>
      </c>
      <c r="B146" s="14" t="s">
        <v>413</v>
      </c>
      <c r="C146" s="14" t="s">
        <v>427</v>
      </c>
      <c r="D146" s="14" t="s">
        <v>579</v>
      </c>
      <c r="E146" s="14" t="s">
        <v>560</v>
      </c>
      <c r="F146" s="35">
        <f>'прил.6'!G111</f>
        <v>520</v>
      </c>
    </row>
    <row r="147" spans="1:6" ht="18" customHeight="1">
      <c r="A147" s="101" t="s">
        <v>584</v>
      </c>
      <c r="B147" s="14" t="s">
        <v>413</v>
      </c>
      <c r="C147" s="14" t="s">
        <v>427</v>
      </c>
      <c r="D147" s="14" t="s">
        <v>585</v>
      </c>
      <c r="E147" s="14"/>
      <c r="F147" s="35">
        <f>F148</f>
        <v>3696.5</v>
      </c>
    </row>
    <row r="148" spans="1:6" ht="18" customHeight="1">
      <c r="A148" s="34" t="s">
        <v>559</v>
      </c>
      <c r="B148" s="14" t="s">
        <v>413</v>
      </c>
      <c r="C148" s="14" t="s">
        <v>427</v>
      </c>
      <c r="D148" s="14" t="s">
        <v>585</v>
      </c>
      <c r="E148" s="14" t="s">
        <v>560</v>
      </c>
      <c r="F148" s="154">
        <f>'прил.6'!G113</f>
        <v>3696.5</v>
      </c>
    </row>
    <row r="149" spans="1:8" ht="16.5">
      <c r="A149" s="34" t="s">
        <v>428</v>
      </c>
      <c r="B149" s="14" t="s">
        <v>415</v>
      </c>
      <c r="C149" s="14"/>
      <c r="D149" s="14"/>
      <c r="E149" s="14"/>
      <c r="F149" s="35">
        <f>F150+F208+F220+F155+F159</f>
        <v>1432702.5000000002</v>
      </c>
      <c r="G149" s="67"/>
      <c r="H149" s="67"/>
    </row>
    <row r="150" spans="1:6" ht="17.25" customHeight="1">
      <c r="A150" s="101" t="s">
        <v>429</v>
      </c>
      <c r="B150" s="14" t="s">
        <v>415</v>
      </c>
      <c r="C150" s="14" t="s">
        <v>409</v>
      </c>
      <c r="D150" s="121"/>
      <c r="E150" s="14"/>
      <c r="F150" s="35">
        <f>F151</f>
        <v>751.8</v>
      </c>
    </row>
    <row r="151" spans="1:6" ht="17.25" customHeight="1">
      <c r="A151" s="101" t="s">
        <v>591</v>
      </c>
      <c r="B151" s="14" t="s">
        <v>415</v>
      </c>
      <c r="C151" s="14" t="s">
        <v>409</v>
      </c>
      <c r="D151" s="121" t="s">
        <v>592</v>
      </c>
      <c r="E151" s="14"/>
      <c r="F151" s="35">
        <f>F152</f>
        <v>751.8</v>
      </c>
    </row>
    <row r="152" spans="1:6" ht="33.75" customHeight="1">
      <c r="A152" s="101" t="s">
        <v>593</v>
      </c>
      <c r="B152" s="14" t="s">
        <v>415</v>
      </c>
      <c r="C152" s="14" t="s">
        <v>409</v>
      </c>
      <c r="D152" s="121" t="s">
        <v>594</v>
      </c>
      <c r="E152" s="14"/>
      <c r="F152" s="35">
        <f>F153+F154</f>
        <v>751.8</v>
      </c>
    </row>
    <row r="153" spans="1:6" ht="43.5" customHeight="1">
      <c r="A153" s="111" t="s">
        <v>595</v>
      </c>
      <c r="B153" s="14" t="s">
        <v>415</v>
      </c>
      <c r="C153" s="14" t="s">
        <v>409</v>
      </c>
      <c r="D153" s="121" t="s">
        <v>594</v>
      </c>
      <c r="E153" s="14" t="s">
        <v>596</v>
      </c>
      <c r="F153" s="35">
        <f>'прил.6'!G118</f>
        <v>619.4</v>
      </c>
    </row>
    <row r="154" spans="1:6" ht="19.5" customHeight="1">
      <c r="A154" s="118" t="s">
        <v>538</v>
      </c>
      <c r="B154" s="14" t="s">
        <v>415</v>
      </c>
      <c r="C154" s="14" t="s">
        <v>409</v>
      </c>
      <c r="D154" s="121" t="s">
        <v>594</v>
      </c>
      <c r="E154" s="14" t="s">
        <v>539</v>
      </c>
      <c r="F154" s="35">
        <f>'прил.6'!G680+'прил.6'!G359+'прил.6'!G894</f>
        <v>132.4</v>
      </c>
    </row>
    <row r="155" spans="1:6" ht="18" customHeight="1">
      <c r="A155" s="41" t="s">
        <v>430</v>
      </c>
      <c r="B155" s="14" t="s">
        <v>415</v>
      </c>
      <c r="C155" s="14" t="s">
        <v>431</v>
      </c>
      <c r="D155" s="14"/>
      <c r="E155" s="14"/>
      <c r="F155" s="35">
        <f>F156</f>
        <v>1500</v>
      </c>
    </row>
    <row r="156" spans="1:6" ht="22.5" customHeight="1">
      <c r="A156" s="111" t="s">
        <v>597</v>
      </c>
      <c r="B156" s="14" t="s">
        <v>415</v>
      </c>
      <c r="C156" s="14" t="s">
        <v>431</v>
      </c>
      <c r="D156" s="14" t="s">
        <v>598</v>
      </c>
      <c r="E156" s="14"/>
      <c r="F156" s="35">
        <f>F157</f>
        <v>1500</v>
      </c>
    </row>
    <row r="157" spans="1:6" ht="17.25" customHeight="1">
      <c r="A157" s="111" t="s">
        <v>604</v>
      </c>
      <c r="B157" s="14" t="s">
        <v>415</v>
      </c>
      <c r="C157" s="14" t="s">
        <v>431</v>
      </c>
      <c r="D157" s="14" t="s">
        <v>605</v>
      </c>
      <c r="E157" s="14"/>
      <c r="F157" s="35">
        <f>F158</f>
        <v>1500</v>
      </c>
    </row>
    <row r="158" spans="1:6" ht="18.75" customHeight="1">
      <c r="A158" s="40" t="s">
        <v>606</v>
      </c>
      <c r="B158" s="14" t="s">
        <v>415</v>
      </c>
      <c r="C158" s="14" t="s">
        <v>431</v>
      </c>
      <c r="D158" s="14" t="s">
        <v>605</v>
      </c>
      <c r="E158" s="14" t="s">
        <v>607</v>
      </c>
      <c r="F158" s="154">
        <f>'прил.6'!G122</f>
        <v>1500</v>
      </c>
    </row>
    <row r="159" spans="1:8" ht="18.75" customHeight="1">
      <c r="A159" s="42" t="s">
        <v>432</v>
      </c>
      <c r="B159" s="14" t="s">
        <v>415</v>
      </c>
      <c r="C159" s="14" t="s">
        <v>427</v>
      </c>
      <c r="D159" s="14"/>
      <c r="E159" s="14"/>
      <c r="F159" s="35">
        <f>F180+F204+F160+F193+F190</f>
        <v>1240881.7000000002</v>
      </c>
      <c r="G159" s="122"/>
      <c r="H159" s="122"/>
    </row>
    <row r="160" spans="1:6" ht="33" customHeight="1">
      <c r="A160" s="111" t="s">
        <v>608</v>
      </c>
      <c r="B160" s="14" t="s">
        <v>415</v>
      </c>
      <c r="C160" s="14" t="s">
        <v>427</v>
      </c>
      <c r="D160" s="14" t="s">
        <v>609</v>
      </c>
      <c r="E160" s="14"/>
      <c r="F160" s="35">
        <f>F161</f>
        <v>22160.9</v>
      </c>
    </row>
    <row r="161" spans="1:6" ht="18.75" customHeight="1">
      <c r="A161" s="111" t="s">
        <v>610</v>
      </c>
      <c r="B161" s="14" t="s">
        <v>415</v>
      </c>
      <c r="C161" s="14" t="s">
        <v>427</v>
      </c>
      <c r="D161" s="14" t="s">
        <v>611</v>
      </c>
      <c r="E161" s="14"/>
      <c r="F161" s="35">
        <f>F162+F164+F166+F168+F170+F178</f>
        <v>22160.9</v>
      </c>
    </row>
    <row r="162" spans="1:6" ht="18.75" customHeight="1">
      <c r="A162" s="101" t="s">
        <v>612</v>
      </c>
      <c r="B162" s="50" t="s">
        <v>415</v>
      </c>
      <c r="C162" s="50" t="s">
        <v>427</v>
      </c>
      <c r="D162" s="50" t="s">
        <v>613</v>
      </c>
      <c r="E162" s="50"/>
      <c r="F162" s="35">
        <f>F163</f>
        <v>746.4</v>
      </c>
    </row>
    <row r="163" spans="1:6" ht="18.75" customHeight="1">
      <c r="A163" s="66" t="s">
        <v>614</v>
      </c>
      <c r="B163" s="50" t="s">
        <v>415</v>
      </c>
      <c r="C163" s="50" t="s">
        <v>427</v>
      </c>
      <c r="D163" s="50" t="s">
        <v>613</v>
      </c>
      <c r="E163" s="50" t="s">
        <v>615</v>
      </c>
      <c r="F163" s="35">
        <f>'прил.6'!G1128</f>
        <v>746.4</v>
      </c>
    </row>
    <row r="164" spans="1:6" ht="18.75" customHeight="1">
      <c r="A164" s="111" t="s">
        <v>150</v>
      </c>
      <c r="B164" s="14" t="s">
        <v>415</v>
      </c>
      <c r="C164" s="14" t="s">
        <v>427</v>
      </c>
      <c r="D164" s="14" t="s">
        <v>616</v>
      </c>
      <c r="E164" s="14"/>
      <c r="F164" s="35">
        <f>F165</f>
        <v>7661.1</v>
      </c>
    </row>
    <row r="165" spans="1:6" ht="18.75" customHeight="1">
      <c r="A165" s="116" t="s">
        <v>614</v>
      </c>
      <c r="B165" s="14" t="s">
        <v>415</v>
      </c>
      <c r="C165" s="14" t="s">
        <v>427</v>
      </c>
      <c r="D165" s="14" t="s">
        <v>616</v>
      </c>
      <c r="E165" s="14" t="s">
        <v>615</v>
      </c>
      <c r="F165" s="35">
        <f>'прил.6'!G1130</f>
        <v>7661.1</v>
      </c>
    </row>
    <row r="166" spans="1:6" ht="18.75" customHeight="1">
      <c r="A166" s="34" t="s">
        <v>51</v>
      </c>
      <c r="B166" s="14" t="s">
        <v>415</v>
      </c>
      <c r="C166" s="14" t="s">
        <v>427</v>
      </c>
      <c r="D166" s="14" t="s">
        <v>262</v>
      </c>
      <c r="E166" s="14"/>
      <c r="F166" s="35">
        <f>F167</f>
        <v>7897.7</v>
      </c>
    </row>
    <row r="167" spans="1:6" ht="18.75" customHeight="1">
      <c r="A167" s="116" t="s">
        <v>614</v>
      </c>
      <c r="B167" s="14" t="s">
        <v>415</v>
      </c>
      <c r="C167" s="14" t="s">
        <v>427</v>
      </c>
      <c r="D167" s="14" t="s">
        <v>262</v>
      </c>
      <c r="E167" s="14" t="s">
        <v>615</v>
      </c>
      <c r="F167" s="35">
        <f>'прил.6'!G1132</f>
        <v>7897.7</v>
      </c>
    </row>
    <row r="168" spans="1:6" ht="18.75" customHeight="1">
      <c r="A168" s="116" t="s">
        <v>148</v>
      </c>
      <c r="B168" s="14" t="s">
        <v>415</v>
      </c>
      <c r="C168" s="14" t="s">
        <v>427</v>
      </c>
      <c r="D168" s="14" t="s">
        <v>617</v>
      </c>
      <c r="E168" s="14"/>
      <c r="F168" s="154">
        <f>F169</f>
        <v>33.4</v>
      </c>
    </row>
    <row r="169" spans="1:6" ht="18.75" customHeight="1">
      <c r="A169" s="116" t="s">
        <v>614</v>
      </c>
      <c r="B169" s="14" t="s">
        <v>415</v>
      </c>
      <c r="C169" s="14" t="s">
        <v>427</v>
      </c>
      <c r="D169" s="14" t="s">
        <v>617</v>
      </c>
      <c r="E169" s="14" t="s">
        <v>615</v>
      </c>
      <c r="F169" s="35">
        <f>'прил.6'!G1134</f>
        <v>33.4</v>
      </c>
    </row>
    <row r="170" spans="1:6" ht="18.75" customHeight="1">
      <c r="A170" s="116" t="s">
        <v>149</v>
      </c>
      <c r="B170" s="14" t="s">
        <v>415</v>
      </c>
      <c r="C170" s="14" t="s">
        <v>427</v>
      </c>
      <c r="D170" s="14" t="s">
        <v>618</v>
      </c>
      <c r="E170" s="14"/>
      <c r="F170" s="35">
        <f>F171</f>
        <v>322.3</v>
      </c>
    </row>
    <row r="171" spans="1:6" ht="18.75" customHeight="1">
      <c r="A171" s="116" t="s">
        <v>614</v>
      </c>
      <c r="B171" s="14" t="s">
        <v>415</v>
      </c>
      <c r="C171" s="14" t="s">
        <v>427</v>
      </c>
      <c r="D171" s="14" t="s">
        <v>618</v>
      </c>
      <c r="E171" s="14" t="s">
        <v>615</v>
      </c>
      <c r="F171" s="35">
        <f>'прил.6'!G1136</f>
        <v>322.3</v>
      </c>
    </row>
    <row r="172" spans="1:6" ht="23.25" customHeight="1" hidden="1">
      <c r="A172" s="116" t="s">
        <v>619</v>
      </c>
      <c r="B172" s="14" t="s">
        <v>415</v>
      </c>
      <c r="C172" s="14" t="s">
        <v>427</v>
      </c>
      <c r="D172" s="14" t="s">
        <v>620</v>
      </c>
      <c r="E172" s="14"/>
      <c r="F172" s="35">
        <f>F173</f>
        <v>0</v>
      </c>
    </row>
    <row r="173" spans="1:6" ht="18.75" customHeight="1" hidden="1">
      <c r="A173" s="116" t="s">
        <v>614</v>
      </c>
      <c r="B173" s="14" t="s">
        <v>415</v>
      </c>
      <c r="C173" s="14" t="s">
        <v>427</v>
      </c>
      <c r="D173" s="14" t="s">
        <v>620</v>
      </c>
      <c r="E173" s="14" t="s">
        <v>615</v>
      </c>
      <c r="F173" s="35">
        <f>'прил.6'!G1138</f>
        <v>0</v>
      </c>
    </row>
    <row r="174" spans="1:6" ht="32.25" customHeight="1" hidden="1">
      <c r="A174" s="116" t="s">
        <v>621</v>
      </c>
      <c r="B174" s="14" t="s">
        <v>415</v>
      </c>
      <c r="C174" s="14" t="s">
        <v>427</v>
      </c>
      <c r="D174" s="14" t="s">
        <v>622</v>
      </c>
      <c r="E174" s="14"/>
      <c r="F174" s="35">
        <f>F175</f>
        <v>0</v>
      </c>
    </row>
    <row r="175" spans="1:6" ht="18.75" customHeight="1" hidden="1">
      <c r="A175" s="116" t="s">
        <v>614</v>
      </c>
      <c r="B175" s="14" t="s">
        <v>415</v>
      </c>
      <c r="C175" s="14" t="s">
        <v>427</v>
      </c>
      <c r="D175" s="14" t="s">
        <v>622</v>
      </c>
      <c r="E175" s="14" t="s">
        <v>615</v>
      </c>
      <c r="F175" s="35">
        <f>'прил.6'!G1140</f>
        <v>0</v>
      </c>
    </row>
    <row r="176" spans="1:6" ht="32.25" customHeight="1" hidden="1">
      <c r="A176" s="116" t="s">
        <v>623</v>
      </c>
      <c r="B176" s="14" t="s">
        <v>415</v>
      </c>
      <c r="C176" s="14" t="s">
        <v>427</v>
      </c>
      <c r="D176" s="14" t="s">
        <v>624</v>
      </c>
      <c r="E176" s="14"/>
      <c r="F176" s="35">
        <f>F177</f>
        <v>0</v>
      </c>
    </row>
    <row r="177" spans="1:6" ht="18.75" customHeight="1" hidden="1">
      <c r="A177" s="116" t="s">
        <v>614</v>
      </c>
      <c r="B177" s="14" t="s">
        <v>415</v>
      </c>
      <c r="C177" s="14" t="s">
        <v>427</v>
      </c>
      <c r="D177" s="14" t="s">
        <v>624</v>
      </c>
      <c r="E177" s="14" t="s">
        <v>615</v>
      </c>
      <c r="F177" s="35">
        <f>'прил.6'!G1142</f>
        <v>0</v>
      </c>
    </row>
    <row r="178" spans="1:6" ht="18.75" customHeight="1">
      <c r="A178" s="116" t="s">
        <v>264</v>
      </c>
      <c r="B178" s="14" t="s">
        <v>415</v>
      </c>
      <c r="C178" s="14" t="s">
        <v>427</v>
      </c>
      <c r="D178" s="14" t="s">
        <v>52</v>
      </c>
      <c r="E178" s="14"/>
      <c r="F178" s="35">
        <f>F179</f>
        <v>5500</v>
      </c>
    </row>
    <row r="179" spans="1:6" ht="18.75" customHeight="1">
      <c r="A179" s="116" t="s">
        <v>614</v>
      </c>
      <c r="B179" s="14" t="s">
        <v>415</v>
      </c>
      <c r="C179" s="14" t="s">
        <v>427</v>
      </c>
      <c r="D179" s="14" t="s">
        <v>52</v>
      </c>
      <c r="E179" s="14" t="s">
        <v>615</v>
      </c>
      <c r="F179" s="35">
        <f>'прил.6'!G1144</f>
        <v>5500</v>
      </c>
    </row>
    <row r="180" spans="1:6" ht="18.75" customHeight="1">
      <c r="A180" s="42" t="s">
        <v>625</v>
      </c>
      <c r="B180" s="14" t="s">
        <v>415</v>
      </c>
      <c r="C180" s="14" t="s">
        <v>427</v>
      </c>
      <c r="D180" s="14" t="s">
        <v>626</v>
      </c>
      <c r="E180" s="14"/>
      <c r="F180" s="35">
        <f>F181+F185</f>
        <v>1007610.8</v>
      </c>
    </row>
    <row r="181" spans="1:6" ht="19.5" customHeight="1">
      <c r="A181" s="42" t="s">
        <v>627</v>
      </c>
      <c r="B181" s="14" t="s">
        <v>415</v>
      </c>
      <c r="C181" s="14" t="s">
        <v>427</v>
      </c>
      <c r="D181" s="14" t="s">
        <v>628</v>
      </c>
      <c r="E181" s="14"/>
      <c r="F181" s="35">
        <f>F182</f>
        <v>259804.8</v>
      </c>
    </row>
    <row r="182" spans="1:6" ht="18.75" customHeight="1">
      <c r="A182" s="42" t="s">
        <v>629</v>
      </c>
      <c r="B182" s="14" t="s">
        <v>415</v>
      </c>
      <c r="C182" s="14" t="s">
        <v>427</v>
      </c>
      <c r="D182" s="14" t="s">
        <v>630</v>
      </c>
      <c r="E182" s="14"/>
      <c r="F182" s="35">
        <f>F183+F184</f>
        <v>259804.8</v>
      </c>
    </row>
    <row r="183" spans="1:6" ht="18.75" customHeight="1">
      <c r="A183" s="111" t="s">
        <v>484</v>
      </c>
      <c r="B183" s="14" t="s">
        <v>415</v>
      </c>
      <c r="C183" s="14" t="s">
        <v>427</v>
      </c>
      <c r="D183" s="14" t="s">
        <v>630</v>
      </c>
      <c r="E183" s="14" t="s">
        <v>485</v>
      </c>
      <c r="F183" s="35">
        <f>'прил.6'!G241</f>
        <v>259804.8</v>
      </c>
    </row>
    <row r="184" spans="1:6" ht="34.5" customHeight="1" hidden="1">
      <c r="A184" s="34" t="s">
        <v>555</v>
      </c>
      <c r="B184" s="14" t="s">
        <v>415</v>
      </c>
      <c r="C184" s="14" t="s">
        <v>427</v>
      </c>
      <c r="D184" s="14" t="s">
        <v>630</v>
      </c>
      <c r="E184" s="14" t="s">
        <v>556</v>
      </c>
      <c r="F184" s="35">
        <f>'прил.6'!G1068</f>
        <v>0</v>
      </c>
    </row>
    <row r="185" spans="1:6" ht="20.25" customHeight="1">
      <c r="A185" s="59" t="s">
        <v>367</v>
      </c>
      <c r="B185" s="14" t="s">
        <v>415</v>
      </c>
      <c r="C185" s="14" t="s">
        <v>427</v>
      </c>
      <c r="D185" s="14" t="s">
        <v>368</v>
      </c>
      <c r="E185" s="14"/>
      <c r="F185" s="154">
        <f>F186+F188</f>
        <v>747806.0000000001</v>
      </c>
    </row>
    <row r="186" spans="1:6" ht="34.5" customHeight="1">
      <c r="A186" s="59" t="s">
        <v>369</v>
      </c>
      <c r="B186" s="14" t="s">
        <v>415</v>
      </c>
      <c r="C186" s="14" t="s">
        <v>427</v>
      </c>
      <c r="D186" s="14" t="s">
        <v>370</v>
      </c>
      <c r="E186" s="14"/>
      <c r="F186" s="35">
        <f>F187</f>
        <v>70752.5</v>
      </c>
    </row>
    <row r="187" spans="1:6" ht="24" customHeight="1">
      <c r="A187" s="111" t="s">
        <v>371</v>
      </c>
      <c r="B187" s="14" t="s">
        <v>415</v>
      </c>
      <c r="C187" s="14" t="s">
        <v>427</v>
      </c>
      <c r="D187" s="14" t="s">
        <v>370</v>
      </c>
      <c r="E187" s="14" t="s">
        <v>372</v>
      </c>
      <c r="F187" s="35">
        <f>'прил.6'!G244</f>
        <v>70752.5</v>
      </c>
    </row>
    <row r="188" spans="1:6" ht="35.25" customHeight="1">
      <c r="A188" s="58" t="s">
        <v>376</v>
      </c>
      <c r="B188" s="14" t="s">
        <v>415</v>
      </c>
      <c r="C188" s="14" t="s">
        <v>427</v>
      </c>
      <c r="D188" s="14" t="s">
        <v>375</v>
      </c>
      <c r="E188" s="14"/>
      <c r="F188" s="35">
        <f>F189</f>
        <v>677053.5000000001</v>
      </c>
    </row>
    <row r="189" spans="1:6" ht="24" customHeight="1">
      <c r="A189" s="111" t="s">
        <v>371</v>
      </c>
      <c r="B189" s="14" t="s">
        <v>415</v>
      </c>
      <c r="C189" s="14" t="s">
        <v>427</v>
      </c>
      <c r="D189" s="14" t="s">
        <v>375</v>
      </c>
      <c r="E189" s="14" t="s">
        <v>372</v>
      </c>
      <c r="F189" s="35">
        <f>'прил.6'!G1148+'прил.6'!G246</f>
        <v>677053.5000000001</v>
      </c>
    </row>
    <row r="190" spans="1:6" ht="24" customHeight="1">
      <c r="A190" s="101" t="s">
        <v>498</v>
      </c>
      <c r="B190" s="50" t="s">
        <v>415</v>
      </c>
      <c r="C190" s="50" t="s">
        <v>427</v>
      </c>
      <c r="D190" s="50" t="s">
        <v>499</v>
      </c>
      <c r="E190" s="50"/>
      <c r="F190" s="35">
        <f>F191</f>
        <v>1110</v>
      </c>
    </row>
    <row r="191" spans="1:6" ht="54.75" customHeight="1">
      <c r="A191" s="101" t="s">
        <v>128</v>
      </c>
      <c r="B191" s="50" t="s">
        <v>415</v>
      </c>
      <c r="C191" s="50" t="s">
        <v>427</v>
      </c>
      <c r="D191" s="50" t="s">
        <v>512</v>
      </c>
      <c r="E191" s="50"/>
      <c r="F191" s="35">
        <f>F192</f>
        <v>1110</v>
      </c>
    </row>
    <row r="192" spans="1:6" ht="24" customHeight="1">
      <c r="A192" s="101" t="s">
        <v>484</v>
      </c>
      <c r="B192" s="50" t="s">
        <v>415</v>
      </c>
      <c r="C192" s="50" t="s">
        <v>427</v>
      </c>
      <c r="D192" s="50" t="s">
        <v>512</v>
      </c>
      <c r="E192" s="50" t="s">
        <v>485</v>
      </c>
      <c r="F192" s="35">
        <f>'прил.6'!G253</f>
        <v>1110</v>
      </c>
    </row>
    <row r="193" spans="1:6" ht="24.75" customHeight="1">
      <c r="A193" s="34" t="s">
        <v>494</v>
      </c>
      <c r="B193" s="14" t="s">
        <v>415</v>
      </c>
      <c r="C193" s="14" t="s">
        <v>427</v>
      </c>
      <c r="D193" s="14" t="s">
        <v>631</v>
      </c>
      <c r="E193" s="14"/>
      <c r="F193" s="35">
        <f>F194+F197</f>
        <v>210000</v>
      </c>
    </row>
    <row r="194" spans="1:6" ht="36.75" customHeight="1">
      <c r="A194" s="41" t="s">
        <v>632</v>
      </c>
      <c r="B194" s="24" t="s">
        <v>415</v>
      </c>
      <c r="C194" s="14" t="s">
        <v>427</v>
      </c>
      <c r="D194" s="14" t="s">
        <v>633</v>
      </c>
      <c r="E194" s="14"/>
      <c r="F194" s="35">
        <f>F195</f>
        <v>210000</v>
      </c>
    </row>
    <row r="195" spans="1:49" ht="34.5" customHeight="1">
      <c r="A195" s="34" t="s">
        <v>634</v>
      </c>
      <c r="B195" s="24" t="s">
        <v>415</v>
      </c>
      <c r="C195" s="14" t="s">
        <v>427</v>
      </c>
      <c r="D195" s="14" t="s">
        <v>635</v>
      </c>
      <c r="E195" s="14"/>
      <c r="F195" s="154">
        <f>F196</f>
        <v>210000</v>
      </c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</row>
    <row r="196" spans="1:49" ht="22.5" customHeight="1">
      <c r="A196" s="116" t="s">
        <v>614</v>
      </c>
      <c r="B196" s="24" t="s">
        <v>415</v>
      </c>
      <c r="C196" s="14" t="s">
        <v>427</v>
      </c>
      <c r="D196" s="14" t="s">
        <v>635</v>
      </c>
      <c r="E196" s="14" t="s">
        <v>615</v>
      </c>
      <c r="F196" s="35">
        <f>'прил.6'!G1152</f>
        <v>210000</v>
      </c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</row>
    <row r="197" spans="1:49" ht="33" customHeight="1" hidden="1">
      <c r="A197" s="41" t="s">
        <v>636</v>
      </c>
      <c r="B197" s="24" t="s">
        <v>415</v>
      </c>
      <c r="C197" s="14" t="s">
        <v>427</v>
      </c>
      <c r="D197" s="14" t="s">
        <v>637</v>
      </c>
      <c r="E197" s="14"/>
      <c r="F197" s="35">
        <f>F198+F200+F202</f>
        <v>0</v>
      </c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</row>
    <row r="198" spans="1:49" ht="51.75" customHeight="1" hidden="1">
      <c r="A198" s="116" t="s">
        <v>638</v>
      </c>
      <c r="B198" s="24" t="s">
        <v>415</v>
      </c>
      <c r="C198" s="14" t="s">
        <v>427</v>
      </c>
      <c r="D198" s="14" t="s">
        <v>639</v>
      </c>
      <c r="E198" s="14"/>
      <c r="F198" s="35">
        <f>F199</f>
        <v>0</v>
      </c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</row>
    <row r="199" spans="1:49" ht="22.5" customHeight="1" hidden="1">
      <c r="A199" s="116" t="s">
        <v>614</v>
      </c>
      <c r="B199" s="24" t="s">
        <v>415</v>
      </c>
      <c r="C199" s="14" t="s">
        <v>427</v>
      </c>
      <c r="D199" s="14" t="s">
        <v>639</v>
      </c>
      <c r="E199" s="14" t="s">
        <v>615</v>
      </c>
      <c r="F199" s="35">
        <f>'прил.6'!G1155</f>
        <v>0</v>
      </c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</row>
    <row r="200" spans="1:49" ht="36" customHeight="1" hidden="1">
      <c r="A200" s="116" t="s">
        <v>640</v>
      </c>
      <c r="B200" s="24" t="s">
        <v>415</v>
      </c>
      <c r="C200" s="14" t="s">
        <v>427</v>
      </c>
      <c r="D200" s="14" t="s">
        <v>641</v>
      </c>
      <c r="E200" s="14"/>
      <c r="F200" s="35">
        <f>F201</f>
        <v>0</v>
      </c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</row>
    <row r="201" spans="1:49" ht="22.5" customHeight="1" hidden="1">
      <c r="A201" s="116" t="s">
        <v>614</v>
      </c>
      <c r="B201" s="24" t="s">
        <v>415</v>
      </c>
      <c r="C201" s="14" t="s">
        <v>427</v>
      </c>
      <c r="D201" s="14" t="s">
        <v>641</v>
      </c>
      <c r="E201" s="14" t="s">
        <v>615</v>
      </c>
      <c r="F201" s="35">
        <f>'прил.6'!G1157</f>
        <v>0</v>
      </c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</row>
    <row r="202" spans="1:49" ht="32.25" customHeight="1" hidden="1">
      <c r="A202" s="116" t="s">
        <v>642</v>
      </c>
      <c r="B202" s="24" t="s">
        <v>415</v>
      </c>
      <c r="C202" s="14" t="s">
        <v>427</v>
      </c>
      <c r="D202" s="14" t="s">
        <v>643</v>
      </c>
      <c r="E202" s="14"/>
      <c r="F202" s="35">
        <f>F203</f>
        <v>0</v>
      </c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</row>
    <row r="203" spans="1:49" ht="22.5" customHeight="1" hidden="1">
      <c r="A203" s="116" t="s">
        <v>614</v>
      </c>
      <c r="B203" s="24" t="s">
        <v>415</v>
      </c>
      <c r="C203" s="14" t="s">
        <v>427</v>
      </c>
      <c r="D203" s="14" t="s">
        <v>643</v>
      </c>
      <c r="E203" s="14" t="s">
        <v>615</v>
      </c>
      <c r="F203" s="35">
        <f>'прил.6'!G1159</f>
        <v>0</v>
      </c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</row>
    <row r="204" spans="1:49" ht="17.25" customHeight="1" hidden="1">
      <c r="A204" s="34" t="s">
        <v>492</v>
      </c>
      <c r="B204" s="14" t="s">
        <v>415</v>
      </c>
      <c r="C204" s="14" t="s">
        <v>427</v>
      </c>
      <c r="D204" s="14" t="s">
        <v>493</v>
      </c>
      <c r="E204" s="14"/>
      <c r="F204" s="35">
        <f>F205</f>
        <v>0</v>
      </c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</row>
    <row r="205" spans="1:49" ht="19.5" customHeight="1" hidden="1">
      <c r="A205" s="34" t="s">
        <v>580</v>
      </c>
      <c r="B205" s="14" t="s">
        <v>415</v>
      </c>
      <c r="C205" s="14" t="s">
        <v>427</v>
      </c>
      <c r="D205" s="14" t="s">
        <v>581</v>
      </c>
      <c r="E205" s="14"/>
      <c r="F205" s="35">
        <f>F206</f>
        <v>0</v>
      </c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</row>
    <row r="206" spans="1:49" ht="22.5" customHeight="1" hidden="1">
      <c r="A206" s="111" t="s">
        <v>644</v>
      </c>
      <c r="B206" s="14" t="s">
        <v>415</v>
      </c>
      <c r="C206" s="14" t="s">
        <v>427</v>
      </c>
      <c r="D206" s="14" t="s">
        <v>645</v>
      </c>
      <c r="E206" s="14"/>
      <c r="F206" s="35">
        <f>F207</f>
        <v>0</v>
      </c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</row>
    <row r="207" spans="1:49" ht="19.5" customHeight="1" hidden="1">
      <c r="A207" s="101" t="s">
        <v>484</v>
      </c>
      <c r="B207" s="14" t="s">
        <v>415</v>
      </c>
      <c r="C207" s="14" t="s">
        <v>427</v>
      </c>
      <c r="D207" s="14" t="s">
        <v>645</v>
      </c>
      <c r="E207" s="14" t="s">
        <v>485</v>
      </c>
      <c r="F207" s="35">
        <f>'прил.6'!G250</f>
        <v>0</v>
      </c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</row>
    <row r="208" spans="1:49" ht="16.5">
      <c r="A208" s="34" t="s">
        <v>433</v>
      </c>
      <c r="B208" s="14" t="s">
        <v>415</v>
      </c>
      <c r="C208" s="14" t="s">
        <v>434</v>
      </c>
      <c r="D208" s="14"/>
      <c r="E208" s="14"/>
      <c r="F208" s="35">
        <f>F209+F214</f>
        <v>53093.1</v>
      </c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</row>
    <row r="209" spans="1:49" s="119" customFormat="1" ht="16.5">
      <c r="A209" s="34" t="s">
        <v>646</v>
      </c>
      <c r="B209" s="14" t="s">
        <v>415</v>
      </c>
      <c r="C209" s="14" t="s">
        <v>434</v>
      </c>
      <c r="D209" s="14" t="s">
        <v>647</v>
      </c>
      <c r="E209" s="14"/>
      <c r="F209" s="35">
        <f>F210</f>
        <v>53053.1</v>
      </c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</row>
    <row r="210" spans="1:49" s="123" customFormat="1" ht="18" customHeight="1">
      <c r="A210" s="34" t="s">
        <v>561</v>
      </c>
      <c r="B210" s="14" t="s">
        <v>415</v>
      </c>
      <c r="C210" s="14" t="s">
        <v>434</v>
      </c>
      <c r="D210" s="14" t="s">
        <v>648</v>
      </c>
      <c r="E210" s="14"/>
      <c r="F210" s="35">
        <f>F212+F213+F211</f>
        <v>53053.1</v>
      </c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</row>
    <row r="211" spans="1:49" s="120" customFormat="1" ht="35.25" customHeight="1" hidden="1">
      <c r="A211" s="34" t="s">
        <v>555</v>
      </c>
      <c r="B211" s="14" t="s">
        <v>415</v>
      </c>
      <c r="C211" s="14" t="s">
        <v>434</v>
      </c>
      <c r="D211" s="14" t="s">
        <v>648</v>
      </c>
      <c r="E211" s="14" t="s">
        <v>556</v>
      </c>
      <c r="F211" s="35">
        <f>'прил.6'!G1072</f>
        <v>0</v>
      </c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</row>
    <row r="212" spans="1:49" s="120" customFormat="1" ht="36" customHeight="1">
      <c r="A212" s="118" t="s">
        <v>595</v>
      </c>
      <c r="B212" s="14" t="s">
        <v>415</v>
      </c>
      <c r="C212" s="14" t="s">
        <v>434</v>
      </c>
      <c r="D212" s="14" t="s">
        <v>648</v>
      </c>
      <c r="E212" s="14" t="s">
        <v>596</v>
      </c>
      <c r="F212" s="35">
        <f>'прил.6'!G126</f>
        <v>42167.7</v>
      </c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</row>
    <row r="213" spans="1:6" s="105" customFormat="1" ht="18.75" customHeight="1">
      <c r="A213" s="34" t="s">
        <v>538</v>
      </c>
      <c r="B213" s="14" t="s">
        <v>415</v>
      </c>
      <c r="C213" s="14" t="s">
        <v>434</v>
      </c>
      <c r="D213" s="14" t="s">
        <v>648</v>
      </c>
      <c r="E213" s="14" t="s">
        <v>539</v>
      </c>
      <c r="F213" s="35">
        <f>'прил.6'!G127</f>
        <v>10885.4</v>
      </c>
    </row>
    <row r="214" spans="1:6" s="105" customFormat="1" ht="18.75" customHeight="1">
      <c r="A214" s="40" t="s">
        <v>492</v>
      </c>
      <c r="B214" s="14" t="s">
        <v>415</v>
      </c>
      <c r="C214" s="14" t="s">
        <v>434</v>
      </c>
      <c r="D214" s="14" t="s">
        <v>493</v>
      </c>
      <c r="E214" s="14"/>
      <c r="F214" s="35">
        <f>F215</f>
        <v>40</v>
      </c>
    </row>
    <row r="215" spans="1:6" s="105" customFormat="1" ht="18.75" customHeight="1">
      <c r="A215" s="40" t="s">
        <v>494</v>
      </c>
      <c r="B215" s="14" t="s">
        <v>415</v>
      </c>
      <c r="C215" s="14" t="s">
        <v>434</v>
      </c>
      <c r="D215" s="14" t="s">
        <v>495</v>
      </c>
      <c r="E215" s="14"/>
      <c r="F215" s="35">
        <f>F216+F218</f>
        <v>40</v>
      </c>
    </row>
    <row r="216" spans="1:6" s="105" customFormat="1" ht="49.5" customHeight="1" hidden="1">
      <c r="A216" s="112" t="s">
        <v>496</v>
      </c>
      <c r="B216" s="14" t="s">
        <v>415</v>
      </c>
      <c r="C216" s="14" t="s">
        <v>434</v>
      </c>
      <c r="D216" s="14" t="s">
        <v>497</v>
      </c>
      <c r="E216" s="14"/>
      <c r="F216" s="35">
        <f>F217</f>
        <v>0</v>
      </c>
    </row>
    <row r="217" spans="1:6" s="105" customFormat="1" ht="18.75" customHeight="1" hidden="1">
      <c r="A217" s="34" t="s">
        <v>538</v>
      </c>
      <c r="B217" s="14" t="s">
        <v>415</v>
      </c>
      <c r="C217" s="14" t="s">
        <v>434</v>
      </c>
      <c r="D217" s="14" t="s">
        <v>497</v>
      </c>
      <c r="E217" s="14" t="s">
        <v>539</v>
      </c>
      <c r="F217" s="35">
        <f>'прил.6'!G131</f>
        <v>0</v>
      </c>
    </row>
    <row r="218" spans="1:6" s="105" customFormat="1" ht="49.5" customHeight="1">
      <c r="A218" s="34" t="s">
        <v>576</v>
      </c>
      <c r="B218" s="14" t="s">
        <v>415</v>
      </c>
      <c r="C218" s="14" t="s">
        <v>434</v>
      </c>
      <c r="D218" s="14" t="s">
        <v>577</v>
      </c>
      <c r="E218" s="14"/>
      <c r="F218" s="35">
        <f>F219</f>
        <v>40</v>
      </c>
    </row>
    <row r="219" spans="1:6" s="105" customFormat="1" ht="18.75" customHeight="1">
      <c r="A219" s="34" t="s">
        <v>538</v>
      </c>
      <c r="B219" s="14" t="s">
        <v>415</v>
      </c>
      <c r="C219" s="14" t="s">
        <v>434</v>
      </c>
      <c r="D219" s="14" t="s">
        <v>577</v>
      </c>
      <c r="E219" s="14" t="s">
        <v>539</v>
      </c>
      <c r="F219" s="154">
        <f>'прил.6'!G133</f>
        <v>40</v>
      </c>
    </row>
    <row r="220" spans="1:49" ht="18" customHeight="1">
      <c r="A220" s="34" t="s">
        <v>435</v>
      </c>
      <c r="B220" s="14" t="s">
        <v>415</v>
      </c>
      <c r="C220" s="14" t="s">
        <v>436</v>
      </c>
      <c r="D220" s="14"/>
      <c r="E220" s="14"/>
      <c r="F220" s="35">
        <f>F221+F228+F246+F239+F235+F224+F243</f>
        <v>136475.9</v>
      </c>
      <c r="G220" s="105"/>
      <c r="H220" s="124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</row>
    <row r="221" spans="1:49" ht="37.5" customHeight="1">
      <c r="A221" s="111" t="s">
        <v>480</v>
      </c>
      <c r="B221" s="14" t="s">
        <v>415</v>
      </c>
      <c r="C221" s="14" t="s">
        <v>436</v>
      </c>
      <c r="D221" s="14" t="s">
        <v>481</v>
      </c>
      <c r="E221" s="14"/>
      <c r="F221" s="35">
        <f>F222</f>
        <v>54400.2</v>
      </c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</row>
    <row r="222" spans="1:49" ht="16.5">
      <c r="A222" s="111" t="s">
        <v>486</v>
      </c>
      <c r="B222" s="14" t="s">
        <v>415</v>
      </c>
      <c r="C222" s="14" t="s">
        <v>436</v>
      </c>
      <c r="D222" s="14" t="s">
        <v>487</v>
      </c>
      <c r="E222" s="14"/>
      <c r="F222" s="35">
        <f>F223</f>
        <v>54400.2</v>
      </c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</row>
    <row r="223" spans="1:49" ht="16.5">
      <c r="A223" s="111" t="s">
        <v>484</v>
      </c>
      <c r="B223" s="14" t="s">
        <v>415</v>
      </c>
      <c r="C223" s="14" t="s">
        <v>436</v>
      </c>
      <c r="D223" s="14" t="s">
        <v>487</v>
      </c>
      <c r="E223" s="14" t="s">
        <v>485</v>
      </c>
      <c r="F223" s="35">
        <f>'прил.6'!G332+'прил.6'!G1038+'прил.6'!G1278</f>
        <v>54400.2</v>
      </c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</row>
    <row r="224" spans="1:49" ht="33">
      <c r="A224" s="111" t="s">
        <v>608</v>
      </c>
      <c r="B224" s="24" t="s">
        <v>415</v>
      </c>
      <c r="C224" s="14" t="s">
        <v>436</v>
      </c>
      <c r="D224" s="14" t="s">
        <v>609</v>
      </c>
      <c r="E224" s="14"/>
      <c r="F224" s="35">
        <f>F225</f>
        <v>98.6</v>
      </c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</row>
    <row r="225" spans="1:49" ht="16.5">
      <c r="A225" s="111" t="s">
        <v>610</v>
      </c>
      <c r="B225" s="24" t="s">
        <v>415</v>
      </c>
      <c r="C225" s="14" t="s">
        <v>436</v>
      </c>
      <c r="D225" s="14" t="s">
        <v>611</v>
      </c>
      <c r="E225" s="14"/>
      <c r="F225" s="35">
        <f>F226</f>
        <v>98.6</v>
      </c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</row>
    <row r="226" spans="1:49" ht="16.5">
      <c r="A226" s="111" t="s">
        <v>612</v>
      </c>
      <c r="B226" s="24" t="s">
        <v>415</v>
      </c>
      <c r="C226" s="14" t="s">
        <v>436</v>
      </c>
      <c r="D226" s="14" t="s">
        <v>613</v>
      </c>
      <c r="E226" s="14"/>
      <c r="F226" s="35">
        <f>F227</f>
        <v>98.6</v>
      </c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</row>
    <row r="227" spans="1:49" ht="16.5">
      <c r="A227" s="116" t="s">
        <v>614</v>
      </c>
      <c r="B227" s="24" t="s">
        <v>415</v>
      </c>
      <c r="C227" s="14" t="s">
        <v>436</v>
      </c>
      <c r="D227" s="14" t="s">
        <v>613</v>
      </c>
      <c r="E227" s="14" t="s">
        <v>615</v>
      </c>
      <c r="F227" s="35">
        <f>'прил.6'!G1164</f>
        <v>98.6</v>
      </c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</row>
    <row r="228" spans="1:49" ht="18" customHeight="1">
      <c r="A228" s="34" t="s">
        <v>651</v>
      </c>
      <c r="B228" s="14" t="s">
        <v>415</v>
      </c>
      <c r="C228" s="14" t="s">
        <v>436</v>
      </c>
      <c r="D228" s="14" t="s">
        <v>652</v>
      </c>
      <c r="E228" s="14"/>
      <c r="F228" s="35">
        <f>F229+F231</f>
        <v>50694.5</v>
      </c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</row>
    <row r="229" spans="1:49" ht="16.5">
      <c r="A229" s="116" t="s">
        <v>653</v>
      </c>
      <c r="B229" s="14" t="s">
        <v>415</v>
      </c>
      <c r="C229" s="14" t="s">
        <v>436</v>
      </c>
      <c r="D229" s="14" t="s">
        <v>654</v>
      </c>
      <c r="E229" s="14"/>
      <c r="F229" s="154">
        <f>F230</f>
        <v>5290.9</v>
      </c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</row>
    <row r="230" spans="1:49" ht="18" customHeight="1">
      <c r="A230" s="111" t="s">
        <v>484</v>
      </c>
      <c r="B230" s="14" t="s">
        <v>415</v>
      </c>
      <c r="C230" s="14" t="s">
        <v>436</v>
      </c>
      <c r="D230" s="14" t="s">
        <v>654</v>
      </c>
      <c r="E230" s="14" t="s">
        <v>485</v>
      </c>
      <c r="F230" s="35">
        <f>'прил.6'!G1041+'прил.6'!G335+'прил.6'!G256</f>
        <v>5290.9</v>
      </c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</row>
    <row r="231" spans="1:49" ht="18" customHeight="1">
      <c r="A231" s="34" t="s">
        <v>561</v>
      </c>
      <c r="B231" s="14" t="s">
        <v>415</v>
      </c>
      <c r="C231" s="14" t="s">
        <v>436</v>
      </c>
      <c r="D231" s="14" t="s">
        <v>655</v>
      </c>
      <c r="E231" s="14"/>
      <c r="F231" s="35">
        <f>SUM(F232:F234)</f>
        <v>45403.6</v>
      </c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</row>
    <row r="232" spans="1:49" ht="18" customHeight="1">
      <c r="A232" s="34" t="s">
        <v>559</v>
      </c>
      <c r="B232" s="14" t="s">
        <v>415</v>
      </c>
      <c r="C232" s="14" t="s">
        <v>436</v>
      </c>
      <c r="D232" s="14" t="s">
        <v>655</v>
      </c>
      <c r="E232" s="14" t="s">
        <v>560</v>
      </c>
      <c r="F232" s="35">
        <f>'прил.6'!G1043</f>
        <v>45403.6</v>
      </c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</row>
    <row r="233" spans="1:49" ht="39.75" customHeight="1" hidden="1">
      <c r="A233" s="111" t="s">
        <v>563</v>
      </c>
      <c r="B233" s="14" t="s">
        <v>415</v>
      </c>
      <c r="C233" s="14" t="s">
        <v>436</v>
      </c>
      <c r="D233" s="14" t="s">
        <v>655</v>
      </c>
      <c r="E233" s="14" t="s">
        <v>564</v>
      </c>
      <c r="F233" s="35">
        <f>'прил.6'!G1044</f>
        <v>0</v>
      </c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</row>
    <row r="234" spans="1:49" ht="33.75" customHeight="1" hidden="1">
      <c r="A234" s="34" t="s">
        <v>555</v>
      </c>
      <c r="B234" s="14" t="s">
        <v>415</v>
      </c>
      <c r="C234" s="14" t="s">
        <v>436</v>
      </c>
      <c r="D234" s="14" t="s">
        <v>655</v>
      </c>
      <c r="E234" s="14" t="s">
        <v>556</v>
      </c>
      <c r="F234" s="35">
        <f>'прил.6'!G1076</f>
        <v>0</v>
      </c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</row>
    <row r="235" spans="1:49" ht="22.5" customHeight="1">
      <c r="A235" s="58" t="s">
        <v>365</v>
      </c>
      <c r="B235" s="14" t="s">
        <v>415</v>
      </c>
      <c r="C235" s="14" t="s">
        <v>436</v>
      </c>
      <c r="D235" s="14" t="s">
        <v>364</v>
      </c>
      <c r="E235" s="14"/>
      <c r="F235" s="35">
        <f>F236</f>
        <v>15676.1</v>
      </c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</row>
    <row r="236" spans="1:49" ht="33.75" customHeight="1">
      <c r="A236" s="43" t="s">
        <v>363</v>
      </c>
      <c r="B236" s="14" t="s">
        <v>415</v>
      </c>
      <c r="C236" s="14" t="s">
        <v>436</v>
      </c>
      <c r="D236" s="14" t="s">
        <v>649</v>
      </c>
      <c r="E236" s="14"/>
      <c r="F236" s="35">
        <f>F237</f>
        <v>15676.1</v>
      </c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</row>
    <row r="237" spans="1:49" ht="75" customHeight="1">
      <c r="A237" s="44" t="s">
        <v>308</v>
      </c>
      <c r="B237" s="14" t="s">
        <v>415</v>
      </c>
      <c r="C237" s="14" t="s">
        <v>436</v>
      </c>
      <c r="D237" s="14" t="s">
        <v>650</v>
      </c>
      <c r="E237" s="14"/>
      <c r="F237" s="35">
        <f>F238</f>
        <v>15676.1</v>
      </c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</row>
    <row r="238" spans="1:49" ht="18.75" customHeight="1">
      <c r="A238" s="40" t="s">
        <v>606</v>
      </c>
      <c r="B238" s="14" t="s">
        <v>415</v>
      </c>
      <c r="C238" s="14" t="s">
        <v>436</v>
      </c>
      <c r="D238" s="14" t="s">
        <v>650</v>
      </c>
      <c r="E238" s="14" t="s">
        <v>607</v>
      </c>
      <c r="F238" s="35">
        <f>'прил.6'!G138</f>
        <v>15676.1</v>
      </c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</row>
    <row r="239" spans="1:49" ht="18.75" customHeight="1" hidden="1">
      <c r="A239" s="101" t="s">
        <v>494</v>
      </c>
      <c r="B239" s="14" t="s">
        <v>415</v>
      </c>
      <c r="C239" s="14" t="s">
        <v>436</v>
      </c>
      <c r="D239" s="14" t="s">
        <v>631</v>
      </c>
      <c r="E239" s="14"/>
      <c r="F239" s="35">
        <f>F240</f>
        <v>0</v>
      </c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</row>
    <row r="240" spans="1:49" ht="33.75" customHeight="1" hidden="1">
      <c r="A240" s="41" t="s">
        <v>659</v>
      </c>
      <c r="B240" s="14" t="s">
        <v>415</v>
      </c>
      <c r="C240" s="14" t="s">
        <v>436</v>
      </c>
      <c r="D240" s="14" t="s">
        <v>660</v>
      </c>
      <c r="E240" s="14"/>
      <c r="F240" s="35">
        <f>F241</f>
        <v>0</v>
      </c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</row>
    <row r="241" spans="1:49" ht="18" customHeight="1" hidden="1">
      <c r="A241" s="101" t="s">
        <v>661</v>
      </c>
      <c r="B241" s="14" t="s">
        <v>415</v>
      </c>
      <c r="C241" s="14" t="s">
        <v>436</v>
      </c>
      <c r="D241" s="14" t="s">
        <v>662</v>
      </c>
      <c r="E241" s="14"/>
      <c r="F241" s="35">
        <f>F242</f>
        <v>0</v>
      </c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</row>
    <row r="242" spans="1:49" ht="19.5" customHeight="1" hidden="1">
      <c r="A242" s="111" t="s">
        <v>484</v>
      </c>
      <c r="B242" s="14" t="s">
        <v>415</v>
      </c>
      <c r="C242" s="14" t="s">
        <v>436</v>
      </c>
      <c r="D242" s="14" t="s">
        <v>662</v>
      </c>
      <c r="E242" s="14" t="s">
        <v>485</v>
      </c>
      <c r="F242" s="35">
        <f>'прил.6'!G339</f>
        <v>0</v>
      </c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</row>
    <row r="243" spans="1:49" ht="19.5" customHeight="1">
      <c r="A243" s="101" t="s">
        <v>498</v>
      </c>
      <c r="B243" s="14" t="s">
        <v>415</v>
      </c>
      <c r="C243" s="14" t="s">
        <v>436</v>
      </c>
      <c r="D243" s="14" t="s">
        <v>499</v>
      </c>
      <c r="E243" s="14"/>
      <c r="F243" s="35">
        <f>F244</f>
        <v>20</v>
      </c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</row>
    <row r="244" spans="1:49" ht="56.25" customHeight="1">
      <c r="A244" s="101" t="s">
        <v>128</v>
      </c>
      <c r="B244" s="14" t="s">
        <v>415</v>
      </c>
      <c r="C244" s="14" t="s">
        <v>436</v>
      </c>
      <c r="D244" s="14" t="s">
        <v>512</v>
      </c>
      <c r="E244" s="14"/>
      <c r="F244" s="35">
        <f>F245</f>
        <v>20</v>
      </c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</row>
    <row r="245" spans="1:49" ht="19.5" customHeight="1">
      <c r="A245" s="101" t="s">
        <v>484</v>
      </c>
      <c r="B245" s="14" t="s">
        <v>415</v>
      </c>
      <c r="C245" s="14" t="s">
        <v>436</v>
      </c>
      <c r="D245" s="14" t="s">
        <v>512</v>
      </c>
      <c r="E245" s="14" t="s">
        <v>485</v>
      </c>
      <c r="F245" s="154">
        <f>'прил.6'!G1047</f>
        <v>20</v>
      </c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</row>
    <row r="246" spans="1:49" ht="18" customHeight="1">
      <c r="A246" s="34" t="s">
        <v>492</v>
      </c>
      <c r="B246" s="14" t="s">
        <v>415</v>
      </c>
      <c r="C246" s="14" t="s">
        <v>436</v>
      </c>
      <c r="D246" s="14" t="s">
        <v>493</v>
      </c>
      <c r="E246" s="14"/>
      <c r="F246" s="35">
        <f>F247</f>
        <v>15586.5</v>
      </c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</row>
    <row r="247" spans="1:49" ht="18" customHeight="1">
      <c r="A247" s="34" t="s">
        <v>494</v>
      </c>
      <c r="B247" s="14" t="s">
        <v>415</v>
      </c>
      <c r="C247" s="14" t="s">
        <v>436</v>
      </c>
      <c r="D247" s="14" t="s">
        <v>495</v>
      </c>
      <c r="E247" s="14"/>
      <c r="F247" s="35">
        <f>F248+F252+F254+F257</f>
        <v>15586.5</v>
      </c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</row>
    <row r="248" spans="1:49" ht="36" customHeight="1">
      <c r="A248" s="111" t="s">
        <v>663</v>
      </c>
      <c r="B248" s="14" t="s">
        <v>415</v>
      </c>
      <c r="C248" s="14" t="s">
        <v>436</v>
      </c>
      <c r="D248" s="14" t="s">
        <v>666</v>
      </c>
      <c r="E248" s="14"/>
      <c r="F248" s="35">
        <f>F249+F250+F251</f>
        <v>3152.5</v>
      </c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</row>
    <row r="249" spans="1:49" ht="16.5" customHeight="1" hidden="1">
      <c r="A249" s="116" t="s">
        <v>668</v>
      </c>
      <c r="B249" s="14" t="s">
        <v>415</v>
      </c>
      <c r="C249" s="14" t="s">
        <v>436</v>
      </c>
      <c r="D249" s="14" t="s">
        <v>666</v>
      </c>
      <c r="E249" s="14" t="s">
        <v>607</v>
      </c>
      <c r="F249" s="35">
        <f>'прил.6'!G142</f>
        <v>0</v>
      </c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</row>
    <row r="250" spans="1:49" ht="21.75" customHeight="1" hidden="1">
      <c r="A250" s="34" t="s">
        <v>532</v>
      </c>
      <c r="B250" s="14" t="s">
        <v>415</v>
      </c>
      <c r="C250" s="14" t="s">
        <v>436</v>
      </c>
      <c r="D250" s="14" t="s">
        <v>666</v>
      </c>
      <c r="E250" s="14" t="s">
        <v>533</v>
      </c>
      <c r="F250" s="35">
        <f>'прил.6'!G143</f>
        <v>0</v>
      </c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</row>
    <row r="251" spans="1:49" ht="16.5">
      <c r="A251" s="34" t="s">
        <v>553</v>
      </c>
      <c r="B251" s="14" t="s">
        <v>415</v>
      </c>
      <c r="C251" s="14" t="s">
        <v>436</v>
      </c>
      <c r="D251" s="14" t="s">
        <v>666</v>
      </c>
      <c r="E251" s="14" t="s">
        <v>554</v>
      </c>
      <c r="F251" s="35">
        <f>'прил.6'!G144</f>
        <v>3152.5</v>
      </c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</row>
    <row r="252" spans="1:49" ht="16.5">
      <c r="A252" s="34" t="s">
        <v>669</v>
      </c>
      <c r="B252" s="14" t="s">
        <v>415</v>
      </c>
      <c r="C252" s="14" t="s">
        <v>436</v>
      </c>
      <c r="D252" s="45" t="s">
        <v>670</v>
      </c>
      <c r="E252" s="14"/>
      <c r="F252" s="35">
        <f>F253</f>
        <v>12375</v>
      </c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</row>
    <row r="253" spans="1:49" ht="16.5">
      <c r="A253" s="34" t="s">
        <v>553</v>
      </c>
      <c r="B253" s="14" t="s">
        <v>415</v>
      </c>
      <c r="C253" s="14" t="s">
        <v>436</v>
      </c>
      <c r="D253" s="45" t="s">
        <v>670</v>
      </c>
      <c r="E253" s="14" t="s">
        <v>554</v>
      </c>
      <c r="F253" s="35">
        <f>'прил.6'!G146</f>
        <v>12375</v>
      </c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</row>
    <row r="254" spans="1:49" ht="34.5" customHeight="1" hidden="1">
      <c r="A254" s="112" t="s">
        <v>496</v>
      </c>
      <c r="B254" s="14" t="s">
        <v>415</v>
      </c>
      <c r="C254" s="14" t="s">
        <v>436</v>
      </c>
      <c r="D254" s="14" t="s">
        <v>497</v>
      </c>
      <c r="E254" s="14"/>
      <c r="F254" s="35">
        <f>F255+F256</f>
        <v>0</v>
      </c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</row>
    <row r="255" spans="1:49" ht="16.5" hidden="1">
      <c r="A255" s="101" t="s">
        <v>484</v>
      </c>
      <c r="B255" s="14" t="s">
        <v>415</v>
      </c>
      <c r="C255" s="14" t="s">
        <v>436</v>
      </c>
      <c r="D255" s="14" t="s">
        <v>497</v>
      </c>
      <c r="E255" s="14" t="s">
        <v>485</v>
      </c>
      <c r="F255" s="35">
        <f>'прил.6'!G343+'прил.6'!G1051</f>
        <v>0</v>
      </c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</row>
    <row r="256" spans="1:49" ht="16.5" hidden="1">
      <c r="A256" s="34" t="s">
        <v>559</v>
      </c>
      <c r="B256" s="14" t="s">
        <v>415</v>
      </c>
      <c r="C256" s="14" t="s">
        <v>436</v>
      </c>
      <c r="D256" s="14" t="s">
        <v>497</v>
      </c>
      <c r="E256" s="14" t="s">
        <v>560</v>
      </c>
      <c r="F256" s="35">
        <f>'прил.6'!G1052</f>
        <v>0</v>
      </c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</row>
    <row r="257" spans="1:49" ht="16.5">
      <c r="A257" s="34" t="s">
        <v>578</v>
      </c>
      <c r="B257" s="14" t="s">
        <v>415</v>
      </c>
      <c r="C257" s="14" t="s">
        <v>436</v>
      </c>
      <c r="D257" s="14" t="s">
        <v>579</v>
      </c>
      <c r="E257" s="14"/>
      <c r="F257" s="35">
        <f>F258</f>
        <v>59</v>
      </c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</row>
    <row r="258" spans="1:49" ht="16.5">
      <c r="A258" s="34" t="s">
        <v>559</v>
      </c>
      <c r="B258" s="14" t="s">
        <v>415</v>
      </c>
      <c r="C258" s="14" t="s">
        <v>436</v>
      </c>
      <c r="D258" s="14" t="s">
        <v>579</v>
      </c>
      <c r="E258" s="14" t="s">
        <v>560</v>
      </c>
      <c r="F258" s="35">
        <f>'прил.6'!G1054</f>
        <v>59</v>
      </c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</row>
    <row r="259" spans="1:49" s="119" customFormat="1" ht="16.5">
      <c r="A259" s="34" t="s">
        <v>437</v>
      </c>
      <c r="B259" s="14" t="s">
        <v>417</v>
      </c>
      <c r="C259" s="14"/>
      <c r="D259" s="14"/>
      <c r="E259" s="14"/>
      <c r="F259" s="35">
        <f>F260+F291+F312+F339</f>
        <v>394674.1</v>
      </c>
      <c r="G259" s="125"/>
      <c r="H259" s="12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</row>
    <row r="260" spans="1:49" s="120" customFormat="1" ht="16.5">
      <c r="A260" s="34" t="s">
        <v>438</v>
      </c>
      <c r="B260" s="14" t="s">
        <v>417</v>
      </c>
      <c r="C260" s="14" t="s">
        <v>409</v>
      </c>
      <c r="D260" s="14"/>
      <c r="E260" s="14"/>
      <c r="F260" s="154">
        <f>F268+F278+F287+F261+F274</f>
        <v>220122.4</v>
      </c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</row>
    <row r="261" spans="1:6" s="105" customFormat="1" ht="36.75" customHeight="1">
      <c r="A261" s="34" t="s">
        <v>671</v>
      </c>
      <c r="B261" s="14" t="s">
        <v>672</v>
      </c>
      <c r="C261" s="14" t="s">
        <v>409</v>
      </c>
      <c r="D261" s="14" t="s">
        <v>673</v>
      </c>
      <c r="E261" s="14"/>
      <c r="F261" s="35">
        <f>F265+F262</f>
        <v>157833.5</v>
      </c>
    </row>
    <row r="262" spans="1:6" s="105" customFormat="1" ht="66">
      <c r="A262" s="58" t="s">
        <v>380</v>
      </c>
      <c r="B262" s="14" t="s">
        <v>417</v>
      </c>
      <c r="C262" s="14" t="s">
        <v>409</v>
      </c>
      <c r="D262" s="14" t="s">
        <v>378</v>
      </c>
      <c r="E262" s="14"/>
      <c r="F262" s="35">
        <f>F263</f>
        <v>100000</v>
      </c>
    </row>
    <row r="263" spans="1:6" s="105" customFormat="1" ht="33">
      <c r="A263" s="59" t="s">
        <v>379</v>
      </c>
      <c r="B263" s="14" t="s">
        <v>417</v>
      </c>
      <c r="C263" s="14" t="s">
        <v>409</v>
      </c>
      <c r="D263" s="14" t="s">
        <v>674</v>
      </c>
      <c r="E263" s="126"/>
      <c r="F263" s="35">
        <f>F264</f>
        <v>100000</v>
      </c>
    </row>
    <row r="264" spans="1:6" s="105" customFormat="1" ht="16.5">
      <c r="A264" s="127" t="s">
        <v>668</v>
      </c>
      <c r="B264" s="14" t="s">
        <v>417</v>
      </c>
      <c r="C264" s="14" t="s">
        <v>409</v>
      </c>
      <c r="D264" s="14" t="s">
        <v>674</v>
      </c>
      <c r="E264" s="126" t="s">
        <v>607</v>
      </c>
      <c r="F264" s="35">
        <f>'прил.6'!G262</f>
        <v>100000</v>
      </c>
    </row>
    <row r="265" spans="1:6" s="105" customFormat="1" ht="34.5" customHeight="1">
      <c r="A265" s="128" t="s">
        <v>675</v>
      </c>
      <c r="B265" s="14" t="s">
        <v>676</v>
      </c>
      <c r="C265" s="14" t="s">
        <v>409</v>
      </c>
      <c r="D265" s="14" t="s">
        <v>677</v>
      </c>
      <c r="E265" s="14"/>
      <c r="F265" s="35">
        <f>F266</f>
        <v>57833.5</v>
      </c>
    </row>
    <row r="266" spans="1:6" s="105" customFormat="1" ht="48" customHeight="1">
      <c r="A266" s="128" t="s">
        <v>678</v>
      </c>
      <c r="B266" s="14" t="s">
        <v>672</v>
      </c>
      <c r="C266" s="14" t="s">
        <v>409</v>
      </c>
      <c r="D266" s="14" t="s">
        <v>679</v>
      </c>
      <c r="E266" s="14"/>
      <c r="F266" s="35">
        <f>F267</f>
        <v>57833.5</v>
      </c>
    </row>
    <row r="267" spans="1:6" s="105" customFormat="1" ht="16.5">
      <c r="A267" s="127" t="s">
        <v>668</v>
      </c>
      <c r="B267" s="14" t="s">
        <v>672</v>
      </c>
      <c r="C267" s="14" t="s">
        <v>409</v>
      </c>
      <c r="D267" s="14" t="s">
        <v>679</v>
      </c>
      <c r="E267" s="14" t="s">
        <v>607</v>
      </c>
      <c r="F267" s="35">
        <f>'прил.6'!G265</f>
        <v>57833.5</v>
      </c>
    </row>
    <row r="268" spans="1:49" ht="33" hidden="1">
      <c r="A268" s="111" t="s">
        <v>608</v>
      </c>
      <c r="B268" s="14" t="s">
        <v>417</v>
      </c>
      <c r="C268" s="14" t="s">
        <v>409</v>
      </c>
      <c r="D268" s="14" t="s">
        <v>609</v>
      </c>
      <c r="E268" s="14"/>
      <c r="F268" s="35">
        <f>F269</f>
        <v>0</v>
      </c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</row>
    <row r="269" spans="1:49" ht="16.5" customHeight="1" hidden="1">
      <c r="A269" s="111" t="s">
        <v>610</v>
      </c>
      <c r="B269" s="14" t="s">
        <v>417</v>
      </c>
      <c r="C269" s="14" t="s">
        <v>409</v>
      </c>
      <c r="D269" s="14" t="s">
        <v>611</v>
      </c>
      <c r="E269" s="14"/>
      <c r="F269" s="35">
        <f>F270+F272</f>
        <v>0</v>
      </c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</row>
    <row r="270" spans="1:49" ht="16.5" customHeight="1" hidden="1">
      <c r="A270" s="111" t="s">
        <v>612</v>
      </c>
      <c r="B270" s="14" t="s">
        <v>417</v>
      </c>
      <c r="C270" s="14" t="s">
        <v>409</v>
      </c>
      <c r="D270" s="14" t="s">
        <v>613</v>
      </c>
      <c r="E270" s="14"/>
      <c r="F270" s="35">
        <f>F271</f>
        <v>0</v>
      </c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</row>
    <row r="271" spans="1:49" ht="16.5" customHeight="1" hidden="1">
      <c r="A271" s="116" t="s">
        <v>614</v>
      </c>
      <c r="B271" s="14" t="s">
        <v>417</v>
      </c>
      <c r="C271" s="14" t="s">
        <v>409</v>
      </c>
      <c r="D271" s="14" t="s">
        <v>613</v>
      </c>
      <c r="E271" s="14" t="s">
        <v>615</v>
      </c>
      <c r="F271" s="35">
        <f>'прил.6'!G1170</f>
        <v>0</v>
      </c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</row>
    <row r="272" spans="1:49" ht="16.5" customHeight="1" hidden="1">
      <c r="A272" s="111" t="s">
        <v>680</v>
      </c>
      <c r="B272" s="14" t="s">
        <v>417</v>
      </c>
      <c r="C272" s="14" t="s">
        <v>409</v>
      </c>
      <c r="D272" s="14" t="s">
        <v>681</v>
      </c>
      <c r="E272" s="14"/>
      <c r="F272" s="35">
        <f>F273</f>
        <v>0</v>
      </c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</row>
    <row r="273" spans="1:49" ht="16.5" customHeight="1" hidden="1">
      <c r="A273" s="116" t="s">
        <v>614</v>
      </c>
      <c r="B273" s="14" t="s">
        <v>417</v>
      </c>
      <c r="C273" s="14" t="s">
        <v>409</v>
      </c>
      <c r="D273" s="14" t="s">
        <v>681</v>
      </c>
      <c r="E273" s="14" t="s">
        <v>615</v>
      </c>
      <c r="F273" s="35">
        <f>'прил.6'!G1172</f>
        <v>0</v>
      </c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</row>
    <row r="274" spans="1:49" ht="16.5" customHeight="1">
      <c r="A274" s="42" t="s">
        <v>625</v>
      </c>
      <c r="B274" s="14" t="s">
        <v>672</v>
      </c>
      <c r="C274" s="14" t="s">
        <v>409</v>
      </c>
      <c r="D274" s="14" t="s">
        <v>626</v>
      </c>
      <c r="E274" s="14"/>
      <c r="F274" s="35">
        <f>F275</f>
        <v>54167.1</v>
      </c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</row>
    <row r="275" spans="1:49" ht="16.5" customHeight="1">
      <c r="A275" s="59" t="s">
        <v>367</v>
      </c>
      <c r="B275" s="14" t="s">
        <v>672</v>
      </c>
      <c r="C275" s="14" t="s">
        <v>409</v>
      </c>
      <c r="D275" s="14" t="s">
        <v>368</v>
      </c>
      <c r="E275" s="14"/>
      <c r="F275" s="35">
        <f>F276</f>
        <v>54167.1</v>
      </c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</row>
    <row r="276" spans="1:49" ht="59.25" customHeight="1">
      <c r="A276" s="58" t="s">
        <v>374</v>
      </c>
      <c r="B276" s="14" t="s">
        <v>672</v>
      </c>
      <c r="C276" s="14" t="s">
        <v>409</v>
      </c>
      <c r="D276" s="14" t="s">
        <v>373</v>
      </c>
      <c r="E276" s="14"/>
      <c r="F276" s="154">
        <f>F277</f>
        <v>54167.1</v>
      </c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</row>
    <row r="277" spans="1:49" ht="18.75" customHeight="1">
      <c r="A277" s="111" t="s">
        <v>371</v>
      </c>
      <c r="B277" s="14" t="s">
        <v>672</v>
      </c>
      <c r="C277" s="14" t="s">
        <v>409</v>
      </c>
      <c r="D277" s="14" t="s">
        <v>373</v>
      </c>
      <c r="E277" s="14" t="s">
        <v>372</v>
      </c>
      <c r="F277" s="35">
        <f>'прил.6'!G269</f>
        <v>54167.1</v>
      </c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</row>
    <row r="278" spans="1:49" ht="16.5">
      <c r="A278" s="34" t="s">
        <v>682</v>
      </c>
      <c r="B278" s="14" t="s">
        <v>417</v>
      </c>
      <c r="C278" s="14" t="s">
        <v>409</v>
      </c>
      <c r="D278" s="14" t="s">
        <v>683</v>
      </c>
      <c r="E278" s="14"/>
      <c r="F278" s="35">
        <f>F279+F283+F285</f>
        <v>8121.799999999999</v>
      </c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</row>
    <row r="279" spans="1:49" ht="16.5">
      <c r="A279" s="34" t="s">
        <v>684</v>
      </c>
      <c r="B279" s="14" t="s">
        <v>417</v>
      </c>
      <c r="C279" s="14" t="s">
        <v>409</v>
      </c>
      <c r="D279" s="14" t="s">
        <v>685</v>
      </c>
      <c r="E279" s="14"/>
      <c r="F279" s="35">
        <f>F280+F281+F282</f>
        <v>4956.299999999999</v>
      </c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</row>
    <row r="280" spans="1:49" ht="16.5">
      <c r="A280" s="116" t="s">
        <v>668</v>
      </c>
      <c r="B280" s="14" t="s">
        <v>417</v>
      </c>
      <c r="C280" s="14" t="s">
        <v>409</v>
      </c>
      <c r="D280" s="14" t="s">
        <v>685</v>
      </c>
      <c r="E280" s="14" t="s">
        <v>607</v>
      </c>
      <c r="F280" s="35">
        <f>'прил.6'!G272</f>
        <v>2562.7</v>
      </c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</row>
    <row r="281" spans="1:49" ht="16.5">
      <c r="A281" s="111" t="s">
        <v>484</v>
      </c>
      <c r="B281" s="14" t="s">
        <v>417</v>
      </c>
      <c r="C281" s="14" t="s">
        <v>409</v>
      </c>
      <c r="D281" s="14" t="s">
        <v>685</v>
      </c>
      <c r="E281" s="14" t="s">
        <v>485</v>
      </c>
      <c r="F281" s="35">
        <f>'прил.6'!G273</f>
        <v>1690.6</v>
      </c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</row>
    <row r="282" spans="1:49" ht="33">
      <c r="A282" s="34" t="s">
        <v>151</v>
      </c>
      <c r="B282" s="14" t="s">
        <v>417</v>
      </c>
      <c r="C282" s="14" t="s">
        <v>409</v>
      </c>
      <c r="D282" s="14" t="s">
        <v>685</v>
      </c>
      <c r="E282" s="14" t="s">
        <v>556</v>
      </c>
      <c r="F282" s="35">
        <f>'прил.6'!G1081</f>
        <v>703</v>
      </c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</row>
    <row r="283" spans="1:6" ht="38.25" customHeight="1">
      <c r="A283" s="34" t="s">
        <v>0</v>
      </c>
      <c r="B283" s="14" t="s">
        <v>417</v>
      </c>
      <c r="C283" s="14" t="s">
        <v>409</v>
      </c>
      <c r="D283" s="14" t="s">
        <v>1</v>
      </c>
      <c r="E283" s="14"/>
      <c r="F283" s="35">
        <f>F284</f>
        <v>3165.5</v>
      </c>
    </row>
    <row r="284" spans="1:6" ht="16.5">
      <c r="A284" s="116" t="s">
        <v>668</v>
      </c>
      <c r="B284" s="14" t="s">
        <v>417</v>
      </c>
      <c r="C284" s="14" t="s">
        <v>409</v>
      </c>
      <c r="D284" s="14" t="s">
        <v>1</v>
      </c>
      <c r="E284" s="14" t="s">
        <v>607</v>
      </c>
      <c r="F284" s="35">
        <f>'прил.6'!G275</f>
        <v>3165.5</v>
      </c>
    </row>
    <row r="285" spans="1:6" ht="36" customHeight="1" hidden="1">
      <c r="A285" s="34" t="s">
        <v>3</v>
      </c>
      <c r="B285" s="14" t="s">
        <v>417</v>
      </c>
      <c r="C285" s="14" t="s">
        <v>409</v>
      </c>
      <c r="D285" s="14" t="s">
        <v>4</v>
      </c>
      <c r="E285" s="14"/>
      <c r="F285" s="35">
        <f>F286</f>
        <v>0</v>
      </c>
    </row>
    <row r="286" spans="1:6" ht="16.5" customHeight="1" hidden="1">
      <c r="A286" s="116" t="s">
        <v>668</v>
      </c>
      <c r="B286" s="14" t="s">
        <v>417</v>
      </c>
      <c r="C286" s="14" t="s">
        <v>409</v>
      </c>
      <c r="D286" s="14" t="s">
        <v>4</v>
      </c>
      <c r="E286" s="14" t="s">
        <v>607</v>
      </c>
      <c r="F286" s="35">
        <f>'прил.6'!G277</f>
        <v>0</v>
      </c>
    </row>
    <row r="287" spans="1:6" ht="16.5" customHeight="1" hidden="1">
      <c r="A287" s="34" t="s">
        <v>492</v>
      </c>
      <c r="B287" s="14" t="s">
        <v>417</v>
      </c>
      <c r="C287" s="14" t="s">
        <v>409</v>
      </c>
      <c r="D287" s="14" t="s">
        <v>493</v>
      </c>
      <c r="E287" s="14"/>
      <c r="F287" s="35">
        <f>F288</f>
        <v>0</v>
      </c>
    </row>
    <row r="288" spans="1:6" ht="15.75" customHeight="1" hidden="1">
      <c r="A288" s="40" t="s">
        <v>494</v>
      </c>
      <c r="B288" s="14" t="s">
        <v>417</v>
      </c>
      <c r="C288" s="14" t="s">
        <v>409</v>
      </c>
      <c r="D288" s="14" t="s">
        <v>495</v>
      </c>
      <c r="E288" s="14"/>
      <c r="F288" s="35">
        <f>F289</f>
        <v>0</v>
      </c>
    </row>
    <row r="289" spans="1:6" ht="17.25" customHeight="1" hidden="1">
      <c r="A289" s="112" t="s">
        <v>667</v>
      </c>
      <c r="B289" s="14" t="s">
        <v>417</v>
      </c>
      <c r="C289" s="14" t="s">
        <v>409</v>
      </c>
      <c r="D289" s="14" t="s">
        <v>6</v>
      </c>
      <c r="E289" s="14"/>
      <c r="F289" s="35">
        <f>F290</f>
        <v>0</v>
      </c>
    </row>
    <row r="290" spans="1:6" ht="15.75" customHeight="1" hidden="1">
      <c r="A290" s="34" t="s">
        <v>532</v>
      </c>
      <c r="B290" s="14" t="s">
        <v>417</v>
      </c>
      <c r="C290" s="14" t="s">
        <v>409</v>
      </c>
      <c r="D290" s="14" t="s">
        <v>6</v>
      </c>
      <c r="E290" s="14" t="s">
        <v>533</v>
      </c>
      <c r="F290" s="35">
        <f>'прил.6'!G281</f>
        <v>0</v>
      </c>
    </row>
    <row r="291" spans="1:8" ht="16.5">
      <c r="A291" s="116" t="s">
        <v>439</v>
      </c>
      <c r="B291" s="14" t="s">
        <v>417</v>
      </c>
      <c r="C291" s="14" t="s">
        <v>411</v>
      </c>
      <c r="D291" s="14"/>
      <c r="E291" s="14"/>
      <c r="F291" s="35">
        <f>F292+F306</f>
        <v>21796.100000000002</v>
      </c>
      <c r="H291" s="122"/>
    </row>
    <row r="292" spans="1:6" ht="33">
      <c r="A292" s="111" t="s">
        <v>608</v>
      </c>
      <c r="B292" s="14" t="s">
        <v>417</v>
      </c>
      <c r="C292" s="14" t="s">
        <v>411</v>
      </c>
      <c r="D292" s="14" t="s">
        <v>609</v>
      </c>
      <c r="E292" s="14"/>
      <c r="F292" s="154">
        <f>F293+F294</f>
        <v>21796.100000000002</v>
      </c>
    </row>
    <row r="293" spans="1:6" ht="16.5">
      <c r="A293" s="111" t="s">
        <v>610</v>
      </c>
      <c r="B293" s="14" t="s">
        <v>417</v>
      </c>
      <c r="C293" s="14" t="s">
        <v>411</v>
      </c>
      <c r="D293" s="14" t="s">
        <v>611</v>
      </c>
      <c r="E293" s="14"/>
      <c r="F293" s="35">
        <f>F296+F298+F300+F302+F304</f>
        <v>21796.100000000002</v>
      </c>
    </row>
    <row r="294" spans="1:6" ht="16.5" hidden="1">
      <c r="A294" s="111" t="s">
        <v>612</v>
      </c>
      <c r="B294" s="14" t="s">
        <v>417</v>
      </c>
      <c r="C294" s="14" t="s">
        <v>411</v>
      </c>
      <c r="D294" s="14" t="s">
        <v>613</v>
      </c>
      <c r="E294" s="14"/>
      <c r="F294" s="35">
        <f>F295</f>
        <v>0</v>
      </c>
    </row>
    <row r="295" spans="1:6" ht="16.5" hidden="1">
      <c r="A295" s="116" t="s">
        <v>614</v>
      </c>
      <c r="B295" s="14" t="s">
        <v>417</v>
      </c>
      <c r="C295" s="14" t="s">
        <v>411</v>
      </c>
      <c r="D295" s="14" t="s">
        <v>613</v>
      </c>
      <c r="E295" s="14" t="s">
        <v>615</v>
      </c>
      <c r="F295" s="35">
        <f>'прил.6'!G1177</f>
        <v>0</v>
      </c>
    </row>
    <row r="296" spans="1:6" ht="32.25" customHeight="1" hidden="1">
      <c r="A296" s="111" t="s">
        <v>7</v>
      </c>
      <c r="B296" s="14" t="s">
        <v>417</v>
      </c>
      <c r="C296" s="14" t="s">
        <v>411</v>
      </c>
      <c r="D296" s="14" t="s">
        <v>8</v>
      </c>
      <c r="E296" s="14"/>
      <c r="F296" s="35">
        <f>F297</f>
        <v>0</v>
      </c>
    </row>
    <row r="297" spans="1:6" ht="16.5" hidden="1">
      <c r="A297" s="116" t="s">
        <v>614</v>
      </c>
      <c r="B297" s="14" t="s">
        <v>417</v>
      </c>
      <c r="C297" s="14" t="s">
        <v>411</v>
      </c>
      <c r="D297" s="14" t="s">
        <v>8</v>
      </c>
      <c r="E297" s="14" t="s">
        <v>615</v>
      </c>
      <c r="F297" s="35">
        <f>'прил.6'!G1179</f>
        <v>0</v>
      </c>
    </row>
    <row r="298" spans="1:6" ht="16.5" hidden="1">
      <c r="A298" s="116" t="s">
        <v>9</v>
      </c>
      <c r="B298" s="14" t="s">
        <v>417</v>
      </c>
      <c r="C298" s="14" t="s">
        <v>411</v>
      </c>
      <c r="D298" s="14" t="s">
        <v>10</v>
      </c>
      <c r="E298" s="14"/>
      <c r="F298" s="35">
        <f>F299</f>
        <v>0</v>
      </c>
    </row>
    <row r="299" spans="1:6" ht="16.5" hidden="1">
      <c r="A299" s="116" t="s">
        <v>614</v>
      </c>
      <c r="B299" s="14" t="s">
        <v>417</v>
      </c>
      <c r="C299" s="14" t="s">
        <v>411</v>
      </c>
      <c r="D299" s="14" t="s">
        <v>10</v>
      </c>
      <c r="E299" s="14" t="s">
        <v>615</v>
      </c>
      <c r="F299" s="35">
        <f>'прил.6'!G1181</f>
        <v>0</v>
      </c>
    </row>
    <row r="300" spans="1:6" ht="16.5">
      <c r="A300" s="116" t="s">
        <v>11</v>
      </c>
      <c r="B300" s="14" t="s">
        <v>417</v>
      </c>
      <c r="C300" s="14" t="s">
        <v>411</v>
      </c>
      <c r="D300" s="14" t="s">
        <v>12</v>
      </c>
      <c r="E300" s="14"/>
      <c r="F300" s="35">
        <f>F301</f>
        <v>2485.6</v>
      </c>
    </row>
    <row r="301" spans="1:6" ht="16.5">
      <c r="A301" s="116" t="s">
        <v>614</v>
      </c>
      <c r="B301" s="14" t="s">
        <v>417</v>
      </c>
      <c r="C301" s="14" t="s">
        <v>411</v>
      </c>
      <c r="D301" s="14" t="s">
        <v>12</v>
      </c>
      <c r="E301" s="14" t="s">
        <v>615</v>
      </c>
      <c r="F301" s="35">
        <f>'прил.6'!G1183</f>
        <v>2485.6</v>
      </c>
    </row>
    <row r="302" spans="1:6" s="119" customFormat="1" ht="33">
      <c r="A302" s="116" t="s">
        <v>13</v>
      </c>
      <c r="B302" s="14" t="s">
        <v>417</v>
      </c>
      <c r="C302" s="14" t="s">
        <v>411</v>
      </c>
      <c r="D302" s="14" t="s">
        <v>14</v>
      </c>
      <c r="E302" s="14"/>
      <c r="F302" s="35">
        <f>F303</f>
        <v>1371.6</v>
      </c>
    </row>
    <row r="303" spans="1:6" s="120" customFormat="1" ht="16.5">
      <c r="A303" s="116" t="s">
        <v>614</v>
      </c>
      <c r="B303" s="14" t="s">
        <v>417</v>
      </c>
      <c r="C303" s="14" t="s">
        <v>411</v>
      </c>
      <c r="D303" s="14" t="s">
        <v>14</v>
      </c>
      <c r="E303" s="14" t="s">
        <v>615</v>
      </c>
      <c r="F303" s="35">
        <f>'прил.6'!G1185</f>
        <v>1371.6</v>
      </c>
    </row>
    <row r="304" spans="1:6" s="105" customFormat="1" ht="33">
      <c r="A304" s="116" t="s">
        <v>354</v>
      </c>
      <c r="B304" s="14" t="s">
        <v>417</v>
      </c>
      <c r="C304" s="14" t="s">
        <v>411</v>
      </c>
      <c r="D304" s="14" t="s">
        <v>353</v>
      </c>
      <c r="E304" s="14"/>
      <c r="F304" s="35">
        <f>F305</f>
        <v>17938.9</v>
      </c>
    </row>
    <row r="305" spans="1:6" s="105" customFormat="1" ht="16.5">
      <c r="A305" s="116" t="s">
        <v>614</v>
      </c>
      <c r="B305" s="14" t="s">
        <v>417</v>
      </c>
      <c r="C305" s="14" t="s">
        <v>411</v>
      </c>
      <c r="D305" s="14" t="s">
        <v>353</v>
      </c>
      <c r="E305" s="14" t="s">
        <v>615</v>
      </c>
      <c r="F305" s="35">
        <f>'прил.6'!G1193</f>
        <v>17938.9</v>
      </c>
    </row>
    <row r="306" spans="1:6" s="105" customFormat="1" ht="16.5" hidden="1">
      <c r="A306" s="34" t="s">
        <v>494</v>
      </c>
      <c r="B306" s="14" t="s">
        <v>417</v>
      </c>
      <c r="C306" s="14" t="s">
        <v>411</v>
      </c>
      <c r="D306" s="14" t="s">
        <v>631</v>
      </c>
      <c r="E306" s="14"/>
      <c r="F306" s="35">
        <f>F307</f>
        <v>0</v>
      </c>
    </row>
    <row r="307" spans="1:6" s="105" customFormat="1" ht="37.5" hidden="1">
      <c r="A307" s="46" t="s">
        <v>15</v>
      </c>
      <c r="B307" s="14" t="s">
        <v>417</v>
      </c>
      <c r="C307" s="14" t="s">
        <v>411</v>
      </c>
      <c r="D307" s="14" t="s">
        <v>16</v>
      </c>
      <c r="E307" s="14"/>
      <c r="F307" s="35">
        <f>F308+F310</f>
        <v>0</v>
      </c>
    </row>
    <row r="308" spans="1:6" s="105" customFormat="1" ht="33" hidden="1">
      <c r="A308" s="34" t="s">
        <v>17</v>
      </c>
      <c r="B308" s="14" t="s">
        <v>417</v>
      </c>
      <c r="C308" s="14" t="s">
        <v>411</v>
      </c>
      <c r="D308" s="14" t="s">
        <v>18</v>
      </c>
      <c r="E308" s="14"/>
      <c r="F308" s="35">
        <f>F309</f>
        <v>0</v>
      </c>
    </row>
    <row r="309" spans="1:6" s="105" customFormat="1" ht="16.5" hidden="1">
      <c r="A309" s="116" t="s">
        <v>614</v>
      </c>
      <c r="B309" s="14" t="s">
        <v>417</v>
      </c>
      <c r="C309" s="14" t="s">
        <v>411</v>
      </c>
      <c r="D309" s="14" t="s">
        <v>18</v>
      </c>
      <c r="E309" s="14" t="s">
        <v>615</v>
      </c>
      <c r="F309" s="35">
        <f>'прил.6'!G1189</f>
        <v>0</v>
      </c>
    </row>
    <row r="310" spans="1:6" s="105" customFormat="1" ht="33" hidden="1">
      <c r="A310" s="116" t="s">
        <v>19</v>
      </c>
      <c r="B310" s="14" t="s">
        <v>417</v>
      </c>
      <c r="C310" s="14" t="s">
        <v>411</v>
      </c>
      <c r="D310" s="14" t="s">
        <v>20</v>
      </c>
      <c r="E310" s="14"/>
      <c r="F310" s="35">
        <f>F311</f>
        <v>0</v>
      </c>
    </row>
    <row r="311" spans="1:6" s="105" customFormat="1" ht="16.5" hidden="1">
      <c r="A311" s="116" t="s">
        <v>614</v>
      </c>
      <c r="B311" s="14" t="s">
        <v>417</v>
      </c>
      <c r="C311" s="14" t="s">
        <v>411</v>
      </c>
      <c r="D311" s="14" t="s">
        <v>20</v>
      </c>
      <c r="E311" s="14" t="s">
        <v>615</v>
      </c>
      <c r="F311" s="35">
        <f>'прил.6'!G1191</f>
        <v>0</v>
      </c>
    </row>
    <row r="312" spans="1:8" ht="16.5">
      <c r="A312" s="116" t="s">
        <v>440</v>
      </c>
      <c r="B312" s="14" t="s">
        <v>417</v>
      </c>
      <c r="C312" s="14" t="s">
        <v>413</v>
      </c>
      <c r="D312" s="14"/>
      <c r="E312" s="14"/>
      <c r="F312" s="35">
        <f>F313+F325+F332+F319</f>
        <v>134096</v>
      </c>
      <c r="H312" s="122"/>
    </row>
    <row r="313" spans="1:6" ht="33">
      <c r="A313" s="111" t="s">
        <v>608</v>
      </c>
      <c r="B313" s="14" t="s">
        <v>417</v>
      </c>
      <c r="C313" s="14" t="s">
        <v>413</v>
      </c>
      <c r="D313" s="14" t="s">
        <v>609</v>
      </c>
      <c r="E313" s="14"/>
      <c r="F313" s="35">
        <f>F314</f>
        <v>18605.1</v>
      </c>
    </row>
    <row r="314" spans="1:7" s="129" customFormat="1" ht="16.5">
      <c r="A314" s="111" t="s">
        <v>610</v>
      </c>
      <c r="B314" s="14" t="s">
        <v>417</v>
      </c>
      <c r="C314" s="14" t="s">
        <v>413</v>
      </c>
      <c r="D314" s="14" t="s">
        <v>611</v>
      </c>
      <c r="E314" s="14"/>
      <c r="F314" s="154">
        <f>F315+F317</f>
        <v>18605.1</v>
      </c>
      <c r="G314" s="105"/>
    </row>
    <row r="315" spans="1:7" s="129" customFormat="1" ht="16.5">
      <c r="A315" s="111" t="s">
        <v>612</v>
      </c>
      <c r="B315" s="14" t="s">
        <v>417</v>
      </c>
      <c r="C315" s="14" t="s">
        <v>413</v>
      </c>
      <c r="D315" s="14" t="s">
        <v>613</v>
      </c>
      <c r="E315" s="14"/>
      <c r="F315" s="35">
        <f>F316</f>
        <v>18605.1</v>
      </c>
      <c r="G315" s="105"/>
    </row>
    <row r="316" spans="1:6" ht="16.5">
      <c r="A316" s="116" t="s">
        <v>614</v>
      </c>
      <c r="B316" s="14" t="s">
        <v>417</v>
      </c>
      <c r="C316" s="14" t="s">
        <v>413</v>
      </c>
      <c r="D316" s="14" t="s">
        <v>613</v>
      </c>
      <c r="E316" s="14" t="s">
        <v>615</v>
      </c>
      <c r="F316" s="35">
        <f>'прил.6'!G1198</f>
        <v>18605.1</v>
      </c>
    </row>
    <row r="317" spans="1:6" ht="20.25" customHeight="1" hidden="1">
      <c r="A317" s="34" t="s">
        <v>21</v>
      </c>
      <c r="B317" s="14" t="s">
        <v>417</v>
      </c>
      <c r="C317" s="14" t="s">
        <v>413</v>
      </c>
      <c r="D317" s="14" t="s">
        <v>22</v>
      </c>
      <c r="E317" s="14"/>
      <c r="F317" s="35">
        <f>F318</f>
        <v>0</v>
      </c>
    </row>
    <row r="318" spans="1:6" ht="16.5" hidden="1">
      <c r="A318" s="116" t="s">
        <v>614</v>
      </c>
      <c r="B318" s="14" t="s">
        <v>417</v>
      </c>
      <c r="C318" s="14" t="s">
        <v>413</v>
      </c>
      <c r="D318" s="14" t="s">
        <v>22</v>
      </c>
      <c r="E318" s="14" t="s">
        <v>615</v>
      </c>
      <c r="F318" s="35">
        <f>'прил.6'!G1200</f>
        <v>0</v>
      </c>
    </row>
    <row r="319" spans="1:6" ht="16.5" hidden="1">
      <c r="A319" s="34" t="s">
        <v>494</v>
      </c>
      <c r="B319" s="14" t="s">
        <v>417</v>
      </c>
      <c r="C319" s="14" t="s">
        <v>413</v>
      </c>
      <c r="D319" s="14" t="s">
        <v>631</v>
      </c>
      <c r="E319" s="14"/>
      <c r="F319" s="35">
        <f>F320+F322</f>
        <v>0</v>
      </c>
    </row>
    <row r="320" spans="1:6" ht="33" hidden="1">
      <c r="A320" s="101" t="s">
        <v>23</v>
      </c>
      <c r="B320" s="14" t="s">
        <v>417</v>
      </c>
      <c r="C320" s="14" t="s">
        <v>413</v>
      </c>
      <c r="D320" s="14" t="s">
        <v>24</v>
      </c>
      <c r="E320" s="14"/>
      <c r="F320" s="35">
        <f>F321</f>
        <v>0</v>
      </c>
    </row>
    <row r="321" spans="1:6" ht="16.5" hidden="1">
      <c r="A321" s="34" t="s">
        <v>532</v>
      </c>
      <c r="B321" s="14" t="s">
        <v>417</v>
      </c>
      <c r="C321" s="14" t="s">
        <v>413</v>
      </c>
      <c r="D321" s="14" t="s">
        <v>24</v>
      </c>
      <c r="E321" s="14" t="s">
        <v>533</v>
      </c>
      <c r="F321" s="35">
        <f>'прил.6'!G285</f>
        <v>0</v>
      </c>
    </row>
    <row r="322" spans="1:6" ht="33" hidden="1">
      <c r="A322" s="41" t="s">
        <v>636</v>
      </c>
      <c r="B322" s="24" t="s">
        <v>417</v>
      </c>
      <c r="C322" s="14" t="s">
        <v>413</v>
      </c>
      <c r="D322" s="14" t="s">
        <v>637</v>
      </c>
      <c r="E322" s="14"/>
      <c r="F322" s="35">
        <f>F323</f>
        <v>0</v>
      </c>
    </row>
    <row r="323" spans="1:6" ht="33" hidden="1">
      <c r="A323" s="34" t="s">
        <v>25</v>
      </c>
      <c r="B323" s="24" t="s">
        <v>417</v>
      </c>
      <c r="C323" s="14" t="s">
        <v>413</v>
      </c>
      <c r="D323" s="14" t="s">
        <v>26</v>
      </c>
      <c r="E323" s="14"/>
      <c r="F323" s="35">
        <f>F324</f>
        <v>0</v>
      </c>
    </row>
    <row r="324" spans="1:6" ht="16.5" hidden="1">
      <c r="A324" s="116" t="s">
        <v>614</v>
      </c>
      <c r="B324" s="24" t="s">
        <v>417</v>
      </c>
      <c r="C324" s="14" t="s">
        <v>413</v>
      </c>
      <c r="D324" s="14" t="s">
        <v>26</v>
      </c>
      <c r="E324" s="14" t="s">
        <v>615</v>
      </c>
      <c r="F324" s="35">
        <f>'прил.6'!G1204</f>
        <v>0</v>
      </c>
    </row>
    <row r="325" spans="1:6" ht="16.5">
      <c r="A325" s="34" t="s">
        <v>27</v>
      </c>
      <c r="B325" s="14" t="s">
        <v>417</v>
      </c>
      <c r="C325" s="14" t="s">
        <v>413</v>
      </c>
      <c r="D325" s="14" t="s">
        <v>28</v>
      </c>
      <c r="E325" s="14"/>
      <c r="F325" s="35">
        <f>F326+F329</f>
        <v>94192.6</v>
      </c>
    </row>
    <row r="326" spans="1:6" ht="16.5">
      <c r="A326" s="34" t="s">
        <v>29</v>
      </c>
      <c r="B326" s="14" t="s">
        <v>417</v>
      </c>
      <c r="C326" s="14" t="s">
        <v>413</v>
      </c>
      <c r="D326" s="14" t="s">
        <v>30</v>
      </c>
      <c r="E326" s="14"/>
      <c r="F326" s="35">
        <f>SUM(F327:F328)</f>
        <v>60800.5</v>
      </c>
    </row>
    <row r="327" spans="1:6" ht="16.5">
      <c r="A327" s="116" t="s">
        <v>668</v>
      </c>
      <c r="B327" s="14" t="s">
        <v>417</v>
      </c>
      <c r="C327" s="14" t="s">
        <v>413</v>
      </c>
      <c r="D327" s="14" t="s">
        <v>30</v>
      </c>
      <c r="E327" s="14" t="s">
        <v>607</v>
      </c>
      <c r="F327" s="35">
        <f>'прил.6'!G288</f>
        <v>29856</v>
      </c>
    </row>
    <row r="328" spans="1:6" ht="16.5">
      <c r="A328" s="111" t="s">
        <v>484</v>
      </c>
      <c r="B328" s="14" t="s">
        <v>417</v>
      </c>
      <c r="C328" s="14" t="s">
        <v>413</v>
      </c>
      <c r="D328" s="14" t="s">
        <v>30</v>
      </c>
      <c r="E328" s="14" t="s">
        <v>485</v>
      </c>
      <c r="F328" s="35">
        <f>'прил.6'!G289</f>
        <v>30944.5</v>
      </c>
    </row>
    <row r="329" spans="1:6" ht="20.25" customHeight="1">
      <c r="A329" s="116" t="s">
        <v>31</v>
      </c>
      <c r="B329" s="14" t="s">
        <v>417</v>
      </c>
      <c r="C329" s="14" t="s">
        <v>413</v>
      </c>
      <c r="D329" s="14" t="s">
        <v>32</v>
      </c>
      <c r="E329" s="14"/>
      <c r="F329" s="35">
        <f>F330+F331</f>
        <v>33392.1</v>
      </c>
    </row>
    <row r="330" spans="1:6" ht="19.5" customHeight="1">
      <c r="A330" s="116" t="s">
        <v>668</v>
      </c>
      <c r="B330" s="14" t="s">
        <v>417</v>
      </c>
      <c r="C330" s="14" t="s">
        <v>413</v>
      </c>
      <c r="D330" s="14" t="s">
        <v>32</v>
      </c>
      <c r="E330" s="14" t="s">
        <v>607</v>
      </c>
      <c r="F330" s="35">
        <f>'прил.6'!G291</f>
        <v>1709.5</v>
      </c>
    </row>
    <row r="331" spans="1:6" ht="19.5" customHeight="1">
      <c r="A331" s="111" t="s">
        <v>484</v>
      </c>
      <c r="B331" s="14" t="s">
        <v>417</v>
      </c>
      <c r="C331" s="14" t="s">
        <v>413</v>
      </c>
      <c r="D331" s="14" t="s">
        <v>32</v>
      </c>
      <c r="E331" s="14" t="s">
        <v>485</v>
      </c>
      <c r="F331" s="35">
        <f>'прил.6'!G292</f>
        <v>31682.6</v>
      </c>
    </row>
    <row r="332" spans="1:6" ht="19.5" customHeight="1">
      <c r="A332" s="40" t="s">
        <v>492</v>
      </c>
      <c r="B332" s="14" t="s">
        <v>417</v>
      </c>
      <c r="C332" s="14" t="s">
        <v>413</v>
      </c>
      <c r="D332" s="14" t="s">
        <v>493</v>
      </c>
      <c r="E332" s="14"/>
      <c r="F332" s="154">
        <f>F333+F336</f>
        <v>21298.3</v>
      </c>
    </row>
    <row r="333" spans="1:6" ht="19.5" customHeight="1" hidden="1">
      <c r="A333" s="40" t="s">
        <v>494</v>
      </c>
      <c r="B333" s="14" t="s">
        <v>417</v>
      </c>
      <c r="C333" s="14" t="s">
        <v>413</v>
      </c>
      <c r="D333" s="14" t="s">
        <v>495</v>
      </c>
      <c r="E333" s="14"/>
      <c r="F333" s="35">
        <f>F334</f>
        <v>0</v>
      </c>
    </row>
    <row r="334" spans="1:6" ht="19.5" customHeight="1" hidden="1">
      <c r="A334" s="112" t="s">
        <v>667</v>
      </c>
      <c r="B334" s="14" t="s">
        <v>417</v>
      </c>
      <c r="C334" s="14" t="s">
        <v>413</v>
      </c>
      <c r="D334" s="14" t="s">
        <v>6</v>
      </c>
      <c r="E334" s="14"/>
      <c r="F334" s="35">
        <f>F335</f>
        <v>0</v>
      </c>
    </row>
    <row r="335" spans="1:6" ht="19.5" customHeight="1" hidden="1">
      <c r="A335" s="34" t="s">
        <v>532</v>
      </c>
      <c r="B335" s="14" t="s">
        <v>417</v>
      </c>
      <c r="C335" s="14" t="s">
        <v>413</v>
      </c>
      <c r="D335" s="14" t="s">
        <v>6</v>
      </c>
      <c r="E335" s="14" t="s">
        <v>533</v>
      </c>
      <c r="F335" s="35">
        <f>'прил.6'!G296</f>
        <v>0</v>
      </c>
    </row>
    <row r="336" spans="1:6" ht="20.25" customHeight="1">
      <c r="A336" s="34" t="s">
        <v>580</v>
      </c>
      <c r="B336" s="14" t="s">
        <v>417</v>
      </c>
      <c r="C336" s="14" t="s">
        <v>413</v>
      </c>
      <c r="D336" s="14" t="s">
        <v>581</v>
      </c>
      <c r="E336" s="14"/>
      <c r="F336" s="35">
        <f>F337</f>
        <v>21298.3</v>
      </c>
    </row>
    <row r="337" spans="1:6" ht="18.75" customHeight="1">
      <c r="A337" s="111" t="s">
        <v>644</v>
      </c>
      <c r="B337" s="14" t="s">
        <v>417</v>
      </c>
      <c r="C337" s="14" t="s">
        <v>413</v>
      </c>
      <c r="D337" s="14" t="s">
        <v>645</v>
      </c>
      <c r="E337" s="14"/>
      <c r="F337" s="35">
        <f>F338</f>
        <v>21298.3</v>
      </c>
    </row>
    <row r="338" spans="1:6" ht="19.5" customHeight="1">
      <c r="A338" s="101" t="s">
        <v>484</v>
      </c>
      <c r="B338" s="14" t="s">
        <v>417</v>
      </c>
      <c r="C338" s="14" t="s">
        <v>413</v>
      </c>
      <c r="D338" s="14" t="s">
        <v>645</v>
      </c>
      <c r="E338" s="14" t="s">
        <v>485</v>
      </c>
      <c r="F338" s="35">
        <f>'прил.6'!G299</f>
        <v>21298.3</v>
      </c>
    </row>
    <row r="339" spans="1:8" ht="16.5">
      <c r="A339" s="34" t="s">
        <v>441</v>
      </c>
      <c r="B339" s="14" t="s">
        <v>417</v>
      </c>
      <c r="C339" s="14" t="s">
        <v>417</v>
      </c>
      <c r="D339" s="14"/>
      <c r="E339" s="14"/>
      <c r="F339" s="35">
        <f>F340+F346+F343</f>
        <v>18659.6</v>
      </c>
      <c r="H339" s="122"/>
    </row>
    <row r="340" spans="1:6" ht="34.5" customHeight="1">
      <c r="A340" s="111" t="s">
        <v>480</v>
      </c>
      <c r="B340" s="14" t="s">
        <v>417</v>
      </c>
      <c r="C340" s="14" t="s">
        <v>417</v>
      </c>
      <c r="D340" s="14" t="s">
        <v>481</v>
      </c>
      <c r="E340" s="14"/>
      <c r="F340" s="35">
        <f>F341</f>
        <v>18659.6</v>
      </c>
    </row>
    <row r="341" spans="1:6" ht="16.5">
      <c r="A341" s="111" t="s">
        <v>486</v>
      </c>
      <c r="B341" s="14" t="s">
        <v>417</v>
      </c>
      <c r="C341" s="14" t="s">
        <v>417</v>
      </c>
      <c r="D341" s="14" t="s">
        <v>487</v>
      </c>
      <c r="E341" s="14"/>
      <c r="F341" s="35">
        <f>F342</f>
        <v>18659.6</v>
      </c>
    </row>
    <row r="342" spans="1:6" ht="16.5">
      <c r="A342" s="111" t="s">
        <v>484</v>
      </c>
      <c r="B342" s="14" t="s">
        <v>417</v>
      </c>
      <c r="C342" s="14" t="s">
        <v>417</v>
      </c>
      <c r="D342" s="14" t="s">
        <v>487</v>
      </c>
      <c r="E342" s="14" t="s">
        <v>485</v>
      </c>
      <c r="F342" s="35">
        <f>'прил.6'!G303</f>
        <v>18659.6</v>
      </c>
    </row>
    <row r="343" spans="1:6" ht="16.5" hidden="1">
      <c r="A343" s="101" t="s">
        <v>33</v>
      </c>
      <c r="B343" s="14" t="s">
        <v>417</v>
      </c>
      <c r="C343" s="14" t="s">
        <v>417</v>
      </c>
      <c r="D343" s="14" t="s">
        <v>34</v>
      </c>
      <c r="E343" s="14"/>
      <c r="F343" s="35">
        <f>F345</f>
        <v>0</v>
      </c>
    </row>
    <row r="344" spans="1:6" ht="16.5" hidden="1">
      <c r="A344" s="101" t="s">
        <v>35</v>
      </c>
      <c r="B344" s="14" t="s">
        <v>417</v>
      </c>
      <c r="C344" s="14" t="s">
        <v>417</v>
      </c>
      <c r="D344" s="14" t="s">
        <v>36</v>
      </c>
      <c r="E344" s="14"/>
      <c r="F344" s="35">
        <f>F345</f>
        <v>0</v>
      </c>
    </row>
    <row r="345" spans="1:6" ht="16.5" hidden="1">
      <c r="A345" s="34" t="s">
        <v>532</v>
      </c>
      <c r="B345" s="14" t="s">
        <v>417</v>
      </c>
      <c r="C345" s="14" t="s">
        <v>417</v>
      </c>
      <c r="D345" s="14" t="s">
        <v>36</v>
      </c>
      <c r="E345" s="14" t="s">
        <v>533</v>
      </c>
      <c r="F345" s="35">
        <f>'прил.6'!G305</f>
        <v>0</v>
      </c>
    </row>
    <row r="346" spans="1:6" ht="16.5" hidden="1">
      <c r="A346" s="40" t="s">
        <v>492</v>
      </c>
      <c r="B346" s="14" t="s">
        <v>417</v>
      </c>
      <c r="C346" s="14" t="s">
        <v>417</v>
      </c>
      <c r="D346" s="14" t="s">
        <v>493</v>
      </c>
      <c r="E346" s="14"/>
      <c r="F346" s="35">
        <f>F347</f>
        <v>0</v>
      </c>
    </row>
    <row r="347" spans="1:6" ht="16.5" hidden="1">
      <c r="A347" s="40" t="s">
        <v>494</v>
      </c>
      <c r="B347" s="14" t="s">
        <v>417</v>
      </c>
      <c r="C347" s="14" t="s">
        <v>417</v>
      </c>
      <c r="D347" s="14" t="s">
        <v>495</v>
      </c>
      <c r="E347" s="14"/>
      <c r="F347" s="35">
        <f>F348</f>
        <v>0</v>
      </c>
    </row>
    <row r="348" spans="1:6" ht="48.75" customHeight="1" hidden="1">
      <c r="A348" s="112" t="s">
        <v>496</v>
      </c>
      <c r="B348" s="14" t="s">
        <v>417</v>
      </c>
      <c r="C348" s="14" t="s">
        <v>417</v>
      </c>
      <c r="D348" s="14" t="s">
        <v>497</v>
      </c>
      <c r="E348" s="14"/>
      <c r="F348" s="35">
        <f>F349</f>
        <v>0</v>
      </c>
    </row>
    <row r="349" spans="1:6" ht="16.5" hidden="1">
      <c r="A349" s="101" t="s">
        <v>484</v>
      </c>
      <c r="B349" s="14" t="s">
        <v>417</v>
      </c>
      <c r="C349" s="14" t="s">
        <v>417</v>
      </c>
      <c r="D349" s="14" t="s">
        <v>497</v>
      </c>
      <c r="E349" s="14" t="s">
        <v>485</v>
      </c>
      <c r="F349" s="35">
        <f>'прил.6'!G309</f>
        <v>0</v>
      </c>
    </row>
    <row r="350" spans="1:8" ht="16.5">
      <c r="A350" s="34" t="s">
        <v>442</v>
      </c>
      <c r="B350" s="14" t="s">
        <v>419</v>
      </c>
      <c r="C350" s="14"/>
      <c r="D350" s="14"/>
      <c r="E350" s="14"/>
      <c r="F350" s="35">
        <f>F355+F351</f>
        <v>16689.2</v>
      </c>
      <c r="G350" s="67"/>
      <c r="H350" s="67"/>
    </row>
    <row r="351" spans="1:6" ht="16.5">
      <c r="A351" s="130" t="s">
        <v>443</v>
      </c>
      <c r="B351" s="14" t="s">
        <v>419</v>
      </c>
      <c r="C351" s="14" t="s">
        <v>413</v>
      </c>
      <c r="D351" s="14"/>
      <c r="E351" s="14"/>
      <c r="F351" s="35">
        <f>F352</f>
        <v>2052.5</v>
      </c>
    </row>
    <row r="352" spans="1:6" ht="16.5">
      <c r="A352" s="130" t="s">
        <v>502</v>
      </c>
      <c r="B352" s="14" t="s">
        <v>419</v>
      </c>
      <c r="C352" s="14" t="s">
        <v>413</v>
      </c>
      <c r="D352" s="14" t="s">
        <v>503</v>
      </c>
      <c r="E352" s="14"/>
      <c r="F352" s="154">
        <f>F353</f>
        <v>2052.5</v>
      </c>
    </row>
    <row r="353" spans="1:6" ht="37.5" customHeight="1">
      <c r="A353" s="130" t="s">
        <v>37</v>
      </c>
      <c r="B353" s="14" t="s">
        <v>419</v>
      </c>
      <c r="C353" s="14" t="s">
        <v>413</v>
      </c>
      <c r="D353" s="14" t="s">
        <v>38</v>
      </c>
      <c r="E353" s="14"/>
      <c r="F353" s="35">
        <f>F354</f>
        <v>2052.5</v>
      </c>
    </row>
    <row r="354" spans="1:6" ht="16.5">
      <c r="A354" s="101" t="s">
        <v>484</v>
      </c>
      <c r="B354" s="14" t="s">
        <v>419</v>
      </c>
      <c r="C354" s="14" t="s">
        <v>413</v>
      </c>
      <c r="D354" s="14" t="s">
        <v>38</v>
      </c>
      <c r="E354" s="14" t="s">
        <v>485</v>
      </c>
      <c r="F354" s="35">
        <f>'прил.6'!G1262</f>
        <v>2052.5</v>
      </c>
    </row>
    <row r="355" spans="1:6" ht="22.5" customHeight="1">
      <c r="A355" s="34" t="s">
        <v>444</v>
      </c>
      <c r="B355" s="14" t="s">
        <v>419</v>
      </c>
      <c r="C355" s="14" t="s">
        <v>417</v>
      </c>
      <c r="D355" s="14"/>
      <c r="E355" s="14"/>
      <c r="F355" s="35">
        <f>F356+F359</f>
        <v>14636.7</v>
      </c>
    </row>
    <row r="356" spans="1:6" ht="35.25" customHeight="1">
      <c r="A356" s="111" t="s">
        <v>480</v>
      </c>
      <c r="B356" s="14" t="s">
        <v>419</v>
      </c>
      <c r="C356" s="14" t="s">
        <v>417</v>
      </c>
      <c r="D356" s="14" t="s">
        <v>481</v>
      </c>
      <c r="E356" s="14"/>
      <c r="F356" s="35">
        <f>F357</f>
        <v>9355.2</v>
      </c>
    </row>
    <row r="357" spans="1:6" ht="16.5">
      <c r="A357" s="111" t="s">
        <v>486</v>
      </c>
      <c r="B357" s="14" t="s">
        <v>419</v>
      </c>
      <c r="C357" s="14" t="s">
        <v>417</v>
      </c>
      <c r="D357" s="14" t="s">
        <v>487</v>
      </c>
      <c r="E357" s="14"/>
      <c r="F357" s="35">
        <f>F358</f>
        <v>9355.2</v>
      </c>
    </row>
    <row r="358" spans="1:6" ht="16.5">
      <c r="A358" s="111" t="s">
        <v>484</v>
      </c>
      <c r="B358" s="14" t="s">
        <v>419</v>
      </c>
      <c r="C358" s="14" t="s">
        <v>417</v>
      </c>
      <c r="D358" s="14" t="s">
        <v>487</v>
      </c>
      <c r="E358" s="14" t="s">
        <v>485</v>
      </c>
      <c r="F358" s="35">
        <f>'прил.6'!G1266</f>
        <v>9355.2</v>
      </c>
    </row>
    <row r="359" spans="1:6" ht="16.5">
      <c r="A359" s="34" t="s">
        <v>492</v>
      </c>
      <c r="B359" s="14" t="s">
        <v>419</v>
      </c>
      <c r="C359" s="14" t="s">
        <v>417</v>
      </c>
      <c r="D359" s="14" t="s">
        <v>493</v>
      </c>
      <c r="E359" s="14"/>
      <c r="F359" s="35">
        <f>F360</f>
        <v>5281.5</v>
      </c>
    </row>
    <row r="360" spans="1:6" ht="16.5">
      <c r="A360" s="34" t="s">
        <v>494</v>
      </c>
      <c r="B360" s="14" t="s">
        <v>419</v>
      </c>
      <c r="C360" s="14" t="s">
        <v>417</v>
      </c>
      <c r="D360" s="14" t="s">
        <v>495</v>
      </c>
      <c r="E360" s="14"/>
      <c r="F360" s="35">
        <f>F361+F364</f>
        <v>5281.5</v>
      </c>
    </row>
    <row r="361" spans="1:6" ht="18" customHeight="1">
      <c r="A361" s="34" t="s">
        <v>573</v>
      </c>
      <c r="B361" s="14" t="s">
        <v>419</v>
      </c>
      <c r="C361" s="14" t="s">
        <v>417</v>
      </c>
      <c r="D361" s="14" t="s">
        <v>574</v>
      </c>
      <c r="E361" s="14"/>
      <c r="F361" s="35">
        <f>F363+F362</f>
        <v>5281.5</v>
      </c>
    </row>
    <row r="362" spans="1:6" ht="18" customHeight="1">
      <c r="A362" s="116" t="s">
        <v>668</v>
      </c>
      <c r="B362" s="14" t="s">
        <v>419</v>
      </c>
      <c r="C362" s="14" t="s">
        <v>417</v>
      </c>
      <c r="D362" s="14" t="s">
        <v>574</v>
      </c>
      <c r="E362" s="14" t="s">
        <v>607</v>
      </c>
      <c r="F362" s="154">
        <f>'прил.6'!G315</f>
        <v>177</v>
      </c>
    </row>
    <row r="363" spans="1:6" ht="16.5">
      <c r="A363" s="111" t="s">
        <v>39</v>
      </c>
      <c r="B363" s="14" t="s">
        <v>419</v>
      </c>
      <c r="C363" s="14" t="s">
        <v>417</v>
      </c>
      <c r="D363" s="14" t="s">
        <v>574</v>
      </c>
      <c r="E363" s="14" t="s">
        <v>40</v>
      </c>
      <c r="F363" s="35">
        <f>'прил.6'!G1270</f>
        <v>5104.5</v>
      </c>
    </row>
    <row r="364" spans="1:6" ht="51.75" customHeight="1" hidden="1">
      <c r="A364" s="112" t="s">
        <v>496</v>
      </c>
      <c r="B364" s="14" t="s">
        <v>419</v>
      </c>
      <c r="C364" s="14" t="s">
        <v>417</v>
      </c>
      <c r="D364" s="14" t="s">
        <v>497</v>
      </c>
      <c r="E364" s="14"/>
      <c r="F364" s="35">
        <f>F365</f>
        <v>0</v>
      </c>
    </row>
    <row r="365" spans="1:6" ht="16.5" hidden="1">
      <c r="A365" s="101" t="s">
        <v>484</v>
      </c>
      <c r="B365" s="14" t="s">
        <v>419</v>
      </c>
      <c r="C365" s="14" t="s">
        <v>417</v>
      </c>
      <c r="D365" s="14" t="s">
        <v>497</v>
      </c>
      <c r="E365" s="14" t="s">
        <v>485</v>
      </c>
      <c r="F365" s="35">
        <f>'прил.6'!G1272</f>
        <v>0</v>
      </c>
    </row>
    <row r="366" spans="1:8" ht="16.5">
      <c r="A366" s="34" t="s">
        <v>445</v>
      </c>
      <c r="B366" s="14" t="s">
        <v>421</v>
      </c>
      <c r="C366" s="14"/>
      <c r="D366" s="14"/>
      <c r="E366" s="14"/>
      <c r="F366" s="35">
        <f>F367+F390+F448+F489</f>
        <v>2772031.6999999997</v>
      </c>
      <c r="G366" s="67"/>
      <c r="H366" s="67"/>
    </row>
    <row r="367" spans="1:8" ht="16.5">
      <c r="A367" s="34" t="s">
        <v>446</v>
      </c>
      <c r="B367" s="14" t="s">
        <v>421</v>
      </c>
      <c r="C367" s="14" t="s">
        <v>409</v>
      </c>
      <c r="D367" s="47"/>
      <c r="E367" s="47"/>
      <c r="F367" s="35">
        <f>F368+F374+F382+F386</f>
        <v>972281.2999999999</v>
      </c>
      <c r="G367" s="122"/>
      <c r="H367" s="122"/>
    </row>
    <row r="368" spans="1:6" ht="16.5">
      <c r="A368" s="34" t="s">
        <v>41</v>
      </c>
      <c r="B368" s="14" t="s">
        <v>421</v>
      </c>
      <c r="C368" s="14" t="s">
        <v>409</v>
      </c>
      <c r="D368" s="14" t="s">
        <v>42</v>
      </c>
      <c r="E368" s="47"/>
      <c r="F368" s="35">
        <f>F369</f>
        <v>965443.6</v>
      </c>
    </row>
    <row r="369" spans="1:6" s="119" customFormat="1" ht="18" customHeight="1">
      <c r="A369" s="34" t="s">
        <v>561</v>
      </c>
      <c r="B369" s="14" t="s">
        <v>421</v>
      </c>
      <c r="C369" s="14" t="s">
        <v>409</v>
      </c>
      <c r="D369" s="14" t="s">
        <v>43</v>
      </c>
      <c r="E369" s="47"/>
      <c r="F369" s="35">
        <f>F370+F371+F372+F373</f>
        <v>965443.6</v>
      </c>
    </row>
    <row r="370" spans="1:6" s="105" customFormat="1" ht="33.75" customHeight="1" hidden="1">
      <c r="A370" s="34" t="s">
        <v>555</v>
      </c>
      <c r="B370" s="14" t="s">
        <v>421</v>
      </c>
      <c r="C370" s="14" t="s">
        <v>409</v>
      </c>
      <c r="D370" s="14" t="s">
        <v>43</v>
      </c>
      <c r="E370" s="14" t="s">
        <v>556</v>
      </c>
      <c r="F370" s="35">
        <f>'прил.6'!G1092</f>
        <v>0</v>
      </c>
    </row>
    <row r="371" spans="1:6" s="120" customFormat="1" ht="36" customHeight="1">
      <c r="A371" s="34" t="s">
        <v>44</v>
      </c>
      <c r="B371" s="14" t="s">
        <v>421</v>
      </c>
      <c r="C371" s="14" t="s">
        <v>409</v>
      </c>
      <c r="D371" s="14" t="s">
        <v>43</v>
      </c>
      <c r="E371" s="14" t="s">
        <v>45</v>
      </c>
      <c r="F371" s="35">
        <f>'прил.6'!G364</f>
        <v>34792.7</v>
      </c>
    </row>
    <row r="372" spans="1:6" s="105" customFormat="1" ht="36.75" customHeight="1">
      <c r="A372" s="111" t="s">
        <v>595</v>
      </c>
      <c r="B372" s="14" t="s">
        <v>421</v>
      </c>
      <c r="C372" s="14" t="s">
        <v>409</v>
      </c>
      <c r="D372" s="14" t="s">
        <v>43</v>
      </c>
      <c r="E372" s="14" t="s">
        <v>596</v>
      </c>
      <c r="F372" s="35">
        <f>'прил.6'!G365</f>
        <v>922706</v>
      </c>
    </row>
    <row r="373" spans="1:6" s="105" customFormat="1" ht="18.75" customHeight="1">
      <c r="A373" s="118" t="s">
        <v>538</v>
      </c>
      <c r="B373" s="14" t="s">
        <v>421</v>
      </c>
      <c r="C373" s="14" t="s">
        <v>409</v>
      </c>
      <c r="D373" s="14" t="s">
        <v>43</v>
      </c>
      <c r="E373" s="14" t="s">
        <v>539</v>
      </c>
      <c r="F373" s="35">
        <f>'прил.6'!G366</f>
        <v>7944.9</v>
      </c>
    </row>
    <row r="374" spans="1:6" ht="16.5" customHeight="1">
      <c r="A374" s="116" t="s">
        <v>46</v>
      </c>
      <c r="B374" s="14" t="s">
        <v>421</v>
      </c>
      <c r="C374" s="14" t="s">
        <v>409</v>
      </c>
      <c r="D374" s="14" t="s">
        <v>47</v>
      </c>
      <c r="E374" s="14"/>
      <c r="F374" s="35">
        <f>F375</f>
        <v>3355.7</v>
      </c>
    </row>
    <row r="375" spans="1:6" ht="16.5" customHeight="1">
      <c r="A375" s="116" t="s">
        <v>48</v>
      </c>
      <c r="B375" s="14" t="s">
        <v>421</v>
      </c>
      <c r="C375" s="14" t="s">
        <v>409</v>
      </c>
      <c r="D375" s="14" t="s">
        <v>49</v>
      </c>
      <c r="E375" s="14"/>
      <c r="F375" s="154">
        <f>F376+F378+F380</f>
        <v>3355.7</v>
      </c>
    </row>
    <row r="376" spans="1:6" ht="41.25" customHeight="1">
      <c r="A376" s="48" t="s">
        <v>50</v>
      </c>
      <c r="B376" s="14" t="s">
        <v>421</v>
      </c>
      <c r="C376" s="14" t="s">
        <v>409</v>
      </c>
      <c r="D376" s="14" t="s">
        <v>53</v>
      </c>
      <c r="E376" s="14"/>
      <c r="F376" s="35">
        <f>F377</f>
        <v>3056.6</v>
      </c>
    </row>
    <row r="377" spans="1:6" ht="16.5" customHeight="1">
      <c r="A377" s="111" t="s">
        <v>54</v>
      </c>
      <c r="B377" s="14" t="s">
        <v>421</v>
      </c>
      <c r="C377" s="14" t="s">
        <v>409</v>
      </c>
      <c r="D377" s="14" t="s">
        <v>53</v>
      </c>
      <c r="E377" s="14" t="s">
        <v>55</v>
      </c>
      <c r="F377" s="35">
        <f>'прил.6'!G370</f>
        <v>3056.6</v>
      </c>
    </row>
    <row r="378" spans="1:6" ht="51" customHeight="1">
      <c r="A378" s="111" t="s">
        <v>56</v>
      </c>
      <c r="B378" s="14" t="s">
        <v>421</v>
      </c>
      <c r="C378" s="14" t="s">
        <v>409</v>
      </c>
      <c r="D378" s="14" t="s">
        <v>57</v>
      </c>
      <c r="E378" s="14"/>
      <c r="F378" s="35">
        <f>F379</f>
        <v>97.6</v>
      </c>
    </row>
    <row r="379" spans="1:6" ht="16.5" customHeight="1">
      <c r="A379" s="111" t="s">
        <v>54</v>
      </c>
      <c r="B379" s="14" t="s">
        <v>421</v>
      </c>
      <c r="C379" s="14" t="s">
        <v>409</v>
      </c>
      <c r="D379" s="14" t="s">
        <v>57</v>
      </c>
      <c r="E379" s="14" t="s">
        <v>55</v>
      </c>
      <c r="F379" s="35">
        <f>'прил.6'!G372</f>
        <v>97.6</v>
      </c>
    </row>
    <row r="380" spans="1:6" ht="34.5" customHeight="1">
      <c r="A380" s="131" t="s">
        <v>518</v>
      </c>
      <c r="B380" s="14" t="s">
        <v>421</v>
      </c>
      <c r="C380" s="14" t="s">
        <v>409</v>
      </c>
      <c r="D380" s="14" t="s">
        <v>506</v>
      </c>
      <c r="E380" s="14"/>
      <c r="F380" s="35">
        <f>F381</f>
        <v>201.5</v>
      </c>
    </row>
    <row r="381" spans="1:6" ht="16.5" customHeight="1">
      <c r="A381" s="111" t="s">
        <v>54</v>
      </c>
      <c r="B381" s="14" t="s">
        <v>421</v>
      </c>
      <c r="C381" s="14" t="s">
        <v>409</v>
      </c>
      <c r="D381" s="14" t="s">
        <v>506</v>
      </c>
      <c r="E381" s="14" t="s">
        <v>55</v>
      </c>
      <c r="F381" s="35">
        <f>'прил.6'!G374</f>
        <v>201.5</v>
      </c>
    </row>
    <row r="382" spans="1:6" ht="16.5" customHeight="1">
      <c r="A382" s="112" t="s">
        <v>494</v>
      </c>
      <c r="B382" s="50" t="s">
        <v>421</v>
      </c>
      <c r="C382" s="50" t="s">
        <v>409</v>
      </c>
      <c r="D382" s="50" t="s">
        <v>631</v>
      </c>
      <c r="E382" s="50"/>
      <c r="F382" s="35">
        <f>F383</f>
        <v>1000</v>
      </c>
    </row>
    <row r="383" spans="1:6" ht="38.25" customHeight="1">
      <c r="A383" s="112" t="s">
        <v>515</v>
      </c>
      <c r="B383" s="50" t="s">
        <v>421</v>
      </c>
      <c r="C383" s="50" t="s">
        <v>409</v>
      </c>
      <c r="D383" s="50" t="s">
        <v>513</v>
      </c>
      <c r="E383" s="50"/>
      <c r="F383" s="35">
        <f>F384</f>
        <v>1000</v>
      </c>
    </row>
    <row r="384" spans="1:6" ht="54.75" customHeight="1">
      <c r="A384" s="112" t="s">
        <v>130</v>
      </c>
      <c r="B384" s="50" t="s">
        <v>421</v>
      </c>
      <c r="C384" s="50" t="s">
        <v>409</v>
      </c>
      <c r="D384" s="50" t="s">
        <v>514</v>
      </c>
      <c r="E384" s="50"/>
      <c r="F384" s="35">
        <f>F385</f>
        <v>1000</v>
      </c>
    </row>
    <row r="385" spans="1:6" ht="16.5" customHeight="1">
      <c r="A385" s="101" t="s">
        <v>538</v>
      </c>
      <c r="B385" s="50" t="s">
        <v>421</v>
      </c>
      <c r="C385" s="50" t="s">
        <v>409</v>
      </c>
      <c r="D385" s="50" t="s">
        <v>514</v>
      </c>
      <c r="E385" s="50" t="s">
        <v>539</v>
      </c>
      <c r="F385" s="154">
        <f>'прил.6'!G378</f>
        <v>1000</v>
      </c>
    </row>
    <row r="386" spans="1:6" ht="16.5" customHeight="1">
      <c r="A386" s="41" t="s">
        <v>502</v>
      </c>
      <c r="B386" s="14" t="s">
        <v>421</v>
      </c>
      <c r="C386" s="14" t="s">
        <v>409</v>
      </c>
      <c r="D386" s="14" t="s">
        <v>503</v>
      </c>
      <c r="E386" s="14"/>
      <c r="F386" s="35">
        <f>F387</f>
        <v>2482</v>
      </c>
    </row>
    <row r="387" spans="1:6" ht="18.75" customHeight="1">
      <c r="A387" s="41" t="s">
        <v>58</v>
      </c>
      <c r="B387" s="14" t="s">
        <v>421</v>
      </c>
      <c r="C387" s="14" t="s">
        <v>409</v>
      </c>
      <c r="D387" s="14" t="s">
        <v>59</v>
      </c>
      <c r="E387" s="14"/>
      <c r="F387" s="35">
        <f>F388</f>
        <v>2482</v>
      </c>
    </row>
    <row r="388" spans="1:6" ht="66.75" customHeight="1">
      <c r="A388" s="41" t="s">
        <v>60</v>
      </c>
      <c r="B388" s="14" t="s">
        <v>421</v>
      </c>
      <c r="C388" s="14" t="s">
        <v>409</v>
      </c>
      <c r="D388" s="14" t="s">
        <v>61</v>
      </c>
      <c r="E388" s="14"/>
      <c r="F388" s="35">
        <f>F389</f>
        <v>2482</v>
      </c>
    </row>
    <row r="389" spans="1:6" ht="33.75" customHeight="1">
      <c r="A389" s="111" t="s">
        <v>595</v>
      </c>
      <c r="B389" s="14" t="s">
        <v>421</v>
      </c>
      <c r="C389" s="14" t="s">
        <v>409</v>
      </c>
      <c r="D389" s="14" t="s">
        <v>61</v>
      </c>
      <c r="E389" s="14" t="s">
        <v>596</v>
      </c>
      <c r="F389" s="35">
        <f>'прил.6'!G382</f>
        <v>2482</v>
      </c>
    </row>
    <row r="390" spans="1:8" s="119" customFormat="1" ht="17.25" customHeight="1">
      <c r="A390" s="34" t="s">
        <v>447</v>
      </c>
      <c r="B390" s="14" t="s">
        <v>421</v>
      </c>
      <c r="C390" s="14" t="s">
        <v>411</v>
      </c>
      <c r="D390" s="14"/>
      <c r="E390" s="14"/>
      <c r="F390" s="35">
        <f>F391+F405+F440+F412+F420+F432+F436</f>
        <v>1445138.0999999999</v>
      </c>
      <c r="G390" s="68"/>
      <c r="H390" s="68"/>
    </row>
    <row r="391" spans="1:6" s="120" customFormat="1" ht="17.25" customHeight="1">
      <c r="A391" s="34" t="s">
        <v>62</v>
      </c>
      <c r="B391" s="14" t="s">
        <v>421</v>
      </c>
      <c r="C391" s="14" t="s">
        <v>411</v>
      </c>
      <c r="D391" s="14" t="s">
        <v>63</v>
      </c>
      <c r="E391" s="14"/>
      <c r="F391" s="35">
        <f>F392+F400</f>
        <v>920545.9999999999</v>
      </c>
    </row>
    <row r="392" spans="1:6" ht="20.25" customHeight="1">
      <c r="A392" s="34" t="s">
        <v>561</v>
      </c>
      <c r="B392" s="14" t="s">
        <v>421</v>
      </c>
      <c r="C392" s="14" t="s">
        <v>411</v>
      </c>
      <c r="D392" s="14" t="s">
        <v>64</v>
      </c>
      <c r="E392" s="14"/>
      <c r="F392" s="35">
        <f>F394+F395+F396+F397+F398+F393</f>
        <v>169606.09999999998</v>
      </c>
    </row>
    <row r="393" spans="1:6" ht="20.25" customHeight="1">
      <c r="A393" s="111" t="s">
        <v>66</v>
      </c>
      <c r="B393" s="14" t="s">
        <v>421</v>
      </c>
      <c r="C393" s="14" t="s">
        <v>411</v>
      </c>
      <c r="D393" s="14" t="s">
        <v>64</v>
      </c>
      <c r="E393" s="14" t="s">
        <v>67</v>
      </c>
      <c r="F393" s="35">
        <f>'прил.6'!G388</f>
        <v>101.4</v>
      </c>
    </row>
    <row r="394" spans="1:6" ht="35.25" customHeight="1">
      <c r="A394" s="34" t="s">
        <v>151</v>
      </c>
      <c r="B394" s="14" t="s">
        <v>421</v>
      </c>
      <c r="C394" s="14" t="s">
        <v>411</v>
      </c>
      <c r="D394" s="14" t="s">
        <v>64</v>
      </c>
      <c r="E394" s="14" t="s">
        <v>556</v>
      </c>
      <c r="F394" s="35">
        <f>'прил.6'!G1096</f>
        <v>22290.5</v>
      </c>
    </row>
    <row r="395" spans="1:6" ht="36.75" customHeight="1">
      <c r="A395" s="111" t="s">
        <v>65</v>
      </c>
      <c r="B395" s="14" t="s">
        <v>421</v>
      </c>
      <c r="C395" s="14" t="s">
        <v>411</v>
      </c>
      <c r="D395" s="14" t="s">
        <v>64</v>
      </c>
      <c r="E395" s="14" t="s">
        <v>45</v>
      </c>
      <c r="F395" s="154">
        <f>'прил.6'!G389</f>
        <v>2755.5</v>
      </c>
    </row>
    <row r="396" spans="1:6" ht="17.25" customHeight="1">
      <c r="A396" s="111" t="s">
        <v>536</v>
      </c>
      <c r="B396" s="14" t="s">
        <v>421</v>
      </c>
      <c r="C396" s="14" t="s">
        <v>411</v>
      </c>
      <c r="D396" s="14" t="s">
        <v>64</v>
      </c>
      <c r="E396" s="14" t="s">
        <v>537</v>
      </c>
      <c r="F396" s="35">
        <f>'прил.6'!G390</f>
        <v>48.8</v>
      </c>
    </row>
    <row r="397" spans="1:6" ht="36.75" customHeight="1">
      <c r="A397" s="111" t="s">
        <v>595</v>
      </c>
      <c r="B397" s="14" t="s">
        <v>421</v>
      </c>
      <c r="C397" s="14" t="s">
        <v>411</v>
      </c>
      <c r="D397" s="14" t="s">
        <v>64</v>
      </c>
      <c r="E397" s="14" t="s">
        <v>596</v>
      </c>
      <c r="F397" s="35">
        <f>'прил.6'!G391</f>
        <v>143283.3</v>
      </c>
    </row>
    <row r="398" spans="1:6" ht="21" customHeight="1">
      <c r="A398" s="111" t="s">
        <v>538</v>
      </c>
      <c r="B398" s="14" t="s">
        <v>421</v>
      </c>
      <c r="C398" s="14" t="s">
        <v>411</v>
      </c>
      <c r="D398" s="14" t="s">
        <v>64</v>
      </c>
      <c r="E398" s="14" t="s">
        <v>539</v>
      </c>
      <c r="F398" s="35">
        <f>'прил.6'!G392</f>
        <v>1126.6</v>
      </c>
    </row>
    <row r="399" spans="1:6" ht="23.25" customHeight="1" hidden="1">
      <c r="A399" s="111"/>
      <c r="B399" s="14"/>
      <c r="C399" s="14"/>
      <c r="D399" s="14"/>
      <c r="E399" s="14"/>
      <c r="F399" s="35">
        <f>'прил.6'!G393</f>
        <v>0</v>
      </c>
    </row>
    <row r="400" spans="1:6" ht="21.75" customHeight="1">
      <c r="A400" s="34" t="s">
        <v>68</v>
      </c>
      <c r="B400" s="14" t="s">
        <v>421</v>
      </c>
      <c r="C400" s="14" t="s">
        <v>411</v>
      </c>
      <c r="D400" s="14" t="s">
        <v>64</v>
      </c>
      <c r="E400" s="14"/>
      <c r="F400" s="35">
        <f>F401+F403+F402+F404</f>
        <v>750939.8999999999</v>
      </c>
    </row>
    <row r="401" spans="1:6" ht="38.25" customHeight="1">
      <c r="A401" s="111" t="s">
        <v>69</v>
      </c>
      <c r="B401" s="14" t="s">
        <v>421</v>
      </c>
      <c r="C401" s="14" t="s">
        <v>411</v>
      </c>
      <c r="D401" s="14" t="s">
        <v>64</v>
      </c>
      <c r="E401" s="14" t="s">
        <v>45</v>
      </c>
      <c r="F401" s="35">
        <f>'прил.6'!G395</f>
        <v>17318.7</v>
      </c>
    </row>
    <row r="402" spans="1:6" ht="23.25" customHeight="1" hidden="1">
      <c r="A402" s="111" t="s">
        <v>358</v>
      </c>
      <c r="B402" s="14" t="s">
        <v>421</v>
      </c>
      <c r="C402" s="14" t="s">
        <v>411</v>
      </c>
      <c r="D402" s="14" t="s">
        <v>64</v>
      </c>
      <c r="E402" s="14" t="s">
        <v>537</v>
      </c>
      <c r="F402" s="35">
        <f>'прил.6'!G396</f>
        <v>0</v>
      </c>
    </row>
    <row r="403" spans="1:6" ht="38.25" customHeight="1">
      <c r="A403" s="111" t="s">
        <v>70</v>
      </c>
      <c r="B403" s="14" t="s">
        <v>421</v>
      </c>
      <c r="C403" s="14" t="s">
        <v>411</v>
      </c>
      <c r="D403" s="14" t="s">
        <v>64</v>
      </c>
      <c r="E403" s="14" t="s">
        <v>596</v>
      </c>
      <c r="F403" s="35">
        <f>'прил.6'!G397</f>
        <v>726010.7</v>
      </c>
    </row>
    <row r="404" spans="1:6" ht="24" customHeight="1">
      <c r="A404" s="111" t="s">
        <v>357</v>
      </c>
      <c r="B404" s="14" t="s">
        <v>421</v>
      </c>
      <c r="C404" s="14" t="s">
        <v>411</v>
      </c>
      <c r="D404" s="14" t="s">
        <v>64</v>
      </c>
      <c r="E404" s="14" t="s">
        <v>539</v>
      </c>
      <c r="F404" s="35">
        <f>'прил.6'!G398</f>
        <v>7610.5</v>
      </c>
    </row>
    <row r="405" spans="1:6" ht="19.5" customHeight="1">
      <c r="A405" s="34" t="s">
        <v>71</v>
      </c>
      <c r="B405" s="14" t="s">
        <v>421</v>
      </c>
      <c r="C405" s="14" t="s">
        <v>411</v>
      </c>
      <c r="D405" s="14" t="s">
        <v>72</v>
      </c>
      <c r="E405" s="14"/>
      <c r="F405" s="35">
        <f>F406</f>
        <v>236337.80000000005</v>
      </c>
    </row>
    <row r="406" spans="1:6" ht="16.5" customHeight="1">
      <c r="A406" s="34" t="s">
        <v>561</v>
      </c>
      <c r="B406" s="14" t="s">
        <v>421</v>
      </c>
      <c r="C406" s="14" t="s">
        <v>411</v>
      </c>
      <c r="D406" s="14" t="s">
        <v>73</v>
      </c>
      <c r="E406" s="14"/>
      <c r="F406" s="35">
        <f>F408+F409+F410+F411+F407</f>
        <v>236337.80000000005</v>
      </c>
    </row>
    <row r="407" spans="1:6" ht="34.5" customHeight="1">
      <c r="A407" s="34" t="s">
        <v>151</v>
      </c>
      <c r="B407" s="14" t="s">
        <v>421</v>
      </c>
      <c r="C407" s="14" t="s">
        <v>411</v>
      </c>
      <c r="D407" s="14" t="s">
        <v>73</v>
      </c>
      <c r="E407" s="14" t="s">
        <v>556</v>
      </c>
      <c r="F407" s="154">
        <f>'прил.6'!G1099</f>
        <v>4913.200000000001</v>
      </c>
    </row>
    <row r="408" spans="1:6" ht="37.5" customHeight="1">
      <c r="A408" s="34" t="s">
        <v>44</v>
      </c>
      <c r="B408" s="14" t="s">
        <v>421</v>
      </c>
      <c r="C408" s="14" t="s">
        <v>411</v>
      </c>
      <c r="D408" s="14" t="s">
        <v>73</v>
      </c>
      <c r="E408" s="14" t="s">
        <v>45</v>
      </c>
      <c r="F408" s="35">
        <f>'прил.6'!G801</f>
        <v>16185.3</v>
      </c>
    </row>
    <row r="409" spans="1:6" ht="17.25" customHeight="1">
      <c r="A409" s="34" t="s">
        <v>536</v>
      </c>
      <c r="B409" s="14" t="s">
        <v>421</v>
      </c>
      <c r="C409" s="14" t="s">
        <v>411</v>
      </c>
      <c r="D409" s="14" t="s">
        <v>73</v>
      </c>
      <c r="E409" s="14" t="s">
        <v>537</v>
      </c>
      <c r="F409" s="35">
        <f>'прил.6'!G802</f>
        <v>399.9</v>
      </c>
    </row>
    <row r="410" spans="1:6" ht="34.5" customHeight="1">
      <c r="A410" s="118" t="s">
        <v>595</v>
      </c>
      <c r="B410" s="14" t="s">
        <v>421</v>
      </c>
      <c r="C410" s="14" t="s">
        <v>411</v>
      </c>
      <c r="D410" s="14" t="s">
        <v>73</v>
      </c>
      <c r="E410" s="14" t="s">
        <v>596</v>
      </c>
      <c r="F410" s="35">
        <f>'прил.6'!G685+'прил.6'!G803+'прил.6'!G401</f>
        <v>212438.7</v>
      </c>
    </row>
    <row r="411" spans="1:6" ht="20.25" customHeight="1">
      <c r="A411" s="118" t="s">
        <v>538</v>
      </c>
      <c r="B411" s="14" t="s">
        <v>421</v>
      </c>
      <c r="C411" s="14" t="s">
        <v>411</v>
      </c>
      <c r="D411" s="14" t="s">
        <v>73</v>
      </c>
      <c r="E411" s="14" t="s">
        <v>539</v>
      </c>
      <c r="F411" s="35">
        <f>'прил.6'!G804+'прил.6'!G402</f>
        <v>2400.7000000000003</v>
      </c>
    </row>
    <row r="412" spans="1:6" ht="16.5" customHeight="1">
      <c r="A412" s="41" t="s">
        <v>74</v>
      </c>
      <c r="B412" s="14" t="s">
        <v>421</v>
      </c>
      <c r="C412" s="14" t="s">
        <v>411</v>
      </c>
      <c r="D412" s="14" t="s">
        <v>75</v>
      </c>
      <c r="E412" s="14"/>
      <c r="F412" s="35">
        <f>F413+F417</f>
        <v>36076.7</v>
      </c>
    </row>
    <row r="413" spans="1:6" ht="34.5" customHeight="1">
      <c r="A413" s="41" t="s">
        <v>76</v>
      </c>
      <c r="B413" s="14" t="s">
        <v>421</v>
      </c>
      <c r="C413" s="14" t="s">
        <v>411</v>
      </c>
      <c r="D413" s="14" t="s">
        <v>77</v>
      </c>
      <c r="E413" s="14"/>
      <c r="F413" s="35">
        <f>F414</f>
        <v>26076.8</v>
      </c>
    </row>
    <row r="414" spans="1:6" ht="20.25" customHeight="1">
      <c r="A414" s="41" t="s">
        <v>78</v>
      </c>
      <c r="B414" s="14" t="s">
        <v>421</v>
      </c>
      <c r="C414" s="14" t="s">
        <v>411</v>
      </c>
      <c r="D414" s="14" t="s">
        <v>79</v>
      </c>
      <c r="E414" s="14"/>
      <c r="F414" s="35">
        <f>F415+F416</f>
        <v>26076.8</v>
      </c>
    </row>
    <row r="415" spans="1:6" ht="34.5" customHeight="1">
      <c r="A415" s="111" t="s">
        <v>65</v>
      </c>
      <c r="B415" s="14" t="s">
        <v>421</v>
      </c>
      <c r="C415" s="14" t="s">
        <v>411</v>
      </c>
      <c r="D415" s="14" t="s">
        <v>79</v>
      </c>
      <c r="E415" s="14" t="s">
        <v>45</v>
      </c>
      <c r="F415" s="35">
        <f>'прил.6'!G406</f>
        <v>164.3</v>
      </c>
    </row>
    <row r="416" spans="1:6" ht="35.25" customHeight="1">
      <c r="A416" s="111" t="s">
        <v>595</v>
      </c>
      <c r="B416" s="14" t="s">
        <v>421</v>
      </c>
      <c r="C416" s="14" t="s">
        <v>411</v>
      </c>
      <c r="D416" s="14" t="s">
        <v>79</v>
      </c>
      <c r="E416" s="14" t="s">
        <v>596</v>
      </c>
      <c r="F416" s="35">
        <f>'прил.6'!G407</f>
        <v>25912.5</v>
      </c>
    </row>
    <row r="417" spans="1:6" ht="22.5" customHeight="1">
      <c r="A417" s="62" t="s">
        <v>664</v>
      </c>
      <c r="B417" s="14" t="s">
        <v>421</v>
      </c>
      <c r="C417" s="14" t="s">
        <v>411</v>
      </c>
      <c r="D417" s="14" t="s">
        <v>355</v>
      </c>
      <c r="E417" s="14"/>
      <c r="F417" s="154">
        <f>SUM(F418:F419)</f>
        <v>9999.9</v>
      </c>
    </row>
    <row r="418" spans="1:6" ht="21" customHeight="1">
      <c r="A418" s="111" t="s">
        <v>358</v>
      </c>
      <c r="B418" s="14" t="s">
        <v>421</v>
      </c>
      <c r="C418" s="14" t="s">
        <v>411</v>
      </c>
      <c r="D418" s="14" t="s">
        <v>355</v>
      </c>
      <c r="E418" s="14" t="s">
        <v>537</v>
      </c>
      <c r="F418" s="35">
        <f>'прил.6'!G409</f>
        <v>214.6</v>
      </c>
    </row>
    <row r="419" spans="1:6" ht="22.5" customHeight="1">
      <c r="A419" s="111" t="s">
        <v>357</v>
      </c>
      <c r="B419" s="14" t="s">
        <v>421</v>
      </c>
      <c r="C419" s="14" t="s">
        <v>411</v>
      </c>
      <c r="D419" s="14" t="s">
        <v>355</v>
      </c>
      <c r="E419" s="14" t="s">
        <v>539</v>
      </c>
      <c r="F419" s="35">
        <f>'прил.6'!G410</f>
        <v>9785.3</v>
      </c>
    </row>
    <row r="420" spans="1:6" ht="20.25" customHeight="1">
      <c r="A420" s="116" t="s">
        <v>46</v>
      </c>
      <c r="B420" s="14" t="s">
        <v>421</v>
      </c>
      <c r="C420" s="14" t="s">
        <v>411</v>
      </c>
      <c r="D420" s="14" t="s">
        <v>47</v>
      </c>
      <c r="E420" s="14"/>
      <c r="F420" s="35">
        <f>F421</f>
        <v>3419.3</v>
      </c>
    </row>
    <row r="421" spans="1:6" ht="20.25" customHeight="1">
      <c r="A421" s="116" t="s">
        <v>48</v>
      </c>
      <c r="B421" s="14" t="s">
        <v>421</v>
      </c>
      <c r="C421" s="14" t="s">
        <v>411</v>
      </c>
      <c r="D421" s="14" t="s">
        <v>49</v>
      </c>
      <c r="E421" s="14"/>
      <c r="F421" s="35">
        <f>F422+F424+F426</f>
        <v>3419.3</v>
      </c>
    </row>
    <row r="422" spans="1:6" ht="34.5" customHeight="1">
      <c r="A422" s="48" t="s">
        <v>50</v>
      </c>
      <c r="B422" s="14" t="s">
        <v>421</v>
      </c>
      <c r="C422" s="14" t="s">
        <v>411</v>
      </c>
      <c r="D422" s="14" t="s">
        <v>53</v>
      </c>
      <c r="E422" s="14"/>
      <c r="F422" s="35">
        <f>F423</f>
        <v>3159</v>
      </c>
    </row>
    <row r="423" spans="1:6" ht="20.25" customHeight="1">
      <c r="A423" s="111" t="s">
        <v>54</v>
      </c>
      <c r="B423" s="14" t="s">
        <v>421</v>
      </c>
      <c r="C423" s="14" t="s">
        <v>411</v>
      </c>
      <c r="D423" s="14" t="s">
        <v>53</v>
      </c>
      <c r="E423" s="14" t="s">
        <v>55</v>
      </c>
      <c r="F423" s="35">
        <f>'прил.6'!G689+'прил.6'!G808+'прил.6'!G414</f>
        <v>3159</v>
      </c>
    </row>
    <row r="424" spans="1:6" ht="50.25" customHeight="1">
      <c r="A424" s="111" t="s">
        <v>56</v>
      </c>
      <c r="B424" s="14" t="s">
        <v>421</v>
      </c>
      <c r="C424" s="14" t="s">
        <v>411</v>
      </c>
      <c r="D424" s="14" t="s">
        <v>57</v>
      </c>
      <c r="E424" s="14"/>
      <c r="F424" s="35">
        <f>F425</f>
        <v>227.8</v>
      </c>
    </row>
    <row r="425" spans="1:6" ht="20.25" customHeight="1">
      <c r="A425" s="111" t="s">
        <v>54</v>
      </c>
      <c r="B425" s="14" t="s">
        <v>421</v>
      </c>
      <c r="C425" s="14" t="s">
        <v>411</v>
      </c>
      <c r="D425" s="14" t="s">
        <v>57</v>
      </c>
      <c r="E425" s="14" t="s">
        <v>55</v>
      </c>
      <c r="F425" s="35">
        <f>'прил.6'!G416</f>
        <v>227.8</v>
      </c>
    </row>
    <row r="426" spans="1:6" ht="36.75" customHeight="1">
      <c r="A426" s="48" t="s">
        <v>80</v>
      </c>
      <c r="B426" s="14" t="s">
        <v>421</v>
      </c>
      <c r="C426" s="14" t="s">
        <v>411</v>
      </c>
      <c r="D426" s="14" t="s">
        <v>81</v>
      </c>
      <c r="E426" s="14"/>
      <c r="F426" s="35">
        <f>F427</f>
        <v>32.5</v>
      </c>
    </row>
    <row r="427" spans="1:6" ht="20.25" customHeight="1">
      <c r="A427" s="111" t="s">
        <v>54</v>
      </c>
      <c r="B427" s="14" t="s">
        <v>421</v>
      </c>
      <c r="C427" s="14" t="s">
        <v>411</v>
      </c>
      <c r="D427" s="14" t="s">
        <v>81</v>
      </c>
      <c r="E427" s="14" t="s">
        <v>55</v>
      </c>
      <c r="F427" s="154">
        <f>'прил.6'!G418</f>
        <v>32.5</v>
      </c>
    </row>
    <row r="428" spans="1:6" ht="20.25" customHeight="1" hidden="1">
      <c r="A428" s="34" t="s">
        <v>494</v>
      </c>
      <c r="B428" s="14" t="s">
        <v>421</v>
      </c>
      <c r="C428" s="14" t="s">
        <v>411</v>
      </c>
      <c r="D428" s="14" t="s">
        <v>631</v>
      </c>
      <c r="E428" s="14"/>
      <c r="F428" s="35">
        <f>F429</f>
        <v>0</v>
      </c>
    </row>
    <row r="429" spans="1:6" ht="62.25" customHeight="1" hidden="1">
      <c r="A429" s="41" t="s">
        <v>632</v>
      </c>
      <c r="B429" s="14" t="s">
        <v>421</v>
      </c>
      <c r="C429" s="14" t="s">
        <v>411</v>
      </c>
      <c r="D429" s="14" t="s">
        <v>633</v>
      </c>
      <c r="E429" s="14"/>
      <c r="F429" s="35">
        <f>F430</f>
        <v>0</v>
      </c>
    </row>
    <row r="430" spans="1:6" ht="75" customHeight="1" hidden="1">
      <c r="A430" s="111" t="s">
        <v>82</v>
      </c>
      <c r="B430" s="14" t="s">
        <v>421</v>
      </c>
      <c r="C430" s="14" t="s">
        <v>411</v>
      </c>
      <c r="D430" s="14" t="s">
        <v>83</v>
      </c>
      <c r="E430" s="14"/>
      <c r="F430" s="35">
        <f>F431</f>
        <v>0</v>
      </c>
    </row>
    <row r="431" spans="1:6" ht="20.25" customHeight="1" hidden="1">
      <c r="A431" s="116" t="s">
        <v>614</v>
      </c>
      <c r="B431" s="14" t="s">
        <v>421</v>
      </c>
      <c r="C431" s="14" t="s">
        <v>411</v>
      </c>
      <c r="D431" s="14" t="s">
        <v>83</v>
      </c>
      <c r="E431" s="14" t="s">
        <v>615</v>
      </c>
      <c r="F431" s="35">
        <f>'прил.6'!G1103</f>
        <v>0</v>
      </c>
    </row>
    <row r="432" spans="1:6" ht="19.5" customHeight="1">
      <c r="A432" s="116" t="s">
        <v>498</v>
      </c>
      <c r="B432" s="14" t="s">
        <v>421</v>
      </c>
      <c r="C432" s="14" t="s">
        <v>411</v>
      </c>
      <c r="D432" s="14" t="s">
        <v>499</v>
      </c>
      <c r="E432" s="14"/>
      <c r="F432" s="35">
        <f>F433</f>
        <v>23272.8</v>
      </c>
    </row>
    <row r="433" spans="1:6" ht="20.25" customHeight="1">
      <c r="A433" s="132" t="s">
        <v>152</v>
      </c>
      <c r="B433" s="14" t="s">
        <v>421</v>
      </c>
      <c r="C433" s="14" t="s">
        <v>411</v>
      </c>
      <c r="D433" s="14" t="s">
        <v>84</v>
      </c>
      <c r="E433" s="14"/>
      <c r="F433" s="35">
        <f>F434+F435</f>
        <v>23272.8</v>
      </c>
    </row>
    <row r="434" spans="1:6" ht="20.25" customHeight="1">
      <c r="A434" s="111" t="s">
        <v>536</v>
      </c>
      <c r="B434" s="14" t="s">
        <v>421</v>
      </c>
      <c r="C434" s="14" t="s">
        <v>411</v>
      </c>
      <c r="D434" s="14" t="s">
        <v>84</v>
      </c>
      <c r="E434" s="14" t="s">
        <v>537</v>
      </c>
      <c r="F434" s="35">
        <f>'прил.6'!G421</f>
        <v>393.1</v>
      </c>
    </row>
    <row r="435" spans="1:6" ht="20.25" customHeight="1">
      <c r="A435" s="111" t="s">
        <v>538</v>
      </c>
      <c r="B435" s="14" t="s">
        <v>421</v>
      </c>
      <c r="C435" s="14" t="s">
        <v>411</v>
      </c>
      <c r="D435" s="14" t="s">
        <v>84</v>
      </c>
      <c r="E435" s="14" t="s">
        <v>539</v>
      </c>
      <c r="F435" s="35">
        <f>'прил.6'!G422</f>
        <v>22879.7</v>
      </c>
    </row>
    <row r="436" spans="1:6" ht="20.25" customHeight="1">
      <c r="A436" s="112" t="s">
        <v>494</v>
      </c>
      <c r="B436" s="50" t="s">
        <v>421</v>
      </c>
      <c r="C436" s="50" t="s">
        <v>411</v>
      </c>
      <c r="D436" s="50" t="s">
        <v>631</v>
      </c>
      <c r="E436" s="50"/>
      <c r="F436" s="35">
        <f>F437</f>
        <v>1000</v>
      </c>
    </row>
    <row r="437" spans="1:6" ht="38.25" customHeight="1">
      <c r="A437" s="112" t="s">
        <v>515</v>
      </c>
      <c r="B437" s="50" t="s">
        <v>421</v>
      </c>
      <c r="C437" s="50" t="s">
        <v>411</v>
      </c>
      <c r="D437" s="50" t="s">
        <v>513</v>
      </c>
      <c r="E437" s="50"/>
      <c r="F437" s="35">
        <f>F438</f>
        <v>1000</v>
      </c>
    </row>
    <row r="438" spans="1:6" ht="52.5" customHeight="1">
      <c r="A438" s="112" t="s">
        <v>130</v>
      </c>
      <c r="B438" s="50" t="s">
        <v>421</v>
      </c>
      <c r="C438" s="50" t="s">
        <v>411</v>
      </c>
      <c r="D438" s="50" t="s">
        <v>514</v>
      </c>
      <c r="E438" s="50"/>
      <c r="F438" s="35">
        <f>F439</f>
        <v>1000</v>
      </c>
    </row>
    <row r="439" spans="1:6" ht="20.25" customHeight="1">
      <c r="A439" s="101" t="s">
        <v>538</v>
      </c>
      <c r="B439" s="50" t="s">
        <v>421</v>
      </c>
      <c r="C439" s="50" t="s">
        <v>411</v>
      </c>
      <c r="D439" s="50" t="s">
        <v>514</v>
      </c>
      <c r="E439" s="50" t="s">
        <v>539</v>
      </c>
      <c r="F439" s="35">
        <f>'прил.6'!G426</f>
        <v>1000</v>
      </c>
    </row>
    <row r="440" spans="1:6" ht="19.5" customHeight="1">
      <c r="A440" s="111" t="s">
        <v>502</v>
      </c>
      <c r="B440" s="14" t="s">
        <v>421</v>
      </c>
      <c r="C440" s="14" t="s">
        <v>411</v>
      </c>
      <c r="D440" s="14" t="s">
        <v>503</v>
      </c>
      <c r="E440" s="14"/>
      <c r="F440" s="35">
        <f>F441</f>
        <v>224485.5</v>
      </c>
    </row>
    <row r="441" spans="1:6" ht="21.75" customHeight="1">
      <c r="A441" s="111" t="s">
        <v>85</v>
      </c>
      <c r="B441" s="14" t="s">
        <v>421</v>
      </c>
      <c r="C441" s="14" t="s">
        <v>411</v>
      </c>
      <c r="D441" s="14" t="s">
        <v>59</v>
      </c>
      <c r="E441" s="14"/>
      <c r="F441" s="154">
        <f>F442+F445</f>
        <v>224485.5</v>
      </c>
    </row>
    <row r="442" spans="1:6" ht="118.5" customHeight="1">
      <c r="A442" s="111" t="s">
        <v>395</v>
      </c>
      <c r="B442" s="14" t="s">
        <v>421</v>
      </c>
      <c r="C442" s="14" t="s">
        <v>411</v>
      </c>
      <c r="D442" s="14" t="s">
        <v>87</v>
      </c>
      <c r="E442" s="14"/>
      <c r="F442" s="35">
        <f>SUM(F443:F444)</f>
        <v>118995.59999999999</v>
      </c>
    </row>
    <row r="443" spans="1:6" ht="22.5" customHeight="1">
      <c r="A443" s="111" t="s">
        <v>54</v>
      </c>
      <c r="B443" s="14" t="s">
        <v>421</v>
      </c>
      <c r="C443" s="14" t="s">
        <v>411</v>
      </c>
      <c r="D443" s="14" t="s">
        <v>87</v>
      </c>
      <c r="E443" s="14" t="s">
        <v>55</v>
      </c>
      <c r="F443" s="35">
        <f>'прил.6'!G430</f>
        <v>1501.9</v>
      </c>
    </row>
    <row r="444" spans="1:6" ht="38.25" customHeight="1">
      <c r="A444" s="111" t="s">
        <v>595</v>
      </c>
      <c r="B444" s="14" t="s">
        <v>421</v>
      </c>
      <c r="C444" s="14" t="s">
        <v>411</v>
      </c>
      <c r="D444" s="14" t="s">
        <v>87</v>
      </c>
      <c r="E444" s="14" t="s">
        <v>596</v>
      </c>
      <c r="F444" s="35">
        <f>'прил.6'!G431</f>
        <v>117493.7</v>
      </c>
    </row>
    <row r="445" spans="1:6" ht="84" customHeight="1">
      <c r="A445" s="133" t="s">
        <v>89</v>
      </c>
      <c r="B445" s="14" t="s">
        <v>421</v>
      </c>
      <c r="C445" s="14" t="s">
        <v>411</v>
      </c>
      <c r="D445" s="14" t="s">
        <v>90</v>
      </c>
      <c r="E445" s="14"/>
      <c r="F445" s="35">
        <f>F447+F446</f>
        <v>105489.9</v>
      </c>
    </row>
    <row r="446" spans="1:6" ht="25.5" customHeight="1">
      <c r="A446" s="111" t="s">
        <v>54</v>
      </c>
      <c r="B446" s="14" t="s">
        <v>421</v>
      </c>
      <c r="C446" s="14" t="s">
        <v>411</v>
      </c>
      <c r="D446" s="14" t="s">
        <v>90</v>
      </c>
      <c r="E446" s="14" t="s">
        <v>55</v>
      </c>
      <c r="F446" s="35">
        <f>'прил.6'!G433</f>
        <v>244.7</v>
      </c>
    </row>
    <row r="447" spans="1:6" ht="38.25" customHeight="1">
      <c r="A447" s="111" t="s">
        <v>595</v>
      </c>
      <c r="B447" s="14" t="s">
        <v>421</v>
      </c>
      <c r="C447" s="14" t="s">
        <v>411</v>
      </c>
      <c r="D447" s="14" t="s">
        <v>90</v>
      </c>
      <c r="E447" s="14" t="s">
        <v>596</v>
      </c>
      <c r="F447" s="35">
        <f>'прил.6'!G434</f>
        <v>105245.2</v>
      </c>
    </row>
    <row r="448" spans="1:8" ht="18.75" customHeight="1">
      <c r="A448" s="34" t="s">
        <v>450</v>
      </c>
      <c r="B448" s="14" t="s">
        <v>421</v>
      </c>
      <c r="C448" s="14" t="s">
        <v>421</v>
      </c>
      <c r="D448" s="14"/>
      <c r="E448" s="14"/>
      <c r="F448" s="35">
        <f>F449+F453+F465+F469+F477+F459</f>
        <v>86365.9</v>
      </c>
      <c r="G448" s="67"/>
      <c r="H448" s="67"/>
    </row>
    <row r="449" spans="1:6" ht="33.75" customHeight="1" hidden="1">
      <c r="A449" s="111" t="s">
        <v>608</v>
      </c>
      <c r="B449" s="14" t="s">
        <v>421</v>
      </c>
      <c r="C449" s="14" t="s">
        <v>421</v>
      </c>
      <c r="D449" s="14" t="s">
        <v>609</v>
      </c>
      <c r="E449" s="14"/>
      <c r="F449" s="35">
        <f>F450</f>
        <v>0</v>
      </c>
    </row>
    <row r="450" spans="1:6" ht="18.75" customHeight="1" hidden="1">
      <c r="A450" s="111" t="s">
        <v>610</v>
      </c>
      <c r="B450" s="14" t="s">
        <v>421</v>
      </c>
      <c r="C450" s="14" t="s">
        <v>421</v>
      </c>
      <c r="D450" s="14" t="s">
        <v>611</v>
      </c>
      <c r="E450" s="14"/>
      <c r="F450" s="35">
        <f>F451</f>
        <v>0</v>
      </c>
    </row>
    <row r="451" spans="1:6" ht="18.75" customHeight="1" hidden="1">
      <c r="A451" s="111" t="s">
        <v>612</v>
      </c>
      <c r="B451" s="14" t="s">
        <v>421</v>
      </c>
      <c r="C451" s="14" t="s">
        <v>421</v>
      </c>
      <c r="D451" s="14" t="s">
        <v>613</v>
      </c>
      <c r="E451" s="14"/>
      <c r="F451" s="35">
        <f>F452</f>
        <v>0</v>
      </c>
    </row>
    <row r="452" spans="1:6" ht="18.75" customHeight="1" hidden="1">
      <c r="A452" s="116" t="s">
        <v>614</v>
      </c>
      <c r="B452" s="14" t="s">
        <v>421</v>
      </c>
      <c r="C452" s="14" t="s">
        <v>421</v>
      </c>
      <c r="D452" s="14" t="s">
        <v>613</v>
      </c>
      <c r="E452" s="14" t="s">
        <v>615</v>
      </c>
      <c r="F452" s="35">
        <f>'прил.6'!G1209</f>
        <v>0</v>
      </c>
    </row>
    <row r="453" spans="1:6" ht="19.5" customHeight="1">
      <c r="A453" s="34" t="s">
        <v>91</v>
      </c>
      <c r="B453" s="14" t="s">
        <v>421</v>
      </c>
      <c r="C453" s="14" t="s">
        <v>421</v>
      </c>
      <c r="D453" s="14" t="s">
        <v>92</v>
      </c>
      <c r="E453" s="14"/>
      <c r="F453" s="35">
        <f>F454+F456</f>
        <v>7112.099999999999</v>
      </c>
    </row>
    <row r="454" spans="1:6" ht="17.25" customHeight="1">
      <c r="A454" s="34" t="s">
        <v>93</v>
      </c>
      <c r="B454" s="14" t="s">
        <v>421</v>
      </c>
      <c r="C454" s="14" t="s">
        <v>421</v>
      </c>
      <c r="D454" s="14" t="s">
        <v>94</v>
      </c>
      <c r="E454" s="14"/>
      <c r="F454" s="35">
        <f>F455</f>
        <v>844.8</v>
      </c>
    </row>
    <row r="455" spans="1:6" ht="36.75" customHeight="1">
      <c r="A455" s="34" t="s">
        <v>595</v>
      </c>
      <c r="B455" s="14" t="s">
        <v>421</v>
      </c>
      <c r="C455" s="14" t="s">
        <v>421</v>
      </c>
      <c r="D455" s="14" t="s">
        <v>94</v>
      </c>
      <c r="E455" s="14" t="s">
        <v>596</v>
      </c>
      <c r="F455" s="154">
        <f>'прил.6'!G151</f>
        <v>844.8</v>
      </c>
    </row>
    <row r="456" spans="1:6" ht="18.75" customHeight="1">
      <c r="A456" s="111" t="s">
        <v>561</v>
      </c>
      <c r="B456" s="14" t="s">
        <v>421</v>
      </c>
      <c r="C456" s="14" t="s">
        <v>421</v>
      </c>
      <c r="D456" s="14" t="s">
        <v>95</v>
      </c>
      <c r="E456" s="14"/>
      <c r="F456" s="35">
        <f>F457+F458</f>
        <v>6267.299999999999</v>
      </c>
    </row>
    <row r="457" spans="1:6" ht="39.75" customHeight="1">
      <c r="A457" s="34" t="s">
        <v>595</v>
      </c>
      <c r="B457" s="14" t="s">
        <v>421</v>
      </c>
      <c r="C457" s="14" t="s">
        <v>421</v>
      </c>
      <c r="D457" s="14" t="s">
        <v>95</v>
      </c>
      <c r="E457" s="14" t="s">
        <v>596</v>
      </c>
      <c r="F457" s="35">
        <f>'прил.6'!G153</f>
        <v>6148.9</v>
      </c>
    </row>
    <row r="458" spans="1:6" ht="20.25" customHeight="1">
      <c r="A458" s="34" t="s">
        <v>538</v>
      </c>
      <c r="B458" s="14" t="s">
        <v>421</v>
      </c>
      <c r="C458" s="14" t="s">
        <v>421</v>
      </c>
      <c r="D458" s="14" t="s">
        <v>95</v>
      </c>
      <c r="E458" s="14" t="s">
        <v>539</v>
      </c>
      <c r="F458" s="35">
        <f>'прил.6'!G154</f>
        <v>118.4</v>
      </c>
    </row>
    <row r="459" spans="1:6" ht="18" customHeight="1">
      <c r="A459" s="111" t="s">
        <v>96</v>
      </c>
      <c r="B459" s="14" t="s">
        <v>421</v>
      </c>
      <c r="C459" s="14" t="s">
        <v>421</v>
      </c>
      <c r="D459" s="14" t="s">
        <v>97</v>
      </c>
      <c r="E459" s="14"/>
      <c r="F459" s="35">
        <f>F460+F463</f>
        <v>40499.700000000004</v>
      </c>
    </row>
    <row r="460" spans="1:6" ht="16.5" customHeight="1">
      <c r="A460" s="40" t="s">
        <v>98</v>
      </c>
      <c r="B460" s="14" t="s">
        <v>421</v>
      </c>
      <c r="C460" s="14" t="s">
        <v>421</v>
      </c>
      <c r="D460" s="14" t="s">
        <v>99</v>
      </c>
      <c r="E460" s="14"/>
      <c r="F460" s="35">
        <f>F461+F462</f>
        <v>39804.8</v>
      </c>
    </row>
    <row r="461" spans="1:6" ht="16.5" customHeight="1">
      <c r="A461" s="40" t="s">
        <v>606</v>
      </c>
      <c r="B461" s="14" t="s">
        <v>421</v>
      </c>
      <c r="C461" s="14" t="s">
        <v>421</v>
      </c>
      <c r="D461" s="14" t="s">
        <v>99</v>
      </c>
      <c r="E461" s="14" t="s">
        <v>607</v>
      </c>
      <c r="F461" s="35">
        <f>'прил.6'!G899</f>
        <v>33000</v>
      </c>
    </row>
    <row r="462" spans="1:6" s="120" customFormat="1" ht="18" customHeight="1">
      <c r="A462" s="116" t="s">
        <v>100</v>
      </c>
      <c r="B462" s="14" t="s">
        <v>421</v>
      </c>
      <c r="C462" s="14" t="s">
        <v>421</v>
      </c>
      <c r="D462" s="14" t="s">
        <v>99</v>
      </c>
      <c r="E462" s="14" t="s">
        <v>101</v>
      </c>
      <c r="F462" s="35">
        <f>'прил.6'!G900</f>
        <v>6804.8</v>
      </c>
    </row>
    <row r="463" spans="1:6" s="105" customFormat="1" ht="18" customHeight="1">
      <c r="A463" s="34" t="s">
        <v>102</v>
      </c>
      <c r="B463" s="14" t="s">
        <v>421</v>
      </c>
      <c r="C463" s="14" t="s">
        <v>421</v>
      </c>
      <c r="D463" s="14" t="s">
        <v>103</v>
      </c>
      <c r="E463" s="14"/>
      <c r="F463" s="35">
        <f>F464</f>
        <v>694.9</v>
      </c>
    </row>
    <row r="464" spans="1:6" s="105" customFormat="1" ht="18" customHeight="1">
      <c r="A464" s="116" t="s">
        <v>104</v>
      </c>
      <c r="B464" s="14" t="s">
        <v>421</v>
      </c>
      <c r="C464" s="14" t="s">
        <v>421</v>
      </c>
      <c r="D464" s="14" t="s">
        <v>103</v>
      </c>
      <c r="E464" s="14" t="s">
        <v>101</v>
      </c>
      <c r="F464" s="35">
        <f>'прил.6'!G902</f>
        <v>694.9</v>
      </c>
    </row>
    <row r="465" spans="1:6" ht="15.75" customHeight="1">
      <c r="A465" s="49" t="s">
        <v>494</v>
      </c>
      <c r="B465" s="14" t="s">
        <v>421</v>
      </c>
      <c r="C465" s="14" t="s">
        <v>421</v>
      </c>
      <c r="D465" s="14" t="s">
        <v>631</v>
      </c>
      <c r="E465" s="14"/>
      <c r="F465" s="154">
        <f>F466</f>
        <v>2784.6</v>
      </c>
    </row>
    <row r="466" spans="1:6" ht="50.25" customHeight="1">
      <c r="A466" s="41" t="s">
        <v>105</v>
      </c>
      <c r="B466" s="14" t="s">
        <v>421</v>
      </c>
      <c r="C466" s="14" t="s">
        <v>421</v>
      </c>
      <c r="D466" s="14" t="s">
        <v>106</v>
      </c>
      <c r="E466" s="14"/>
      <c r="F466" s="35">
        <f>F467+F468</f>
        <v>2784.6</v>
      </c>
    </row>
    <row r="467" spans="1:6" ht="18" customHeight="1">
      <c r="A467" s="116" t="s">
        <v>614</v>
      </c>
      <c r="B467" s="14" t="s">
        <v>421</v>
      </c>
      <c r="C467" s="14" t="s">
        <v>421</v>
      </c>
      <c r="D467" s="14" t="s">
        <v>106</v>
      </c>
      <c r="E467" s="14" t="s">
        <v>615</v>
      </c>
      <c r="F467" s="35">
        <f>'прил.6'!G1212</f>
        <v>1591.6</v>
      </c>
    </row>
    <row r="468" spans="1:6" ht="39.75" customHeight="1">
      <c r="A468" s="34" t="s">
        <v>151</v>
      </c>
      <c r="B468" s="14" t="s">
        <v>421</v>
      </c>
      <c r="C468" s="14" t="s">
        <v>421</v>
      </c>
      <c r="D468" s="14" t="s">
        <v>106</v>
      </c>
      <c r="E468" s="14" t="s">
        <v>556</v>
      </c>
      <c r="F468" s="35">
        <f>'прил.6'!G1107</f>
        <v>1193</v>
      </c>
    </row>
    <row r="469" spans="1:6" ht="18.75" customHeight="1">
      <c r="A469" s="111" t="s">
        <v>502</v>
      </c>
      <c r="B469" s="14" t="s">
        <v>421</v>
      </c>
      <c r="C469" s="14" t="s">
        <v>421</v>
      </c>
      <c r="D469" s="14" t="s">
        <v>503</v>
      </c>
      <c r="E469" s="14"/>
      <c r="F469" s="35">
        <f>F470+F474</f>
        <v>35143.8</v>
      </c>
    </row>
    <row r="470" spans="1:6" ht="18.75" customHeight="1">
      <c r="A470" s="111" t="s">
        <v>85</v>
      </c>
      <c r="B470" s="14" t="s">
        <v>421</v>
      </c>
      <c r="C470" s="14" t="s">
        <v>421</v>
      </c>
      <c r="D470" s="14" t="s">
        <v>59</v>
      </c>
      <c r="E470" s="14"/>
      <c r="F470" s="35">
        <f>F471</f>
        <v>6766</v>
      </c>
    </row>
    <row r="471" spans="1:6" ht="120" customHeight="1">
      <c r="A471" s="111" t="s">
        <v>398</v>
      </c>
      <c r="B471" s="14" t="s">
        <v>421</v>
      </c>
      <c r="C471" s="14" t="s">
        <v>421</v>
      </c>
      <c r="D471" s="14" t="s">
        <v>87</v>
      </c>
      <c r="E471" s="14"/>
      <c r="F471" s="35">
        <f>SUM(F472:F473)</f>
        <v>6766</v>
      </c>
    </row>
    <row r="472" spans="1:6" ht="22.5" customHeight="1">
      <c r="A472" s="111" t="s">
        <v>109</v>
      </c>
      <c r="B472" s="14" t="s">
        <v>421</v>
      </c>
      <c r="C472" s="14" t="s">
        <v>421</v>
      </c>
      <c r="D472" s="14" t="s">
        <v>87</v>
      </c>
      <c r="E472" s="14" t="s">
        <v>101</v>
      </c>
      <c r="F472" s="35">
        <f>'прил.6'!G441</f>
        <v>6766</v>
      </c>
    </row>
    <row r="473" spans="1:6" ht="35.25" customHeight="1" hidden="1">
      <c r="A473" s="111" t="s">
        <v>595</v>
      </c>
      <c r="B473" s="14" t="s">
        <v>421</v>
      </c>
      <c r="C473" s="14" t="s">
        <v>421</v>
      </c>
      <c r="D473" s="14" t="s">
        <v>87</v>
      </c>
      <c r="E473" s="14" t="s">
        <v>596</v>
      </c>
      <c r="F473" s="35">
        <f>'прил.6'!G442</f>
        <v>0</v>
      </c>
    </row>
    <row r="474" spans="1:6" ht="105.75" customHeight="1">
      <c r="A474" s="34" t="s">
        <v>110</v>
      </c>
      <c r="B474" s="14" t="s">
        <v>421</v>
      </c>
      <c r="C474" s="14" t="s">
        <v>421</v>
      </c>
      <c r="D474" s="14" t="s">
        <v>111</v>
      </c>
      <c r="E474" s="14"/>
      <c r="F474" s="35">
        <f>SUM(F475:F476)</f>
        <v>28377.8</v>
      </c>
    </row>
    <row r="475" spans="1:6" ht="24" customHeight="1">
      <c r="A475" s="111" t="s">
        <v>109</v>
      </c>
      <c r="B475" s="14" t="s">
        <v>421</v>
      </c>
      <c r="C475" s="14" t="s">
        <v>421</v>
      </c>
      <c r="D475" s="14" t="s">
        <v>111</v>
      </c>
      <c r="E475" s="14" t="s">
        <v>101</v>
      </c>
      <c r="F475" s="35">
        <f>'прил.6'!G905</f>
        <v>25164.7</v>
      </c>
    </row>
    <row r="476" spans="1:6" ht="18.75" customHeight="1">
      <c r="A476" s="34" t="s">
        <v>538</v>
      </c>
      <c r="B476" s="14" t="s">
        <v>421</v>
      </c>
      <c r="C476" s="14" t="s">
        <v>421</v>
      </c>
      <c r="D476" s="14" t="s">
        <v>111</v>
      </c>
      <c r="E476" s="14" t="s">
        <v>539</v>
      </c>
      <c r="F476" s="154">
        <f>'прил.6'!G444+'прил.6'!G812+'прил.6'!G906</f>
        <v>3213.1</v>
      </c>
    </row>
    <row r="477" spans="1:6" ht="18" customHeight="1">
      <c r="A477" s="34" t="s">
        <v>492</v>
      </c>
      <c r="B477" s="14" t="s">
        <v>421</v>
      </c>
      <c r="C477" s="14" t="s">
        <v>421</v>
      </c>
      <c r="D477" s="14" t="s">
        <v>493</v>
      </c>
      <c r="E477" s="14"/>
      <c r="F477" s="35">
        <f>F478</f>
        <v>825.7</v>
      </c>
    </row>
    <row r="478" spans="1:6" ht="18" customHeight="1">
      <c r="A478" s="34" t="s">
        <v>494</v>
      </c>
      <c r="B478" s="14" t="s">
        <v>421</v>
      </c>
      <c r="C478" s="14" t="s">
        <v>421</v>
      </c>
      <c r="D478" s="14" t="s">
        <v>495</v>
      </c>
      <c r="E478" s="14"/>
      <c r="F478" s="35">
        <f>F479+F481+F483+F485+F487</f>
        <v>825.7</v>
      </c>
    </row>
    <row r="479" spans="1:6" ht="18" customHeight="1">
      <c r="A479" s="34" t="s">
        <v>571</v>
      </c>
      <c r="B479" s="14" t="s">
        <v>421</v>
      </c>
      <c r="C479" s="14" t="s">
        <v>421</v>
      </c>
      <c r="D479" s="14" t="s">
        <v>572</v>
      </c>
      <c r="E479" s="14"/>
      <c r="F479" s="35">
        <f>F480</f>
        <v>489.2</v>
      </c>
    </row>
    <row r="480" spans="1:6" ht="21.75" customHeight="1">
      <c r="A480" s="34" t="s">
        <v>538</v>
      </c>
      <c r="B480" s="14" t="s">
        <v>421</v>
      </c>
      <c r="C480" s="14" t="s">
        <v>421</v>
      </c>
      <c r="D480" s="14" t="s">
        <v>572</v>
      </c>
      <c r="E480" s="14" t="s">
        <v>539</v>
      </c>
      <c r="F480" s="35">
        <f>'прил.6'!G161</f>
        <v>489.2</v>
      </c>
    </row>
    <row r="481" spans="1:6" ht="40.5" customHeight="1" hidden="1">
      <c r="A481" s="112" t="s">
        <v>496</v>
      </c>
      <c r="B481" s="14" t="s">
        <v>421</v>
      </c>
      <c r="C481" s="14" t="s">
        <v>421</v>
      </c>
      <c r="D481" s="14" t="s">
        <v>497</v>
      </c>
      <c r="E481" s="14"/>
      <c r="F481" s="35">
        <f>F482</f>
        <v>0</v>
      </c>
    </row>
    <row r="482" spans="1:6" ht="21.75" customHeight="1" hidden="1">
      <c r="A482" s="34" t="s">
        <v>538</v>
      </c>
      <c r="B482" s="14" t="s">
        <v>421</v>
      </c>
      <c r="C482" s="14" t="s">
        <v>421</v>
      </c>
      <c r="D482" s="14" t="s">
        <v>497</v>
      </c>
      <c r="E482" s="14" t="s">
        <v>539</v>
      </c>
      <c r="F482" s="35">
        <f>'прил.6'!G163</f>
        <v>0</v>
      </c>
    </row>
    <row r="483" spans="1:6" ht="50.25" customHeight="1">
      <c r="A483" s="34" t="s">
        <v>576</v>
      </c>
      <c r="B483" s="14" t="s">
        <v>421</v>
      </c>
      <c r="C483" s="14" t="s">
        <v>421</v>
      </c>
      <c r="D483" s="14" t="s">
        <v>577</v>
      </c>
      <c r="E483" s="14"/>
      <c r="F483" s="35">
        <f>F484</f>
        <v>40</v>
      </c>
    </row>
    <row r="484" spans="1:6" ht="21.75" customHeight="1">
      <c r="A484" s="34" t="s">
        <v>538</v>
      </c>
      <c r="B484" s="14" t="s">
        <v>421</v>
      </c>
      <c r="C484" s="14" t="s">
        <v>421</v>
      </c>
      <c r="D484" s="14" t="s">
        <v>577</v>
      </c>
      <c r="E484" s="14" t="s">
        <v>539</v>
      </c>
      <c r="F484" s="35">
        <f>'прил.6'!G165</f>
        <v>40</v>
      </c>
    </row>
    <row r="485" spans="1:6" ht="21.75" customHeight="1">
      <c r="A485" s="112" t="s">
        <v>578</v>
      </c>
      <c r="B485" s="14" t="s">
        <v>421</v>
      </c>
      <c r="C485" s="14" t="s">
        <v>421</v>
      </c>
      <c r="D485" s="14" t="s">
        <v>579</v>
      </c>
      <c r="E485" s="14"/>
      <c r="F485" s="35">
        <f>F486</f>
        <v>29.2</v>
      </c>
    </row>
    <row r="486" spans="1:6" ht="21.75" customHeight="1">
      <c r="A486" s="34" t="s">
        <v>538</v>
      </c>
      <c r="B486" s="14" t="s">
        <v>421</v>
      </c>
      <c r="C486" s="14" t="s">
        <v>421</v>
      </c>
      <c r="D486" s="14" t="s">
        <v>579</v>
      </c>
      <c r="E486" s="14" t="s">
        <v>539</v>
      </c>
      <c r="F486" s="35">
        <f>'прил.6'!G167</f>
        <v>29.2</v>
      </c>
    </row>
    <row r="487" spans="1:6" ht="33">
      <c r="A487" s="111" t="s">
        <v>656</v>
      </c>
      <c r="B487" s="14" t="s">
        <v>421</v>
      </c>
      <c r="C487" s="14" t="s">
        <v>421</v>
      </c>
      <c r="D487" s="14" t="s">
        <v>657</v>
      </c>
      <c r="E487" s="14"/>
      <c r="F487" s="35">
        <f>F488</f>
        <v>267.3</v>
      </c>
    </row>
    <row r="488" spans="1:6" ht="16.5">
      <c r="A488" s="116" t="s">
        <v>614</v>
      </c>
      <c r="B488" s="14" t="s">
        <v>421</v>
      </c>
      <c r="C488" s="14" t="s">
        <v>421</v>
      </c>
      <c r="D488" s="14" t="s">
        <v>657</v>
      </c>
      <c r="E488" s="14" t="s">
        <v>615</v>
      </c>
      <c r="F488" s="154">
        <f>'прил.6'!G1215</f>
        <v>267.3</v>
      </c>
    </row>
    <row r="489" spans="1:6" ht="20.25" customHeight="1">
      <c r="A489" s="34" t="s">
        <v>451</v>
      </c>
      <c r="B489" s="14" t="s">
        <v>421</v>
      </c>
      <c r="C489" s="14" t="s">
        <v>427</v>
      </c>
      <c r="D489" s="14"/>
      <c r="E489" s="14"/>
      <c r="F489" s="35">
        <f>F490+F519+F526+F541+F538+F493+F509+F505+F523</f>
        <v>268246.4</v>
      </c>
    </row>
    <row r="490" spans="1:6" ht="37.5" customHeight="1">
      <c r="A490" s="111" t="s">
        <v>480</v>
      </c>
      <c r="B490" s="14" t="s">
        <v>421</v>
      </c>
      <c r="C490" s="14" t="s">
        <v>427</v>
      </c>
      <c r="D490" s="14" t="s">
        <v>481</v>
      </c>
      <c r="E490" s="14"/>
      <c r="F490" s="35">
        <f>F491</f>
        <v>16962.3</v>
      </c>
    </row>
    <row r="491" spans="1:6" ht="16.5">
      <c r="A491" s="111" t="s">
        <v>486</v>
      </c>
      <c r="B491" s="14" t="s">
        <v>112</v>
      </c>
      <c r="C491" s="14" t="s">
        <v>113</v>
      </c>
      <c r="D491" s="14" t="s">
        <v>487</v>
      </c>
      <c r="E491" s="14"/>
      <c r="F491" s="35">
        <f>F492</f>
        <v>16962.3</v>
      </c>
    </row>
    <row r="492" spans="1:6" ht="16.5">
      <c r="A492" s="111" t="s">
        <v>484</v>
      </c>
      <c r="B492" s="14" t="s">
        <v>421</v>
      </c>
      <c r="C492" s="14" t="s">
        <v>427</v>
      </c>
      <c r="D492" s="14" t="s">
        <v>487</v>
      </c>
      <c r="E492" s="14" t="s">
        <v>485</v>
      </c>
      <c r="F492" s="35">
        <f>'прил.6'!G448</f>
        <v>16962.3</v>
      </c>
    </row>
    <row r="493" spans="1:6" ht="33">
      <c r="A493" s="111" t="s">
        <v>608</v>
      </c>
      <c r="B493" s="14" t="s">
        <v>421</v>
      </c>
      <c r="C493" s="14" t="s">
        <v>427</v>
      </c>
      <c r="D493" s="14" t="s">
        <v>609</v>
      </c>
      <c r="E493" s="14"/>
      <c r="F493" s="35">
        <f>F494</f>
        <v>36557.3</v>
      </c>
    </row>
    <row r="494" spans="1:6" ht="16.5">
      <c r="A494" s="111" t="s">
        <v>610</v>
      </c>
      <c r="B494" s="14" t="s">
        <v>421</v>
      </c>
      <c r="C494" s="14" t="s">
        <v>427</v>
      </c>
      <c r="D494" s="14" t="s">
        <v>611</v>
      </c>
      <c r="E494" s="14"/>
      <c r="F494" s="35">
        <f>F495+F497+F499+F503+F501</f>
        <v>36557.3</v>
      </c>
    </row>
    <row r="495" spans="1:6" ht="16.5">
      <c r="A495" s="111" t="s">
        <v>612</v>
      </c>
      <c r="B495" s="14" t="s">
        <v>421</v>
      </c>
      <c r="C495" s="14" t="s">
        <v>427</v>
      </c>
      <c r="D495" s="14" t="s">
        <v>613</v>
      </c>
      <c r="E495" s="14"/>
      <c r="F495" s="35">
        <f>F496</f>
        <v>6384.3</v>
      </c>
    </row>
    <row r="496" spans="1:6" ht="16.5">
      <c r="A496" s="116" t="s">
        <v>614</v>
      </c>
      <c r="B496" s="14" t="s">
        <v>421</v>
      </c>
      <c r="C496" s="14" t="s">
        <v>427</v>
      </c>
      <c r="D496" s="14" t="s">
        <v>613</v>
      </c>
      <c r="E496" s="14" t="s">
        <v>615</v>
      </c>
      <c r="F496" s="35">
        <f>'прил.6'!G1219</f>
        <v>6384.3</v>
      </c>
    </row>
    <row r="497" spans="1:6" ht="16.5" hidden="1">
      <c r="A497" s="116" t="s">
        <v>114</v>
      </c>
      <c r="B497" s="14" t="s">
        <v>421</v>
      </c>
      <c r="C497" s="14" t="s">
        <v>427</v>
      </c>
      <c r="D497" s="14" t="s">
        <v>115</v>
      </c>
      <c r="E497" s="14"/>
      <c r="F497" s="35">
        <f>F498</f>
        <v>0</v>
      </c>
    </row>
    <row r="498" spans="1:6" ht="16.5" hidden="1">
      <c r="A498" s="116" t="s">
        <v>614</v>
      </c>
      <c r="B498" s="14" t="s">
        <v>421</v>
      </c>
      <c r="C498" s="14" t="s">
        <v>427</v>
      </c>
      <c r="D498" s="14" t="s">
        <v>115</v>
      </c>
      <c r="E498" s="14" t="s">
        <v>615</v>
      </c>
      <c r="F498" s="35">
        <f>'прил.6'!G1221</f>
        <v>0</v>
      </c>
    </row>
    <row r="499" spans="1:6" ht="16.5" hidden="1">
      <c r="A499" s="116" t="s">
        <v>116</v>
      </c>
      <c r="B499" s="14" t="s">
        <v>421</v>
      </c>
      <c r="C499" s="14" t="s">
        <v>427</v>
      </c>
      <c r="D499" s="14" t="s">
        <v>117</v>
      </c>
      <c r="E499" s="14"/>
      <c r="F499" s="35">
        <f>F500</f>
        <v>0</v>
      </c>
    </row>
    <row r="500" spans="1:6" ht="16.5" hidden="1">
      <c r="A500" s="116" t="s">
        <v>614</v>
      </c>
      <c r="B500" s="14" t="s">
        <v>421</v>
      </c>
      <c r="C500" s="14" t="s">
        <v>427</v>
      </c>
      <c r="D500" s="14" t="s">
        <v>117</v>
      </c>
      <c r="E500" s="14" t="s">
        <v>615</v>
      </c>
      <c r="F500" s="35">
        <f>'прил.6'!G1223</f>
        <v>0</v>
      </c>
    </row>
    <row r="501" spans="1:6" ht="16.5">
      <c r="A501" s="116" t="s">
        <v>118</v>
      </c>
      <c r="B501" s="14" t="s">
        <v>421</v>
      </c>
      <c r="C501" s="14" t="s">
        <v>427</v>
      </c>
      <c r="D501" s="14" t="s">
        <v>117</v>
      </c>
      <c r="E501" s="14"/>
      <c r="F501" s="35">
        <f>F502</f>
        <v>29984.2</v>
      </c>
    </row>
    <row r="502" spans="1:6" ht="16.5">
      <c r="A502" s="116" t="s">
        <v>614</v>
      </c>
      <c r="B502" s="14" t="s">
        <v>421</v>
      </c>
      <c r="C502" s="14" t="s">
        <v>427</v>
      </c>
      <c r="D502" s="14" t="s">
        <v>117</v>
      </c>
      <c r="E502" s="14" t="s">
        <v>615</v>
      </c>
      <c r="F502" s="154">
        <f>'прил.6'!G1225</f>
        <v>29984.2</v>
      </c>
    </row>
    <row r="503" spans="1:6" ht="16.5">
      <c r="A503" s="116" t="s">
        <v>119</v>
      </c>
      <c r="B503" s="14" t="s">
        <v>421</v>
      </c>
      <c r="C503" s="14" t="s">
        <v>427</v>
      </c>
      <c r="D503" s="14" t="s">
        <v>120</v>
      </c>
      <c r="E503" s="14"/>
      <c r="F503" s="35">
        <f>F504</f>
        <v>188.79999999999998</v>
      </c>
    </row>
    <row r="504" spans="1:6" ht="16.5">
      <c r="A504" s="116" t="s">
        <v>614</v>
      </c>
      <c r="B504" s="14" t="s">
        <v>421</v>
      </c>
      <c r="C504" s="14" t="s">
        <v>427</v>
      </c>
      <c r="D504" s="14" t="s">
        <v>120</v>
      </c>
      <c r="E504" s="14" t="s">
        <v>615</v>
      </c>
      <c r="F504" s="35">
        <f>'прил.6'!G1227</f>
        <v>188.79999999999998</v>
      </c>
    </row>
    <row r="505" spans="1:6" ht="16.5">
      <c r="A505" s="118" t="s">
        <v>121</v>
      </c>
      <c r="B505" s="14" t="s">
        <v>421</v>
      </c>
      <c r="C505" s="14" t="s">
        <v>427</v>
      </c>
      <c r="D505" s="14" t="s">
        <v>122</v>
      </c>
      <c r="E505" s="14"/>
      <c r="F505" s="35">
        <f>F506</f>
        <v>4897.2</v>
      </c>
    </row>
    <row r="506" spans="1:6" ht="16.5">
      <c r="A506" s="34" t="s">
        <v>561</v>
      </c>
      <c r="B506" s="14" t="s">
        <v>421</v>
      </c>
      <c r="C506" s="14" t="s">
        <v>427</v>
      </c>
      <c r="D506" s="14" t="s">
        <v>123</v>
      </c>
      <c r="E506" s="14"/>
      <c r="F506" s="35">
        <f>F507+F508</f>
        <v>4897.2</v>
      </c>
    </row>
    <row r="507" spans="1:6" ht="33">
      <c r="A507" s="111" t="s">
        <v>595</v>
      </c>
      <c r="B507" s="14" t="s">
        <v>421</v>
      </c>
      <c r="C507" s="14" t="s">
        <v>427</v>
      </c>
      <c r="D507" s="14" t="s">
        <v>123</v>
      </c>
      <c r="E507" s="14" t="s">
        <v>596</v>
      </c>
      <c r="F507" s="35">
        <f>'прил.6'!G451</f>
        <v>2780.7999999999997</v>
      </c>
    </row>
    <row r="508" spans="1:6" ht="16.5">
      <c r="A508" s="111" t="s">
        <v>538</v>
      </c>
      <c r="B508" s="14" t="s">
        <v>421</v>
      </c>
      <c r="C508" s="14" t="s">
        <v>427</v>
      </c>
      <c r="D508" s="14" t="s">
        <v>123</v>
      </c>
      <c r="E508" s="14" t="s">
        <v>539</v>
      </c>
      <c r="F508" s="35">
        <f>'прил.6'!G452</f>
        <v>2116.4</v>
      </c>
    </row>
    <row r="509" spans="1:6" ht="16.5">
      <c r="A509" s="41" t="s">
        <v>74</v>
      </c>
      <c r="B509" s="14" t="s">
        <v>421</v>
      </c>
      <c r="C509" s="14" t="s">
        <v>427</v>
      </c>
      <c r="D509" s="14" t="s">
        <v>75</v>
      </c>
      <c r="E509" s="14"/>
      <c r="F509" s="35">
        <f>F510+F513+F516</f>
        <v>66024.7</v>
      </c>
    </row>
    <row r="510" spans="1:6" ht="16.5">
      <c r="A510" s="41" t="s">
        <v>124</v>
      </c>
      <c r="B510" s="14" t="s">
        <v>421</v>
      </c>
      <c r="C510" s="14" t="s">
        <v>427</v>
      </c>
      <c r="D510" s="14" t="s">
        <v>125</v>
      </c>
      <c r="E510" s="14"/>
      <c r="F510" s="35">
        <f>F511</f>
        <v>1956.8</v>
      </c>
    </row>
    <row r="511" spans="1:6" ht="16.5">
      <c r="A511" s="41" t="s">
        <v>126</v>
      </c>
      <c r="B511" s="14" t="s">
        <v>421</v>
      </c>
      <c r="C511" s="14" t="s">
        <v>427</v>
      </c>
      <c r="D511" s="14" t="s">
        <v>127</v>
      </c>
      <c r="E511" s="14"/>
      <c r="F511" s="35">
        <f>F512</f>
        <v>1956.8</v>
      </c>
    </row>
    <row r="512" spans="1:6" ht="16.5">
      <c r="A512" s="111" t="s">
        <v>538</v>
      </c>
      <c r="B512" s="14" t="s">
        <v>421</v>
      </c>
      <c r="C512" s="14" t="s">
        <v>427</v>
      </c>
      <c r="D512" s="14" t="s">
        <v>127</v>
      </c>
      <c r="E512" s="14" t="s">
        <v>539</v>
      </c>
      <c r="F512" s="154">
        <f>'прил.6'!G456</f>
        <v>1956.8</v>
      </c>
    </row>
    <row r="513" spans="1:6" ht="33">
      <c r="A513" s="42" t="s">
        <v>76</v>
      </c>
      <c r="B513" s="14" t="s">
        <v>421</v>
      </c>
      <c r="C513" s="14" t="s">
        <v>427</v>
      </c>
      <c r="D513" s="14" t="s">
        <v>77</v>
      </c>
      <c r="E513" s="14"/>
      <c r="F513" s="35">
        <f>F514</f>
        <v>14067.9</v>
      </c>
    </row>
    <row r="514" spans="1:6" ht="16.5">
      <c r="A514" s="42" t="s">
        <v>78</v>
      </c>
      <c r="B514" s="14" t="s">
        <v>421</v>
      </c>
      <c r="C514" s="14" t="s">
        <v>427</v>
      </c>
      <c r="D514" s="14" t="s">
        <v>79</v>
      </c>
      <c r="E514" s="14"/>
      <c r="F514" s="35">
        <f>F515</f>
        <v>14067.9</v>
      </c>
    </row>
    <row r="515" spans="1:6" ht="33">
      <c r="A515" s="111" t="s">
        <v>595</v>
      </c>
      <c r="B515" s="14" t="s">
        <v>421</v>
      </c>
      <c r="C515" s="14" t="s">
        <v>427</v>
      </c>
      <c r="D515" s="14" t="s">
        <v>79</v>
      </c>
      <c r="E515" s="14" t="s">
        <v>596</v>
      </c>
      <c r="F515" s="35">
        <f>'прил.6'!G459</f>
        <v>14067.9</v>
      </c>
    </row>
    <row r="516" spans="1:6" ht="16.5">
      <c r="A516" s="42" t="s">
        <v>356</v>
      </c>
      <c r="B516" s="14" t="s">
        <v>421</v>
      </c>
      <c r="C516" s="14" t="s">
        <v>427</v>
      </c>
      <c r="D516" s="14" t="s">
        <v>355</v>
      </c>
      <c r="E516" s="14"/>
      <c r="F516" s="35">
        <f>SUM(F517:F518)</f>
        <v>50000</v>
      </c>
    </row>
    <row r="517" spans="1:6" ht="16.5">
      <c r="A517" s="111" t="s">
        <v>536</v>
      </c>
      <c r="B517" s="14" t="s">
        <v>421</v>
      </c>
      <c r="C517" s="14" t="s">
        <v>427</v>
      </c>
      <c r="D517" s="14" t="s">
        <v>355</v>
      </c>
      <c r="E517" s="14" t="s">
        <v>537</v>
      </c>
      <c r="F517" s="35">
        <f>'прил.6'!G461</f>
        <v>112.5</v>
      </c>
    </row>
    <row r="518" spans="1:6" ht="16.5">
      <c r="A518" s="111" t="s">
        <v>538</v>
      </c>
      <c r="B518" s="14" t="s">
        <v>421</v>
      </c>
      <c r="C518" s="14" t="s">
        <v>427</v>
      </c>
      <c r="D518" s="14" t="s">
        <v>355</v>
      </c>
      <c r="E518" s="14" t="s">
        <v>539</v>
      </c>
      <c r="F518" s="35">
        <f>'прил.6'!G462</f>
        <v>49887.5</v>
      </c>
    </row>
    <row r="519" spans="1:6" ht="51" customHeight="1">
      <c r="A519" s="111" t="s">
        <v>131</v>
      </c>
      <c r="B519" s="14" t="s">
        <v>421</v>
      </c>
      <c r="C519" s="14" t="s">
        <v>427</v>
      </c>
      <c r="D519" s="14" t="s">
        <v>132</v>
      </c>
      <c r="E519" s="14"/>
      <c r="F519" s="35">
        <f>F520+F521+F522</f>
        <v>49833.2</v>
      </c>
    </row>
    <row r="520" spans="1:6" ht="33">
      <c r="A520" s="111" t="s">
        <v>595</v>
      </c>
      <c r="B520" s="14" t="s">
        <v>421</v>
      </c>
      <c r="C520" s="14" t="s">
        <v>427</v>
      </c>
      <c r="D520" s="14" t="s">
        <v>133</v>
      </c>
      <c r="E520" s="14" t="s">
        <v>596</v>
      </c>
      <c r="F520" s="35">
        <f>'прил.6'!G465</f>
        <v>49743.2</v>
      </c>
    </row>
    <row r="521" spans="1:6" ht="33" hidden="1">
      <c r="A521" s="111" t="s">
        <v>134</v>
      </c>
      <c r="B521" s="14" t="s">
        <v>421</v>
      </c>
      <c r="C521" s="14" t="s">
        <v>427</v>
      </c>
      <c r="D521" s="14" t="s">
        <v>133</v>
      </c>
      <c r="E521" s="14" t="s">
        <v>135</v>
      </c>
      <c r="F521" s="35">
        <f>'прил.6'!G467</f>
        <v>0</v>
      </c>
    </row>
    <row r="522" spans="1:6" ht="25.5" customHeight="1">
      <c r="A522" s="34" t="s">
        <v>538</v>
      </c>
      <c r="B522" s="14" t="s">
        <v>421</v>
      </c>
      <c r="C522" s="14" t="s">
        <v>427</v>
      </c>
      <c r="D522" s="14" t="s">
        <v>133</v>
      </c>
      <c r="E522" s="14" t="s">
        <v>539</v>
      </c>
      <c r="F522" s="35">
        <f>'прил.6'!G466</f>
        <v>90</v>
      </c>
    </row>
    <row r="523" spans="1:6" ht="27.75" customHeight="1">
      <c r="A523" s="101" t="s">
        <v>498</v>
      </c>
      <c r="B523" s="14" t="s">
        <v>421</v>
      </c>
      <c r="C523" s="14" t="s">
        <v>427</v>
      </c>
      <c r="D523" s="14" t="s">
        <v>499</v>
      </c>
      <c r="E523" s="14"/>
      <c r="F523" s="154">
        <f>F524</f>
        <v>20</v>
      </c>
    </row>
    <row r="524" spans="1:6" ht="58.5" customHeight="1">
      <c r="A524" s="101" t="s">
        <v>128</v>
      </c>
      <c r="B524" s="50" t="s">
        <v>421</v>
      </c>
      <c r="C524" s="50" t="s">
        <v>427</v>
      </c>
      <c r="D524" s="50" t="s">
        <v>512</v>
      </c>
      <c r="E524" s="50"/>
      <c r="F524" s="35">
        <f>F525</f>
        <v>20</v>
      </c>
    </row>
    <row r="525" spans="1:6" ht="35.25" customHeight="1">
      <c r="A525" s="101" t="s">
        <v>484</v>
      </c>
      <c r="B525" s="50" t="s">
        <v>421</v>
      </c>
      <c r="C525" s="50" t="s">
        <v>427</v>
      </c>
      <c r="D525" s="50" t="s">
        <v>512</v>
      </c>
      <c r="E525" s="50" t="s">
        <v>485</v>
      </c>
      <c r="F525" s="35">
        <f>'прил.6'!G470</f>
        <v>20</v>
      </c>
    </row>
    <row r="526" spans="1:6" ht="19.5" customHeight="1">
      <c r="A526" s="111" t="s">
        <v>494</v>
      </c>
      <c r="B526" s="14" t="s">
        <v>421</v>
      </c>
      <c r="C526" s="14" t="s">
        <v>427</v>
      </c>
      <c r="D526" s="14" t="s">
        <v>631</v>
      </c>
      <c r="E526" s="14"/>
      <c r="F526" s="35">
        <f>F527+F529+F531+F533+F535</f>
        <v>30172.2</v>
      </c>
    </row>
    <row r="527" spans="1:6" ht="56.25" customHeight="1" hidden="1">
      <c r="A527" s="41" t="s">
        <v>138</v>
      </c>
      <c r="B527" s="14" t="s">
        <v>421</v>
      </c>
      <c r="C527" s="14" t="s">
        <v>427</v>
      </c>
      <c r="D527" s="14" t="s">
        <v>139</v>
      </c>
      <c r="E527" s="14"/>
      <c r="F527" s="35">
        <f>F528</f>
        <v>0</v>
      </c>
    </row>
    <row r="528" spans="1:6" ht="16.5" customHeight="1" hidden="1">
      <c r="A528" s="34" t="s">
        <v>538</v>
      </c>
      <c r="B528" s="14" t="s">
        <v>421</v>
      </c>
      <c r="C528" s="14" t="s">
        <v>427</v>
      </c>
      <c r="D528" s="14" t="s">
        <v>139</v>
      </c>
      <c r="E528" s="14" t="s">
        <v>539</v>
      </c>
      <c r="F528" s="35">
        <f>'прил.6'!G473</f>
        <v>0</v>
      </c>
    </row>
    <row r="529" spans="1:6" ht="36" customHeight="1" hidden="1">
      <c r="A529" s="41" t="s">
        <v>360</v>
      </c>
      <c r="B529" s="14" t="s">
        <v>421</v>
      </c>
      <c r="C529" s="14" t="s">
        <v>427</v>
      </c>
      <c r="D529" s="14" t="s">
        <v>24</v>
      </c>
      <c r="E529" s="14"/>
      <c r="F529" s="35">
        <f>F530</f>
        <v>0</v>
      </c>
    </row>
    <row r="530" spans="1:6" ht="22.5" customHeight="1" hidden="1">
      <c r="A530" s="34" t="s">
        <v>538</v>
      </c>
      <c r="B530" s="14" t="s">
        <v>421</v>
      </c>
      <c r="C530" s="14" t="s">
        <v>427</v>
      </c>
      <c r="D530" s="14" t="s">
        <v>24</v>
      </c>
      <c r="E530" s="14" t="s">
        <v>539</v>
      </c>
      <c r="F530" s="35">
        <f>'прил.6'!G475</f>
        <v>0</v>
      </c>
    </row>
    <row r="531" spans="1:6" ht="35.25" customHeight="1">
      <c r="A531" s="101" t="s">
        <v>140</v>
      </c>
      <c r="B531" s="14" t="s">
        <v>421</v>
      </c>
      <c r="C531" s="14" t="s">
        <v>427</v>
      </c>
      <c r="D531" s="14" t="s">
        <v>141</v>
      </c>
      <c r="E531" s="14"/>
      <c r="F531" s="35">
        <f>F532</f>
        <v>172.2</v>
      </c>
    </row>
    <row r="532" spans="1:6" ht="21" customHeight="1">
      <c r="A532" s="34" t="s">
        <v>538</v>
      </c>
      <c r="B532" s="14" t="s">
        <v>421</v>
      </c>
      <c r="C532" s="14" t="s">
        <v>427</v>
      </c>
      <c r="D532" s="14" t="s">
        <v>141</v>
      </c>
      <c r="E532" s="14" t="s">
        <v>539</v>
      </c>
      <c r="F532" s="35">
        <f>'прил.6'!G477</f>
        <v>172.2</v>
      </c>
    </row>
    <row r="533" spans="1:6" ht="33" customHeight="1" hidden="1">
      <c r="A533" s="34" t="s">
        <v>142</v>
      </c>
      <c r="B533" s="14" t="s">
        <v>421</v>
      </c>
      <c r="C533" s="14" t="s">
        <v>427</v>
      </c>
      <c r="D533" s="14" t="s">
        <v>143</v>
      </c>
      <c r="E533" s="24"/>
      <c r="F533" s="35">
        <f>F534</f>
        <v>0</v>
      </c>
    </row>
    <row r="534" spans="1:6" ht="16.5" hidden="1">
      <c r="A534" s="34" t="s">
        <v>538</v>
      </c>
      <c r="B534" s="14" t="s">
        <v>421</v>
      </c>
      <c r="C534" s="14" t="s">
        <v>427</v>
      </c>
      <c r="D534" s="14" t="s">
        <v>143</v>
      </c>
      <c r="E534" s="24" t="s">
        <v>539</v>
      </c>
      <c r="F534" s="35">
        <f>'прил.6'!G693</f>
        <v>0</v>
      </c>
    </row>
    <row r="535" spans="1:6" ht="49.5">
      <c r="A535" s="62" t="s">
        <v>665</v>
      </c>
      <c r="B535" s="14" t="s">
        <v>421</v>
      </c>
      <c r="C535" s="14" t="s">
        <v>427</v>
      </c>
      <c r="D535" s="14" t="s">
        <v>88</v>
      </c>
      <c r="E535" s="24"/>
      <c r="F535" s="35">
        <f>F536</f>
        <v>30000</v>
      </c>
    </row>
    <row r="536" spans="1:6" ht="33">
      <c r="A536" s="63" t="s">
        <v>242</v>
      </c>
      <c r="B536" s="14" t="s">
        <v>421</v>
      </c>
      <c r="C536" s="14" t="s">
        <v>427</v>
      </c>
      <c r="D536" s="14" t="s">
        <v>524</v>
      </c>
      <c r="E536" s="24"/>
      <c r="F536" s="35">
        <f>F537</f>
        <v>30000</v>
      </c>
    </row>
    <row r="537" spans="1:6" ht="16.5">
      <c r="A537" s="116" t="s">
        <v>614</v>
      </c>
      <c r="B537" s="14" t="s">
        <v>421</v>
      </c>
      <c r="C537" s="14" t="s">
        <v>427</v>
      </c>
      <c r="D537" s="14" t="s">
        <v>524</v>
      </c>
      <c r="E537" s="24" t="s">
        <v>615</v>
      </c>
      <c r="F537" s="35">
        <f>'прил.6'!G1231</f>
        <v>30000</v>
      </c>
    </row>
    <row r="538" spans="1:6" ht="16.5">
      <c r="A538" s="111" t="s">
        <v>502</v>
      </c>
      <c r="B538" s="14" t="s">
        <v>421</v>
      </c>
      <c r="C538" s="14" t="s">
        <v>427</v>
      </c>
      <c r="D538" s="14" t="s">
        <v>503</v>
      </c>
      <c r="E538" s="14"/>
      <c r="F538" s="35">
        <f>F539</f>
        <v>6761.8</v>
      </c>
    </row>
    <row r="539" spans="1:6" ht="37.5" customHeight="1">
      <c r="A539" s="101" t="s">
        <v>144</v>
      </c>
      <c r="B539" s="14" t="s">
        <v>421</v>
      </c>
      <c r="C539" s="14" t="s">
        <v>427</v>
      </c>
      <c r="D539" s="14" t="s">
        <v>145</v>
      </c>
      <c r="E539" s="14"/>
      <c r="F539" s="154">
        <f>F540</f>
        <v>6761.8</v>
      </c>
    </row>
    <row r="540" spans="1:6" ht="16.5">
      <c r="A540" s="101" t="s">
        <v>484</v>
      </c>
      <c r="B540" s="14" t="s">
        <v>421</v>
      </c>
      <c r="C540" s="14" t="s">
        <v>427</v>
      </c>
      <c r="D540" s="14" t="s">
        <v>145</v>
      </c>
      <c r="E540" s="14" t="s">
        <v>485</v>
      </c>
      <c r="F540" s="35">
        <f>'прил.6'!G480</f>
        <v>6761.8</v>
      </c>
    </row>
    <row r="541" spans="1:6" ht="16.5">
      <c r="A541" s="34" t="s">
        <v>492</v>
      </c>
      <c r="B541" s="14" t="s">
        <v>421</v>
      </c>
      <c r="C541" s="14" t="s">
        <v>427</v>
      </c>
      <c r="D541" s="14" t="s">
        <v>493</v>
      </c>
      <c r="E541" s="14"/>
      <c r="F541" s="35">
        <f>F542+F563</f>
        <v>57017.700000000004</v>
      </c>
    </row>
    <row r="542" spans="1:6" ht="16.5">
      <c r="A542" s="34" t="s">
        <v>494</v>
      </c>
      <c r="B542" s="14" t="s">
        <v>421</v>
      </c>
      <c r="C542" s="14" t="s">
        <v>427</v>
      </c>
      <c r="D542" s="14" t="s">
        <v>495</v>
      </c>
      <c r="E542" s="14"/>
      <c r="F542" s="35">
        <f>F543+F547+F553+F557+F560+F551</f>
        <v>19223.300000000003</v>
      </c>
    </row>
    <row r="543" spans="1:6" ht="19.5" customHeight="1">
      <c r="A543" s="34" t="s">
        <v>571</v>
      </c>
      <c r="B543" s="14" t="s">
        <v>112</v>
      </c>
      <c r="C543" s="14" t="s">
        <v>427</v>
      </c>
      <c r="D543" s="14" t="s">
        <v>572</v>
      </c>
      <c r="E543" s="14"/>
      <c r="F543" s="35">
        <f>F544+F546+F545</f>
        <v>2043.9000000000003</v>
      </c>
    </row>
    <row r="544" spans="1:6" ht="19.5" customHeight="1">
      <c r="A544" s="34" t="s">
        <v>146</v>
      </c>
      <c r="B544" s="14" t="s">
        <v>421</v>
      </c>
      <c r="C544" s="14" t="s">
        <v>427</v>
      </c>
      <c r="D544" s="14" t="s">
        <v>572</v>
      </c>
      <c r="E544" s="14" t="s">
        <v>147</v>
      </c>
      <c r="F544" s="35">
        <f>'прил.6'!G484</f>
        <v>143.4</v>
      </c>
    </row>
    <row r="545" spans="1:6" ht="19.5" customHeight="1">
      <c r="A545" s="111" t="s">
        <v>536</v>
      </c>
      <c r="B545" s="14" t="s">
        <v>421</v>
      </c>
      <c r="C545" s="14" t="s">
        <v>427</v>
      </c>
      <c r="D545" s="14" t="s">
        <v>572</v>
      </c>
      <c r="E545" s="14" t="s">
        <v>537</v>
      </c>
      <c r="F545" s="35">
        <f>'прил.6'!G485</f>
        <v>49.699999999999996</v>
      </c>
    </row>
    <row r="546" spans="1:6" ht="16.5">
      <c r="A546" s="118" t="s">
        <v>538</v>
      </c>
      <c r="B546" s="14" t="s">
        <v>112</v>
      </c>
      <c r="C546" s="14" t="s">
        <v>427</v>
      </c>
      <c r="D546" s="14" t="s">
        <v>572</v>
      </c>
      <c r="E546" s="14" t="s">
        <v>539</v>
      </c>
      <c r="F546" s="35">
        <f>'прил.6'!G486+'прил.6'!G697+'прил.6'!G817</f>
        <v>1850.8000000000002</v>
      </c>
    </row>
    <row r="547" spans="1:6" ht="16.5" customHeight="1">
      <c r="A547" s="48" t="s">
        <v>573</v>
      </c>
      <c r="B547" s="14" t="s">
        <v>112</v>
      </c>
      <c r="C547" s="14" t="s">
        <v>427</v>
      </c>
      <c r="D547" s="14" t="s">
        <v>574</v>
      </c>
      <c r="E547" s="14"/>
      <c r="F547" s="35">
        <f>F549+F550+F548</f>
        <v>711.1</v>
      </c>
    </row>
    <row r="548" spans="1:6" ht="16.5" customHeight="1">
      <c r="A548" s="34" t="s">
        <v>146</v>
      </c>
      <c r="B548" s="14" t="s">
        <v>421</v>
      </c>
      <c r="C548" s="14" t="s">
        <v>427</v>
      </c>
      <c r="D548" s="14" t="s">
        <v>574</v>
      </c>
      <c r="E548" s="14" t="s">
        <v>147</v>
      </c>
      <c r="F548" s="35">
        <f>'прил.6'!G488</f>
        <v>144</v>
      </c>
    </row>
    <row r="549" spans="1:6" ht="17.25" customHeight="1">
      <c r="A549" s="111" t="s">
        <v>536</v>
      </c>
      <c r="B549" s="14" t="s">
        <v>421</v>
      </c>
      <c r="C549" s="14" t="s">
        <v>427</v>
      </c>
      <c r="D549" s="14" t="s">
        <v>574</v>
      </c>
      <c r="E549" s="14" t="s">
        <v>537</v>
      </c>
      <c r="F549" s="154">
        <f>'прил.6'!G489</f>
        <v>3.5</v>
      </c>
    </row>
    <row r="550" spans="1:6" ht="17.25" customHeight="1">
      <c r="A550" s="111" t="s">
        <v>538</v>
      </c>
      <c r="B550" s="14" t="s">
        <v>421</v>
      </c>
      <c r="C550" s="14" t="s">
        <v>427</v>
      </c>
      <c r="D550" s="14" t="s">
        <v>574</v>
      </c>
      <c r="E550" s="14" t="s">
        <v>539</v>
      </c>
      <c r="F550" s="35">
        <f>'прил.6'!G490</f>
        <v>563.6</v>
      </c>
    </row>
    <row r="551" spans="1:6" ht="17.25" customHeight="1" hidden="1">
      <c r="A551" s="134" t="s">
        <v>667</v>
      </c>
      <c r="B551" s="14" t="s">
        <v>421</v>
      </c>
      <c r="C551" s="14" t="s">
        <v>427</v>
      </c>
      <c r="D551" s="14" t="s">
        <v>6</v>
      </c>
      <c r="E551" s="14"/>
      <c r="F551" s="35">
        <f>F552</f>
        <v>0</v>
      </c>
    </row>
    <row r="552" spans="1:6" ht="17.25" customHeight="1" hidden="1">
      <c r="A552" s="111" t="s">
        <v>538</v>
      </c>
      <c r="B552" s="14" t="s">
        <v>421</v>
      </c>
      <c r="C552" s="14" t="s">
        <v>427</v>
      </c>
      <c r="D552" s="14" t="s">
        <v>6</v>
      </c>
      <c r="E552" s="14" t="s">
        <v>539</v>
      </c>
      <c r="F552" s="35">
        <f>'прил.6'!G699</f>
        <v>0</v>
      </c>
    </row>
    <row r="553" spans="1:6" ht="54" customHeight="1" hidden="1">
      <c r="A553" s="112" t="s">
        <v>496</v>
      </c>
      <c r="B553" s="24" t="s">
        <v>421</v>
      </c>
      <c r="C553" s="24" t="s">
        <v>427</v>
      </c>
      <c r="D553" s="14" t="s">
        <v>497</v>
      </c>
      <c r="E553" s="14"/>
      <c r="F553" s="35">
        <f>F554+F555+F556</f>
        <v>0</v>
      </c>
    </row>
    <row r="554" spans="1:6" s="119" customFormat="1" ht="17.25" customHeight="1" hidden="1">
      <c r="A554" s="101" t="s">
        <v>484</v>
      </c>
      <c r="B554" s="14" t="s">
        <v>421</v>
      </c>
      <c r="C554" s="14" t="s">
        <v>427</v>
      </c>
      <c r="D554" s="14" t="s">
        <v>497</v>
      </c>
      <c r="E554" s="14" t="s">
        <v>485</v>
      </c>
      <c r="F554" s="35">
        <f>'прил.6'!G492</f>
        <v>0</v>
      </c>
    </row>
    <row r="555" spans="1:6" s="105" customFormat="1" ht="17.25" customHeight="1" hidden="1">
      <c r="A555" s="34" t="s">
        <v>536</v>
      </c>
      <c r="B555" s="24" t="s">
        <v>421</v>
      </c>
      <c r="C555" s="24" t="s">
        <v>427</v>
      </c>
      <c r="D555" s="14" t="s">
        <v>497</v>
      </c>
      <c r="E555" s="14" t="s">
        <v>537</v>
      </c>
      <c r="F555" s="35">
        <f>'прил.6'!G819+'прил.6'!G493</f>
        <v>0</v>
      </c>
    </row>
    <row r="556" spans="1:6" s="105" customFormat="1" ht="17.25" customHeight="1" hidden="1">
      <c r="A556" s="118" t="s">
        <v>538</v>
      </c>
      <c r="B556" s="24" t="s">
        <v>421</v>
      </c>
      <c r="C556" s="24" t="s">
        <v>427</v>
      </c>
      <c r="D556" s="14" t="s">
        <v>497</v>
      </c>
      <c r="E556" s="14" t="s">
        <v>539</v>
      </c>
      <c r="F556" s="35">
        <f>'прил.6'!G820+'прил.6'!G494+'прил.6'!G701</f>
        <v>0</v>
      </c>
    </row>
    <row r="557" spans="1:6" s="105" customFormat="1" ht="49.5" customHeight="1">
      <c r="A557" s="112" t="s">
        <v>576</v>
      </c>
      <c r="B557" s="24" t="s">
        <v>421</v>
      </c>
      <c r="C557" s="24" t="s">
        <v>427</v>
      </c>
      <c r="D557" s="14" t="s">
        <v>577</v>
      </c>
      <c r="E557" s="14"/>
      <c r="F557" s="35">
        <f>F558+F559</f>
        <v>6684.7</v>
      </c>
    </row>
    <row r="558" spans="1:6" s="105" customFormat="1" ht="17.25" customHeight="1">
      <c r="A558" s="34" t="s">
        <v>536</v>
      </c>
      <c r="B558" s="24" t="s">
        <v>421</v>
      </c>
      <c r="C558" s="24" t="s">
        <v>427</v>
      </c>
      <c r="D558" s="14" t="s">
        <v>577</v>
      </c>
      <c r="E558" s="14" t="s">
        <v>537</v>
      </c>
      <c r="F558" s="35">
        <f>'прил.6'!G822+'прил.6'!G496</f>
        <v>329</v>
      </c>
    </row>
    <row r="559" spans="1:6" s="105" customFormat="1" ht="17.25" customHeight="1">
      <c r="A559" s="118" t="s">
        <v>538</v>
      </c>
      <c r="B559" s="24" t="s">
        <v>421</v>
      </c>
      <c r="C559" s="24" t="s">
        <v>427</v>
      </c>
      <c r="D559" s="14" t="s">
        <v>577</v>
      </c>
      <c r="E559" s="14" t="s">
        <v>539</v>
      </c>
      <c r="F559" s="35">
        <f>'прил.6'!G823+'прил.6'!G497+'прил.6'!G703</f>
        <v>6355.7</v>
      </c>
    </row>
    <row r="560" spans="1:6" s="105" customFormat="1" ht="17.25" customHeight="1">
      <c r="A560" s="112" t="s">
        <v>578</v>
      </c>
      <c r="B560" s="24" t="s">
        <v>421</v>
      </c>
      <c r="C560" s="24" t="s">
        <v>427</v>
      </c>
      <c r="D560" s="14" t="s">
        <v>579</v>
      </c>
      <c r="E560" s="14"/>
      <c r="F560" s="35">
        <f>F561+F562</f>
        <v>9783.6</v>
      </c>
    </row>
    <row r="561" spans="1:6" s="105" customFormat="1" ht="17.25" customHeight="1">
      <c r="A561" s="34" t="s">
        <v>536</v>
      </c>
      <c r="B561" s="24" t="s">
        <v>421</v>
      </c>
      <c r="C561" s="24" t="s">
        <v>427</v>
      </c>
      <c r="D561" s="14" t="s">
        <v>579</v>
      </c>
      <c r="E561" s="14" t="s">
        <v>537</v>
      </c>
      <c r="F561" s="35">
        <f>'прил.6'!G499+'прил.6'!G825</f>
        <v>836.7</v>
      </c>
    </row>
    <row r="562" spans="1:6" s="105" customFormat="1" ht="17.25" customHeight="1">
      <c r="A562" s="118" t="s">
        <v>538</v>
      </c>
      <c r="B562" s="24" t="s">
        <v>421</v>
      </c>
      <c r="C562" s="24" t="s">
        <v>427</v>
      </c>
      <c r="D562" s="14" t="s">
        <v>579</v>
      </c>
      <c r="E562" s="14" t="s">
        <v>539</v>
      </c>
      <c r="F562" s="35">
        <f>'прил.6'!G826+'прил.6'!G500+'прил.6'!G705</f>
        <v>8946.9</v>
      </c>
    </row>
    <row r="563" spans="1:6" s="105" customFormat="1" ht="17.25" customHeight="1">
      <c r="A563" s="111" t="s">
        <v>580</v>
      </c>
      <c r="B563" s="24" t="s">
        <v>421</v>
      </c>
      <c r="C563" s="24" t="s">
        <v>427</v>
      </c>
      <c r="D563" s="14" t="s">
        <v>581</v>
      </c>
      <c r="E563" s="14"/>
      <c r="F563" s="35">
        <f>F564+F570+F567</f>
        <v>37794.4</v>
      </c>
    </row>
    <row r="564" spans="1:6" s="105" customFormat="1" ht="17.25" customHeight="1">
      <c r="A564" s="34" t="s">
        <v>154</v>
      </c>
      <c r="B564" s="24" t="s">
        <v>421</v>
      </c>
      <c r="C564" s="24" t="s">
        <v>427</v>
      </c>
      <c r="D564" s="14" t="s">
        <v>155</v>
      </c>
      <c r="E564" s="14"/>
      <c r="F564" s="35">
        <f>F565+F566</f>
        <v>1483.3999999999999</v>
      </c>
    </row>
    <row r="565" spans="1:6" s="105" customFormat="1" ht="17.25" customHeight="1">
      <c r="A565" s="111" t="s">
        <v>536</v>
      </c>
      <c r="B565" s="14" t="s">
        <v>421</v>
      </c>
      <c r="C565" s="14" t="s">
        <v>427</v>
      </c>
      <c r="D565" s="14" t="s">
        <v>155</v>
      </c>
      <c r="E565" s="14" t="s">
        <v>537</v>
      </c>
      <c r="F565" s="154">
        <f>'прил.6'!G503</f>
        <v>41.8</v>
      </c>
    </row>
    <row r="566" spans="1:6" s="105" customFormat="1" ht="17.25" customHeight="1">
      <c r="A566" s="111" t="s">
        <v>538</v>
      </c>
      <c r="B566" s="14" t="s">
        <v>421</v>
      </c>
      <c r="C566" s="14" t="s">
        <v>427</v>
      </c>
      <c r="D566" s="14" t="s">
        <v>155</v>
      </c>
      <c r="E566" s="14" t="s">
        <v>539</v>
      </c>
      <c r="F566" s="35">
        <f>'прил.6'!G504</f>
        <v>1441.6</v>
      </c>
    </row>
    <row r="567" spans="1:6" s="105" customFormat="1" ht="35.25" customHeight="1">
      <c r="A567" s="112" t="s">
        <v>156</v>
      </c>
      <c r="B567" s="14" t="s">
        <v>421</v>
      </c>
      <c r="C567" s="14" t="s">
        <v>427</v>
      </c>
      <c r="D567" s="14" t="s">
        <v>157</v>
      </c>
      <c r="E567" s="14"/>
      <c r="F567" s="35">
        <f>F568+F569</f>
        <v>31836.100000000002</v>
      </c>
    </row>
    <row r="568" spans="1:6" s="105" customFormat="1" ht="17.25" customHeight="1">
      <c r="A568" s="111" t="s">
        <v>536</v>
      </c>
      <c r="B568" s="14" t="s">
        <v>421</v>
      </c>
      <c r="C568" s="14" t="s">
        <v>427</v>
      </c>
      <c r="D568" s="14" t="s">
        <v>157</v>
      </c>
      <c r="E568" s="14" t="s">
        <v>537</v>
      </c>
      <c r="F568" s="35">
        <f>'прил.6'!G506</f>
        <v>215.9</v>
      </c>
    </row>
    <row r="569" spans="1:6" s="105" customFormat="1" ht="17.25" customHeight="1">
      <c r="A569" s="111" t="s">
        <v>538</v>
      </c>
      <c r="B569" s="14" t="s">
        <v>421</v>
      </c>
      <c r="C569" s="14" t="s">
        <v>427</v>
      </c>
      <c r="D569" s="14" t="s">
        <v>157</v>
      </c>
      <c r="E569" s="14" t="s">
        <v>539</v>
      </c>
      <c r="F569" s="35">
        <f>'прил.6'!G507</f>
        <v>31620.2</v>
      </c>
    </row>
    <row r="570" spans="1:6" s="105" customFormat="1" ht="17.25" customHeight="1">
      <c r="A570" s="34" t="s">
        <v>158</v>
      </c>
      <c r="B570" s="24" t="s">
        <v>421</v>
      </c>
      <c r="C570" s="24" t="s">
        <v>427</v>
      </c>
      <c r="D570" s="14" t="s">
        <v>159</v>
      </c>
      <c r="E570" s="14"/>
      <c r="F570" s="35">
        <f>F571</f>
        <v>4474.9</v>
      </c>
    </row>
    <row r="571" spans="1:6" s="105" customFormat="1" ht="17.25" customHeight="1">
      <c r="A571" s="118" t="s">
        <v>538</v>
      </c>
      <c r="B571" s="24" t="s">
        <v>421</v>
      </c>
      <c r="C571" s="24" t="s">
        <v>427</v>
      </c>
      <c r="D571" s="14" t="s">
        <v>159</v>
      </c>
      <c r="E571" s="14" t="s">
        <v>539</v>
      </c>
      <c r="F571" s="35">
        <f>'прил.6'!G829</f>
        <v>4474.9</v>
      </c>
    </row>
    <row r="572" spans="1:6" s="105" customFormat="1" ht="17.25" customHeight="1" hidden="1">
      <c r="A572" s="118" t="s">
        <v>160</v>
      </c>
      <c r="B572" s="24" t="s">
        <v>421</v>
      </c>
      <c r="C572" s="24" t="s">
        <v>427</v>
      </c>
      <c r="D572" s="14" t="s">
        <v>161</v>
      </c>
      <c r="E572" s="14"/>
      <c r="F572" s="35"/>
    </row>
    <row r="573" spans="1:6" s="105" customFormat="1" ht="17.25" customHeight="1" hidden="1">
      <c r="A573" s="118" t="s">
        <v>538</v>
      </c>
      <c r="B573" s="24" t="s">
        <v>421</v>
      </c>
      <c r="C573" s="24" t="s">
        <v>427</v>
      </c>
      <c r="D573" s="14" t="s">
        <v>161</v>
      </c>
      <c r="E573" s="14" t="s">
        <v>539</v>
      </c>
      <c r="F573" s="35"/>
    </row>
    <row r="574" spans="1:8" ht="16.5">
      <c r="A574" s="34" t="s">
        <v>399</v>
      </c>
      <c r="B574" s="14" t="s">
        <v>431</v>
      </c>
      <c r="C574" s="14"/>
      <c r="D574" s="14"/>
      <c r="E574" s="14"/>
      <c r="F574" s="35">
        <f>F575+F609</f>
        <v>255076.59999999998</v>
      </c>
      <c r="G574" s="67"/>
      <c r="H574" s="67"/>
    </row>
    <row r="575" spans="1:6" ht="16.5">
      <c r="A575" s="34" t="s">
        <v>162</v>
      </c>
      <c r="B575" s="14" t="s">
        <v>431</v>
      </c>
      <c r="C575" s="14" t="s">
        <v>409</v>
      </c>
      <c r="D575" s="14"/>
      <c r="E575" s="14"/>
      <c r="F575" s="35">
        <f>F576+F587+F592+F596+F600</f>
        <v>221979.19999999998</v>
      </c>
    </row>
    <row r="576" spans="1:6" ht="16.5" customHeight="1">
      <c r="A576" s="111" t="s">
        <v>565</v>
      </c>
      <c r="B576" s="14" t="s">
        <v>431</v>
      </c>
      <c r="C576" s="14" t="s">
        <v>409</v>
      </c>
      <c r="D576" s="14" t="s">
        <v>566</v>
      </c>
      <c r="E576" s="14"/>
      <c r="F576" s="35">
        <f>F577+F582+F580</f>
        <v>105670</v>
      </c>
    </row>
    <row r="577" spans="1:6" ht="19.5" customHeight="1">
      <c r="A577" s="111" t="s">
        <v>163</v>
      </c>
      <c r="B577" s="14" t="s">
        <v>431</v>
      </c>
      <c r="C577" s="14" t="s">
        <v>409</v>
      </c>
      <c r="D577" s="14" t="s">
        <v>164</v>
      </c>
      <c r="E577" s="14"/>
      <c r="F577" s="154">
        <f>SUM(F578:F579)</f>
        <v>9707.699999999999</v>
      </c>
    </row>
    <row r="578" spans="1:6" ht="33">
      <c r="A578" s="34" t="s">
        <v>44</v>
      </c>
      <c r="B578" s="14" t="s">
        <v>431</v>
      </c>
      <c r="C578" s="14" t="s">
        <v>409</v>
      </c>
      <c r="D578" s="14" t="s">
        <v>164</v>
      </c>
      <c r="E578" s="14" t="s">
        <v>45</v>
      </c>
      <c r="F578" s="35">
        <f>'прил.6'!G713</f>
        <v>122.8</v>
      </c>
    </row>
    <row r="579" spans="1:6" ht="32.25" customHeight="1">
      <c r="A579" s="111" t="s">
        <v>595</v>
      </c>
      <c r="B579" s="14" t="s">
        <v>431</v>
      </c>
      <c r="C579" s="14" t="s">
        <v>409</v>
      </c>
      <c r="D579" s="14" t="s">
        <v>164</v>
      </c>
      <c r="E579" s="14" t="s">
        <v>596</v>
      </c>
      <c r="F579" s="35">
        <f>'прил.6'!G714</f>
        <v>9584.9</v>
      </c>
    </row>
    <row r="580" spans="1:6" ht="32.25" customHeight="1">
      <c r="A580" s="111" t="s">
        <v>366</v>
      </c>
      <c r="B580" s="14" t="s">
        <v>431</v>
      </c>
      <c r="C580" s="14" t="s">
        <v>409</v>
      </c>
      <c r="D580" s="14" t="s">
        <v>165</v>
      </c>
      <c r="E580" s="14"/>
      <c r="F580" s="35">
        <f>F581</f>
        <v>766.3</v>
      </c>
    </row>
    <row r="581" spans="1:6" ht="26.25" customHeight="1">
      <c r="A581" s="118" t="s">
        <v>538</v>
      </c>
      <c r="B581" s="14" t="s">
        <v>166</v>
      </c>
      <c r="C581" s="14" t="s">
        <v>409</v>
      </c>
      <c r="D581" s="14" t="s">
        <v>165</v>
      </c>
      <c r="E581" s="14" t="s">
        <v>539</v>
      </c>
      <c r="F581" s="35">
        <f>'прил.6'!G716</f>
        <v>766.3</v>
      </c>
    </row>
    <row r="582" spans="1:6" ht="17.25" customHeight="1">
      <c r="A582" s="34" t="s">
        <v>561</v>
      </c>
      <c r="B582" s="14" t="s">
        <v>431</v>
      </c>
      <c r="C582" s="14" t="s">
        <v>409</v>
      </c>
      <c r="D582" s="14" t="s">
        <v>568</v>
      </c>
      <c r="E582" s="14"/>
      <c r="F582" s="35">
        <f>SUM(F583:F586)</f>
        <v>95196</v>
      </c>
    </row>
    <row r="583" spans="1:6" ht="33" customHeight="1">
      <c r="A583" s="34" t="s">
        <v>44</v>
      </c>
      <c r="B583" s="14" t="s">
        <v>431</v>
      </c>
      <c r="C583" s="14" t="s">
        <v>409</v>
      </c>
      <c r="D583" s="14" t="s">
        <v>568</v>
      </c>
      <c r="E583" s="14" t="s">
        <v>45</v>
      </c>
      <c r="F583" s="35">
        <f>'прил.6'!G718</f>
        <v>1591.9</v>
      </c>
    </row>
    <row r="584" spans="1:6" ht="19.5" customHeight="1">
      <c r="A584" s="34" t="s">
        <v>536</v>
      </c>
      <c r="B584" s="14" t="s">
        <v>431</v>
      </c>
      <c r="C584" s="14" t="s">
        <v>409</v>
      </c>
      <c r="D584" s="14" t="s">
        <v>568</v>
      </c>
      <c r="E584" s="14" t="s">
        <v>537</v>
      </c>
      <c r="F584" s="35">
        <f>'прил.6'!G719</f>
        <v>6270.3</v>
      </c>
    </row>
    <row r="585" spans="1:6" ht="36.75" customHeight="1">
      <c r="A585" s="118" t="s">
        <v>595</v>
      </c>
      <c r="B585" s="50" t="s">
        <v>431</v>
      </c>
      <c r="C585" s="50" t="s">
        <v>409</v>
      </c>
      <c r="D585" s="50" t="s">
        <v>568</v>
      </c>
      <c r="E585" s="50" t="s">
        <v>596</v>
      </c>
      <c r="F585" s="35">
        <f>'прил.6'!G720</f>
        <v>86988.2</v>
      </c>
    </row>
    <row r="586" spans="1:6" ht="18" customHeight="1">
      <c r="A586" s="118" t="s">
        <v>538</v>
      </c>
      <c r="B586" s="14" t="s">
        <v>431</v>
      </c>
      <c r="C586" s="14" t="s">
        <v>409</v>
      </c>
      <c r="D586" s="14" t="s">
        <v>568</v>
      </c>
      <c r="E586" s="14" t="s">
        <v>539</v>
      </c>
      <c r="F586" s="35">
        <f>'прил.6'!G722</f>
        <v>345.6</v>
      </c>
    </row>
    <row r="587" spans="1:6" ht="16.5">
      <c r="A587" s="34" t="s">
        <v>167</v>
      </c>
      <c r="B587" s="14" t="s">
        <v>431</v>
      </c>
      <c r="C587" s="14" t="s">
        <v>409</v>
      </c>
      <c r="D587" s="14" t="s">
        <v>168</v>
      </c>
      <c r="E587" s="14"/>
      <c r="F587" s="154">
        <f>F588</f>
        <v>38093.1</v>
      </c>
    </row>
    <row r="588" spans="1:6" ht="16.5">
      <c r="A588" s="34" t="s">
        <v>561</v>
      </c>
      <c r="B588" s="14" t="s">
        <v>431</v>
      </c>
      <c r="C588" s="14" t="s">
        <v>409</v>
      </c>
      <c r="D588" s="14" t="s">
        <v>169</v>
      </c>
      <c r="E588" s="14"/>
      <c r="F588" s="35">
        <f>F589+F590+F591</f>
        <v>38093.1</v>
      </c>
    </row>
    <row r="589" spans="1:6" ht="33" customHeight="1" hidden="1">
      <c r="A589" s="34" t="s">
        <v>555</v>
      </c>
      <c r="B589" s="14" t="s">
        <v>431</v>
      </c>
      <c r="C589" s="14" t="s">
        <v>409</v>
      </c>
      <c r="D589" s="14" t="s">
        <v>169</v>
      </c>
      <c r="E589" s="14" t="s">
        <v>556</v>
      </c>
      <c r="F589" s="35">
        <f>'прил.6'!G1112</f>
        <v>0</v>
      </c>
    </row>
    <row r="590" spans="1:6" ht="35.25" customHeight="1">
      <c r="A590" s="118" t="s">
        <v>595</v>
      </c>
      <c r="B590" s="14" t="s">
        <v>431</v>
      </c>
      <c r="C590" s="14" t="s">
        <v>409</v>
      </c>
      <c r="D590" s="14" t="s">
        <v>169</v>
      </c>
      <c r="E590" s="50" t="s">
        <v>596</v>
      </c>
      <c r="F590" s="35">
        <f>'прил.6'!G725</f>
        <v>37914.2</v>
      </c>
    </row>
    <row r="591" spans="1:6" ht="18" customHeight="1">
      <c r="A591" s="118" t="s">
        <v>538</v>
      </c>
      <c r="B591" s="14" t="s">
        <v>431</v>
      </c>
      <c r="C591" s="14" t="s">
        <v>409</v>
      </c>
      <c r="D591" s="14" t="s">
        <v>169</v>
      </c>
      <c r="E591" s="14" t="s">
        <v>539</v>
      </c>
      <c r="F591" s="35">
        <f>'прил.6'!G726</f>
        <v>178.9</v>
      </c>
    </row>
    <row r="592" spans="1:6" ht="16.5" customHeight="1">
      <c r="A592" s="34" t="s">
        <v>170</v>
      </c>
      <c r="B592" s="14" t="s">
        <v>431</v>
      </c>
      <c r="C592" s="14" t="s">
        <v>409</v>
      </c>
      <c r="D592" s="14" t="s">
        <v>171</v>
      </c>
      <c r="E592" s="14"/>
      <c r="F592" s="35">
        <f>F593</f>
        <v>36880.2</v>
      </c>
    </row>
    <row r="593" spans="1:6" ht="20.25" customHeight="1">
      <c r="A593" s="34" t="s">
        <v>561</v>
      </c>
      <c r="B593" s="14" t="s">
        <v>431</v>
      </c>
      <c r="C593" s="14" t="s">
        <v>409</v>
      </c>
      <c r="D593" s="14" t="s">
        <v>172</v>
      </c>
      <c r="E593" s="14"/>
      <c r="F593" s="35">
        <f>F594+F595</f>
        <v>36880.2</v>
      </c>
    </row>
    <row r="594" spans="1:6" s="119" customFormat="1" ht="38.25" customHeight="1">
      <c r="A594" s="118" t="s">
        <v>595</v>
      </c>
      <c r="B594" s="14" t="s">
        <v>431</v>
      </c>
      <c r="C594" s="14" t="s">
        <v>409</v>
      </c>
      <c r="D594" s="14" t="s">
        <v>172</v>
      </c>
      <c r="E594" s="14" t="s">
        <v>596</v>
      </c>
      <c r="F594" s="35">
        <f>'прил.6'!G729</f>
        <v>36830.2</v>
      </c>
    </row>
    <row r="595" spans="1:6" s="105" customFormat="1" ht="24" customHeight="1">
      <c r="A595" s="112" t="s">
        <v>538</v>
      </c>
      <c r="B595" s="50" t="s">
        <v>431</v>
      </c>
      <c r="C595" s="50" t="s">
        <v>409</v>
      </c>
      <c r="D595" s="50" t="s">
        <v>172</v>
      </c>
      <c r="E595" s="50" t="s">
        <v>539</v>
      </c>
      <c r="F595" s="35">
        <f>'прил.6'!G730</f>
        <v>50</v>
      </c>
    </row>
    <row r="596" spans="1:6" s="120" customFormat="1" ht="19.5" customHeight="1">
      <c r="A596" s="111" t="s">
        <v>173</v>
      </c>
      <c r="B596" s="14" t="s">
        <v>431</v>
      </c>
      <c r="C596" s="14" t="s">
        <v>409</v>
      </c>
      <c r="D596" s="14" t="s">
        <v>174</v>
      </c>
      <c r="E596" s="14"/>
      <c r="F596" s="35">
        <f>F597</f>
        <v>41335.9</v>
      </c>
    </row>
    <row r="597" spans="1:6" ht="16.5">
      <c r="A597" s="34" t="s">
        <v>561</v>
      </c>
      <c r="B597" s="14" t="s">
        <v>431</v>
      </c>
      <c r="C597" s="14" t="s">
        <v>409</v>
      </c>
      <c r="D597" s="14" t="s">
        <v>175</v>
      </c>
      <c r="E597" s="14"/>
      <c r="F597" s="35">
        <f>F598+F599</f>
        <v>41335.9</v>
      </c>
    </row>
    <row r="598" spans="1:6" ht="36" customHeight="1">
      <c r="A598" s="34" t="s">
        <v>44</v>
      </c>
      <c r="B598" s="14" t="s">
        <v>431</v>
      </c>
      <c r="C598" s="14" t="s">
        <v>409</v>
      </c>
      <c r="D598" s="14" t="s">
        <v>175</v>
      </c>
      <c r="E598" s="14" t="s">
        <v>45</v>
      </c>
      <c r="F598" s="154">
        <f>'прил.6'!G733</f>
        <v>11706.6</v>
      </c>
    </row>
    <row r="599" spans="1:6" ht="36" customHeight="1">
      <c r="A599" s="118" t="s">
        <v>595</v>
      </c>
      <c r="B599" s="14" t="s">
        <v>431</v>
      </c>
      <c r="C599" s="14" t="s">
        <v>409</v>
      </c>
      <c r="D599" s="14" t="s">
        <v>175</v>
      </c>
      <c r="E599" s="14" t="s">
        <v>596</v>
      </c>
      <c r="F599" s="35">
        <f>'прил.6'!G734</f>
        <v>29629.3</v>
      </c>
    </row>
    <row r="600" spans="1:6" ht="17.25" customHeight="1" hidden="1">
      <c r="A600" s="101" t="s">
        <v>494</v>
      </c>
      <c r="B600" s="14" t="s">
        <v>431</v>
      </c>
      <c r="C600" s="14" t="s">
        <v>409</v>
      </c>
      <c r="D600" s="14" t="s">
        <v>631</v>
      </c>
      <c r="E600" s="14"/>
      <c r="F600" s="35">
        <f>F601+F603+F605+F607</f>
        <v>0</v>
      </c>
    </row>
    <row r="601" spans="1:6" ht="35.25" customHeight="1" hidden="1">
      <c r="A601" s="111" t="s">
        <v>176</v>
      </c>
      <c r="B601" s="14" t="s">
        <v>431</v>
      </c>
      <c r="C601" s="14" t="s">
        <v>409</v>
      </c>
      <c r="D601" s="14" t="s">
        <v>177</v>
      </c>
      <c r="E601" s="14"/>
      <c r="F601" s="35">
        <f>F602</f>
        <v>0</v>
      </c>
    </row>
    <row r="602" spans="1:6" ht="23.25" customHeight="1" hidden="1">
      <c r="A602" s="118" t="s">
        <v>538</v>
      </c>
      <c r="B602" s="14" t="s">
        <v>431</v>
      </c>
      <c r="C602" s="14" t="s">
        <v>409</v>
      </c>
      <c r="D602" s="14" t="s">
        <v>177</v>
      </c>
      <c r="E602" s="14" t="s">
        <v>539</v>
      </c>
      <c r="F602" s="35">
        <f>'прил.6'!G737</f>
        <v>0</v>
      </c>
    </row>
    <row r="603" spans="1:6" ht="35.25" customHeight="1" hidden="1">
      <c r="A603" s="116" t="s">
        <v>178</v>
      </c>
      <c r="B603" s="14" t="s">
        <v>431</v>
      </c>
      <c r="C603" s="14" t="s">
        <v>409</v>
      </c>
      <c r="D603" s="14" t="s">
        <v>179</v>
      </c>
      <c r="E603" s="14"/>
      <c r="F603" s="35">
        <f>F604</f>
        <v>0</v>
      </c>
    </row>
    <row r="604" spans="1:6" ht="18.75" customHeight="1" hidden="1">
      <c r="A604" s="118" t="s">
        <v>538</v>
      </c>
      <c r="B604" s="14" t="s">
        <v>431</v>
      </c>
      <c r="C604" s="14" t="s">
        <v>409</v>
      </c>
      <c r="D604" s="14" t="s">
        <v>179</v>
      </c>
      <c r="E604" s="14" t="s">
        <v>539</v>
      </c>
      <c r="F604" s="35">
        <f>'прил.6'!G739</f>
        <v>0</v>
      </c>
    </row>
    <row r="605" spans="1:6" ht="48.75" customHeight="1" hidden="1">
      <c r="A605" s="116" t="s">
        <v>180</v>
      </c>
      <c r="B605" s="14" t="s">
        <v>431</v>
      </c>
      <c r="C605" s="14" t="s">
        <v>409</v>
      </c>
      <c r="D605" s="14" t="s">
        <v>181</v>
      </c>
      <c r="E605" s="14"/>
      <c r="F605" s="35">
        <f>F606</f>
        <v>0</v>
      </c>
    </row>
    <row r="606" spans="1:6" ht="17.25" customHeight="1" hidden="1">
      <c r="A606" s="118" t="s">
        <v>538</v>
      </c>
      <c r="B606" s="14" t="s">
        <v>431</v>
      </c>
      <c r="C606" s="14" t="s">
        <v>409</v>
      </c>
      <c r="D606" s="14" t="s">
        <v>181</v>
      </c>
      <c r="E606" s="14" t="s">
        <v>539</v>
      </c>
      <c r="F606" s="35">
        <f>'прил.6'!G741</f>
        <v>0</v>
      </c>
    </row>
    <row r="607" spans="1:6" ht="36.75" customHeight="1" hidden="1">
      <c r="A607" s="101" t="s">
        <v>23</v>
      </c>
      <c r="B607" s="14" t="s">
        <v>431</v>
      </c>
      <c r="C607" s="14" t="s">
        <v>409</v>
      </c>
      <c r="D607" s="14" t="s">
        <v>24</v>
      </c>
      <c r="E607" s="14"/>
      <c r="F607" s="35">
        <f>F608</f>
        <v>0</v>
      </c>
    </row>
    <row r="608" spans="1:6" ht="18" customHeight="1" hidden="1">
      <c r="A608" s="118" t="s">
        <v>538</v>
      </c>
      <c r="B608" s="14" t="s">
        <v>431</v>
      </c>
      <c r="C608" s="14" t="s">
        <v>409</v>
      </c>
      <c r="D608" s="14" t="s">
        <v>24</v>
      </c>
      <c r="E608" s="14" t="s">
        <v>539</v>
      </c>
      <c r="F608" s="35">
        <f>'прил.6'!G743</f>
        <v>0</v>
      </c>
    </row>
    <row r="609" spans="1:6" ht="20.25" customHeight="1">
      <c r="A609" s="111" t="s">
        <v>454</v>
      </c>
      <c r="B609" s="14" t="s">
        <v>431</v>
      </c>
      <c r="C609" s="14" t="s">
        <v>415</v>
      </c>
      <c r="D609" s="14"/>
      <c r="E609" s="14"/>
      <c r="F609" s="35">
        <f>F610+F619+F627+F613+F623</f>
        <v>33097.4</v>
      </c>
    </row>
    <row r="610" spans="1:6" ht="34.5" customHeight="1">
      <c r="A610" s="111" t="s">
        <v>480</v>
      </c>
      <c r="B610" s="14" t="s">
        <v>431</v>
      </c>
      <c r="C610" s="14" t="s">
        <v>415</v>
      </c>
      <c r="D610" s="14" t="s">
        <v>481</v>
      </c>
      <c r="E610" s="14"/>
      <c r="F610" s="35">
        <f>F611</f>
        <v>6379.8</v>
      </c>
    </row>
    <row r="611" spans="1:6" s="119" customFormat="1" ht="17.25" customHeight="1">
      <c r="A611" s="111" t="s">
        <v>486</v>
      </c>
      <c r="B611" s="14" t="s">
        <v>431</v>
      </c>
      <c r="C611" s="14" t="s">
        <v>415</v>
      </c>
      <c r="D611" s="14" t="s">
        <v>487</v>
      </c>
      <c r="E611" s="14"/>
      <c r="F611" s="35">
        <f>F612</f>
        <v>6379.8</v>
      </c>
    </row>
    <row r="612" spans="1:6" s="120" customFormat="1" ht="18.75" customHeight="1">
      <c r="A612" s="111" t="s">
        <v>484</v>
      </c>
      <c r="B612" s="14" t="s">
        <v>431</v>
      </c>
      <c r="C612" s="14" t="s">
        <v>415</v>
      </c>
      <c r="D612" s="14" t="s">
        <v>487</v>
      </c>
      <c r="E612" s="14" t="s">
        <v>485</v>
      </c>
      <c r="F612" s="35">
        <f>'прил.6'!G747</f>
        <v>6379.8</v>
      </c>
    </row>
    <row r="613" spans="1:6" s="105" customFormat="1" ht="32.25" customHeight="1">
      <c r="A613" s="111" t="s">
        <v>608</v>
      </c>
      <c r="B613" s="24" t="s">
        <v>431</v>
      </c>
      <c r="C613" s="14" t="s">
        <v>415</v>
      </c>
      <c r="D613" s="14" t="s">
        <v>609</v>
      </c>
      <c r="E613" s="14"/>
      <c r="F613" s="35">
        <f>F614</f>
        <v>7656.9</v>
      </c>
    </row>
    <row r="614" spans="1:6" ht="16.5" customHeight="1">
      <c r="A614" s="111" t="s">
        <v>610</v>
      </c>
      <c r="B614" s="14" t="s">
        <v>431</v>
      </c>
      <c r="C614" s="14" t="s">
        <v>415</v>
      </c>
      <c r="D614" s="14" t="s">
        <v>611</v>
      </c>
      <c r="E614" s="14"/>
      <c r="F614" s="35">
        <f>F615+F617</f>
        <v>7656.9</v>
      </c>
    </row>
    <row r="615" spans="1:6" ht="18" customHeight="1">
      <c r="A615" s="111" t="s">
        <v>182</v>
      </c>
      <c r="B615" s="14" t="s">
        <v>431</v>
      </c>
      <c r="C615" s="14" t="s">
        <v>415</v>
      </c>
      <c r="D615" s="14" t="s">
        <v>613</v>
      </c>
      <c r="E615" s="14"/>
      <c r="F615" s="35">
        <f>F616</f>
        <v>7656.9</v>
      </c>
    </row>
    <row r="616" spans="1:6" ht="16.5" customHeight="1">
      <c r="A616" s="116" t="s">
        <v>614</v>
      </c>
      <c r="B616" s="14" t="s">
        <v>431</v>
      </c>
      <c r="C616" s="14" t="s">
        <v>415</v>
      </c>
      <c r="D616" s="14" t="s">
        <v>613</v>
      </c>
      <c r="E616" s="14" t="s">
        <v>615</v>
      </c>
      <c r="F616" s="35">
        <f>'прил.6'!G1236</f>
        <v>7656.9</v>
      </c>
    </row>
    <row r="617" spans="1:6" ht="16.5" customHeight="1" hidden="1">
      <c r="A617" s="116" t="s">
        <v>263</v>
      </c>
      <c r="B617" s="14" t="s">
        <v>431</v>
      </c>
      <c r="C617" s="14" t="s">
        <v>415</v>
      </c>
      <c r="D617" s="14" t="s">
        <v>262</v>
      </c>
      <c r="E617" s="14"/>
      <c r="F617" s="35">
        <f>F618</f>
        <v>0</v>
      </c>
    </row>
    <row r="618" spans="1:6" ht="16.5" customHeight="1" hidden="1">
      <c r="A618" s="116" t="s">
        <v>614</v>
      </c>
      <c r="B618" s="14" t="s">
        <v>431</v>
      </c>
      <c r="C618" s="14" t="s">
        <v>415</v>
      </c>
      <c r="D618" s="14" t="s">
        <v>262</v>
      </c>
      <c r="E618" s="14" t="s">
        <v>615</v>
      </c>
      <c r="F618" s="35">
        <f>'прил.6'!G1238</f>
        <v>0</v>
      </c>
    </row>
    <row r="619" spans="1:6" ht="51" customHeight="1">
      <c r="A619" s="111" t="s">
        <v>131</v>
      </c>
      <c r="B619" s="14" t="s">
        <v>431</v>
      </c>
      <c r="C619" s="14" t="s">
        <v>415</v>
      </c>
      <c r="D619" s="14" t="s">
        <v>132</v>
      </c>
      <c r="E619" s="14"/>
      <c r="F619" s="154">
        <f>F620</f>
        <v>6856.5</v>
      </c>
    </row>
    <row r="620" spans="1:6" ht="16.5">
      <c r="A620" s="34" t="s">
        <v>561</v>
      </c>
      <c r="B620" s="14" t="s">
        <v>431</v>
      </c>
      <c r="C620" s="14" t="s">
        <v>415</v>
      </c>
      <c r="D620" s="14" t="s">
        <v>133</v>
      </c>
      <c r="E620" s="14"/>
      <c r="F620" s="35">
        <f>F622+F621</f>
        <v>6856.5</v>
      </c>
    </row>
    <row r="621" spans="1:6" ht="38.25" customHeight="1">
      <c r="A621" s="118" t="s">
        <v>595</v>
      </c>
      <c r="B621" s="14" t="s">
        <v>431</v>
      </c>
      <c r="C621" s="14" t="s">
        <v>415</v>
      </c>
      <c r="D621" s="14" t="s">
        <v>133</v>
      </c>
      <c r="E621" s="14" t="s">
        <v>596</v>
      </c>
      <c r="F621" s="35">
        <f>'прил.6'!G750</f>
        <v>6856.5</v>
      </c>
    </row>
    <row r="622" spans="1:6" ht="18.75" customHeight="1" hidden="1">
      <c r="A622" s="118" t="s">
        <v>538</v>
      </c>
      <c r="B622" s="14" t="s">
        <v>431</v>
      </c>
      <c r="C622" s="14" t="s">
        <v>415</v>
      </c>
      <c r="D622" s="14" t="s">
        <v>133</v>
      </c>
      <c r="E622" s="14" t="s">
        <v>539</v>
      </c>
      <c r="F622" s="35">
        <f>'прил.6'!G751</f>
        <v>0</v>
      </c>
    </row>
    <row r="623" spans="1:6" ht="18.75" customHeight="1">
      <c r="A623" s="34" t="s">
        <v>494</v>
      </c>
      <c r="B623" s="14" t="s">
        <v>431</v>
      </c>
      <c r="C623" s="14" t="s">
        <v>415</v>
      </c>
      <c r="D623" s="14" t="s">
        <v>631</v>
      </c>
      <c r="E623" s="14"/>
      <c r="F623" s="35">
        <f>F624</f>
        <v>2300</v>
      </c>
    </row>
    <row r="624" spans="1:6" ht="36" customHeight="1">
      <c r="A624" s="62" t="s">
        <v>599</v>
      </c>
      <c r="B624" s="14" t="s">
        <v>431</v>
      </c>
      <c r="C624" s="14" t="s">
        <v>415</v>
      </c>
      <c r="D624" s="14" t="s">
        <v>633</v>
      </c>
      <c r="E624" s="14"/>
      <c r="F624" s="35">
        <f>F625</f>
        <v>2300</v>
      </c>
    </row>
    <row r="625" spans="1:6" ht="54.75" customHeight="1">
      <c r="A625" s="116" t="s">
        <v>600</v>
      </c>
      <c r="B625" s="14" t="s">
        <v>431</v>
      </c>
      <c r="C625" s="14" t="s">
        <v>415</v>
      </c>
      <c r="D625" s="14" t="s">
        <v>83</v>
      </c>
      <c r="E625" s="14"/>
      <c r="F625" s="35">
        <f>F626</f>
        <v>2300</v>
      </c>
    </row>
    <row r="626" spans="1:6" ht="18.75" customHeight="1">
      <c r="A626" s="116" t="s">
        <v>614</v>
      </c>
      <c r="B626" s="14" t="s">
        <v>431</v>
      </c>
      <c r="C626" s="14" t="s">
        <v>415</v>
      </c>
      <c r="D626" s="14" t="s">
        <v>83</v>
      </c>
      <c r="E626" s="14" t="s">
        <v>615</v>
      </c>
      <c r="F626" s="35">
        <f>'прил.6'!G1242</f>
        <v>2300</v>
      </c>
    </row>
    <row r="627" spans="1:6" ht="16.5">
      <c r="A627" s="34" t="s">
        <v>492</v>
      </c>
      <c r="B627" s="14" t="s">
        <v>431</v>
      </c>
      <c r="C627" s="14" t="s">
        <v>415</v>
      </c>
      <c r="D627" s="14" t="s">
        <v>493</v>
      </c>
      <c r="E627" s="14"/>
      <c r="F627" s="35">
        <f>F628+F645</f>
        <v>9904.199999999999</v>
      </c>
    </row>
    <row r="628" spans="1:6" ht="16.5">
      <c r="A628" s="34" t="s">
        <v>494</v>
      </c>
      <c r="B628" s="14" t="s">
        <v>431</v>
      </c>
      <c r="C628" s="14" t="s">
        <v>415</v>
      </c>
      <c r="D628" s="14" t="s">
        <v>495</v>
      </c>
      <c r="E628" s="14"/>
      <c r="F628" s="35">
        <f>F629+F631+F633+F635+F639+F642</f>
        <v>2232.1</v>
      </c>
    </row>
    <row r="629" spans="1:6" s="119" customFormat="1" ht="17.25" customHeight="1">
      <c r="A629" s="34" t="s">
        <v>571</v>
      </c>
      <c r="B629" s="14" t="s">
        <v>431</v>
      </c>
      <c r="C629" s="14" t="s">
        <v>415</v>
      </c>
      <c r="D629" s="14" t="s">
        <v>572</v>
      </c>
      <c r="E629" s="14"/>
      <c r="F629" s="35">
        <f>F630</f>
        <v>674.4</v>
      </c>
    </row>
    <row r="630" spans="1:6" s="120" customFormat="1" ht="16.5">
      <c r="A630" s="118" t="s">
        <v>538</v>
      </c>
      <c r="B630" s="14" t="s">
        <v>431</v>
      </c>
      <c r="C630" s="14" t="s">
        <v>415</v>
      </c>
      <c r="D630" s="14" t="s">
        <v>572</v>
      </c>
      <c r="E630" s="14" t="s">
        <v>539</v>
      </c>
      <c r="F630" s="154">
        <f>'прил.6'!G755</f>
        <v>674.4</v>
      </c>
    </row>
    <row r="631" spans="1:6" s="105" customFormat="1" ht="16.5">
      <c r="A631" s="134" t="s">
        <v>573</v>
      </c>
      <c r="B631" s="14" t="s">
        <v>431</v>
      </c>
      <c r="C631" s="14" t="s">
        <v>415</v>
      </c>
      <c r="D631" s="14" t="s">
        <v>574</v>
      </c>
      <c r="E631" s="14"/>
      <c r="F631" s="35">
        <f>F632</f>
        <v>50</v>
      </c>
    </row>
    <row r="632" spans="1:6" s="105" customFormat="1" ht="16.5">
      <c r="A632" s="118" t="s">
        <v>538</v>
      </c>
      <c r="B632" s="14" t="s">
        <v>431</v>
      </c>
      <c r="C632" s="14" t="s">
        <v>415</v>
      </c>
      <c r="D632" s="14" t="s">
        <v>574</v>
      </c>
      <c r="E632" s="14" t="s">
        <v>539</v>
      </c>
      <c r="F632" s="35">
        <f>'прил.6'!G757</f>
        <v>50</v>
      </c>
    </row>
    <row r="633" spans="1:6" s="105" customFormat="1" ht="16.5">
      <c r="A633" s="134" t="s">
        <v>667</v>
      </c>
      <c r="B633" s="14" t="s">
        <v>431</v>
      </c>
      <c r="C633" s="14" t="s">
        <v>415</v>
      </c>
      <c r="D633" s="14" t="s">
        <v>6</v>
      </c>
      <c r="E633" s="14"/>
      <c r="F633" s="35">
        <f>F634</f>
        <v>23</v>
      </c>
    </row>
    <row r="634" spans="1:6" s="105" customFormat="1" ht="16.5">
      <c r="A634" s="118" t="s">
        <v>538</v>
      </c>
      <c r="B634" s="14" t="s">
        <v>431</v>
      </c>
      <c r="C634" s="14" t="s">
        <v>415</v>
      </c>
      <c r="D634" s="14" t="s">
        <v>6</v>
      </c>
      <c r="E634" s="14" t="s">
        <v>539</v>
      </c>
      <c r="F634" s="35">
        <f>'прил.6'!G759</f>
        <v>23</v>
      </c>
    </row>
    <row r="635" spans="1:6" ht="45.75" customHeight="1" hidden="1">
      <c r="A635" s="112" t="s">
        <v>496</v>
      </c>
      <c r="B635" s="14" t="s">
        <v>431</v>
      </c>
      <c r="C635" s="14" t="s">
        <v>415</v>
      </c>
      <c r="D635" s="14" t="s">
        <v>497</v>
      </c>
      <c r="E635" s="14"/>
      <c r="F635" s="35">
        <f>F636+F637+F638</f>
        <v>0</v>
      </c>
    </row>
    <row r="636" spans="1:6" ht="19.5" customHeight="1" hidden="1">
      <c r="A636" s="101" t="s">
        <v>484</v>
      </c>
      <c r="B636" s="14" t="s">
        <v>431</v>
      </c>
      <c r="C636" s="14" t="s">
        <v>415</v>
      </c>
      <c r="D636" s="14" t="s">
        <v>497</v>
      </c>
      <c r="E636" s="14" t="s">
        <v>485</v>
      </c>
      <c r="F636" s="35">
        <f>'прил.6'!G761</f>
        <v>0</v>
      </c>
    </row>
    <row r="637" spans="1:6" ht="19.5" customHeight="1" hidden="1">
      <c r="A637" s="34" t="s">
        <v>536</v>
      </c>
      <c r="B637" s="14" t="s">
        <v>431</v>
      </c>
      <c r="C637" s="14" t="s">
        <v>415</v>
      </c>
      <c r="D637" s="14" t="s">
        <v>497</v>
      </c>
      <c r="E637" s="14" t="s">
        <v>537</v>
      </c>
      <c r="F637" s="35">
        <f>'прил.6'!G762</f>
        <v>0</v>
      </c>
    </row>
    <row r="638" spans="1:6" ht="19.5" customHeight="1" hidden="1">
      <c r="A638" s="118" t="s">
        <v>538</v>
      </c>
      <c r="B638" s="14" t="s">
        <v>431</v>
      </c>
      <c r="C638" s="14" t="s">
        <v>415</v>
      </c>
      <c r="D638" s="14" t="s">
        <v>497</v>
      </c>
      <c r="E638" s="14" t="s">
        <v>539</v>
      </c>
      <c r="F638" s="35">
        <f>'прил.6'!G763</f>
        <v>0</v>
      </c>
    </row>
    <row r="639" spans="1:6" ht="59.25" customHeight="1">
      <c r="A639" s="112" t="s">
        <v>576</v>
      </c>
      <c r="B639" s="14" t="s">
        <v>431</v>
      </c>
      <c r="C639" s="14" t="s">
        <v>415</v>
      </c>
      <c r="D639" s="14" t="s">
        <v>577</v>
      </c>
      <c r="E639" s="14"/>
      <c r="F639" s="35">
        <f>F640+F641</f>
        <v>747.6999999999999</v>
      </c>
    </row>
    <row r="640" spans="1:6" ht="21.75" customHeight="1">
      <c r="A640" s="34" t="s">
        <v>536</v>
      </c>
      <c r="B640" s="14" t="s">
        <v>431</v>
      </c>
      <c r="C640" s="14" t="s">
        <v>415</v>
      </c>
      <c r="D640" s="14" t="s">
        <v>577</v>
      </c>
      <c r="E640" s="14" t="s">
        <v>537</v>
      </c>
      <c r="F640" s="35">
        <f>'прил.6'!G765</f>
        <v>25.8</v>
      </c>
    </row>
    <row r="641" spans="1:6" ht="21.75" customHeight="1">
      <c r="A641" s="118" t="s">
        <v>538</v>
      </c>
      <c r="B641" s="14" t="s">
        <v>431</v>
      </c>
      <c r="C641" s="14" t="s">
        <v>415</v>
      </c>
      <c r="D641" s="14" t="s">
        <v>577</v>
      </c>
      <c r="E641" s="14" t="s">
        <v>539</v>
      </c>
      <c r="F641" s="35">
        <f>'прил.6'!G766</f>
        <v>721.9</v>
      </c>
    </row>
    <row r="642" spans="1:6" ht="21.75" customHeight="1">
      <c r="A642" s="112" t="s">
        <v>578</v>
      </c>
      <c r="B642" s="14" t="s">
        <v>431</v>
      </c>
      <c r="C642" s="14" t="s">
        <v>415</v>
      </c>
      <c r="D642" s="14" t="s">
        <v>579</v>
      </c>
      <c r="E642" s="14"/>
      <c r="F642" s="35">
        <f>F643+F644</f>
        <v>737</v>
      </c>
    </row>
    <row r="643" spans="1:6" ht="21.75" customHeight="1" hidden="1">
      <c r="A643" s="34" t="s">
        <v>536</v>
      </c>
      <c r="B643" s="14" t="s">
        <v>431</v>
      </c>
      <c r="C643" s="14" t="s">
        <v>415</v>
      </c>
      <c r="D643" s="14" t="s">
        <v>579</v>
      </c>
      <c r="E643" s="14" t="s">
        <v>537</v>
      </c>
      <c r="F643" s="35">
        <f>'прил.6'!G768</f>
        <v>0</v>
      </c>
    </row>
    <row r="644" spans="1:6" ht="21.75" customHeight="1">
      <c r="A644" s="118" t="s">
        <v>538</v>
      </c>
      <c r="B644" s="14" t="s">
        <v>431</v>
      </c>
      <c r="C644" s="14" t="s">
        <v>415</v>
      </c>
      <c r="D644" s="14" t="s">
        <v>579</v>
      </c>
      <c r="E644" s="14" t="s">
        <v>539</v>
      </c>
      <c r="F644" s="35">
        <f>'прил.6'!G769</f>
        <v>737</v>
      </c>
    </row>
    <row r="645" spans="1:6" ht="21.75" customHeight="1">
      <c r="A645" s="40" t="s">
        <v>580</v>
      </c>
      <c r="B645" s="14" t="s">
        <v>431</v>
      </c>
      <c r="C645" s="14" t="s">
        <v>415</v>
      </c>
      <c r="D645" s="14" t="s">
        <v>581</v>
      </c>
      <c r="E645" s="14"/>
      <c r="F645" s="154">
        <f>F646+F649</f>
        <v>7672.099999999999</v>
      </c>
    </row>
    <row r="646" spans="1:6" ht="17.25" customHeight="1">
      <c r="A646" s="118" t="s">
        <v>160</v>
      </c>
      <c r="B646" s="14" t="s">
        <v>431</v>
      </c>
      <c r="C646" s="14" t="s">
        <v>415</v>
      </c>
      <c r="D646" s="14" t="s">
        <v>161</v>
      </c>
      <c r="E646" s="14"/>
      <c r="F646" s="35">
        <f>F647+F648</f>
        <v>7672.099999999999</v>
      </c>
    </row>
    <row r="647" spans="1:6" ht="21.75" customHeight="1" hidden="1">
      <c r="A647" s="34" t="s">
        <v>536</v>
      </c>
      <c r="B647" s="14" t="s">
        <v>431</v>
      </c>
      <c r="C647" s="14" t="s">
        <v>415</v>
      </c>
      <c r="D647" s="14" t="s">
        <v>161</v>
      </c>
      <c r="E647" s="14" t="s">
        <v>537</v>
      </c>
      <c r="F647" s="35"/>
    </row>
    <row r="648" spans="1:6" ht="21.75" customHeight="1">
      <c r="A648" s="118" t="s">
        <v>538</v>
      </c>
      <c r="B648" s="14" t="s">
        <v>431</v>
      </c>
      <c r="C648" s="14" t="s">
        <v>415</v>
      </c>
      <c r="D648" s="14" t="s">
        <v>161</v>
      </c>
      <c r="E648" s="14" t="s">
        <v>539</v>
      </c>
      <c r="F648" s="35">
        <f>'прил.6'!G773</f>
        <v>7672.099999999999</v>
      </c>
    </row>
    <row r="649" spans="1:6" ht="16.5" customHeight="1" hidden="1">
      <c r="A649" s="118" t="s">
        <v>183</v>
      </c>
      <c r="B649" s="14" t="s">
        <v>431</v>
      </c>
      <c r="C649" s="14" t="s">
        <v>415</v>
      </c>
      <c r="D649" s="14" t="s">
        <v>184</v>
      </c>
      <c r="E649" s="14"/>
      <c r="F649" s="35">
        <f>F650</f>
        <v>0</v>
      </c>
    </row>
    <row r="650" spans="1:6" ht="21.75" customHeight="1" hidden="1">
      <c r="A650" s="118" t="s">
        <v>538</v>
      </c>
      <c r="B650" s="14" t="s">
        <v>431</v>
      </c>
      <c r="C650" s="14" t="s">
        <v>415</v>
      </c>
      <c r="D650" s="14" t="s">
        <v>184</v>
      </c>
      <c r="E650" s="14" t="s">
        <v>539</v>
      </c>
      <c r="F650" s="35">
        <f>'прил.6'!G775</f>
        <v>0</v>
      </c>
    </row>
    <row r="651" spans="1:6" ht="16.5">
      <c r="A651" s="34" t="s">
        <v>455</v>
      </c>
      <c r="B651" s="14" t="s">
        <v>427</v>
      </c>
      <c r="C651" s="14"/>
      <c r="D651" s="14"/>
      <c r="E651" s="47"/>
      <c r="F651" s="35">
        <f>F652+F667+F678+F682+F693+F698</f>
        <v>480873.5</v>
      </c>
    </row>
    <row r="652" spans="1:6" ht="16.5">
      <c r="A652" s="34" t="s">
        <v>456</v>
      </c>
      <c r="B652" s="14" t="s">
        <v>427</v>
      </c>
      <c r="C652" s="14" t="s">
        <v>409</v>
      </c>
      <c r="D652" s="14"/>
      <c r="E652" s="14"/>
      <c r="F652" s="35">
        <f>F662+F658+F653</f>
        <v>124433.4</v>
      </c>
    </row>
    <row r="653" spans="1:6" ht="33">
      <c r="A653" s="116" t="s">
        <v>185</v>
      </c>
      <c r="B653" s="14" t="s">
        <v>427</v>
      </c>
      <c r="C653" s="14" t="s">
        <v>409</v>
      </c>
      <c r="D653" s="14" t="s">
        <v>186</v>
      </c>
      <c r="E653" s="14"/>
      <c r="F653" s="35">
        <f>F656+F654</f>
        <v>13453.5</v>
      </c>
    </row>
    <row r="654" spans="1:6" ht="49.5" hidden="1">
      <c r="A654" s="116" t="s">
        <v>382</v>
      </c>
      <c r="B654" s="14" t="s">
        <v>427</v>
      </c>
      <c r="C654" s="14" t="s">
        <v>409</v>
      </c>
      <c r="D654" s="14" t="s">
        <v>199</v>
      </c>
      <c r="E654" s="14"/>
      <c r="F654" s="35">
        <f>F655</f>
        <v>0</v>
      </c>
    </row>
    <row r="655" spans="1:6" ht="16.5" hidden="1">
      <c r="A655" s="118" t="s">
        <v>538</v>
      </c>
      <c r="B655" s="14" t="s">
        <v>427</v>
      </c>
      <c r="C655" s="14" t="s">
        <v>409</v>
      </c>
      <c r="D655" s="14" t="s">
        <v>199</v>
      </c>
      <c r="E655" s="14" t="s">
        <v>539</v>
      </c>
      <c r="F655" s="35">
        <f>'прил.6'!G556</f>
        <v>0</v>
      </c>
    </row>
    <row r="656" spans="1:6" ht="40.5" customHeight="1">
      <c r="A656" s="131" t="s">
        <v>381</v>
      </c>
      <c r="B656" s="14" t="s">
        <v>427</v>
      </c>
      <c r="C656" s="14" t="s">
        <v>409</v>
      </c>
      <c r="D656" s="14" t="s">
        <v>187</v>
      </c>
      <c r="E656" s="14"/>
      <c r="F656" s="35">
        <f>F657</f>
        <v>13453.5</v>
      </c>
    </row>
    <row r="657" spans="1:6" ht="16.5">
      <c r="A657" s="118" t="s">
        <v>538</v>
      </c>
      <c r="B657" s="14" t="s">
        <v>427</v>
      </c>
      <c r="C657" s="14" t="s">
        <v>409</v>
      </c>
      <c r="D657" s="14" t="s">
        <v>187</v>
      </c>
      <c r="E657" s="14" t="s">
        <v>539</v>
      </c>
      <c r="F657" s="35">
        <f>'прил.6'!G558</f>
        <v>13453.5</v>
      </c>
    </row>
    <row r="658" spans="1:6" ht="16.5">
      <c r="A658" s="116" t="s">
        <v>188</v>
      </c>
      <c r="B658" s="14" t="s">
        <v>427</v>
      </c>
      <c r="C658" s="14" t="s">
        <v>409</v>
      </c>
      <c r="D658" s="14" t="s">
        <v>189</v>
      </c>
      <c r="E658" s="14"/>
      <c r="F658" s="35">
        <f>F659</f>
        <v>9572.099999999999</v>
      </c>
    </row>
    <row r="659" spans="1:6" ht="16.5">
      <c r="A659" s="34" t="s">
        <v>561</v>
      </c>
      <c r="B659" s="14" t="s">
        <v>427</v>
      </c>
      <c r="C659" s="14" t="s">
        <v>409</v>
      </c>
      <c r="D659" s="14" t="s">
        <v>190</v>
      </c>
      <c r="E659" s="14"/>
      <c r="F659" s="35">
        <f>F660+F661</f>
        <v>9572.099999999999</v>
      </c>
    </row>
    <row r="660" spans="1:6" ht="33">
      <c r="A660" s="34" t="s">
        <v>555</v>
      </c>
      <c r="B660" s="14" t="s">
        <v>427</v>
      </c>
      <c r="C660" s="14" t="s">
        <v>409</v>
      </c>
      <c r="D660" s="14" t="s">
        <v>190</v>
      </c>
      <c r="E660" s="14" t="s">
        <v>556</v>
      </c>
      <c r="F660" s="154">
        <f>'прил.6'!G1117</f>
        <v>9031.3</v>
      </c>
    </row>
    <row r="661" spans="1:6" ht="16.5">
      <c r="A661" s="118" t="s">
        <v>538</v>
      </c>
      <c r="B661" s="14" t="s">
        <v>427</v>
      </c>
      <c r="C661" s="14" t="s">
        <v>409</v>
      </c>
      <c r="D661" s="14" t="s">
        <v>190</v>
      </c>
      <c r="E661" s="14" t="s">
        <v>539</v>
      </c>
      <c r="F661" s="35">
        <f>'прил.6'!G561</f>
        <v>540.8</v>
      </c>
    </row>
    <row r="662" spans="1:6" ht="16.5">
      <c r="A662" s="41" t="s">
        <v>502</v>
      </c>
      <c r="B662" s="14" t="s">
        <v>427</v>
      </c>
      <c r="C662" s="14" t="s">
        <v>409</v>
      </c>
      <c r="D662" s="14" t="s">
        <v>503</v>
      </c>
      <c r="E662" s="14"/>
      <c r="F662" s="35">
        <f>F663</f>
        <v>101407.79999999999</v>
      </c>
    </row>
    <row r="663" spans="1:6" ht="33">
      <c r="A663" s="41" t="s">
        <v>191</v>
      </c>
      <c r="B663" s="14" t="s">
        <v>427</v>
      </c>
      <c r="C663" s="14" t="s">
        <v>409</v>
      </c>
      <c r="D663" s="14" t="s">
        <v>192</v>
      </c>
      <c r="E663" s="14"/>
      <c r="F663" s="35">
        <f>SUM(F664:F666)</f>
        <v>101407.79999999999</v>
      </c>
    </row>
    <row r="664" spans="1:6" ht="33">
      <c r="A664" s="111" t="s">
        <v>595</v>
      </c>
      <c r="B664" s="14" t="s">
        <v>427</v>
      </c>
      <c r="C664" s="14" t="s">
        <v>409</v>
      </c>
      <c r="D664" s="14" t="s">
        <v>192</v>
      </c>
      <c r="E664" s="14" t="s">
        <v>596</v>
      </c>
      <c r="F664" s="35">
        <f>'прил.6'!G564</f>
        <v>83328.2</v>
      </c>
    </row>
    <row r="665" spans="1:6" ht="16.5">
      <c r="A665" s="111" t="s">
        <v>538</v>
      </c>
      <c r="B665" s="14" t="s">
        <v>427</v>
      </c>
      <c r="C665" s="14" t="s">
        <v>409</v>
      </c>
      <c r="D665" s="14" t="s">
        <v>192</v>
      </c>
      <c r="E665" s="14" t="s">
        <v>539</v>
      </c>
      <c r="F665" s="35">
        <f>'прил.6'!G565</f>
        <v>18079.6</v>
      </c>
    </row>
    <row r="666" spans="1:6" ht="33" hidden="1">
      <c r="A666" s="111" t="s">
        <v>134</v>
      </c>
      <c r="B666" s="14" t="s">
        <v>427</v>
      </c>
      <c r="C666" s="14" t="s">
        <v>409</v>
      </c>
      <c r="D666" s="14" t="s">
        <v>192</v>
      </c>
      <c r="E666" s="14" t="s">
        <v>135</v>
      </c>
      <c r="F666" s="35">
        <f>'прил.6'!G566</f>
        <v>0</v>
      </c>
    </row>
    <row r="667" spans="1:6" ht="16.5">
      <c r="A667" s="34" t="s">
        <v>457</v>
      </c>
      <c r="B667" s="14" t="s">
        <v>427</v>
      </c>
      <c r="C667" s="14" t="s">
        <v>411</v>
      </c>
      <c r="D667" s="14"/>
      <c r="E667" s="14"/>
      <c r="F667" s="35">
        <f>F673+F668</f>
        <v>82239.2</v>
      </c>
    </row>
    <row r="668" spans="1:6" ht="33">
      <c r="A668" s="116" t="s">
        <v>185</v>
      </c>
      <c r="B668" s="14" t="s">
        <v>427</v>
      </c>
      <c r="C668" s="14" t="s">
        <v>411</v>
      </c>
      <c r="D668" s="14" t="s">
        <v>186</v>
      </c>
      <c r="E668" s="14"/>
      <c r="F668" s="35">
        <f>F669+F671</f>
        <v>23393.8</v>
      </c>
    </row>
    <row r="669" spans="1:6" ht="49.5" hidden="1">
      <c r="A669" s="66" t="s">
        <v>382</v>
      </c>
      <c r="B669" s="14" t="s">
        <v>427</v>
      </c>
      <c r="C669" s="14" t="s">
        <v>411</v>
      </c>
      <c r="D669" s="50" t="s">
        <v>199</v>
      </c>
      <c r="E669" s="50"/>
      <c r="F669" s="35">
        <f>F670</f>
        <v>0</v>
      </c>
    </row>
    <row r="670" spans="1:6" ht="16.5" hidden="1">
      <c r="A670" s="112" t="s">
        <v>538</v>
      </c>
      <c r="B670" s="14" t="s">
        <v>427</v>
      </c>
      <c r="C670" s="14" t="s">
        <v>411</v>
      </c>
      <c r="D670" s="50" t="s">
        <v>199</v>
      </c>
      <c r="E670" s="50" t="s">
        <v>539</v>
      </c>
      <c r="F670" s="35">
        <f>'прил.6'!G570</f>
        <v>0</v>
      </c>
    </row>
    <row r="671" spans="1:6" ht="39" customHeight="1">
      <c r="A671" s="131" t="s">
        <v>381</v>
      </c>
      <c r="B671" s="14" t="s">
        <v>427</v>
      </c>
      <c r="C671" s="14" t="s">
        <v>411</v>
      </c>
      <c r="D671" s="14" t="s">
        <v>187</v>
      </c>
      <c r="E671" s="14"/>
      <c r="F671" s="35">
        <f>F672</f>
        <v>23393.8</v>
      </c>
    </row>
    <row r="672" spans="1:6" ht="16.5">
      <c r="A672" s="118" t="s">
        <v>538</v>
      </c>
      <c r="B672" s="14" t="s">
        <v>427</v>
      </c>
      <c r="C672" s="14" t="s">
        <v>411</v>
      </c>
      <c r="D672" s="14" t="s">
        <v>187</v>
      </c>
      <c r="E672" s="14" t="s">
        <v>539</v>
      </c>
      <c r="F672" s="35">
        <f>'прил.6'!G572</f>
        <v>23393.8</v>
      </c>
    </row>
    <row r="673" spans="1:6" ht="16.5">
      <c r="A673" s="41" t="s">
        <v>502</v>
      </c>
      <c r="B673" s="14" t="s">
        <v>427</v>
      </c>
      <c r="C673" s="14" t="s">
        <v>411</v>
      </c>
      <c r="D673" s="14" t="s">
        <v>503</v>
      </c>
      <c r="E673" s="14"/>
      <c r="F673" s="154">
        <f>F674</f>
        <v>58845.4</v>
      </c>
    </row>
    <row r="674" spans="1:6" ht="33">
      <c r="A674" s="41" t="s">
        <v>191</v>
      </c>
      <c r="B674" s="14" t="s">
        <v>427</v>
      </c>
      <c r="C674" s="14" t="s">
        <v>411</v>
      </c>
      <c r="D674" s="14" t="s">
        <v>192</v>
      </c>
      <c r="E674" s="14"/>
      <c r="F674" s="35">
        <f>SUM(F675:F677)</f>
        <v>58845.4</v>
      </c>
    </row>
    <row r="675" spans="1:6" ht="33">
      <c r="A675" s="111" t="s">
        <v>595</v>
      </c>
      <c r="B675" s="14" t="s">
        <v>427</v>
      </c>
      <c r="C675" s="14" t="s">
        <v>411</v>
      </c>
      <c r="D675" s="14" t="s">
        <v>192</v>
      </c>
      <c r="E675" s="14" t="s">
        <v>596</v>
      </c>
      <c r="F675" s="35">
        <f>'прил.6'!G575</f>
        <v>53853.3</v>
      </c>
    </row>
    <row r="676" spans="1:6" ht="16.5">
      <c r="A676" s="111" t="s">
        <v>538</v>
      </c>
      <c r="B676" s="14" t="s">
        <v>427</v>
      </c>
      <c r="C676" s="14" t="s">
        <v>411</v>
      </c>
      <c r="D676" s="14" t="s">
        <v>192</v>
      </c>
      <c r="E676" s="14" t="s">
        <v>539</v>
      </c>
      <c r="F676" s="35">
        <f>'прил.6'!G576</f>
        <v>4992.1</v>
      </c>
    </row>
    <row r="677" spans="1:6" ht="33" hidden="1">
      <c r="A677" s="111" t="s">
        <v>134</v>
      </c>
      <c r="B677" s="14" t="s">
        <v>427</v>
      </c>
      <c r="C677" s="14" t="s">
        <v>411</v>
      </c>
      <c r="D677" s="14" t="s">
        <v>192</v>
      </c>
      <c r="E677" s="14" t="s">
        <v>135</v>
      </c>
      <c r="F677" s="35">
        <f>'прил.6'!G577</f>
        <v>0</v>
      </c>
    </row>
    <row r="678" spans="1:6" ht="16.5">
      <c r="A678" s="34" t="s">
        <v>458</v>
      </c>
      <c r="B678" s="14" t="s">
        <v>427</v>
      </c>
      <c r="C678" s="14" t="s">
        <v>413</v>
      </c>
      <c r="D678" s="14"/>
      <c r="E678" s="14"/>
      <c r="F678" s="35">
        <f>F679</f>
        <v>2210</v>
      </c>
    </row>
    <row r="679" spans="1:6" ht="19.5" customHeight="1">
      <c r="A679" s="41" t="s">
        <v>502</v>
      </c>
      <c r="B679" s="14" t="s">
        <v>427</v>
      </c>
      <c r="C679" s="14" t="s">
        <v>413</v>
      </c>
      <c r="D679" s="14" t="s">
        <v>503</v>
      </c>
      <c r="E679" s="14"/>
      <c r="F679" s="35">
        <f>F680</f>
        <v>2210</v>
      </c>
    </row>
    <row r="680" spans="1:6" ht="36" customHeight="1">
      <c r="A680" s="41" t="s">
        <v>191</v>
      </c>
      <c r="B680" s="14" t="s">
        <v>427</v>
      </c>
      <c r="C680" s="14" t="s">
        <v>413</v>
      </c>
      <c r="D680" s="14" t="s">
        <v>192</v>
      </c>
      <c r="E680" s="14"/>
      <c r="F680" s="35">
        <f>F681</f>
        <v>2210</v>
      </c>
    </row>
    <row r="681" spans="1:6" ht="39" customHeight="1">
      <c r="A681" s="111" t="s">
        <v>595</v>
      </c>
      <c r="B681" s="14" t="s">
        <v>427</v>
      </c>
      <c r="C681" s="14" t="s">
        <v>413</v>
      </c>
      <c r="D681" s="14" t="s">
        <v>192</v>
      </c>
      <c r="E681" s="14" t="s">
        <v>596</v>
      </c>
      <c r="F681" s="35">
        <f>'прил.6'!G581</f>
        <v>2210</v>
      </c>
    </row>
    <row r="682" spans="1:6" ht="16.5">
      <c r="A682" s="116" t="s">
        <v>459</v>
      </c>
      <c r="B682" s="14" t="s">
        <v>427</v>
      </c>
      <c r="C682" s="14" t="s">
        <v>415</v>
      </c>
      <c r="D682" s="14"/>
      <c r="E682" s="14"/>
      <c r="F682" s="35">
        <f>F686+F689+F683</f>
        <v>125570.20000000001</v>
      </c>
    </row>
    <row r="683" spans="1:6" ht="16.5">
      <c r="A683" s="128" t="s">
        <v>193</v>
      </c>
      <c r="B683" s="14" t="s">
        <v>427</v>
      </c>
      <c r="C683" s="14" t="s">
        <v>415</v>
      </c>
      <c r="D683" s="14" t="s">
        <v>194</v>
      </c>
      <c r="E683" s="14"/>
      <c r="F683" s="35">
        <f>F684</f>
        <v>13275</v>
      </c>
    </row>
    <row r="684" spans="1:6" ht="37.5" customHeight="1">
      <c r="A684" s="34" t="s">
        <v>195</v>
      </c>
      <c r="B684" s="14" t="s">
        <v>427</v>
      </c>
      <c r="C684" s="14" t="s">
        <v>415</v>
      </c>
      <c r="D684" s="14" t="s">
        <v>196</v>
      </c>
      <c r="E684" s="14"/>
      <c r="F684" s="154">
        <f>F685</f>
        <v>13275</v>
      </c>
    </row>
    <row r="685" spans="1:6" ht="16.5">
      <c r="A685" s="111" t="s">
        <v>538</v>
      </c>
      <c r="B685" s="14" t="s">
        <v>427</v>
      </c>
      <c r="C685" s="14" t="s">
        <v>415</v>
      </c>
      <c r="D685" s="14" t="s">
        <v>196</v>
      </c>
      <c r="E685" s="14" t="s">
        <v>539</v>
      </c>
      <c r="F685" s="35">
        <f>'прил.6'!G585</f>
        <v>13275</v>
      </c>
    </row>
    <row r="686" spans="1:6" ht="16.5">
      <c r="A686" s="41" t="s">
        <v>498</v>
      </c>
      <c r="B686" s="14" t="s">
        <v>427</v>
      </c>
      <c r="C686" s="14" t="s">
        <v>415</v>
      </c>
      <c r="D686" s="14" t="s">
        <v>499</v>
      </c>
      <c r="E686" s="14"/>
      <c r="F686" s="35">
        <f>F687</f>
        <v>13392.6</v>
      </c>
    </row>
    <row r="687" spans="1:6" ht="50.25" customHeight="1">
      <c r="A687" s="41" t="s">
        <v>197</v>
      </c>
      <c r="B687" s="14" t="s">
        <v>427</v>
      </c>
      <c r="C687" s="14" t="s">
        <v>415</v>
      </c>
      <c r="D687" s="14" t="s">
        <v>198</v>
      </c>
      <c r="E687" s="14"/>
      <c r="F687" s="35">
        <f>F688</f>
        <v>13392.6</v>
      </c>
    </row>
    <row r="688" spans="1:6" ht="16.5">
      <c r="A688" s="111" t="s">
        <v>538</v>
      </c>
      <c r="B688" s="14" t="s">
        <v>427</v>
      </c>
      <c r="C688" s="14" t="s">
        <v>415</v>
      </c>
      <c r="D688" s="14" t="s">
        <v>198</v>
      </c>
      <c r="E688" s="14" t="s">
        <v>539</v>
      </c>
      <c r="F688" s="35">
        <f>'прил.6'!G588</f>
        <v>13392.6</v>
      </c>
    </row>
    <row r="689" spans="1:6" ht="16.5">
      <c r="A689" s="41" t="s">
        <v>502</v>
      </c>
      <c r="B689" s="14" t="s">
        <v>427</v>
      </c>
      <c r="C689" s="14" t="s">
        <v>415</v>
      </c>
      <c r="D689" s="14" t="s">
        <v>503</v>
      </c>
      <c r="E689" s="14"/>
      <c r="F689" s="35">
        <f>F690</f>
        <v>98902.6</v>
      </c>
    </row>
    <row r="690" spans="1:6" ht="33">
      <c r="A690" s="41" t="s">
        <v>191</v>
      </c>
      <c r="B690" s="14" t="s">
        <v>427</v>
      </c>
      <c r="C690" s="14" t="s">
        <v>415</v>
      </c>
      <c r="D690" s="14" t="s">
        <v>192</v>
      </c>
      <c r="E690" s="14"/>
      <c r="F690" s="35">
        <f>SUM(F691:F692)</f>
        <v>98902.6</v>
      </c>
    </row>
    <row r="691" spans="1:6" ht="33">
      <c r="A691" s="111" t="s">
        <v>595</v>
      </c>
      <c r="B691" s="14" t="s">
        <v>427</v>
      </c>
      <c r="C691" s="14" t="s">
        <v>415</v>
      </c>
      <c r="D691" s="14" t="s">
        <v>192</v>
      </c>
      <c r="E691" s="14" t="s">
        <v>596</v>
      </c>
      <c r="F691" s="35">
        <f>'прил.6'!G591</f>
        <v>89747.6</v>
      </c>
    </row>
    <row r="692" spans="1:6" ht="16.5">
      <c r="A692" s="111" t="s">
        <v>538</v>
      </c>
      <c r="B692" s="14" t="s">
        <v>427</v>
      </c>
      <c r="C692" s="14" t="s">
        <v>415</v>
      </c>
      <c r="D692" s="14" t="s">
        <v>192</v>
      </c>
      <c r="E692" s="14" t="s">
        <v>539</v>
      </c>
      <c r="F692" s="35">
        <f>'прил.6'!G592</f>
        <v>9155</v>
      </c>
    </row>
    <row r="693" spans="1:6" ht="16.5">
      <c r="A693" s="116" t="s">
        <v>460</v>
      </c>
      <c r="B693" s="14" t="s">
        <v>427</v>
      </c>
      <c r="C693" s="14" t="s">
        <v>417</v>
      </c>
      <c r="D693" s="14"/>
      <c r="E693" s="14"/>
      <c r="F693" s="35">
        <f>F694</f>
        <v>5447.7</v>
      </c>
    </row>
    <row r="694" spans="1:6" ht="16.5">
      <c r="A694" s="41" t="s">
        <v>502</v>
      </c>
      <c r="B694" s="14" t="s">
        <v>427</v>
      </c>
      <c r="C694" s="14" t="s">
        <v>417</v>
      </c>
      <c r="D694" s="14" t="s">
        <v>503</v>
      </c>
      <c r="E694" s="14"/>
      <c r="F694" s="154">
        <f>F695</f>
        <v>5447.7</v>
      </c>
    </row>
    <row r="695" spans="1:6" ht="33">
      <c r="A695" s="41" t="s">
        <v>191</v>
      </c>
      <c r="B695" s="14" t="s">
        <v>427</v>
      </c>
      <c r="C695" s="14" t="s">
        <v>417</v>
      </c>
      <c r="D695" s="14" t="s">
        <v>192</v>
      </c>
      <c r="E695" s="14"/>
      <c r="F695" s="35">
        <f>SUM(F696:F697)</f>
        <v>5447.7</v>
      </c>
    </row>
    <row r="696" spans="1:6" ht="33.75" customHeight="1">
      <c r="A696" s="111" t="s">
        <v>595</v>
      </c>
      <c r="B696" s="14" t="s">
        <v>427</v>
      </c>
      <c r="C696" s="14" t="s">
        <v>417</v>
      </c>
      <c r="D696" s="14" t="s">
        <v>192</v>
      </c>
      <c r="E696" s="14" t="s">
        <v>596</v>
      </c>
      <c r="F696" s="35">
        <f>'прил.6'!G596</f>
        <v>5434.4</v>
      </c>
    </row>
    <row r="697" spans="1:6" ht="27" customHeight="1">
      <c r="A697" s="111" t="s">
        <v>538</v>
      </c>
      <c r="B697" s="14" t="s">
        <v>427</v>
      </c>
      <c r="C697" s="14" t="s">
        <v>417</v>
      </c>
      <c r="D697" s="14" t="s">
        <v>192</v>
      </c>
      <c r="E697" s="14" t="s">
        <v>539</v>
      </c>
      <c r="F697" s="35">
        <f>'прил.6'!G597</f>
        <v>13.3</v>
      </c>
    </row>
    <row r="698" spans="1:6" ht="21.75" customHeight="1">
      <c r="A698" s="116" t="s">
        <v>461</v>
      </c>
      <c r="B698" s="14" t="s">
        <v>427</v>
      </c>
      <c r="C698" s="14" t="s">
        <v>427</v>
      </c>
      <c r="D698" s="14"/>
      <c r="E698" s="14"/>
      <c r="F698" s="35">
        <f>F705+F711+F721+F727+F732+F736+F702+F699</f>
        <v>140973</v>
      </c>
    </row>
    <row r="699" spans="1:6" ht="33.75" customHeight="1">
      <c r="A699" s="111" t="s">
        <v>480</v>
      </c>
      <c r="B699" s="50" t="s">
        <v>427</v>
      </c>
      <c r="C699" s="50" t="s">
        <v>427</v>
      </c>
      <c r="D699" s="50" t="s">
        <v>481</v>
      </c>
      <c r="E699" s="50"/>
      <c r="F699" s="35">
        <f>F700</f>
        <v>369.3</v>
      </c>
    </row>
    <row r="700" spans="1:6" ht="21.75" customHeight="1">
      <c r="A700" s="111" t="s">
        <v>486</v>
      </c>
      <c r="B700" s="50" t="s">
        <v>427</v>
      </c>
      <c r="C700" s="50" t="s">
        <v>427</v>
      </c>
      <c r="D700" s="50" t="s">
        <v>487</v>
      </c>
      <c r="E700" s="50"/>
      <c r="F700" s="35">
        <f>F701</f>
        <v>369.3</v>
      </c>
    </row>
    <row r="701" spans="1:6" ht="21.75" customHeight="1">
      <c r="A701" s="111" t="s">
        <v>484</v>
      </c>
      <c r="B701" s="50" t="s">
        <v>427</v>
      </c>
      <c r="C701" s="50" t="s">
        <v>427</v>
      </c>
      <c r="D701" s="50" t="s">
        <v>487</v>
      </c>
      <c r="E701" s="50" t="s">
        <v>485</v>
      </c>
      <c r="F701" s="35">
        <f>'прил.6'!G601</f>
        <v>369.3</v>
      </c>
    </row>
    <row r="702" spans="1:6" ht="35.25" customHeight="1">
      <c r="A702" s="116" t="s">
        <v>185</v>
      </c>
      <c r="B702" s="24" t="s">
        <v>427</v>
      </c>
      <c r="C702" s="14" t="s">
        <v>427</v>
      </c>
      <c r="D702" s="14" t="s">
        <v>186</v>
      </c>
      <c r="E702" s="14"/>
      <c r="F702" s="35">
        <f>F703</f>
        <v>118477.8</v>
      </c>
    </row>
    <row r="703" spans="1:6" ht="49.5" customHeight="1">
      <c r="A703" s="116" t="s">
        <v>382</v>
      </c>
      <c r="B703" s="24" t="s">
        <v>427</v>
      </c>
      <c r="C703" s="14" t="s">
        <v>427</v>
      </c>
      <c r="D703" s="14" t="s">
        <v>199</v>
      </c>
      <c r="E703" s="14"/>
      <c r="F703" s="35">
        <f>F704</f>
        <v>118477.8</v>
      </c>
    </row>
    <row r="704" spans="1:6" ht="39" customHeight="1">
      <c r="A704" s="34" t="s">
        <v>151</v>
      </c>
      <c r="B704" s="24" t="s">
        <v>427</v>
      </c>
      <c r="C704" s="14" t="s">
        <v>427</v>
      </c>
      <c r="D704" s="14" t="s">
        <v>199</v>
      </c>
      <c r="E704" s="14" t="s">
        <v>556</v>
      </c>
      <c r="F704" s="154">
        <f>'прил.6'!G1121</f>
        <v>118477.8</v>
      </c>
    </row>
    <row r="705" spans="1:6" ht="32.25" customHeight="1">
      <c r="A705" s="111" t="s">
        <v>608</v>
      </c>
      <c r="B705" s="24" t="s">
        <v>427</v>
      </c>
      <c r="C705" s="14" t="s">
        <v>427</v>
      </c>
      <c r="D705" s="14" t="s">
        <v>609</v>
      </c>
      <c r="E705" s="14"/>
      <c r="F705" s="35">
        <f>F706</f>
        <v>390.2</v>
      </c>
    </row>
    <row r="706" spans="1:6" ht="17.25" customHeight="1">
      <c r="A706" s="111" t="s">
        <v>610</v>
      </c>
      <c r="B706" s="14" t="s">
        <v>427</v>
      </c>
      <c r="C706" s="14" t="s">
        <v>427</v>
      </c>
      <c r="D706" s="14" t="s">
        <v>611</v>
      </c>
      <c r="E706" s="14"/>
      <c r="F706" s="35">
        <f>F707+F709</f>
        <v>390.2</v>
      </c>
    </row>
    <row r="707" spans="1:6" ht="17.25" customHeight="1" hidden="1">
      <c r="A707" s="111" t="s">
        <v>182</v>
      </c>
      <c r="B707" s="24" t="s">
        <v>427</v>
      </c>
      <c r="C707" s="14" t="s">
        <v>427</v>
      </c>
      <c r="D707" s="14" t="s">
        <v>613</v>
      </c>
      <c r="E707" s="14"/>
      <c r="F707" s="35">
        <f>F708</f>
        <v>0</v>
      </c>
    </row>
    <row r="708" spans="1:6" ht="17.25" customHeight="1" hidden="1">
      <c r="A708" s="116" t="s">
        <v>614</v>
      </c>
      <c r="B708" s="24" t="s">
        <v>427</v>
      </c>
      <c r="C708" s="14" t="s">
        <v>427</v>
      </c>
      <c r="D708" s="14" t="s">
        <v>613</v>
      </c>
      <c r="E708" s="14" t="s">
        <v>615</v>
      </c>
      <c r="F708" s="35">
        <f>'прил.6'!G1248</f>
        <v>0</v>
      </c>
    </row>
    <row r="709" spans="1:6" ht="20.25" customHeight="1">
      <c r="A709" s="111" t="s">
        <v>200</v>
      </c>
      <c r="B709" s="24" t="s">
        <v>427</v>
      </c>
      <c r="C709" s="14" t="s">
        <v>427</v>
      </c>
      <c r="D709" s="14" t="s">
        <v>201</v>
      </c>
      <c r="E709" s="14"/>
      <c r="F709" s="35">
        <f>F710</f>
        <v>390.2</v>
      </c>
    </row>
    <row r="710" spans="1:6" ht="17.25" customHeight="1">
      <c r="A710" s="116" t="s">
        <v>614</v>
      </c>
      <c r="B710" s="24" t="s">
        <v>427</v>
      </c>
      <c r="C710" s="14" t="s">
        <v>427</v>
      </c>
      <c r="D710" s="14" t="s">
        <v>201</v>
      </c>
      <c r="E710" s="14" t="s">
        <v>615</v>
      </c>
      <c r="F710" s="35">
        <f>'прил.6'!G1250</f>
        <v>390.2</v>
      </c>
    </row>
    <row r="711" spans="1:6" s="105" customFormat="1" ht="16.5">
      <c r="A711" s="41" t="s">
        <v>202</v>
      </c>
      <c r="B711" s="14" t="s">
        <v>427</v>
      </c>
      <c r="C711" s="14" t="s">
        <v>427</v>
      </c>
      <c r="D711" s="14" t="s">
        <v>203</v>
      </c>
      <c r="E711" s="14"/>
      <c r="F711" s="35">
        <f>F712</f>
        <v>1718.1000000000001</v>
      </c>
    </row>
    <row r="712" spans="1:6" s="105" customFormat="1" ht="16.5">
      <c r="A712" s="41" t="s">
        <v>204</v>
      </c>
      <c r="B712" s="14" t="s">
        <v>427</v>
      </c>
      <c r="C712" s="14" t="s">
        <v>427</v>
      </c>
      <c r="D712" s="14" t="s">
        <v>205</v>
      </c>
      <c r="E712" s="14"/>
      <c r="F712" s="35">
        <f>F713+F717</f>
        <v>1718.1000000000001</v>
      </c>
    </row>
    <row r="713" spans="1:6" s="105" customFormat="1" ht="36" customHeight="1">
      <c r="A713" s="118" t="s">
        <v>206</v>
      </c>
      <c r="B713" s="14" t="s">
        <v>427</v>
      </c>
      <c r="C713" s="14" t="s">
        <v>427</v>
      </c>
      <c r="D713" s="14" t="s">
        <v>207</v>
      </c>
      <c r="E713" s="14"/>
      <c r="F713" s="35">
        <f>SUM(F714:F716)</f>
        <v>96.6</v>
      </c>
    </row>
    <row r="714" spans="1:6" s="105" customFormat="1" ht="20.25" customHeight="1" hidden="1">
      <c r="A714" s="116" t="s">
        <v>208</v>
      </c>
      <c r="B714" s="14" t="s">
        <v>427</v>
      </c>
      <c r="C714" s="14" t="s">
        <v>427</v>
      </c>
      <c r="D714" s="14" t="s">
        <v>207</v>
      </c>
      <c r="E714" s="14" t="s">
        <v>209</v>
      </c>
      <c r="F714" s="35">
        <f>'прил.6'!G835+'прил.6'!G513+'прил.6'!G605+'прил.6'!G912+'прил.6'!G781</f>
        <v>0</v>
      </c>
    </row>
    <row r="715" spans="1:6" s="105" customFormat="1" ht="20.25" customHeight="1">
      <c r="A715" s="111" t="s">
        <v>536</v>
      </c>
      <c r="B715" s="14" t="s">
        <v>427</v>
      </c>
      <c r="C715" s="14" t="s">
        <v>427</v>
      </c>
      <c r="D715" s="14" t="s">
        <v>207</v>
      </c>
      <c r="E715" s="14" t="s">
        <v>537</v>
      </c>
      <c r="F715" s="35">
        <f>'прил.6'!G514+'прил.6'!G836</f>
        <v>3.9</v>
      </c>
    </row>
    <row r="716" spans="1:6" s="105" customFormat="1" ht="20.25" customHeight="1">
      <c r="A716" s="111" t="s">
        <v>538</v>
      </c>
      <c r="B716" s="14" t="s">
        <v>427</v>
      </c>
      <c r="C716" s="14" t="s">
        <v>427</v>
      </c>
      <c r="D716" s="14" t="s">
        <v>207</v>
      </c>
      <c r="E716" s="14" t="s">
        <v>539</v>
      </c>
      <c r="F716" s="35">
        <f>'прил.6'!G515+'прил.6'!G606+'прил.6'!G837+'прил.6'!G913+'прил.6'!G782</f>
        <v>92.69999999999999</v>
      </c>
    </row>
    <row r="717" spans="1:6" s="105" customFormat="1" ht="33">
      <c r="A717" s="118" t="s">
        <v>210</v>
      </c>
      <c r="B717" s="14" t="s">
        <v>427</v>
      </c>
      <c r="C717" s="14" t="s">
        <v>427</v>
      </c>
      <c r="D717" s="14" t="s">
        <v>211</v>
      </c>
      <c r="E717" s="14"/>
      <c r="F717" s="154">
        <f>SUM(F718:F720)</f>
        <v>1621.5000000000002</v>
      </c>
    </row>
    <row r="718" spans="1:6" s="105" customFormat="1" ht="16.5" hidden="1">
      <c r="A718" s="116" t="s">
        <v>208</v>
      </c>
      <c r="B718" s="14" t="s">
        <v>427</v>
      </c>
      <c r="C718" s="14" t="s">
        <v>427</v>
      </c>
      <c r="D718" s="14" t="s">
        <v>211</v>
      </c>
      <c r="E718" s="14" t="s">
        <v>209</v>
      </c>
      <c r="F718" s="35">
        <f>'прил.6'!G839+'прил.6'!G517+'прил.6'!G608+'прил.6'!G915+'прил.6'!G784</f>
        <v>0</v>
      </c>
    </row>
    <row r="719" spans="1:6" s="105" customFormat="1" ht="16.5">
      <c r="A719" s="111" t="s">
        <v>536</v>
      </c>
      <c r="B719" s="14" t="s">
        <v>427</v>
      </c>
      <c r="C719" s="14" t="s">
        <v>427</v>
      </c>
      <c r="D719" s="14" t="s">
        <v>211</v>
      </c>
      <c r="E719" s="14" t="s">
        <v>537</v>
      </c>
      <c r="F719" s="35">
        <f>'прил.6'!G518+'прил.6'!G840</f>
        <v>71.9</v>
      </c>
    </row>
    <row r="720" spans="1:6" s="105" customFormat="1" ht="16.5">
      <c r="A720" s="111" t="s">
        <v>538</v>
      </c>
      <c r="B720" s="14" t="s">
        <v>113</v>
      </c>
      <c r="C720" s="14" t="s">
        <v>113</v>
      </c>
      <c r="D720" s="14" t="s">
        <v>212</v>
      </c>
      <c r="E720" s="14" t="s">
        <v>539</v>
      </c>
      <c r="F720" s="35">
        <f>'прил.6'!G519+'прил.6'!G609+'прил.6'!G841+'прил.6'!G785+'прил.6'!G916</f>
        <v>1549.6000000000001</v>
      </c>
    </row>
    <row r="721" spans="1:6" s="105" customFormat="1" ht="16.5">
      <c r="A721" s="116" t="s">
        <v>46</v>
      </c>
      <c r="B721" s="14" t="s">
        <v>427</v>
      </c>
      <c r="C721" s="14" t="s">
        <v>427</v>
      </c>
      <c r="D721" s="14" t="s">
        <v>47</v>
      </c>
      <c r="E721" s="14"/>
      <c r="F721" s="35">
        <f>F722</f>
        <v>118.5</v>
      </c>
    </row>
    <row r="722" spans="1:6" s="105" customFormat="1" ht="16.5">
      <c r="A722" s="116" t="s">
        <v>48</v>
      </c>
      <c r="B722" s="14" t="s">
        <v>427</v>
      </c>
      <c r="C722" s="14" t="s">
        <v>427</v>
      </c>
      <c r="D722" s="14" t="s">
        <v>49</v>
      </c>
      <c r="E722" s="14"/>
      <c r="F722" s="35">
        <f>F723+F725</f>
        <v>118.5</v>
      </c>
    </row>
    <row r="723" spans="1:6" s="105" customFormat="1" ht="49.5">
      <c r="A723" s="48" t="s">
        <v>213</v>
      </c>
      <c r="B723" s="14" t="s">
        <v>427</v>
      </c>
      <c r="C723" s="14" t="s">
        <v>427</v>
      </c>
      <c r="D723" s="14" t="s">
        <v>214</v>
      </c>
      <c r="E723" s="14"/>
      <c r="F723" s="35">
        <f>F724</f>
        <v>71.6</v>
      </c>
    </row>
    <row r="724" spans="1:6" s="105" customFormat="1" ht="16.5">
      <c r="A724" s="111" t="s">
        <v>54</v>
      </c>
      <c r="B724" s="14" t="s">
        <v>427</v>
      </c>
      <c r="C724" s="14" t="s">
        <v>427</v>
      </c>
      <c r="D724" s="14" t="s">
        <v>214</v>
      </c>
      <c r="E724" s="14" t="s">
        <v>55</v>
      </c>
      <c r="F724" s="35">
        <f>'прил.6'!G613</f>
        <v>71.6</v>
      </c>
    </row>
    <row r="725" spans="1:6" s="105" customFormat="1" ht="33">
      <c r="A725" s="131" t="s">
        <v>137</v>
      </c>
      <c r="B725" s="14" t="s">
        <v>427</v>
      </c>
      <c r="C725" s="14" t="s">
        <v>427</v>
      </c>
      <c r="D725" s="14" t="s">
        <v>377</v>
      </c>
      <c r="E725" s="14"/>
      <c r="F725" s="35">
        <f>F726</f>
        <v>46.9</v>
      </c>
    </row>
    <row r="726" spans="1:6" s="105" customFormat="1" ht="16.5">
      <c r="A726" s="111" t="s">
        <v>54</v>
      </c>
      <c r="B726" s="14" t="s">
        <v>427</v>
      </c>
      <c r="C726" s="14" t="s">
        <v>427</v>
      </c>
      <c r="D726" s="14" t="s">
        <v>377</v>
      </c>
      <c r="E726" s="14" t="s">
        <v>55</v>
      </c>
      <c r="F726" s="35">
        <f>'прил.6'!G615</f>
        <v>46.9</v>
      </c>
    </row>
    <row r="727" spans="1:6" s="105" customFormat="1" ht="16.5">
      <c r="A727" s="101" t="s">
        <v>494</v>
      </c>
      <c r="B727" s="14" t="s">
        <v>427</v>
      </c>
      <c r="C727" s="14" t="s">
        <v>427</v>
      </c>
      <c r="D727" s="14" t="s">
        <v>631</v>
      </c>
      <c r="E727" s="14"/>
      <c r="F727" s="35">
        <f>F728+F730</f>
        <v>5730.2</v>
      </c>
    </row>
    <row r="728" spans="1:6" s="105" customFormat="1" ht="33">
      <c r="A728" s="41" t="s">
        <v>215</v>
      </c>
      <c r="B728" s="14" t="s">
        <v>427</v>
      </c>
      <c r="C728" s="14" t="s">
        <v>427</v>
      </c>
      <c r="D728" s="14" t="s">
        <v>216</v>
      </c>
      <c r="E728" s="14"/>
      <c r="F728" s="154">
        <f>F729</f>
        <v>3030.2</v>
      </c>
    </row>
    <row r="729" spans="1:6" s="105" customFormat="1" ht="16.5">
      <c r="A729" s="118" t="s">
        <v>538</v>
      </c>
      <c r="B729" s="14" t="s">
        <v>427</v>
      </c>
      <c r="C729" s="14" t="s">
        <v>427</v>
      </c>
      <c r="D729" s="14" t="s">
        <v>216</v>
      </c>
      <c r="E729" s="14" t="s">
        <v>539</v>
      </c>
      <c r="F729" s="35">
        <f>'прил.6'!G618</f>
        <v>3030.2</v>
      </c>
    </row>
    <row r="730" spans="1:6" s="105" customFormat="1" ht="33">
      <c r="A730" s="41" t="s">
        <v>217</v>
      </c>
      <c r="B730" s="14" t="s">
        <v>427</v>
      </c>
      <c r="C730" s="14" t="s">
        <v>427</v>
      </c>
      <c r="D730" s="14" t="s">
        <v>218</v>
      </c>
      <c r="E730" s="14"/>
      <c r="F730" s="35">
        <f>F731</f>
        <v>2700</v>
      </c>
    </row>
    <row r="731" spans="1:6" s="105" customFormat="1" ht="16.5">
      <c r="A731" s="118" t="s">
        <v>538</v>
      </c>
      <c r="B731" s="14" t="s">
        <v>427</v>
      </c>
      <c r="C731" s="14" t="s">
        <v>427</v>
      </c>
      <c r="D731" s="14" t="s">
        <v>218</v>
      </c>
      <c r="E731" s="14" t="s">
        <v>539</v>
      </c>
      <c r="F731" s="35">
        <f>'прил.6'!G620</f>
        <v>2700</v>
      </c>
    </row>
    <row r="732" spans="1:6" ht="16.5">
      <c r="A732" s="41" t="s">
        <v>502</v>
      </c>
      <c r="B732" s="14" t="s">
        <v>427</v>
      </c>
      <c r="C732" s="14" t="s">
        <v>427</v>
      </c>
      <c r="D732" s="14" t="s">
        <v>503</v>
      </c>
      <c r="E732" s="14"/>
      <c r="F732" s="35">
        <f>F733</f>
        <v>13803.900000000001</v>
      </c>
    </row>
    <row r="733" spans="1:6" ht="33">
      <c r="A733" s="41" t="s">
        <v>191</v>
      </c>
      <c r="B733" s="14" t="s">
        <v>427</v>
      </c>
      <c r="C733" s="14" t="s">
        <v>427</v>
      </c>
      <c r="D733" s="14" t="s">
        <v>192</v>
      </c>
      <c r="E733" s="14"/>
      <c r="F733" s="35">
        <f>F734+F735</f>
        <v>13803.900000000001</v>
      </c>
    </row>
    <row r="734" spans="1:6" ht="16.5">
      <c r="A734" s="101" t="s">
        <v>484</v>
      </c>
      <c r="B734" s="14" t="s">
        <v>427</v>
      </c>
      <c r="C734" s="14" t="s">
        <v>427</v>
      </c>
      <c r="D734" s="14" t="s">
        <v>192</v>
      </c>
      <c r="E734" s="14" t="s">
        <v>485</v>
      </c>
      <c r="F734" s="35">
        <f>'прил.6'!G623</f>
        <v>12488.7</v>
      </c>
    </row>
    <row r="735" spans="1:6" ht="35.25" customHeight="1">
      <c r="A735" s="111" t="s">
        <v>595</v>
      </c>
      <c r="B735" s="14" t="s">
        <v>427</v>
      </c>
      <c r="C735" s="14" t="s">
        <v>427</v>
      </c>
      <c r="D735" s="14" t="s">
        <v>192</v>
      </c>
      <c r="E735" s="14" t="s">
        <v>596</v>
      </c>
      <c r="F735" s="35">
        <f>'прил.6'!G624</f>
        <v>1315.2</v>
      </c>
    </row>
    <row r="736" spans="1:6" ht="16.5">
      <c r="A736" s="34" t="s">
        <v>492</v>
      </c>
      <c r="B736" s="14" t="s">
        <v>427</v>
      </c>
      <c r="C736" s="14" t="s">
        <v>427</v>
      </c>
      <c r="D736" s="14" t="s">
        <v>493</v>
      </c>
      <c r="E736" s="14"/>
      <c r="F736" s="35">
        <f>F737</f>
        <v>365</v>
      </c>
    </row>
    <row r="737" spans="1:6" ht="16.5">
      <c r="A737" s="34" t="s">
        <v>494</v>
      </c>
      <c r="B737" s="14" t="s">
        <v>427</v>
      </c>
      <c r="C737" s="14" t="s">
        <v>427</v>
      </c>
      <c r="D737" s="14" t="s">
        <v>495</v>
      </c>
      <c r="E737" s="14"/>
      <c r="F737" s="35">
        <f>F738+F740</f>
        <v>365</v>
      </c>
    </row>
    <row r="738" spans="1:6" ht="18" customHeight="1">
      <c r="A738" s="34" t="s">
        <v>571</v>
      </c>
      <c r="B738" s="14" t="s">
        <v>427</v>
      </c>
      <c r="C738" s="14" t="s">
        <v>427</v>
      </c>
      <c r="D738" s="14" t="s">
        <v>572</v>
      </c>
      <c r="E738" s="14"/>
      <c r="F738" s="154">
        <f>F739</f>
        <v>365</v>
      </c>
    </row>
    <row r="739" spans="1:6" ht="16.5">
      <c r="A739" s="118" t="s">
        <v>538</v>
      </c>
      <c r="B739" s="14" t="s">
        <v>427</v>
      </c>
      <c r="C739" s="14" t="s">
        <v>427</v>
      </c>
      <c r="D739" s="14" t="s">
        <v>572</v>
      </c>
      <c r="E739" s="14" t="s">
        <v>539</v>
      </c>
      <c r="F739" s="35">
        <f>'прил.6'!G628</f>
        <v>365</v>
      </c>
    </row>
    <row r="740" spans="1:6" ht="33" customHeight="1" hidden="1">
      <c r="A740" s="112" t="s">
        <v>496</v>
      </c>
      <c r="B740" s="14" t="s">
        <v>427</v>
      </c>
      <c r="C740" s="14" t="s">
        <v>427</v>
      </c>
      <c r="D740" s="14" t="s">
        <v>497</v>
      </c>
      <c r="E740" s="14"/>
      <c r="F740" s="35">
        <f>F741</f>
        <v>0</v>
      </c>
    </row>
    <row r="741" spans="1:6" ht="21.75" customHeight="1" hidden="1">
      <c r="A741" s="101" t="s">
        <v>484</v>
      </c>
      <c r="B741" s="14" t="s">
        <v>427</v>
      </c>
      <c r="C741" s="14" t="s">
        <v>427</v>
      </c>
      <c r="D741" s="14" t="s">
        <v>497</v>
      </c>
      <c r="E741" s="14" t="s">
        <v>485</v>
      </c>
      <c r="F741" s="35">
        <f>'прил.6'!G630</f>
        <v>0</v>
      </c>
    </row>
    <row r="742" spans="1:6" ht="16.5">
      <c r="A742" s="34" t="s">
        <v>462</v>
      </c>
      <c r="B742" s="14" t="s">
        <v>434</v>
      </c>
      <c r="C742" s="14"/>
      <c r="D742" s="14"/>
      <c r="E742" s="14"/>
      <c r="F742" s="35">
        <f>F743+F764+F821+F832+F747</f>
        <v>1116576.3</v>
      </c>
    </row>
    <row r="743" spans="1:6" ht="16.5">
      <c r="A743" s="34" t="s">
        <v>219</v>
      </c>
      <c r="B743" s="14" t="s">
        <v>434</v>
      </c>
      <c r="C743" s="14" t="s">
        <v>409</v>
      </c>
      <c r="D743" s="14"/>
      <c r="E743" s="14"/>
      <c r="F743" s="35">
        <f>F744</f>
        <v>10694.5</v>
      </c>
    </row>
    <row r="744" spans="1:6" s="119" customFormat="1" ht="16.5">
      <c r="A744" s="111" t="s">
        <v>220</v>
      </c>
      <c r="B744" s="14" t="s">
        <v>434</v>
      </c>
      <c r="C744" s="14" t="s">
        <v>409</v>
      </c>
      <c r="D744" s="14" t="s">
        <v>221</v>
      </c>
      <c r="E744" s="14"/>
      <c r="F744" s="35">
        <f>F745</f>
        <v>10694.5</v>
      </c>
    </row>
    <row r="745" spans="1:6" s="120" customFormat="1" ht="33">
      <c r="A745" s="111" t="s">
        <v>222</v>
      </c>
      <c r="B745" s="14" t="s">
        <v>434</v>
      </c>
      <c r="C745" s="14" t="s">
        <v>409</v>
      </c>
      <c r="D745" s="14" t="s">
        <v>223</v>
      </c>
      <c r="E745" s="14"/>
      <c r="F745" s="35">
        <f>F746</f>
        <v>10694.5</v>
      </c>
    </row>
    <row r="746" spans="1:6" ht="16.5">
      <c r="A746" s="116" t="s">
        <v>54</v>
      </c>
      <c r="B746" s="14" t="s">
        <v>434</v>
      </c>
      <c r="C746" s="14" t="s">
        <v>409</v>
      </c>
      <c r="D746" s="14" t="s">
        <v>223</v>
      </c>
      <c r="E746" s="14" t="s">
        <v>55</v>
      </c>
      <c r="F746" s="35">
        <f>'прил.6'!G172</f>
        <v>10694.5</v>
      </c>
    </row>
    <row r="747" spans="1:6" ht="16.5">
      <c r="A747" s="40" t="s">
        <v>464</v>
      </c>
      <c r="B747" s="14" t="s">
        <v>434</v>
      </c>
      <c r="C747" s="14" t="s">
        <v>411</v>
      </c>
      <c r="D747" s="14"/>
      <c r="E747" s="14"/>
      <c r="F747" s="35">
        <f>F759+F751+F748</f>
        <v>93992.8</v>
      </c>
    </row>
    <row r="748" spans="1:6" ht="16.5">
      <c r="A748" s="40" t="s">
        <v>46</v>
      </c>
      <c r="B748" s="50" t="s">
        <v>434</v>
      </c>
      <c r="C748" s="50" t="s">
        <v>411</v>
      </c>
      <c r="D748" s="50" t="s">
        <v>47</v>
      </c>
      <c r="E748" s="50"/>
      <c r="F748" s="35">
        <f>F749</f>
        <v>367.3</v>
      </c>
    </row>
    <row r="749" spans="1:6" ht="49.5">
      <c r="A749" s="40" t="s">
        <v>519</v>
      </c>
      <c r="B749" s="50" t="s">
        <v>434</v>
      </c>
      <c r="C749" s="50" t="s">
        <v>411</v>
      </c>
      <c r="D749" s="50" t="s">
        <v>517</v>
      </c>
      <c r="E749" s="50"/>
      <c r="F749" s="35">
        <f>F750</f>
        <v>367.3</v>
      </c>
    </row>
    <row r="750" spans="1:6" ht="16.5">
      <c r="A750" s="40" t="s">
        <v>538</v>
      </c>
      <c r="B750" s="50" t="s">
        <v>434</v>
      </c>
      <c r="C750" s="50" t="s">
        <v>411</v>
      </c>
      <c r="D750" s="50" t="s">
        <v>517</v>
      </c>
      <c r="E750" s="50" t="s">
        <v>539</v>
      </c>
      <c r="F750" s="154">
        <f>'прил.6'!G921</f>
        <v>367.3</v>
      </c>
    </row>
    <row r="751" spans="1:6" ht="16.5">
      <c r="A751" s="101" t="s">
        <v>494</v>
      </c>
      <c r="B751" s="14" t="s">
        <v>434</v>
      </c>
      <c r="C751" s="14" t="s">
        <v>411</v>
      </c>
      <c r="D751" s="14" t="s">
        <v>631</v>
      </c>
      <c r="E751" s="14"/>
      <c r="F751" s="35">
        <f>F754+F752+F756</f>
        <v>763.1</v>
      </c>
    </row>
    <row r="752" spans="1:6" ht="33">
      <c r="A752" s="111" t="s">
        <v>224</v>
      </c>
      <c r="B752" s="14" t="s">
        <v>434</v>
      </c>
      <c r="C752" s="14" t="s">
        <v>411</v>
      </c>
      <c r="D752" s="14" t="s">
        <v>24</v>
      </c>
      <c r="E752" s="14"/>
      <c r="F752" s="35">
        <f>F753</f>
        <v>40</v>
      </c>
    </row>
    <row r="753" spans="1:6" ht="16.5">
      <c r="A753" s="118" t="s">
        <v>538</v>
      </c>
      <c r="B753" s="14" t="s">
        <v>434</v>
      </c>
      <c r="C753" s="14" t="s">
        <v>411</v>
      </c>
      <c r="D753" s="14" t="s">
        <v>24</v>
      </c>
      <c r="E753" s="14" t="s">
        <v>539</v>
      </c>
      <c r="F753" s="35">
        <f>'прил.6'!G924</f>
        <v>40</v>
      </c>
    </row>
    <row r="754" spans="1:6" ht="33">
      <c r="A754" s="40" t="s">
        <v>225</v>
      </c>
      <c r="B754" s="14" t="s">
        <v>434</v>
      </c>
      <c r="C754" s="14" t="s">
        <v>411</v>
      </c>
      <c r="D754" s="14" t="s">
        <v>226</v>
      </c>
      <c r="E754" s="14"/>
      <c r="F754" s="35">
        <f>F755</f>
        <v>413.1</v>
      </c>
    </row>
    <row r="755" spans="1:6" ht="16.5">
      <c r="A755" s="118" t="s">
        <v>538</v>
      </c>
      <c r="B755" s="14" t="s">
        <v>434</v>
      </c>
      <c r="C755" s="14" t="s">
        <v>411</v>
      </c>
      <c r="D755" s="14" t="s">
        <v>226</v>
      </c>
      <c r="E755" s="14" t="s">
        <v>539</v>
      </c>
      <c r="F755" s="35">
        <f>'прил.6'!G926</f>
        <v>413.1</v>
      </c>
    </row>
    <row r="756" spans="1:6" ht="49.5">
      <c r="A756" s="101" t="s">
        <v>227</v>
      </c>
      <c r="B756" s="14" t="s">
        <v>434</v>
      </c>
      <c r="C756" s="14" t="s">
        <v>411</v>
      </c>
      <c r="D756" s="14" t="s">
        <v>228</v>
      </c>
      <c r="E756" s="14"/>
      <c r="F756" s="35">
        <f>F757+F758</f>
        <v>310</v>
      </c>
    </row>
    <row r="757" spans="1:6" ht="16.5" hidden="1">
      <c r="A757" s="101" t="s">
        <v>484</v>
      </c>
      <c r="B757" s="14" t="s">
        <v>434</v>
      </c>
      <c r="C757" s="14" t="s">
        <v>411</v>
      </c>
      <c r="D757" s="14" t="s">
        <v>228</v>
      </c>
      <c r="E757" s="14" t="s">
        <v>485</v>
      </c>
      <c r="F757" s="35">
        <f>'прил.6'!G928</f>
        <v>0</v>
      </c>
    </row>
    <row r="758" spans="1:6" ht="16.5">
      <c r="A758" s="118" t="s">
        <v>538</v>
      </c>
      <c r="B758" s="14" t="s">
        <v>434</v>
      </c>
      <c r="C758" s="14" t="s">
        <v>411</v>
      </c>
      <c r="D758" s="14" t="s">
        <v>228</v>
      </c>
      <c r="E758" s="14" t="s">
        <v>539</v>
      </c>
      <c r="F758" s="35">
        <f>'прил.6'!G929</f>
        <v>310</v>
      </c>
    </row>
    <row r="759" spans="1:6" ht="16.5">
      <c r="A759" s="34" t="s">
        <v>502</v>
      </c>
      <c r="B759" s="14" t="s">
        <v>434</v>
      </c>
      <c r="C759" s="14" t="s">
        <v>411</v>
      </c>
      <c r="D759" s="14" t="s">
        <v>503</v>
      </c>
      <c r="E759" s="14"/>
      <c r="F759" s="35">
        <f>F760</f>
        <v>92862.4</v>
      </c>
    </row>
    <row r="760" spans="1:6" ht="104.25" customHeight="1">
      <c r="A760" s="34" t="s">
        <v>110</v>
      </c>
      <c r="B760" s="14" t="s">
        <v>434</v>
      </c>
      <c r="C760" s="14" t="s">
        <v>411</v>
      </c>
      <c r="D760" s="14" t="s">
        <v>111</v>
      </c>
      <c r="E760" s="14"/>
      <c r="F760" s="35">
        <f>F762+F763+F761</f>
        <v>92862.4</v>
      </c>
    </row>
    <row r="761" spans="1:6" ht="16.5">
      <c r="A761" s="116" t="s">
        <v>54</v>
      </c>
      <c r="B761" s="14" t="s">
        <v>434</v>
      </c>
      <c r="C761" s="14" t="s">
        <v>411</v>
      </c>
      <c r="D761" s="14" t="s">
        <v>111</v>
      </c>
      <c r="E761" s="14" t="s">
        <v>55</v>
      </c>
      <c r="F761" s="154">
        <f>'прил.6'!G932</f>
        <v>90</v>
      </c>
    </row>
    <row r="762" spans="1:6" ht="33.75" customHeight="1">
      <c r="A762" s="118" t="s">
        <v>595</v>
      </c>
      <c r="B762" s="14" t="s">
        <v>434</v>
      </c>
      <c r="C762" s="14" t="s">
        <v>411</v>
      </c>
      <c r="D762" s="14" t="s">
        <v>111</v>
      </c>
      <c r="E762" s="14" t="s">
        <v>596</v>
      </c>
      <c r="F762" s="35">
        <f>'прил.6'!G933</f>
        <v>92772.4</v>
      </c>
    </row>
    <row r="763" spans="1:6" ht="16.5" hidden="1">
      <c r="A763" s="118" t="s">
        <v>538</v>
      </c>
      <c r="B763" s="14" t="s">
        <v>434</v>
      </c>
      <c r="C763" s="14" t="s">
        <v>411</v>
      </c>
      <c r="D763" s="14" t="s">
        <v>111</v>
      </c>
      <c r="E763" s="14" t="s">
        <v>539</v>
      </c>
      <c r="F763" s="35">
        <f>'прил.6'!G934</f>
        <v>0</v>
      </c>
    </row>
    <row r="764" spans="1:6" ht="16.5">
      <c r="A764" s="34" t="s">
        <v>465</v>
      </c>
      <c r="B764" s="14" t="s">
        <v>434</v>
      </c>
      <c r="C764" s="14" t="s">
        <v>413</v>
      </c>
      <c r="D764" s="14"/>
      <c r="E764" s="14"/>
      <c r="F764" s="35">
        <f>F768+F780+F801+F804+F817+F765</f>
        <v>866573.9</v>
      </c>
    </row>
    <row r="765" spans="1:6" ht="16.5">
      <c r="A765" s="128" t="s">
        <v>229</v>
      </c>
      <c r="B765" s="51" t="s">
        <v>434</v>
      </c>
      <c r="C765" s="51" t="s">
        <v>413</v>
      </c>
      <c r="D765" s="51" t="s">
        <v>230</v>
      </c>
      <c r="E765" s="14"/>
      <c r="F765" s="35">
        <f>F766</f>
        <v>571.9</v>
      </c>
    </row>
    <row r="766" spans="1:6" ht="16.5">
      <c r="A766" s="128" t="s">
        <v>231</v>
      </c>
      <c r="B766" s="51" t="s">
        <v>434</v>
      </c>
      <c r="C766" s="51" t="s">
        <v>413</v>
      </c>
      <c r="D766" s="51" t="s">
        <v>232</v>
      </c>
      <c r="E766" s="14"/>
      <c r="F766" s="35">
        <f>F767</f>
        <v>571.9</v>
      </c>
    </row>
    <row r="767" spans="1:6" ht="16.5">
      <c r="A767" s="34" t="s">
        <v>233</v>
      </c>
      <c r="B767" s="51" t="s">
        <v>434</v>
      </c>
      <c r="C767" s="51" t="s">
        <v>413</v>
      </c>
      <c r="D767" s="51" t="s">
        <v>232</v>
      </c>
      <c r="E767" s="14" t="s">
        <v>234</v>
      </c>
      <c r="F767" s="35">
        <f>'прил.6'!G176</f>
        <v>571.9</v>
      </c>
    </row>
    <row r="768" spans="1:6" s="119" customFormat="1" ht="16.5">
      <c r="A768" s="116" t="s">
        <v>235</v>
      </c>
      <c r="B768" s="14" t="s">
        <v>434</v>
      </c>
      <c r="C768" s="14" t="s">
        <v>413</v>
      </c>
      <c r="D768" s="14" t="s">
        <v>236</v>
      </c>
      <c r="E768" s="14"/>
      <c r="F768" s="35">
        <f>F769+F774+F776+F778</f>
        <v>219769.9</v>
      </c>
    </row>
    <row r="769" spans="1:6" s="120" customFormat="1" ht="120.75" customHeight="1">
      <c r="A769" s="101" t="s">
        <v>237</v>
      </c>
      <c r="B769" s="14" t="s">
        <v>434</v>
      </c>
      <c r="C769" s="14" t="s">
        <v>413</v>
      </c>
      <c r="D769" s="14" t="s">
        <v>238</v>
      </c>
      <c r="E769" s="14"/>
      <c r="F769" s="35">
        <f>F771+F773</f>
        <v>42045.3</v>
      </c>
    </row>
    <row r="770" spans="1:6" s="105" customFormat="1" ht="70.5" customHeight="1">
      <c r="A770" s="101" t="s">
        <v>239</v>
      </c>
      <c r="B770" s="14" t="s">
        <v>434</v>
      </c>
      <c r="C770" s="14" t="s">
        <v>413</v>
      </c>
      <c r="D770" s="14" t="s">
        <v>240</v>
      </c>
      <c r="E770" s="14"/>
      <c r="F770" s="35">
        <f>F771</f>
        <v>26811</v>
      </c>
    </row>
    <row r="771" spans="1:6" s="105" customFormat="1" ht="18" customHeight="1">
      <c r="A771" s="34" t="s">
        <v>241</v>
      </c>
      <c r="B771" s="14" t="s">
        <v>434</v>
      </c>
      <c r="C771" s="14" t="s">
        <v>413</v>
      </c>
      <c r="D771" s="14" t="s">
        <v>240</v>
      </c>
      <c r="E771" s="14" t="s">
        <v>55</v>
      </c>
      <c r="F771" s="35">
        <f>'прил.6'!G180</f>
        <v>26811</v>
      </c>
    </row>
    <row r="772" spans="1:6" s="105" customFormat="1" ht="57.75" customHeight="1">
      <c r="A772" s="101" t="s">
        <v>243</v>
      </c>
      <c r="B772" s="14" t="s">
        <v>434</v>
      </c>
      <c r="C772" s="14" t="s">
        <v>413</v>
      </c>
      <c r="D772" s="14" t="s">
        <v>244</v>
      </c>
      <c r="E772" s="14"/>
      <c r="F772" s="154">
        <f>F773</f>
        <v>15234.3</v>
      </c>
    </row>
    <row r="773" spans="1:6" ht="16.5">
      <c r="A773" s="34" t="s">
        <v>241</v>
      </c>
      <c r="B773" s="14" t="s">
        <v>434</v>
      </c>
      <c r="C773" s="14" t="s">
        <v>413</v>
      </c>
      <c r="D773" s="14" t="s">
        <v>244</v>
      </c>
      <c r="E773" s="14" t="s">
        <v>55</v>
      </c>
      <c r="F773" s="35">
        <f>'прил.6'!G182</f>
        <v>15234.3</v>
      </c>
    </row>
    <row r="774" spans="1:6" s="105" customFormat="1" ht="34.5" customHeight="1">
      <c r="A774" s="116" t="s">
        <v>245</v>
      </c>
      <c r="B774" s="14" t="s">
        <v>434</v>
      </c>
      <c r="C774" s="14" t="s">
        <v>413</v>
      </c>
      <c r="D774" s="14" t="s">
        <v>246</v>
      </c>
      <c r="E774" s="14"/>
      <c r="F774" s="35">
        <f>F775</f>
        <v>152557.7</v>
      </c>
    </row>
    <row r="775" spans="1:6" s="105" customFormat="1" ht="17.25" customHeight="1">
      <c r="A775" s="116" t="s">
        <v>54</v>
      </c>
      <c r="B775" s="14" t="s">
        <v>434</v>
      </c>
      <c r="C775" s="14" t="s">
        <v>413</v>
      </c>
      <c r="D775" s="14" t="s">
        <v>247</v>
      </c>
      <c r="E775" s="14" t="s">
        <v>55</v>
      </c>
      <c r="F775" s="35">
        <f>'прил.6'!G938</f>
        <v>152557.7</v>
      </c>
    </row>
    <row r="776" spans="1:6" ht="33.75" customHeight="1">
      <c r="A776" s="116" t="s">
        <v>248</v>
      </c>
      <c r="B776" s="14" t="s">
        <v>434</v>
      </c>
      <c r="C776" s="14" t="s">
        <v>413</v>
      </c>
      <c r="D776" s="14" t="s">
        <v>249</v>
      </c>
      <c r="E776" s="14"/>
      <c r="F776" s="35">
        <f>F777</f>
        <v>25117.9</v>
      </c>
    </row>
    <row r="777" spans="1:6" ht="21.75" customHeight="1">
      <c r="A777" s="116" t="s">
        <v>54</v>
      </c>
      <c r="B777" s="14" t="s">
        <v>434</v>
      </c>
      <c r="C777" s="14" t="s">
        <v>413</v>
      </c>
      <c r="D777" s="14" t="s">
        <v>249</v>
      </c>
      <c r="E777" s="14" t="s">
        <v>55</v>
      </c>
      <c r="F777" s="35">
        <f>'прил.6'!G940</f>
        <v>25117.9</v>
      </c>
    </row>
    <row r="778" spans="1:6" ht="21.75" customHeight="1">
      <c r="A778" s="34" t="s">
        <v>250</v>
      </c>
      <c r="B778" s="14" t="s">
        <v>434</v>
      </c>
      <c r="C778" s="14" t="s">
        <v>413</v>
      </c>
      <c r="D778" s="14" t="s">
        <v>251</v>
      </c>
      <c r="E778" s="14"/>
      <c r="F778" s="35">
        <f>F779</f>
        <v>49</v>
      </c>
    </row>
    <row r="779" spans="1:6" ht="21.75" customHeight="1">
      <c r="A779" s="34" t="s">
        <v>241</v>
      </c>
      <c r="B779" s="14" t="s">
        <v>434</v>
      </c>
      <c r="C779" s="14" t="s">
        <v>413</v>
      </c>
      <c r="D779" s="14" t="s">
        <v>251</v>
      </c>
      <c r="E779" s="14" t="s">
        <v>55</v>
      </c>
      <c r="F779" s="35">
        <f>'прил.6'!G184</f>
        <v>49</v>
      </c>
    </row>
    <row r="780" spans="1:6" ht="19.5" customHeight="1">
      <c r="A780" s="116" t="s">
        <v>46</v>
      </c>
      <c r="B780" s="14" t="s">
        <v>434</v>
      </c>
      <c r="C780" s="14" t="s">
        <v>413</v>
      </c>
      <c r="D780" s="14" t="s">
        <v>47</v>
      </c>
      <c r="E780" s="14"/>
      <c r="F780" s="35">
        <f>F781+F784</f>
        <v>30281.4</v>
      </c>
    </row>
    <row r="781" spans="1:6" ht="20.25" customHeight="1">
      <c r="A781" s="34" t="s">
        <v>252</v>
      </c>
      <c r="B781" s="14" t="s">
        <v>434</v>
      </c>
      <c r="C781" s="14" t="s">
        <v>413</v>
      </c>
      <c r="D781" s="14" t="s">
        <v>253</v>
      </c>
      <c r="E781" s="14"/>
      <c r="F781" s="35">
        <f>F782</f>
        <v>13204</v>
      </c>
    </row>
    <row r="782" spans="1:6" ht="20.25" customHeight="1">
      <c r="A782" s="34" t="s">
        <v>254</v>
      </c>
      <c r="B782" s="14" t="s">
        <v>434</v>
      </c>
      <c r="C782" s="14" t="s">
        <v>413</v>
      </c>
      <c r="D782" s="14" t="s">
        <v>255</v>
      </c>
      <c r="E782" s="14"/>
      <c r="F782" s="154">
        <f>SUM(F783)</f>
        <v>13204</v>
      </c>
    </row>
    <row r="783" spans="1:6" ht="21.75" customHeight="1">
      <c r="A783" s="116" t="s">
        <v>256</v>
      </c>
      <c r="B783" s="14" t="s">
        <v>434</v>
      </c>
      <c r="C783" s="14" t="s">
        <v>413</v>
      </c>
      <c r="D783" s="14" t="s">
        <v>255</v>
      </c>
      <c r="E783" s="14" t="s">
        <v>257</v>
      </c>
      <c r="F783" s="35">
        <f>'прил.6'!G944+'прил.6'!G321</f>
        <v>13204</v>
      </c>
    </row>
    <row r="784" spans="1:6" ht="21.75" customHeight="1">
      <c r="A784" s="116" t="s">
        <v>48</v>
      </c>
      <c r="B784" s="14" t="s">
        <v>434</v>
      </c>
      <c r="C784" s="14" t="s">
        <v>413</v>
      </c>
      <c r="D784" s="14" t="s">
        <v>49</v>
      </c>
      <c r="E784" s="14"/>
      <c r="F784" s="35">
        <f>F785+F787+F789+F791+F793+F795+F797+F799</f>
        <v>17077.4</v>
      </c>
    </row>
    <row r="785" spans="1:6" ht="38.25" customHeight="1">
      <c r="A785" s="116" t="s">
        <v>258</v>
      </c>
      <c r="B785" s="14" t="s">
        <v>434</v>
      </c>
      <c r="C785" s="14" t="s">
        <v>413</v>
      </c>
      <c r="D785" s="14" t="s">
        <v>259</v>
      </c>
      <c r="E785" s="14"/>
      <c r="F785" s="35">
        <f>F786</f>
        <v>216</v>
      </c>
    </row>
    <row r="786" spans="1:6" ht="18.75" customHeight="1">
      <c r="A786" s="116" t="s">
        <v>54</v>
      </c>
      <c r="B786" s="14" t="s">
        <v>434</v>
      </c>
      <c r="C786" s="14" t="s">
        <v>413</v>
      </c>
      <c r="D786" s="14" t="s">
        <v>259</v>
      </c>
      <c r="E786" s="14" t="s">
        <v>55</v>
      </c>
      <c r="F786" s="35">
        <f>'прил.6'!G947</f>
        <v>216</v>
      </c>
    </row>
    <row r="787" spans="1:6" ht="33">
      <c r="A787" s="116" t="s">
        <v>339</v>
      </c>
      <c r="B787" s="14" t="s">
        <v>434</v>
      </c>
      <c r="C787" s="14" t="s">
        <v>413</v>
      </c>
      <c r="D787" s="14" t="s">
        <v>260</v>
      </c>
      <c r="E787" s="14"/>
      <c r="F787" s="35">
        <f>F788</f>
        <v>266.7</v>
      </c>
    </row>
    <row r="788" spans="1:6" ht="16.5" customHeight="1">
      <c r="A788" s="116" t="s">
        <v>54</v>
      </c>
      <c r="B788" s="14" t="s">
        <v>434</v>
      </c>
      <c r="C788" s="14" t="s">
        <v>413</v>
      </c>
      <c r="D788" s="14" t="s">
        <v>260</v>
      </c>
      <c r="E788" s="14" t="s">
        <v>55</v>
      </c>
      <c r="F788" s="35">
        <f>'прил.6'!G949</f>
        <v>266.7</v>
      </c>
    </row>
    <row r="789" spans="1:6" ht="33" customHeight="1">
      <c r="A789" s="116" t="s">
        <v>362</v>
      </c>
      <c r="B789" s="14" t="s">
        <v>434</v>
      </c>
      <c r="C789" s="14" t="s">
        <v>413</v>
      </c>
      <c r="D789" s="14" t="s">
        <v>261</v>
      </c>
      <c r="E789" s="14"/>
      <c r="F789" s="35">
        <f>F790</f>
        <v>500</v>
      </c>
    </row>
    <row r="790" spans="1:6" ht="16.5" customHeight="1">
      <c r="A790" s="116" t="s">
        <v>54</v>
      </c>
      <c r="B790" s="14" t="s">
        <v>434</v>
      </c>
      <c r="C790" s="14" t="s">
        <v>413</v>
      </c>
      <c r="D790" s="14" t="s">
        <v>261</v>
      </c>
      <c r="E790" s="14" t="s">
        <v>55</v>
      </c>
      <c r="F790" s="35">
        <f>'прил.6'!G951</f>
        <v>500</v>
      </c>
    </row>
    <row r="791" spans="1:6" ht="36.75" customHeight="1">
      <c r="A791" s="116" t="s">
        <v>265</v>
      </c>
      <c r="B791" s="14" t="s">
        <v>434</v>
      </c>
      <c r="C791" s="14" t="s">
        <v>413</v>
      </c>
      <c r="D791" s="14" t="s">
        <v>266</v>
      </c>
      <c r="E791" s="14"/>
      <c r="F791" s="35">
        <f>F792</f>
        <v>18</v>
      </c>
    </row>
    <row r="792" spans="1:6" ht="16.5" customHeight="1">
      <c r="A792" s="127" t="s">
        <v>54</v>
      </c>
      <c r="B792" s="14" t="s">
        <v>434</v>
      </c>
      <c r="C792" s="14" t="s">
        <v>413</v>
      </c>
      <c r="D792" s="14" t="s">
        <v>266</v>
      </c>
      <c r="E792" s="14" t="s">
        <v>55</v>
      </c>
      <c r="F792" s="154">
        <f>'прил.6'!G953</f>
        <v>18</v>
      </c>
    </row>
    <row r="793" spans="1:6" ht="16.5" customHeight="1">
      <c r="A793" s="135" t="s">
        <v>602</v>
      </c>
      <c r="B793" s="14" t="s">
        <v>434</v>
      </c>
      <c r="C793" s="14" t="s">
        <v>413</v>
      </c>
      <c r="D793" s="136" t="s">
        <v>359</v>
      </c>
      <c r="E793" s="136"/>
      <c r="F793" s="35">
        <f>F794</f>
        <v>4739.8</v>
      </c>
    </row>
    <row r="794" spans="1:6" ht="16.5" customHeight="1">
      <c r="A794" s="135" t="s">
        <v>54</v>
      </c>
      <c r="B794" s="14" t="s">
        <v>434</v>
      </c>
      <c r="C794" s="14" t="s">
        <v>413</v>
      </c>
      <c r="D794" s="136" t="s">
        <v>359</v>
      </c>
      <c r="E794" s="136" t="s">
        <v>55</v>
      </c>
      <c r="F794" s="35">
        <f>'прил.6'!G525</f>
        <v>4739.8</v>
      </c>
    </row>
    <row r="795" spans="1:6" ht="26.25" customHeight="1">
      <c r="A795" s="137" t="s">
        <v>603</v>
      </c>
      <c r="B795" s="14" t="s">
        <v>434</v>
      </c>
      <c r="C795" s="14" t="s">
        <v>413</v>
      </c>
      <c r="D795" s="136" t="s">
        <v>361</v>
      </c>
      <c r="E795" s="136"/>
      <c r="F795" s="35">
        <f>F796</f>
        <v>10684.2</v>
      </c>
    </row>
    <row r="796" spans="1:6" ht="16.5" customHeight="1">
      <c r="A796" s="138" t="s">
        <v>54</v>
      </c>
      <c r="B796" s="139" t="s">
        <v>434</v>
      </c>
      <c r="C796" s="139" t="s">
        <v>413</v>
      </c>
      <c r="D796" s="140" t="s">
        <v>361</v>
      </c>
      <c r="E796" s="140" t="s">
        <v>55</v>
      </c>
      <c r="F796" s="64">
        <f>'прил.6'!G636+'прил.6'!G955</f>
        <v>10684.2</v>
      </c>
    </row>
    <row r="797" spans="1:6" ht="31.5" customHeight="1">
      <c r="A797" s="131" t="s">
        <v>137</v>
      </c>
      <c r="B797" s="14" t="s">
        <v>434</v>
      </c>
      <c r="C797" s="14" t="s">
        <v>413</v>
      </c>
      <c r="D797" s="14" t="s">
        <v>377</v>
      </c>
      <c r="E797" s="14"/>
      <c r="F797" s="35">
        <f>F798</f>
        <v>152.7</v>
      </c>
    </row>
    <row r="798" spans="1:6" ht="16.5" customHeight="1">
      <c r="A798" s="111" t="s">
        <v>54</v>
      </c>
      <c r="B798" s="14" t="s">
        <v>326</v>
      </c>
      <c r="C798" s="14" t="s">
        <v>413</v>
      </c>
      <c r="D798" s="14" t="s">
        <v>377</v>
      </c>
      <c r="E798" s="14" t="s">
        <v>55</v>
      </c>
      <c r="F798" s="35">
        <f>'прил.6'!G957</f>
        <v>152.7</v>
      </c>
    </row>
    <row r="799" spans="1:6" ht="31.5" customHeight="1">
      <c r="A799" s="66" t="s">
        <v>507</v>
      </c>
      <c r="B799" s="14" t="s">
        <v>434</v>
      </c>
      <c r="C799" s="14" t="s">
        <v>413</v>
      </c>
      <c r="D799" s="14" t="s">
        <v>396</v>
      </c>
      <c r="E799" s="14"/>
      <c r="F799" s="35">
        <f>F800</f>
        <v>500</v>
      </c>
    </row>
    <row r="800" spans="1:6" ht="16.5" customHeight="1">
      <c r="A800" s="111" t="s">
        <v>54</v>
      </c>
      <c r="B800" s="14" t="s">
        <v>434</v>
      </c>
      <c r="C800" s="14" t="s">
        <v>413</v>
      </c>
      <c r="D800" s="14" t="s">
        <v>396</v>
      </c>
      <c r="E800" s="14" t="s">
        <v>55</v>
      </c>
      <c r="F800" s="35">
        <f>'прил.6'!G959</f>
        <v>500</v>
      </c>
    </row>
    <row r="801" spans="1:6" ht="18" customHeight="1">
      <c r="A801" s="34" t="s">
        <v>494</v>
      </c>
      <c r="B801" s="14" t="s">
        <v>434</v>
      </c>
      <c r="C801" s="14" t="s">
        <v>413</v>
      </c>
      <c r="D801" s="14" t="s">
        <v>631</v>
      </c>
      <c r="E801" s="14"/>
      <c r="F801" s="35">
        <f>F802</f>
        <v>713.5</v>
      </c>
    </row>
    <row r="802" spans="1:6" ht="38.25" customHeight="1">
      <c r="A802" s="49" t="s">
        <v>267</v>
      </c>
      <c r="B802" s="14" t="s">
        <v>434</v>
      </c>
      <c r="C802" s="14" t="s">
        <v>413</v>
      </c>
      <c r="D802" s="14" t="s">
        <v>268</v>
      </c>
      <c r="E802" s="14"/>
      <c r="F802" s="154">
        <f>F803</f>
        <v>713.5</v>
      </c>
    </row>
    <row r="803" spans="1:6" ht="15.75" customHeight="1">
      <c r="A803" s="34" t="s">
        <v>233</v>
      </c>
      <c r="B803" s="14" t="s">
        <v>434</v>
      </c>
      <c r="C803" s="14" t="s">
        <v>413</v>
      </c>
      <c r="D803" s="14" t="s">
        <v>268</v>
      </c>
      <c r="E803" s="14" t="s">
        <v>234</v>
      </c>
      <c r="F803" s="35">
        <f>'прил.6'!G187</f>
        <v>713.5</v>
      </c>
    </row>
    <row r="804" spans="1:6" ht="17.25" customHeight="1">
      <c r="A804" s="34" t="s">
        <v>502</v>
      </c>
      <c r="B804" s="14" t="s">
        <v>434</v>
      </c>
      <c r="C804" s="14" t="s">
        <v>413</v>
      </c>
      <c r="D804" s="14" t="s">
        <v>503</v>
      </c>
      <c r="E804" s="14"/>
      <c r="F804" s="35">
        <f>F805+F812+F815</f>
        <v>614686.5</v>
      </c>
    </row>
    <row r="805" spans="1:6" ht="15.75" customHeight="1">
      <c r="A805" s="111" t="s">
        <v>85</v>
      </c>
      <c r="B805" s="14" t="s">
        <v>434</v>
      </c>
      <c r="C805" s="14" t="s">
        <v>413</v>
      </c>
      <c r="D805" s="14" t="s">
        <v>59</v>
      </c>
      <c r="E805" s="14"/>
      <c r="F805" s="35">
        <f>F806+F810</f>
        <v>8135</v>
      </c>
    </row>
    <row r="806" spans="1:6" ht="113.25" customHeight="1">
      <c r="A806" s="111" t="s">
        <v>86</v>
      </c>
      <c r="B806" s="14" t="s">
        <v>434</v>
      </c>
      <c r="C806" s="14" t="s">
        <v>413</v>
      </c>
      <c r="D806" s="14" t="s">
        <v>87</v>
      </c>
      <c r="E806" s="14"/>
      <c r="F806" s="35">
        <f>F807+F809+F808</f>
        <v>3088.8</v>
      </c>
    </row>
    <row r="807" spans="1:6" ht="16.5" customHeight="1">
      <c r="A807" s="34" t="s">
        <v>241</v>
      </c>
      <c r="B807" s="14" t="s">
        <v>434</v>
      </c>
      <c r="C807" s="14" t="s">
        <v>413</v>
      </c>
      <c r="D807" s="14" t="s">
        <v>87</v>
      </c>
      <c r="E807" s="14" t="s">
        <v>55</v>
      </c>
      <c r="F807" s="35">
        <f>'прил.6'!G963+'прил.6'!G529</f>
        <v>1551.1</v>
      </c>
    </row>
    <row r="808" spans="1:6" ht="16.5" customHeight="1">
      <c r="A808" s="111" t="s">
        <v>109</v>
      </c>
      <c r="B808" s="14" t="s">
        <v>434</v>
      </c>
      <c r="C808" s="14" t="s">
        <v>413</v>
      </c>
      <c r="D808" s="14" t="s">
        <v>87</v>
      </c>
      <c r="E808" s="14" t="s">
        <v>101</v>
      </c>
      <c r="F808" s="35">
        <f>'прил.6'!G530</f>
        <v>848.8</v>
      </c>
    </row>
    <row r="809" spans="1:6" ht="37.5" customHeight="1">
      <c r="A809" s="111" t="s">
        <v>595</v>
      </c>
      <c r="B809" s="14" t="s">
        <v>434</v>
      </c>
      <c r="C809" s="14" t="s">
        <v>413</v>
      </c>
      <c r="D809" s="14" t="s">
        <v>87</v>
      </c>
      <c r="E809" s="14" t="s">
        <v>596</v>
      </c>
      <c r="F809" s="35">
        <f>'прил.6'!G531</f>
        <v>688.9</v>
      </c>
    </row>
    <row r="810" spans="1:6" ht="123.75" customHeight="1">
      <c r="A810" s="34" t="s">
        <v>271</v>
      </c>
      <c r="B810" s="14" t="s">
        <v>434</v>
      </c>
      <c r="C810" s="14" t="s">
        <v>413</v>
      </c>
      <c r="D810" s="14" t="s">
        <v>272</v>
      </c>
      <c r="E810" s="14"/>
      <c r="F810" s="35">
        <f>F811</f>
        <v>5046.2</v>
      </c>
    </row>
    <row r="811" spans="1:6" ht="16.5" customHeight="1">
      <c r="A811" s="34" t="s">
        <v>241</v>
      </c>
      <c r="B811" s="14" t="s">
        <v>434</v>
      </c>
      <c r="C811" s="14" t="s">
        <v>413</v>
      </c>
      <c r="D811" s="14" t="s">
        <v>272</v>
      </c>
      <c r="E811" s="14" t="s">
        <v>55</v>
      </c>
      <c r="F811" s="35">
        <f>'прил.6'!G533</f>
        <v>5046.2</v>
      </c>
    </row>
    <row r="812" spans="1:6" ht="105" customHeight="1">
      <c r="A812" s="34" t="s">
        <v>110</v>
      </c>
      <c r="B812" s="14" t="s">
        <v>434</v>
      </c>
      <c r="C812" s="14" t="s">
        <v>413</v>
      </c>
      <c r="D812" s="14" t="s">
        <v>111</v>
      </c>
      <c r="E812" s="14"/>
      <c r="F812" s="154">
        <f>F813+F814</f>
        <v>386911.8</v>
      </c>
    </row>
    <row r="813" spans="1:6" ht="17.25" customHeight="1">
      <c r="A813" s="34" t="s">
        <v>241</v>
      </c>
      <c r="B813" s="14" t="s">
        <v>434</v>
      </c>
      <c r="C813" s="14" t="s">
        <v>413</v>
      </c>
      <c r="D813" s="14" t="s">
        <v>111</v>
      </c>
      <c r="E813" s="14" t="s">
        <v>55</v>
      </c>
      <c r="F813" s="35">
        <f>'прил.6'!G965</f>
        <v>384161.8</v>
      </c>
    </row>
    <row r="814" spans="1:6" ht="17.25" customHeight="1">
      <c r="A814" s="118" t="s">
        <v>538</v>
      </c>
      <c r="B814" s="14" t="s">
        <v>434</v>
      </c>
      <c r="C814" s="14" t="s">
        <v>413</v>
      </c>
      <c r="D814" s="14" t="s">
        <v>111</v>
      </c>
      <c r="E814" s="14" t="s">
        <v>539</v>
      </c>
      <c r="F814" s="35">
        <f>'прил.6'!G966</f>
        <v>2750</v>
      </c>
    </row>
    <row r="815" spans="1:6" ht="69" customHeight="1">
      <c r="A815" s="34" t="s">
        <v>273</v>
      </c>
      <c r="B815" s="14" t="s">
        <v>434</v>
      </c>
      <c r="C815" s="14" t="s">
        <v>413</v>
      </c>
      <c r="D815" s="14" t="s">
        <v>274</v>
      </c>
      <c r="E815" s="14"/>
      <c r="F815" s="35">
        <f>F816</f>
        <v>219639.7</v>
      </c>
    </row>
    <row r="816" spans="1:6" ht="19.5" customHeight="1">
      <c r="A816" s="34" t="s">
        <v>109</v>
      </c>
      <c r="B816" s="14" t="s">
        <v>434</v>
      </c>
      <c r="C816" s="14" t="s">
        <v>413</v>
      </c>
      <c r="D816" s="14" t="s">
        <v>274</v>
      </c>
      <c r="E816" s="14" t="s">
        <v>101</v>
      </c>
      <c r="F816" s="35">
        <f>'прил.6'!G968</f>
        <v>219639.7</v>
      </c>
    </row>
    <row r="817" spans="1:6" ht="17.25" customHeight="1">
      <c r="A817" s="40" t="s">
        <v>492</v>
      </c>
      <c r="B817" s="14" t="s">
        <v>434</v>
      </c>
      <c r="C817" s="14" t="s">
        <v>413</v>
      </c>
      <c r="D817" s="14" t="s">
        <v>493</v>
      </c>
      <c r="E817" s="14"/>
      <c r="F817" s="35">
        <f>F818</f>
        <v>550.7</v>
      </c>
    </row>
    <row r="818" spans="1:6" ht="17.25" customHeight="1">
      <c r="A818" s="40" t="s">
        <v>494</v>
      </c>
      <c r="B818" s="14" t="s">
        <v>434</v>
      </c>
      <c r="C818" s="14" t="s">
        <v>413</v>
      </c>
      <c r="D818" s="14" t="s">
        <v>495</v>
      </c>
      <c r="E818" s="14"/>
      <c r="F818" s="35">
        <f>F819</f>
        <v>550.7</v>
      </c>
    </row>
    <row r="819" spans="1:6" ht="18" customHeight="1">
      <c r="A819" s="34" t="s">
        <v>107</v>
      </c>
      <c r="B819" s="14" t="s">
        <v>434</v>
      </c>
      <c r="C819" s="14" t="s">
        <v>413</v>
      </c>
      <c r="D819" s="14" t="s">
        <v>275</v>
      </c>
      <c r="E819" s="14"/>
      <c r="F819" s="35">
        <f>F820</f>
        <v>550.7</v>
      </c>
    </row>
    <row r="820" spans="1:6" ht="18" customHeight="1">
      <c r="A820" s="34" t="s">
        <v>233</v>
      </c>
      <c r="B820" s="14" t="s">
        <v>434</v>
      </c>
      <c r="C820" s="14" t="s">
        <v>413</v>
      </c>
      <c r="D820" s="14" t="s">
        <v>275</v>
      </c>
      <c r="E820" s="14" t="s">
        <v>234</v>
      </c>
      <c r="F820" s="35">
        <f>'прил.6'!G191</f>
        <v>550.7</v>
      </c>
    </row>
    <row r="821" spans="1:6" ht="17.25" customHeight="1">
      <c r="A821" s="34" t="s">
        <v>466</v>
      </c>
      <c r="B821" s="14" t="s">
        <v>434</v>
      </c>
      <c r="C821" s="14" t="s">
        <v>415</v>
      </c>
      <c r="D821" s="14"/>
      <c r="E821" s="14"/>
      <c r="F821" s="35">
        <f>F826+F822</f>
        <v>87150.59999999999</v>
      </c>
    </row>
    <row r="822" spans="1:6" ht="17.25" customHeight="1">
      <c r="A822" s="66" t="s">
        <v>46</v>
      </c>
      <c r="B822" s="50" t="s">
        <v>434</v>
      </c>
      <c r="C822" s="50" t="s">
        <v>415</v>
      </c>
      <c r="D822" s="50" t="s">
        <v>47</v>
      </c>
      <c r="E822" s="50"/>
      <c r="F822" s="154">
        <f>F823</f>
        <v>2015.7</v>
      </c>
    </row>
    <row r="823" spans="1:6" ht="17.25" customHeight="1">
      <c r="A823" s="66" t="s">
        <v>48</v>
      </c>
      <c r="B823" s="50" t="s">
        <v>434</v>
      </c>
      <c r="C823" s="50" t="s">
        <v>415</v>
      </c>
      <c r="D823" s="50" t="s">
        <v>49</v>
      </c>
      <c r="E823" s="50"/>
      <c r="F823" s="35">
        <f>F824</f>
        <v>2015.7</v>
      </c>
    </row>
    <row r="824" spans="1:6" ht="37.5" customHeight="1">
      <c r="A824" s="48" t="s">
        <v>136</v>
      </c>
      <c r="B824" s="50" t="s">
        <v>434</v>
      </c>
      <c r="C824" s="50" t="s">
        <v>415</v>
      </c>
      <c r="D824" s="50" t="s">
        <v>2</v>
      </c>
      <c r="E824" s="50"/>
      <c r="F824" s="35">
        <f>F825</f>
        <v>2015.7</v>
      </c>
    </row>
    <row r="825" spans="1:6" ht="17.25" customHeight="1">
      <c r="A825" s="101" t="s">
        <v>54</v>
      </c>
      <c r="B825" s="50" t="s">
        <v>434</v>
      </c>
      <c r="C825" s="50" t="s">
        <v>415</v>
      </c>
      <c r="D825" s="50" t="s">
        <v>2</v>
      </c>
      <c r="E825" s="50" t="s">
        <v>55</v>
      </c>
      <c r="F825" s="35">
        <f>'прил.6'!G538</f>
        <v>2015.7</v>
      </c>
    </row>
    <row r="826" spans="1:6" ht="18.75" customHeight="1">
      <c r="A826" s="116" t="s">
        <v>498</v>
      </c>
      <c r="B826" s="14" t="s">
        <v>434</v>
      </c>
      <c r="C826" s="14" t="s">
        <v>415</v>
      </c>
      <c r="D826" s="14" t="s">
        <v>499</v>
      </c>
      <c r="E826" s="14"/>
      <c r="F826" s="35">
        <f>F827+F829</f>
        <v>85134.9</v>
      </c>
    </row>
    <row r="827" spans="1:6" ht="69" customHeight="1">
      <c r="A827" s="116" t="s">
        <v>276</v>
      </c>
      <c r="B827" s="14" t="s">
        <v>434</v>
      </c>
      <c r="C827" s="14" t="s">
        <v>415</v>
      </c>
      <c r="D827" s="14" t="s">
        <v>277</v>
      </c>
      <c r="E827" s="14"/>
      <c r="F827" s="35">
        <f>F828</f>
        <v>44182.4</v>
      </c>
    </row>
    <row r="828" spans="1:6" ht="18" customHeight="1">
      <c r="A828" s="34" t="s">
        <v>241</v>
      </c>
      <c r="B828" s="14" t="s">
        <v>434</v>
      </c>
      <c r="C828" s="14" t="s">
        <v>415</v>
      </c>
      <c r="D828" s="14" t="s">
        <v>277</v>
      </c>
      <c r="E828" s="14" t="s">
        <v>55</v>
      </c>
      <c r="F828" s="35">
        <f>'прил.6'!G541</f>
        <v>44182.4</v>
      </c>
    </row>
    <row r="829" spans="1:6" s="119" customFormat="1" ht="36" customHeight="1">
      <c r="A829" s="34" t="s">
        <v>278</v>
      </c>
      <c r="B829" s="14" t="s">
        <v>434</v>
      </c>
      <c r="C829" s="14" t="s">
        <v>415</v>
      </c>
      <c r="D829" s="14" t="s">
        <v>279</v>
      </c>
      <c r="E829" s="14"/>
      <c r="F829" s="35">
        <f>F830+F831</f>
        <v>40952.5</v>
      </c>
    </row>
    <row r="830" spans="1:6" s="120" customFormat="1" ht="18" customHeight="1">
      <c r="A830" s="34" t="s">
        <v>241</v>
      </c>
      <c r="B830" s="14" t="s">
        <v>434</v>
      </c>
      <c r="C830" s="14" t="s">
        <v>415</v>
      </c>
      <c r="D830" s="14" t="s">
        <v>279</v>
      </c>
      <c r="E830" s="14" t="s">
        <v>55</v>
      </c>
      <c r="F830" s="35">
        <f>'прил.6'!G543</f>
        <v>28057</v>
      </c>
    </row>
    <row r="831" spans="1:6" s="105" customFormat="1" ht="18" customHeight="1">
      <c r="A831" s="111" t="s">
        <v>109</v>
      </c>
      <c r="B831" s="14" t="s">
        <v>434</v>
      </c>
      <c r="C831" s="14" t="s">
        <v>415</v>
      </c>
      <c r="D831" s="14" t="s">
        <v>279</v>
      </c>
      <c r="E831" s="14" t="s">
        <v>101</v>
      </c>
      <c r="F831" s="35">
        <f>'прил.6'!G544</f>
        <v>12895.5</v>
      </c>
    </row>
    <row r="832" spans="1:6" ht="19.5" customHeight="1">
      <c r="A832" s="34" t="s">
        <v>467</v>
      </c>
      <c r="B832" s="14" t="s">
        <v>434</v>
      </c>
      <c r="C832" s="14" t="s">
        <v>419</v>
      </c>
      <c r="D832" s="14"/>
      <c r="E832" s="14"/>
      <c r="F832" s="154">
        <f>F833+F836+F839+F853+F863+F845</f>
        <v>58164.5</v>
      </c>
    </row>
    <row r="833" spans="1:6" ht="33.75" customHeight="1">
      <c r="A833" s="111" t="s">
        <v>480</v>
      </c>
      <c r="B833" s="14" t="s">
        <v>434</v>
      </c>
      <c r="C833" s="14" t="s">
        <v>419</v>
      </c>
      <c r="D833" s="14" t="s">
        <v>481</v>
      </c>
      <c r="E833" s="14"/>
      <c r="F833" s="35">
        <f>F834</f>
        <v>18269.4</v>
      </c>
    </row>
    <row r="834" spans="1:6" ht="18" customHeight="1">
      <c r="A834" s="111" t="s">
        <v>486</v>
      </c>
      <c r="B834" s="14" t="s">
        <v>434</v>
      </c>
      <c r="C834" s="14" t="s">
        <v>419</v>
      </c>
      <c r="D834" s="14" t="s">
        <v>487</v>
      </c>
      <c r="E834" s="14"/>
      <c r="F834" s="35">
        <f>F835</f>
        <v>18269.4</v>
      </c>
    </row>
    <row r="835" spans="1:6" ht="19.5" customHeight="1">
      <c r="A835" s="111" t="s">
        <v>484</v>
      </c>
      <c r="B835" s="14" t="s">
        <v>434</v>
      </c>
      <c r="C835" s="14" t="s">
        <v>419</v>
      </c>
      <c r="D835" s="14" t="s">
        <v>487</v>
      </c>
      <c r="E835" s="14" t="s">
        <v>485</v>
      </c>
      <c r="F835" s="35">
        <f>'прил.6'!G972</f>
        <v>18269.4</v>
      </c>
    </row>
    <row r="836" spans="1:6" ht="50.25" customHeight="1">
      <c r="A836" s="111" t="s">
        <v>131</v>
      </c>
      <c r="B836" s="14" t="s">
        <v>434</v>
      </c>
      <c r="C836" s="14" t="s">
        <v>419</v>
      </c>
      <c r="D836" s="14" t="s">
        <v>132</v>
      </c>
      <c r="E836" s="14"/>
      <c r="F836" s="35">
        <f>F837</f>
        <v>101.5</v>
      </c>
    </row>
    <row r="837" spans="1:6" ht="18" customHeight="1">
      <c r="A837" s="34" t="s">
        <v>561</v>
      </c>
      <c r="B837" s="14" t="s">
        <v>434</v>
      </c>
      <c r="C837" s="14" t="s">
        <v>419</v>
      </c>
      <c r="D837" s="14" t="s">
        <v>133</v>
      </c>
      <c r="E837" s="14"/>
      <c r="F837" s="35">
        <f>F838</f>
        <v>101.5</v>
      </c>
    </row>
    <row r="838" spans="1:6" ht="16.5">
      <c r="A838" s="34" t="s">
        <v>559</v>
      </c>
      <c r="B838" s="14" t="s">
        <v>434</v>
      </c>
      <c r="C838" s="14" t="s">
        <v>419</v>
      </c>
      <c r="D838" s="14" t="s">
        <v>133</v>
      </c>
      <c r="E838" s="14" t="s">
        <v>560</v>
      </c>
      <c r="F838" s="35">
        <f>'прил.6'!G975</f>
        <v>101.5</v>
      </c>
    </row>
    <row r="839" spans="1:6" ht="18" customHeight="1">
      <c r="A839" s="40" t="s">
        <v>235</v>
      </c>
      <c r="B839" s="14" t="s">
        <v>434</v>
      </c>
      <c r="C839" s="14" t="s">
        <v>419</v>
      </c>
      <c r="D839" s="14" t="s">
        <v>236</v>
      </c>
      <c r="E839" s="14"/>
      <c r="F839" s="35">
        <f>F840+F842</f>
        <v>11948</v>
      </c>
    </row>
    <row r="840" spans="1:6" ht="38.25" customHeight="1">
      <c r="A840" s="116" t="s">
        <v>245</v>
      </c>
      <c r="B840" s="14" t="s">
        <v>434</v>
      </c>
      <c r="C840" s="14" t="s">
        <v>419</v>
      </c>
      <c r="D840" s="14" t="s">
        <v>247</v>
      </c>
      <c r="E840" s="14"/>
      <c r="F840" s="35">
        <f>F841</f>
        <v>1047.9</v>
      </c>
    </row>
    <row r="841" spans="1:6" ht="18" customHeight="1">
      <c r="A841" s="101" t="s">
        <v>484</v>
      </c>
      <c r="B841" s="14" t="s">
        <v>434</v>
      </c>
      <c r="C841" s="14" t="s">
        <v>419</v>
      </c>
      <c r="D841" s="14" t="s">
        <v>247</v>
      </c>
      <c r="E841" s="14" t="s">
        <v>485</v>
      </c>
      <c r="F841" s="35">
        <f>'прил.6'!G978</f>
        <v>1047.9</v>
      </c>
    </row>
    <row r="842" spans="1:6" ht="37.5" customHeight="1">
      <c r="A842" s="116" t="s">
        <v>280</v>
      </c>
      <c r="B842" s="14" t="s">
        <v>434</v>
      </c>
      <c r="C842" s="14" t="s">
        <v>419</v>
      </c>
      <c r="D842" s="14" t="s">
        <v>249</v>
      </c>
      <c r="E842" s="14"/>
      <c r="F842" s="154">
        <f>SUM(F843:F844)</f>
        <v>10900.1</v>
      </c>
    </row>
    <row r="843" spans="1:6" ht="18" customHeight="1">
      <c r="A843" s="101" t="s">
        <v>484</v>
      </c>
      <c r="B843" s="14" t="s">
        <v>434</v>
      </c>
      <c r="C843" s="14" t="s">
        <v>419</v>
      </c>
      <c r="D843" s="14" t="s">
        <v>249</v>
      </c>
      <c r="E843" s="14" t="s">
        <v>485</v>
      </c>
      <c r="F843" s="35">
        <f>'прил.6'!G980</f>
        <v>10843.6</v>
      </c>
    </row>
    <row r="844" spans="1:6" ht="20.25" customHeight="1">
      <c r="A844" s="34" t="s">
        <v>559</v>
      </c>
      <c r="B844" s="14" t="s">
        <v>434</v>
      </c>
      <c r="C844" s="14" t="s">
        <v>419</v>
      </c>
      <c r="D844" s="14" t="s">
        <v>249</v>
      </c>
      <c r="E844" s="14" t="s">
        <v>560</v>
      </c>
      <c r="F844" s="35">
        <f>'прил.6'!G981</f>
        <v>56.5</v>
      </c>
    </row>
    <row r="845" spans="1:6" ht="20.25" customHeight="1">
      <c r="A845" s="111" t="s">
        <v>494</v>
      </c>
      <c r="B845" s="14" t="s">
        <v>434</v>
      </c>
      <c r="C845" s="14" t="s">
        <v>419</v>
      </c>
      <c r="D845" s="14" t="s">
        <v>631</v>
      </c>
      <c r="E845" s="14"/>
      <c r="F845" s="35">
        <f>F846+F848+F851</f>
        <v>1726.6</v>
      </c>
    </row>
    <row r="846" spans="1:6" ht="32.25" customHeight="1">
      <c r="A846" s="111" t="s">
        <v>23</v>
      </c>
      <c r="B846" s="14" t="s">
        <v>434</v>
      </c>
      <c r="C846" s="14" t="s">
        <v>419</v>
      </c>
      <c r="D846" s="14" t="s">
        <v>24</v>
      </c>
      <c r="E846" s="14"/>
      <c r="F846" s="35">
        <f>F847</f>
        <v>50.8</v>
      </c>
    </row>
    <row r="847" spans="1:6" ht="18.75" customHeight="1">
      <c r="A847" s="116" t="s">
        <v>256</v>
      </c>
      <c r="B847" s="14" t="s">
        <v>434</v>
      </c>
      <c r="C847" s="14" t="s">
        <v>419</v>
      </c>
      <c r="D847" s="14" t="s">
        <v>24</v>
      </c>
      <c r="E847" s="14" t="s">
        <v>257</v>
      </c>
      <c r="F847" s="35">
        <f>'прил.6'!G984</f>
        <v>50.8</v>
      </c>
    </row>
    <row r="848" spans="1:6" ht="35.25" customHeight="1">
      <c r="A848" s="40" t="s">
        <v>225</v>
      </c>
      <c r="B848" s="14" t="s">
        <v>434</v>
      </c>
      <c r="C848" s="14" t="s">
        <v>419</v>
      </c>
      <c r="D848" s="14" t="s">
        <v>226</v>
      </c>
      <c r="E848" s="14"/>
      <c r="F848" s="35">
        <f>F850+F849</f>
        <v>1675.8</v>
      </c>
    </row>
    <row r="849" spans="1:6" ht="18" customHeight="1">
      <c r="A849" s="116" t="s">
        <v>256</v>
      </c>
      <c r="B849" s="14" t="s">
        <v>434</v>
      </c>
      <c r="C849" s="14" t="s">
        <v>419</v>
      </c>
      <c r="D849" s="14" t="s">
        <v>226</v>
      </c>
      <c r="E849" s="14" t="s">
        <v>257</v>
      </c>
      <c r="F849" s="35">
        <f>'прил.6'!G986</f>
        <v>1675.8</v>
      </c>
    </row>
    <row r="850" spans="1:6" ht="16.5" customHeight="1" hidden="1">
      <c r="A850" s="101" t="s">
        <v>484</v>
      </c>
      <c r="B850" s="14" t="s">
        <v>434</v>
      </c>
      <c r="C850" s="14" t="s">
        <v>419</v>
      </c>
      <c r="D850" s="14" t="s">
        <v>226</v>
      </c>
      <c r="E850" s="14" t="s">
        <v>485</v>
      </c>
      <c r="F850" s="35">
        <f>'прил.6'!G987</f>
        <v>0</v>
      </c>
    </row>
    <row r="851" spans="1:6" ht="51.75" customHeight="1" hidden="1">
      <c r="A851" s="101" t="s">
        <v>227</v>
      </c>
      <c r="B851" s="14" t="s">
        <v>434</v>
      </c>
      <c r="C851" s="14" t="s">
        <v>419</v>
      </c>
      <c r="D851" s="14" t="s">
        <v>228</v>
      </c>
      <c r="E851" s="14"/>
      <c r="F851" s="35">
        <f>F852</f>
        <v>0</v>
      </c>
    </row>
    <row r="852" spans="1:6" ht="20.25" customHeight="1" hidden="1">
      <c r="A852" s="101" t="s">
        <v>484</v>
      </c>
      <c r="B852" s="14" t="s">
        <v>434</v>
      </c>
      <c r="C852" s="14" t="s">
        <v>419</v>
      </c>
      <c r="D852" s="14" t="s">
        <v>228</v>
      </c>
      <c r="E852" s="14" t="s">
        <v>485</v>
      </c>
      <c r="F852" s="35">
        <f>'прил.6'!G989</f>
        <v>0</v>
      </c>
    </row>
    <row r="853" spans="1:6" ht="21.75" customHeight="1">
      <c r="A853" s="34" t="s">
        <v>502</v>
      </c>
      <c r="B853" s="14" t="s">
        <v>434</v>
      </c>
      <c r="C853" s="14" t="s">
        <v>419</v>
      </c>
      <c r="D853" s="14" t="s">
        <v>503</v>
      </c>
      <c r="E853" s="14"/>
      <c r="F853" s="35">
        <f>F858+F861+F854</f>
        <v>25781.4</v>
      </c>
    </row>
    <row r="854" spans="1:6" ht="101.25" customHeight="1">
      <c r="A854" s="34" t="s">
        <v>110</v>
      </c>
      <c r="B854" s="14" t="s">
        <v>434</v>
      </c>
      <c r="C854" s="14" t="s">
        <v>419</v>
      </c>
      <c r="D854" s="14" t="s">
        <v>111</v>
      </c>
      <c r="E854" s="14"/>
      <c r="F854" s="35">
        <f>F855+F856+F857</f>
        <v>19082.8</v>
      </c>
    </row>
    <row r="855" spans="1:6" ht="21.75" customHeight="1">
      <c r="A855" s="101" t="s">
        <v>484</v>
      </c>
      <c r="B855" s="14" t="s">
        <v>434</v>
      </c>
      <c r="C855" s="14" t="s">
        <v>419</v>
      </c>
      <c r="D855" s="14" t="s">
        <v>111</v>
      </c>
      <c r="E855" s="14" t="s">
        <v>485</v>
      </c>
      <c r="F855" s="35">
        <f>'прил.6'!G997</f>
        <v>12941.3</v>
      </c>
    </row>
    <row r="856" spans="1:6" ht="21.75" customHeight="1">
      <c r="A856" s="34" t="s">
        <v>559</v>
      </c>
      <c r="B856" s="14" t="s">
        <v>434</v>
      </c>
      <c r="C856" s="14" t="s">
        <v>419</v>
      </c>
      <c r="D856" s="14" t="s">
        <v>111</v>
      </c>
      <c r="E856" s="14" t="s">
        <v>560</v>
      </c>
      <c r="F856" s="35">
        <f>'прил.6'!G998</f>
        <v>5929.5</v>
      </c>
    </row>
    <row r="857" spans="1:6" ht="21.75" customHeight="1">
      <c r="A857" s="66" t="s">
        <v>256</v>
      </c>
      <c r="B857" s="14" t="s">
        <v>434</v>
      </c>
      <c r="C857" s="14" t="s">
        <v>419</v>
      </c>
      <c r="D857" s="14" t="s">
        <v>111</v>
      </c>
      <c r="E857" s="14" t="s">
        <v>257</v>
      </c>
      <c r="F857" s="35">
        <f>'прил.6'!G999</f>
        <v>212</v>
      </c>
    </row>
    <row r="858" spans="1:6" ht="49.5" customHeight="1">
      <c r="A858" s="101" t="s">
        <v>281</v>
      </c>
      <c r="B858" s="14" t="s">
        <v>434</v>
      </c>
      <c r="C858" s="14" t="s">
        <v>419</v>
      </c>
      <c r="D858" s="14" t="s">
        <v>282</v>
      </c>
      <c r="E858" s="14"/>
      <c r="F858" s="35">
        <f>F860+F859</f>
        <v>5495</v>
      </c>
    </row>
    <row r="859" spans="1:6" ht="20.25" customHeight="1">
      <c r="A859" s="111" t="s">
        <v>109</v>
      </c>
      <c r="B859" s="14" t="s">
        <v>434</v>
      </c>
      <c r="C859" s="14" t="s">
        <v>419</v>
      </c>
      <c r="D859" s="14" t="s">
        <v>282</v>
      </c>
      <c r="E859" s="14" t="s">
        <v>101</v>
      </c>
      <c r="F859" s="35">
        <f>'прил.6'!G1001</f>
        <v>2752.6</v>
      </c>
    </row>
    <row r="860" spans="1:6" ht="18" customHeight="1">
      <c r="A860" s="111" t="s">
        <v>484</v>
      </c>
      <c r="B860" s="14" t="s">
        <v>434</v>
      </c>
      <c r="C860" s="14" t="s">
        <v>419</v>
      </c>
      <c r="D860" s="14" t="s">
        <v>282</v>
      </c>
      <c r="E860" s="14" t="s">
        <v>485</v>
      </c>
      <c r="F860" s="35">
        <f>'прил.6'!G1002</f>
        <v>2742.4</v>
      </c>
    </row>
    <row r="861" spans="1:6" ht="33" customHeight="1">
      <c r="A861" s="41" t="s">
        <v>384</v>
      </c>
      <c r="B861" s="14" t="s">
        <v>434</v>
      </c>
      <c r="C861" s="14" t="s">
        <v>419</v>
      </c>
      <c r="D861" s="14" t="s">
        <v>283</v>
      </c>
      <c r="E861" s="14"/>
      <c r="F861" s="35">
        <f>F862</f>
        <v>1203.6</v>
      </c>
    </row>
    <row r="862" spans="1:6" ht="21.75" customHeight="1">
      <c r="A862" s="101" t="s">
        <v>484</v>
      </c>
      <c r="B862" s="14" t="s">
        <v>434</v>
      </c>
      <c r="C862" s="14" t="s">
        <v>419</v>
      </c>
      <c r="D862" s="14" t="s">
        <v>283</v>
      </c>
      <c r="E862" s="14" t="s">
        <v>485</v>
      </c>
      <c r="F862" s="35">
        <f>'прил.6'!G1004</f>
        <v>1203.6</v>
      </c>
    </row>
    <row r="863" spans="1:6" ht="19.5" customHeight="1">
      <c r="A863" s="34" t="s">
        <v>492</v>
      </c>
      <c r="B863" s="14" t="s">
        <v>434</v>
      </c>
      <c r="C863" s="14" t="s">
        <v>419</v>
      </c>
      <c r="D863" s="24" t="s">
        <v>493</v>
      </c>
      <c r="E863" s="24"/>
      <c r="F863" s="35">
        <f>F864</f>
        <v>337.6</v>
      </c>
    </row>
    <row r="864" spans="1:6" ht="19.5" customHeight="1">
      <c r="A864" s="34" t="s">
        <v>494</v>
      </c>
      <c r="B864" s="14" t="s">
        <v>434</v>
      </c>
      <c r="C864" s="14" t="s">
        <v>419</v>
      </c>
      <c r="D864" s="14" t="s">
        <v>495</v>
      </c>
      <c r="E864" s="24"/>
      <c r="F864" s="35">
        <f>F869+F871+F865+F867</f>
        <v>337.6</v>
      </c>
    </row>
    <row r="865" spans="1:6" ht="19.5" customHeight="1">
      <c r="A865" s="34" t="s">
        <v>571</v>
      </c>
      <c r="B865" s="14" t="s">
        <v>434</v>
      </c>
      <c r="C865" s="14" t="s">
        <v>419</v>
      </c>
      <c r="D865" s="14" t="s">
        <v>572</v>
      </c>
      <c r="E865" s="14"/>
      <c r="F865" s="35">
        <f>F866</f>
        <v>150</v>
      </c>
    </row>
    <row r="866" spans="1:6" ht="19.5" customHeight="1">
      <c r="A866" s="116" t="s">
        <v>256</v>
      </c>
      <c r="B866" s="14" t="s">
        <v>434</v>
      </c>
      <c r="C866" s="14" t="s">
        <v>419</v>
      </c>
      <c r="D866" s="14" t="s">
        <v>572</v>
      </c>
      <c r="E866" s="14" t="s">
        <v>257</v>
      </c>
      <c r="F866" s="35">
        <f>'прил.6'!G1010</f>
        <v>150</v>
      </c>
    </row>
    <row r="867" spans="1:6" ht="19.5" customHeight="1">
      <c r="A867" s="118" t="s">
        <v>667</v>
      </c>
      <c r="B867" s="14" t="s">
        <v>434</v>
      </c>
      <c r="C867" s="14" t="s">
        <v>419</v>
      </c>
      <c r="D867" s="14" t="s">
        <v>6</v>
      </c>
      <c r="E867" s="14"/>
      <c r="F867" s="35">
        <f>F868</f>
        <v>124.6</v>
      </c>
    </row>
    <row r="868" spans="1:6" ht="19.5" customHeight="1">
      <c r="A868" s="116" t="s">
        <v>256</v>
      </c>
      <c r="B868" s="14" t="s">
        <v>434</v>
      </c>
      <c r="C868" s="14" t="s">
        <v>419</v>
      </c>
      <c r="D868" s="14" t="s">
        <v>6</v>
      </c>
      <c r="E868" s="14" t="s">
        <v>257</v>
      </c>
      <c r="F868" s="35">
        <f>'прил.6'!G1012</f>
        <v>124.6</v>
      </c>
    </row>
    <row r="869" spans="1:6" ht="51.75" customHeight="1" hidden="1">
      <c r="A869" s="112" t="s">
        <v>496</v>
      </c>
      <c r="B869" s="14" t="s">
        <v>434</v>
      </c>
      <c r="C869" s="14" t="s">
        <v>419</v>
      </c>
      <c r="D869" s="14" t="s">
        <v>497</v>
      </c>
      <c r="E869" s="14"/>
      <c r="F869" s="35">
        <f>F870</f>
        <v>0</v>
      </c>
    </row>
    <row r="870" spans="1:6" ht="18.75" customHeight="1" hidden="1">
      <c r="A870" s="101" t="s">
        <v>484</v>
      </c>
      <c r="B870" s="14" t="s">
        <v>434</v>
      </c>
      <c r="C870" s="14" t="s">
        <v>419</v>
      </c>
      <c r="D870" s="14" t="s">
        <v>497</v>
      </c>
      <c r="E870" s="14" t="s">
        <v>485</v>
      </c>
      <c r="F870" s="35">
        <f>'прил.6'!G1014</f>
        <v>0</v>
      </c>
    </row>
    <row r="871" spans="1:6" ht="18.75" customHeight="1">
      <c r="A871" s="112" t="s">
        <v>578</v>
      </c>
      <c r="B871" s="14" t="s">
        <v>434</v>
      </c>
      <c r="C871" s="14" t="s">
        <v>419</v>
      </c>
      <c r="D871" s="14" t="s">
        <v>579</v>
      </c>
      <c r="E871" s="14"/>
      <c r="F871" s="35">
        <f>F872</f>
        <v>63</v>
      </c>
    </row>
    <row r="872" spans="1:6" ht="21.75" customHeight="1">
      <c r="A872" s="101" t="s">
        <v>484</v>
      </c>
      <c r="B872" s="14" t="s">
        <v>434</v>
      </c>
      <c r="C872" s="14" t="s">
        <v>419</v>
      </c>
      <c r="D872" s="14" t="s">
        <v>579</v>
      </c>
      <c r="E872" s="14" t="s">
        <v>485</v>
      </c>
      <c r="F872" s="35">
        <f>'прил.6'!G1016</f>
        <v>63</v>
      </c>
    </row>
    <row r="873" spans="1:6" ht="18.75" customHeight="1">
      <c r="A873" s="116" t="s">
        <v>468</v>
      </c>
      <c r="B873" s="24" t="s">
        <v>423</v>
      </c>
      <c r="C873" s="24"/>
      <c r="D873" s="24"/>
      <c r="E873" s="24"/>
      <c r="F873" s="35">
        <f>F874+F896+F901</f>
        <v>217696.19999999998</v>
      </c>
    </row>
    <row r="874" spans="1:6" ht="18.75" customHeight="1">
      <c r="A874" s="34" t="s">
        <v>469</v>
      </c>
      <c r="B874" s="24" t="s">
        <v>423</v>
      </c>
      <c r="C874" s="24" t="s">
        <v>409</v>
      </c>
      <c r="D874" s="24"/>
      <c r="E874" s="24"/>
      <c r="F874" s="35">
        <f>F875+F882</f>
        <v>208897.09999999998</v>
      </c>
    </row>
    <row r="875" spans="1:6" ht="18.75" customHeight="1">
      <c r="A875" s="34" t="s">
        <v>284</v>
      </c>
      <c r="B875" s="24" t="s">
        <v>423</v>
      </c>
      <c r="C875" s="24" t="s">
        <v>409</v>
      </c>
      <c r="D875" s="24" t="s">
        <v>285</v>
      </c>
      <c r="E875" s="24"/>
      <c r="F875" s="35">
        <f>F876</f>
        <v>198390.8</v>
      </c>
    </row>
    <row r="876" spans="1:6" ht="17.25" customHeight="1">
      <c r="A876" s="111" t="s">
        <v>286</v>
      </c>
      <c r="B876" s="24" t="s">
        <v>423</v>
      </c>
      <c r="C876" s="24" t="s">
        <v>409</v>
      </c>
      <c r="D876" s="24" t="s">
        <v>287</v>
      </c>
      <c r="E876" s="24"/>
      <c r="F876" s="35">
        <f>F879+F881+F880+F878+F877</f>
        <v>198390.8</v>
      </c>
    </row>
    <row r="877" spans="1:6" ht="17.25" customHeight="1">
      <c r="A877" s="66" t="s">
        <v>553</v>
      </c>
      <c r="B877" s="24" t="s">
        <v>423</v>
      </c>
      <c r="C877" s="24" t="s">
        <v>409</v>
      </c>
      <c r="D877" s="24" t="s">
        <v>287</v>
      </c>
      <c r="E877" s="24" t="s">
        <v>554</v>
      </c>
      <c r="F877" s="35">
        <v>2900</v>
      </c>
    </row>
    <row r="878" spans="1:6" ht="22.5" customHeight="1">
      <c r="A878" s="52" t="s">
        <v>288</v>
      </c>
      <c r="B878" s="24" t="s">
        <v>423</v>
      </c>
      <c r="C878" s="24" t="s">
        <v>409</v>
      </c>
      <c r="D878" s="24" t="s">
        <v>287</v>
      </c>
      <c r="E878" s="24" t="s">
        <v>289</v>
      </c>
      <c r="F878" s="35">
        <f>'прил.6'!G847</f>
        <v>609.6</v>
      </c>
    </row>
    <row r="879" spans="1:6" ht="39.75" customHeight="1">
      <c r="A879" s="34" t="s">
        <v>44</v>
      </c>
      <c r="B879" s="24" t="s">
        <v>423</v>
      </c>
      <c r="C879" s="24" t="s">
        <v>409</v>
      </c>
      <c r="D879" s="24" t="s">
        <v>287</v>
      </c>
      <c r="E879" s="24" t="s">
        <v>45</v>
      </c>
      <c r="F879" s="35">
        <f>'прил.6'!G848</f>
        <v>170345.4</v>
      </c>
    </row>
    <row r="880" spans="1:6" ht="18" customHeight="1">
      <c r="A880" s="34" t="s">
        <v>536</v>
      </c>
      <c r="B880" s="24" t="s">
        <v>423</v>
      </c>
      <c r="C880" s="24" t="s">
        <v>409</v>
      </c>
      <c r="D880" s="24" t="s">
        <v>287</v>
      </c>
      <c r="E880" s="24" t="s">
        <v>537</v>
      </c>
      <c r="F880" s="35">
        <f>'прил.6'!G849</f>
        <v>6023</v>
      </c>
    </row>
    <row r="881" spans="1:6" ht="36.75" customHeight="1">
      <c r="A881" s="111" t="s">
        <v>595</v>
      </c>
      <c r="B881" s="24" t="s">
        <v>423</v>
      </c>
      <c r="C881" s="24" t="s">
        <v>409</v>
      </c>
      <c r="D881" s="24" t="s">
        <v>287</v>
      </c>
      <c r="E881" s="24" t="s">
        <v>596</v>
      </c>
      <c r="F881" s="35">
        <f>'прил.6'!G850</f>
        <v>18512.8</v>
      </c>
    </row>
    <row r="882" spans="1:6" ht="18.75" customHeight="1">
      <c r="A882" s="40" t="s">
        <v>492</v>
      </c>
      <c r="B882" s="24" t="s">
        <v>423</v>
      </c>
      <c r="C882" s="24" t="s">
        <v>409</v>
      </c>
      <c r="D882" s="24" t="s">
        <v>493</v>
      </c>
      <c r="E882" s="24"/>
      <c r="F882" s="35">
        <f>F883+F892</f>
        <v>10506.3</v>
      </c>
    </row>
    <row r="883" spans="1:6" ht="18.75" customHeight="1">
      <c r="A883" s="40" t="s">
        <v>494</v>
      </c>
      <c r="B883" s="14" t="s">
        <v>423</v>
      </c>
      <c r="C883" s="14" t="s">
        <v>409</v>
      </c>
      <c r="D883" s="14" t="s">
        <v>495</v>
      </c>
      <c r="E883" s="14"/>
      <c r="F883" s="35">
        <f>F884+F886+F888+F890</f>
        <v>755.3</v>
      </c>
    </row>
    <row r="884" spans="1:6" ht="18" customHeight="1">
      <c r="A884" s="34" t="s">
        <v>571</v>
      </c>
      <c r="B884" s="14" t="s">
        <v>423</v>
      </c>
      <c r="C884" s="14" t="s">
        <v>409</v>
      </c>
      <c r="D884" s="14" t="s">
        <v>572</v>
      </c>
      <c r="E884" s="14"/>
      <c r="F884" s="35">
        <f>F885</f>
        <v>368.3</v>
      </c>
    </row>
    <row r="885" spans="1:6" ht="18.75" customHeight="1">
      <c r="A885" s="34" t="s">
        <v>536</v>
      </c>
      <c r="B885" s="14" t="s">
        <v>423</v>
      </c>
      <c r="C885" s="14" t="s">
        <v>409</v>
      </c>
      <c r="D885" s="14" t="s">
        <v>572</v>
      </c>
      <c r="E885" s="14" t="s">
        <v>537</v>
      </c>
      <c r="F885" s="35">
        <f>'прил.6'!G854</f>
        <v>368.3</v>
      </c>
    </row>
    <row r="886" spans="1:6" ht="17.25" customHeight="1">
      <c r="A886" s="101" t="s">
        <v>667</v>
      </c>
      <c r="B886" s="14" t="s">
        <v>423</v>
      </c>
      <c r="C886" s="14" t="s">
        <v>409</v>
      </c>
      <c r="D886" s="14" t="s">
        <v>6</v>
      </c>
      <c r="E886" s="14"/>
      <c r="F886" s="35">
        <f>F887</f>
        <v>387</v>
      </c>
    </row>
    <row r="887" spans="1:6" ht="19.5" customHeight="1">
      <c r="A887" s="116" t="s">
        <v>553</v>
      </c>
      <c r="B887" s="14" t="s">
        <v>423</v>
      </c>
      <c r="C887" s="14" t="s">
        <v>409</v>
      </c>
      <c r="D887" s="14" t="s">
        <v>6</v>
      </c>
      <c r="E887" s="14" t="s">
        <v>554</v>
      </c>
      <c r="F887" s="35">
        <f>'прил.6'!G856</f>
        <v>387</v>
      </c>
    </row>
    <row r="888" spans="1:6" ht="51" customHeight="1" hidden="1">
      <c r="A888" s="112" t="s">
        <v>496</v>
      </c>
      <c r="B888" s="14" t="s">
        <v>423</v>
      </c>
      <c r="C888" s="14" t="s">
        <v>409</v>
      </c>
      <c r="D888" s="14" t="s">
        <v>497</v>
      </c>
      <c r="E888" s="14"/>
      <c r="F888" s="35">
        <f>F889</f>
        <v>0</v>
      </c>
    </row>
    <row r="889" spans="1:6" ht="19.5" customHeight="1" hidden="1">
      <c r="A889" s="34" t="s">
        <v>536</v>
      </c>
      <c r="B889" s="14" t="s">
        <v>423</v>
      </c>
      <c r="C889" s="14" t="s">
        <v>409</v>
      </c>
      <c r="D889" s="14" t="s">
        <v>497</v>
      </c>
      <c r="E889" s="14" t="s">
        <v>537</v>
      </c>
      <c r="F889" s="35">
        <f>'прил.6'!G858</f>
        <v>0</v>
      </c>
    </row>
    <row r="890" spans="1:6" ht="51" customHeight="1" hidden="1">
      <c r="A890" s="112" t="s">
        <v>576</v>
      </c>
      <c r="B890" s="14" t="s">
        <v>423</v>
      </c>
      <c r="C890" s="14" t="s">
        <v>409</v>
      </c>
      <c r="D890" s="14" t="s">
        <v>577</v>
      </c>
      <c r="E890" s="14"/>
      <c r="F890" s="35">
        <f>F891</f>
        <v>0</v>
      </c>
    </row>
    <row r="891" spans="1:6" ht="17.25" customHeight="1" hidden="1">
      <c r="A891" s="34" t="s">
        <v>536</v>
      </c>
      <c r="B891" s="14" t="s">
        <v>423</v>
      </c>
      <c r="C891" s="14" t="s">
        <v>409</v>
      </c>
      <c r="D891" s="14" t="s">
        <v>577</v>
      </c>
      <c r="E891" s="14" t="s">
        <v>537</v>
      </c>
      <c r="F891" s="35">
        <f>'прил.6'!G860</f>
        <v>0</v>
      </c>
    </row>
    <row r="892" spans="1:6" ht="18.75" customHeight="1">
      <c r="A892" s="40" t="s">
        <v>580</v>
      </c>
      <c r="B892" s="14" t="s">
        <v>423</v>
      </c>
      <c r="C892" s="14" t="s">
        <v>409</v>
      </c>
      <c r="D892" s="14" t="s">
        <v>581</v>
      </c>
      <c r="E892" s="14"/>
      <c r="F892" s="35">
        <f>F893</f>
        <v>9751</v>
      </c>
    </row>
    <row r="893" spans="1:6" ht="18.75" customHeight="1">
      <c r="A893" s="34" t="s">
        <v>158</v>
      </c>
      <c r="B893" s="14" t="s">
        <v>423</v>
      </c>
      <c r="C893" s="14" t="s">
        <v>409</v>
      </c>
      <c r="D893" s="14" t="s">
        <v>159</v>
      </c>
      <c r="E893" s="14"/>
      <c r="F893" s="35">
        <f>F894+F895</f>
        <v>9751</v>
      </c>
    </row>
    <row r="894" spans="1:6" ht="19.5" customHeight="1">
      <c r="A894" s="116" t="s">
        <v>553</v>
      </c>
      <c r="B894" s="14" t="s">
        <v>423</v>
      </c>
      <c r="C894" s="14" t="s">
        <v>409</v>
      </c>
      <c r="D894" s="14" t="s">
        <v>159</v>
      </c>
      <c r="E894" s="14" t="s">
        <v>554</v>
      </c>
      <c r="F894" s="35">
        <f>'прил.6'!G863</f>
        <v>5500</v>
      </c>
    </row>
    <row r="895" spans="1:6" ht="18.75" customHeight="1">
      <c r="A895" s="34" t="s">
        <v>536</v>
      </c>
      <c r="B895" s="14" t="s">
        <v>423</v>
      </c>
      <c r="C895" s="14" t="s">
        <v>409</v>
      </c>
      <c r="D895" s="14" t="s">
        <v>159</v>
      </c>
      <c r="E895" s="14" t="s">
        <v>537</v>
      </c>
      <c r="F895" s="35">
        <f>'прил.6'!G864</f>
        <v>4251</v>
      </c>
    </row>
    <row r="896" spans="1:6" ht="18.75" customHeight="1" hidden="1">
      <c r="A896" s="116" t="s">
        <v>470</v>
      </c>
      <c r="B896" s="14" t="s">
        <v>423</v>
      </c>
      <c r="C896" s="14" t="s">
        <v>413</v>
      </c>
      <c r="D896" s="24"/>
      <c r="E896" s="14"/>
      <c r="F896" s="35">
        <f>F899</f>
        <v>0</v>
      </c>
    </row>
    <row r="897" spans="1:6" ht="17.25" customHeight="1" hidden="1">
      <c r="A897" s="41" t="s">
        <v>284</v>
      </c>
      <c r="B897" s="14" t="s">
        <v>423</v>
      </c>
      <c r="C897" s="14" t="s">
        <v>413</v>
      </c>
      <c r="D897" s="24" t="s">
        <v>285</v>
      </c>
      <c r="E897" s="14"/>
      <c r="F897" s="35">
        <f>F898</f>
        <v>0</v>
      </c>
    </row>
    <row r="898" spans="1:6" ht="20.25" customHeight="1" hidden="1">
      <c r="A898" s="41" t="s">
        <v>288</v>
      </c>
      <c r="B898" s="14" t="s">
        <v>423</v>
      </c>
      <c r="C898" s="14" t="s">
        <v>413</v>
      </c>
      <c r="D898" s="24" t="s">
        <v>287</v>
      </c>
      <c r="E898" s="14"/>
      <c r="F898" s="35">
        <f>F899</f>
        <v>0</v>
      </c>
    </row>
    <row r="899" spans="1:6" ht="19.5" customHeight="1" hidden="1">
      <c r="A899" s="101" t="s">
        <v>290</v>
      </c>
      <c r="B899" s="14" t="s">
        <v>423</v>
      </c>
      <c r="C899" s="14" t="s">
        <v>413</v>
      </c>
      <c r="D899" s="24" t="s">
        <v>291</v>
      </c>
      <c r="E899" s="14"/>
      <c r="F899" s="35">
        <f>F900</f>
        <v>0</v>
      </c>
    </row>
    <row r="900" spans="1:6" ht="18.75" customHeight="1" hidden="1">
      <c r="A900" s="116" t="s">
        <v>553</v>
      </c>
      <c r="B900" s="14" t="s">
        <v>423</v>
      </c>
      <c r="C900" s="14" t="s">
        <v>413</v>
      </c>
      <c r="D900" s="24" t="s">
        <v>291</v>
      </c>
      <c r="E900" s="14" t="s">
        <v>554</v>
      </c>
      <c r="F900" s="35">
        <f>'прил.6'!G869</f>
        <v>0</v>
      </c>
    </row>
    <row r="901" spans="1:6" ht="18.75" customHeight="1">
      <c r="A901" s="111" t="s">
        <v>471</v>
      </c>
      <c r="B901" s="14" t="s">
        <v>423</v>
      </c>
      <c r="C901" s="14" t="s">
        <v>417</v>
      </c>
      <c r="D901" s="14"/>
      <c r="E901" s="14"/>
      <c r="F901" s="35">
        <f>F902+F905+F909+F913</f>
        <v>8799.1</v>
      </c>
    </row>
    <row r="902" spans="1:6" ht="40.5" customHeight="1">
      <c r="A902" s="111" t="s">
        <v>480</v>
      </c>
      <c r="B902" s="14" t="s">
        <v>423</v>
      </c>
      <c r="C902" s="14" t="s">
        <v>417</v>
      </c>
      <c r="D902" s="14" t="s">
        <v>481</v>
      </c>
      <c r="E902" s="14"/>
      <c r="F902" s="35">
        <f>F903</f>
        <v>4929.5</v>
      </c>
    </row>
    <row r="903" spans="1:6" ht="18.75" customHeight="1">
      <c r="A903" s="111" t="s">
        <v>486</v>
      </c>
      <c r="B903" s="14" t="s">
        <v>423</v>
      </c>
      <c r="C903" s="14" t="s">
        <v>417</v>
      </c>
      <c r="D903" s="14" t="s">
        <v>487</v>
      </c>
      <c r="E903" s="14"/>
      <c r="F903" s="35">
        <f>F904</f>
        <v>4929.5</v>
      </c>
    </row>
    <row r="904" spans="1:6" ht="18.75" customHeight="1">
      <c r="A904" s="111" t="s">
        <v>484</v>
      </c>
      <c r="B904" s="14" t="s">
        <v>423</v>
      </c>
      <c r="C904" s="14" t="s">
        <v>417</v>
      </c>
      <c r="D904" s="14" t="s">
        <v>487</v>
      </c>
      <c r="E904" s="14" t="s">
        <v>485</v>
      </c>
      <c r="F904" s="35">
        <f>'прил.6'!G873</f>
        <v>4929.5</v>
      </c>
    </row>
    <row r="905" spans="1:6" ht="32.25" customHeight="1" hidden="1">
      <c r="A905" s="111" t="s">
        <v>608</v>
      </c>
      <c r="B905" s="24" t="s">
        <v>423</v>
      </c>
      <c r="C905" s="14" t="s">
        <v>417</v>
      </c>
      <c r="D905" s="14" t="s">
        <v>609</v>
      </c>
      <c r="E905" s="14"/>
      <c r="F905" s="35">
        <f>F906</f>
        <v>0</v>
      </c>
    </row>
    <row r="906" spans="1:6" ht="18.75" customHeight="1" hidden="1">
      <c r="A906" s="111" t="s">
        <v>610</v>
      </c>
      <c r="B906" s="24" t="s">
        <v>423</v>
      </c>
      <c r="C906" s="14" t="s">
        <v>417</v>
      </c>
      <c r="D906" s="14" t="s">
        <v>611</v>
      </c>
      <c r="E906" s="14"/>
      <c r="F906" s="35">
        <f>F907</f>
        <v>0</v>
      </c>
    </row>
    <row r="907" spans="1:6" ht="18.75" customHeight="1" hidden="1">
      <c r="A907" s="111" t="s">
        <v>182</v>
      </c>
      <c r="B907" s="24" t="s">
        <v>423</v>
      </c>
      <c r="C907" s="14" t="s">
        <v>417</v>
      </c>
      <c r="D907" s="14" t="s">
        <v>613</v>
      </c>
      <c r="E907" s="14"/>
      <c r="F907" s="35">
        <f>F908</f>
        <v>0</v>
      </c>
    </row>
    <row r="908" spans="1:6" ht="18.75" customHeight="1" hidden="1">
      <c r="A908" s="116" t="s">
        <v>614</v>
      </c>
      <c r="B908" s="24" t="s">
        <v>423</v>
      </c>
      <c r="C908" s="14" t="s">
        <v>417</v>
      </c>
      <c r="D908" s="14" t="s">
        <v>613</v>
      </c>
      <c r="E908" s="14" t="s">
        <v>615</v>
      </c>
      <c r="F908" s="35">
        <f>'прил.6'!G1256</f>
        <v>0</v>
      </c>
    </row>
    <row r="909" spans="1:6" ht="52.5" customHeight="1">
      <c r="A909" s="111" t="s">
        <v>131</v>
      </c>
      <c r="B909" s="14" t="s">
        <v>423</v>
      </c>
      <c r="C909" s="14" t="s">
        <v>417</v>
      </c>
      <c r="D909" s="14" t="s">
        <v>132</v>
      </c>
      <c r="E909" s="14"/>
      <c r="F909" s="35">
        <f>F910</f>
        <v>3594.6000000000004</v>
      </c>
    </row>
    <row r="910" spans="1:6" ht="18.75" customHeight="1">
      <c r="A910" s="34" t="s">
        <v>561</v>
      </c>
      <c r="B910" s="14" t="s">
        <v>423</v>
      </c>
      <c r="C910" s="14" t="s">
        <v>417</v>
      </c>
      <c r="D910" s="14" t="s">
        <v>133</v>
      </c>
      <c r="E910" s="14"/>
      <c r="F910" s="154">
        <f>F911+F912</f>
        <v>3594.6000000000004</v>
      </c>
    </row>
    <row r="911" spans="1:6" ht="37.5" customHeight="1">
      <c r="A911" s="118" t="s">
        <v>595</v>
      </c>
      <c r="B911" s="14" t="s">
        <v>423</v>
      </c>
      <c r="C911" s="14" t="s">
        <v>417</v>
      </c>
      <c r="D911" s="14" t="s">
        <v>133</v>
      </c>
      <c r="E911" s="14" t="s">
        <v>596</v>
      </c>
      <c r="F911" s="35">
        <f>'прил.6'!G876</f>
        <v>3508.8</v>
      </c>
    </row>
    <row r="912" spans="1:6" ht="18.75" customHeight="1">
      <c r="A912" s="118" t="s">
        <v>538</v>
      </c>
      <c r="B912" s="14" t="s">
        <v>423</v>
      </c>
      <c r="C912" s="14" t="s">
        <v>417</v>
      </c>
      <c r="D912" s="14" t="s">
        <v>133</v>
      </c>
      <c r="E912" s="14" t="s">
        <v>539</v>
      </c>
      <c r="F912" s="35">
        <f>'прил.6'!G877</f>
        <v>85.8</v>
      </c>
    </row>
    <row r="913" spans="1:6" ht="18.75" customHeight="1">
      <c r="A913" s="34" t="s">
        <v>492</v>
      </c>
      <c r="B913" s="14" t="s">
        <v>423</v>
      </c>
      <c r="C913" s="14" t="s">
        <v>417</v>
      </c>
      <c r="D913" s="14" t="s">
        <v>493</v>
      </c>
      <c r="E913" s="14"/>
      <c r="F913" s="35">
        <f>F914</f>
        <v>275</v>
      </c>
    </row>
    <row r="914" spans="1:6" ht="18.75" customHeight="1">
      <c r="A914" s="40" t="s">
        <v>494</v>
      </c>
      <c r="B914" s="14" t="s">
        <v>423</v>
      </c>
      <c r="C914" s="14" t="s">
        <v>417</v>
      </c>
      <c r="D914" s="14" t="s">
        <v>495</v>
      </c>
      <c r="E914" s="14"/>
      <c r="F914" s="35">
        <f>F917+F915</f>
        <v>275</v>
      </c>
    </row>
    <row r="915" spans="1:6" ht="18.75" customHeight="1">
      <c r="A915" s="34" t="s">
        <v>571</v>
      </c>
      <c r="B915" s="14" t="s">
        <v>423</v>
      </c>
      <c r="C915" s="14" t="s">
        <v>417</v>
      </c>
      <c r="D915" s="14" t="s">
        <v>572</v>
      </c>
      <c r="E915" s="14"/>
      <c r="F915" s="35">
        <f>F916</f>
        <v>275</v>
      </c>
    </row>
    <row r="916" spans="1:6" ht="20.25" customHeight="1">
      <c r="A916" s="53" t="s">
        <v>288</v>
      </c>
      <c r="B916" s="14" t="s">
        <v>423</v>
      </c>
      <c r="C916" s="14" t="s">
        <v>417</v>
      </c>
      <c r="D916" s="14" t="s">
        <v>572</v>
      </c>
      <c r="E916" s="14" t="s">
        <v>289</v>
      </c>
      <c r="F916" s="35">
        <f>'прил.6'!G881</f>
        <v>275</v>
      </c>
    </row>
    <row r="917" spans="1:6" ht="51.75" customHeight="1" hidden="1">
      <c r="A917" s="112" t="s">
        <v>496</v>
      </c>
      <c r="B917" s="14" t="s">
        <v>423</v>
      </c>
      <c r="C917" s="14" t="s">
        <v>417</v>
      </c>
      <c r="D917" s="14" t="s">
        <v>497</v>
      </c>
      <c r="E917" s="14"/>
      <c r="F917" s="35">
        <f>F918</f>
        <v>0</v>
      </c>
    </row>
    <row r="918" spans="1:6" ht="18.75" customHeight="1" hidden="1">
      <c r="A918" s="101" t="s">
        <v>484</v>
      </c>
      <c r="B918" s="14" t="s">
        <v>423</v>
      </c>
      <c r="C918" s="14" t="s">
        <v>417</v>
      </c>
      <c r="D918" s="14" t="s">
        <v>497</v>
      </c>
      <c r="E918" s="14" t="s">
        <v>485</v>
      </c>
      <c r="F918" s="35">
        <f>'прил.6'!G883</f>
        <v>0</v>
      </c>
    </row>
    <row r="919" spans="1:6" ht="18.75" customHeight="1">
      <c r="A919" s="34" t="s">
        <v>472</v>
      </c>
      <c r="B919" s="14" t="s">
        <v>436</v>
      </c>
      <c r="C919" s="14"/>
      <c r="D919" s="14"/>
      <c r="E919" s="14"/>
      <c r="F919" s="35">
        <f>F920</f>
        <v>47550.299999999996</v>
      </c>
    </row>
    <row r="920" spans="1:6" ht="18.75" customHeight="1">
      <c r="A920" s="34" t="s">
        <v>473</v>
      </c>
      <c r="B920" s="14" t="s">
        <v>436</v>
      </c>
      <c r="C920" s="14" t="s">
        <v>411</v>
      </c>
      <c r="D920" s="14"/>
      <c r="E920" s="14"/>
      <c r="F920" s="35">
        <f>F921+F927+F935</f>
        <v>47550.299999999996</v>
      </c>
    </row>
    <row r="921" spans="1:6" ht="19.5" customHeight="1">
      <c r="A921" s="116" t="s">
        <v>292</v>
      </c>
      <c r="B921" s="14" t="s">
        <v>436</v>
      </c>
      <c r="C921" s="14" t="s">
        <v>411</v>
      </c>
      <c r="D921" s="14" t="s">
        <v>293</v>
      </c>
      <c r="E921" s="14"/>
      <c r="F921" s="35">
        <f>F922+F924</f>
        <v>45106</v>
      </c>
    </row>
    <row r="922" spans="1:6" ht="18.75" customHeight="1">
      <c r="A922" s="34" t="s">
        <v>557</v>
      </c>
      <c r="B922" s="14" t="s">
        <v>436</v>
      </c>
      <c r="C922" s="14" t="s">
        <v>411</v>
      </c>
      <c r="D922" s="14" t="s">
        <v>294</v>
      </c>
      <c r="E922" s="14"/>
      <c r="F922" s="35">
        <f>F923</f>
        <v>95.5</v>
      </c>
    </row>
    <row r="923" spans="1:6" ht="18.75" customHeight="1">
      <c r="A923" s="34" t="s">
        <v>559</v>
      </c>
      <c r="B923" s="14" t="s">
        <v>436</v>
      </c>
      <c r="C923" s="14" t="s">
        <v>411</v>
      </c>
      <c r="D923" s="14" t="s">
        <v>294</v>
      </c>
      <c r="E923" s="14" t="s">
        <v>560</v>
      </c>
      <c r="F923" s="35">
        <f>'прил.6'!G196</f>
        <v>95.5</v>
      </c>
    </row>
    <row r="924" spans="1:6" ht="18.75" customHeight="1">
      <c r="A924" s="111" t="s">
        <v>561</v>
      </c>
      <c r="B924" s="14" t="s">
        <v>436</v>
      </c>
      <c r="C924" s="14" t="s">
        <v>411</v>
      </c>
      <c r="D924" s="14" t="s">
        <v>295</v>
      </c>
      <c r="E924" s="14"/>
      <c r="F924" s="35">
        <f>F925+F926</f>
        <v>45010.5</v>
      </c>
    </row>
    <row r="925" spans="1:6" ht="18.75" customHeight="1">
      <c r="A925" s="34" t="s">
        <v>559</v>
      </c>
      <c r="B925" s="14" t="s">
        <v>436</v>
      </c>
      <c r="C925" s="14" t="s">
        <v>411</v>
      </c>
      <c r="D925" s="14" t="s">
        <v>295</v>
      </c>
      <c r="E925" s="14" t="s">
        <v>560</v>
      </c>
      <c r="F925" s="35">
        <f>'прил.6'!G198</f>
        <v>42786.2</v>
      </c>
    </row>
    <row r="926" spans="1:6" ht="31.5" customHeight="1">
      <c r="A926" s="111" t="s">
        <v>563</v>
      </c>
      <c r="B926" s="14" t="s">
        <v>436</v>
      </c>
      <c r="C926" s="14" t="s">
        <v>411</v>
      </c>
      <c r="D926" s="14" t="s">
        <v>295</v>
      </c>
      <c r="E926" s="14" t="s">
        <v>564</v>
      </c>
      <c r="F926" s="35">
        <f>'прил.6'!G199</f>
        <v>2224.3</v>
      </c>
    </row>
    <row r="927" spans="1:6" ht="18.75" customHeight="1">
      <c r="A927" s="40" t="s">
        <v>492</v>
      </c>
      <c r="B927" s="14" t="s">
        <v>436</v>
      </c>
      <c r="C927" s="14" t="s">
        <v>411</v>
      </c>
      <c r="D927" s="14" t="s">
        <v>493</v>
      </c>
      <c r="E927" s="14"/>
      <c r="F927" s="35">
        <f>F928</f>
        <v>111.7</v>
      </c>
    </row>
    <row r="928" spans="1:6" ht="18.75" customHeight="1">
      <c r="A928" s="40" t="s">
        <v>494</v>
      </c>
      <c r="B928" s="14" t="s">
        <v>436</v>
      </c>
      <c r="C928" s="14" t="s">
        <v>411</v>
      </c>
      <c r="D928" s="14" t="s">
        <v>495</v>
      </c>
      <c r="E928" s="14"/>
      <c r="F928" s="35">
        <f>F929+F931+F933</f>
        <v>111.7</v>
      </c>
    </row>
    <row r="929" spans="1:6" ht="33.75" customHeight="1">
      <c r="A929" s="101" t="s">
        <v>108</v>
      </c>
      <c r="B929" s="14" t="s">
        <v>436</v>
      </c>
      <c r="C929" s="14" t="s">
        <v>411</v>
      </c>
      <c r="D929" s="14" t="s">
        <v>575</v>
      </c>
      <c r="E929" s="14"/>
      <c r="F929" s="35">
        <f>F930</f>
        <v>67.7</v>
      </c>
    </row>
    <row r="930" spans="1:6" ht="21" customHeight="1">
      <c r="A930" s="34" t="s">
        <v>559</v>
      </c>
      <c r="B930" s="14" t="s">
        <v>436</v>
      </c>
      <c r="C930" s="14" t="s">
        <v>411</v>
      </c>
      <c r="D930" s="14" t="s">
        <v>575</v>
      </c>
      <c r="E930" s="14" t="s">
        <v>560</v>
      </c>
      <c r="F930" s="35">
        <f>'прил.6'!G203</f>
        <v>67.7</v>
      </c>
    </row>
    <row r="931" spans="1:6" ht="48.75" customHeight="1" hidden="1">
      <c r="A931" s="112" t="s">
        <v>496</v>
      </c>
      <c r="B931" s="14" t="s">
        <v>436</v>
      </c>
      <c r="C931" s="14" t="s">
        <v>411</v>
      </c>
      <c r="D931" s="14" t="s">
        <v>497</v>
      </c>
      <c r="E931" s="14"/>
      <c r="F931" s="35">
        <f>F932</f>
        <v>0</v>
      </c>
    </row>
    <row r="932" spans="1:6" ht="18.75" customHeight="1" hidden="1">
      <c r="A932" s="34" t="s">
        <v>559</v>
      </c>
      <c r="B932" s="14" t="s">
        <v>436</v>
      </c>
      <c r="C932" s="14" t="s">
        <v>411</v>
      </c>
      <c r="D932" s="14" t="s">
        <v>497</v>
      </c>
      <c r="E932" s="14" t="s">
        <v>560</v>
      </c>
      <c r="F932" s="35">
        <f>'прил.6'!G205</f>
        <v>0</v>
      </c>
    </row>
    <row r="933" spans="1:6" ht="48.75" customHeight="1">
      <c r="A933" s="34" t="s">
        <v>576</v>
      </c>
      <c r="B933" s="14" t="s">
        <v>436</v>
      </c>
      <c r="C933" s="14" t="s">
        <v>411</v>
      </c>
      <c r="D933" s="14" t="s">
        <v>577</v>
      </c>
      <c r="E933" s="14"/>
      <c r="F933" s="35">
        <f>F934</f>
        <v>44</v>
      </c>
    </row>
    <row r="934" spans="1:6" ht="18.75" customHeight="1">
      <c r="A934" s="34" t="s">
        <v>559</v>
      </c>
      <c r="B934" s="14" t="s">
        <v>436</v>
      </c>
      <c r="C934" s="14" t="s">
        <v>411</v>
      </c>
      <c r="D934" s="14" t="s">
        <v>577</v>
      </c>
      <c r="E934" s="14" t="s">
        <v>560</v>
      </c>
      <c r="F934" s="35">
        <f>'прил.6'!G207</f>
        <v>44</v>
      </c>
    </row>
    <row r="935" spans="1:6" ht="18.75" customHeight="1">
      <c r="A935" s="101" t="s">
        <v>584</v>
      </c>
      <c r="B935" s="14" t="s">
        <v>436</v>
      </c>
      <c r="C935" s="14" t="s">
        <v>411</v>
      </c>
      <c r="D935" s="14" t="s">
        <v>585</v>
      </c>
      <c r="E935" s="14"/>
      <c r="F935" s="35">
        <f>F936+F937</f>
        <v>2332.6</v>
      </c>
    </row>
    <row r="936" spans="1:6" ht="18.75" customHeight="1">
      <c r="A936" s="34" t="s">
        <v>559</v>
      </c>
      <c r="B936" s="14" t="s">
        <v>436</v>
      </c>
      <c r="C936" s="14" t="s">
        <v>411</v>
      </c>
      <c r="D936" s="14" t="s">
        <v>585</v>
      </c>
      <c r="E936" s="14" t="s">
        <v>560</v>
      </c>
      <c r="F936" s="35">
        <f>'прил.6'!G209</f>
        <v>2185.5</v>
      </c>
    </row>
    <row r="937" spans="1:6" ht="40.5" customHeight="1">
      <c r="A937" s="111" t="s">
        <v>586</v>
      </c>
      <c r="B937" s="14" t="s">
        <v>436</v>
      </c>
      <c r="C937" s="14" t="s">
        <v>411</v>
      </c>
      <c r="D937" s="14" t="s">
        <v>585</v>
      </c>
      <c r="E937" s="14" t="s">
        <v>564</v>
      </c>
      <c r="F937" s="35">
        <f>'прил.6'!G210</f>
        <v>147.1</v>
      </c>
    </row>
    <row r="938" spans="1:6" ht="20.25" customHeight="1">
      <c r="A938" s="34" t="s">
        <v>474</v>
      </c>
      <c r="B938" s="14" t="s">
        <v>425</v>
      </c>
      <c r="C938" s="14"/>
      <c r="D938" s="14"/>
      <c r="E938" s="14"/>
      <c r="F938" s="35">
        <f>F940</f>
        <v>1590</v>
      </c>
    </row>
    <row r="939" spans="1:6" ht="18.75" customHeight="1">
      <c r="A939" s="141" t="s">
        <v>508</v>
      </c>
      <c r="B939" s="14" t="s">
        <v>425</v>
      </c>
      <c r="C939" s="14" t="s">
        <v>409</v>
      </c>
      <c r="D939" s="14"/>
      <c r="E939" s="14"/>
      <c r="F939" s="35">
        <f>F940</f>
        <v>1590</v>
      </c>
    </row>
    <row r="940" spans="1:6" ht="18.75" customHeight="1">
      <c r="A940" s="34" t="s">
        <v>296</v>
      </c>
      <c r="B940" s="14" t="s">
        <v>425</v>
      </c>
      <c r="C940" s="14" t="s">
        <v>409</v>
      </c>
      <c r="D940" s="14" t="s">
        <v>297</v>
      </c>
      <c r="E940" s="14"/>
      <c r="F940" s="35">
        <f>F941</f>
        <v>1590</v>
      </c>
    </row>
    <row r="941" spans="1:6" ht="18.75" customHeight="1">
      <c r="A941" s="111" t="s">
        <v>298</v>
      </c>
      <c r="B941" s="14" t="s">
        <v>425</v>
      </c>
      <c r="C941" s="14" t="s">
        <v>409</v>
      </c>
      <c r="D941" s="14" t="s">
        <v>299</v>
      </c>
      <c r="E941" s="14"/>
      <c r="F941" s="35">
        <f>F942</f>
        <v>1590</v>
      </c>
    </row>
    <row r="942" spans="1:6" ht="18.75" customHeight="1">
      <c r="A942" s="34" t="s">
        <v>532</v>
      </c>
      <c r="B942" s="14" t="s">
        <v>425</v>
      </c>
      <c r="C942" s="14" t="s">
        <v>409</v>
      </c>
      <c r="D942" s="14" t="s">
        <v>299</v>
      </c>
      <c r="E942" s="14" t="s">
        <v>533</v>
      </c>
      <c r="F942" s="35">
        <f>'прил.6'!G667</f>
        <v>1590</v>
      </c>
    </row>
    <row r="943" spans="1:6" ht="17.25" customHeight="1">
      <c r="A943" s="134" t="s">
        <v>475</v>
      </c>
      <c r="B943" s="54"/>
      <c r="C943" s="54"/>
      <c r="D943" s="54"/>
      <c r="E943" s="55"/>
      <c r="F943" s="56">
        <f>F14+F129+F149+F259+F350+F366+F574+F651+F742+F873+F919+F938</f>
        <v>7087356.2</v>
      </c>
    </row>
    <row r="944" ht="12.75">
      <c r="F944" s="183"/>
    </row>
    <row r="945" ht="12.75">
      <c r="F945" s="184">
        <f>F943-'прил.6'!G1286</f>
        <v>0</v>
      </c>
    </row>
    <row r="946" ht="12.75">
      <c r="F946" s="184"/>
    </row>
    <row r="947" ht="12.75">
      <c r="F947" s="183"/>
    </row>
    <row r="948" ht="12.75">
      <c r="F948" s="183"/>
    </row>
    <row r="949" ht="12.75">
      <c r="F949" s="183"/>
    </row>
    <row r="950" ht="12.75">
      <c r="F950" s="183"/>
    </row>
    <row r="951" ht="12.75">
      <c r="F951" s="183"/>
    </row>
    <row r="952" ht="12.75">
      <c r="F952" s="183"/>
    </row>
    <row r="953" ht="12.75">
      <c r="F953" s="183"/>
    </row>
    <row r="954" ht="12.75">
      <c r="F954" s="183"/>
    </row>
    <row r="955" ht="12.75">
      <c r="F955" s="183"/>
    </row>
    <row r="956" spans="4:6" ht="16.5">
      <c r="D956" s="57"/>
      <c r="F956" s="183"/>
    </row>
    <row r="957" spans="4:6" ht="16.5">
      <c r="D957" s="57"/>
      <c r="F957" s="183"/>
    </row>
    <row r="958" spans="4:6" ht="16.5">
      <c r="D958" s="57"/>
      <c r="F958" s="183"/>
    </row>
  </sheetData>
  <sheetProtection selectLockedCells="1" selectUnlockedCells="1"/>
  <mergeCells count="3">
    <mergeCell ref="A9:E9"/>
    <mergeCell ref="A8:F8"/>
    <mergeCell ref="A10:F10"/>
  </mergeCells>
  <printOptions/>
  <pageMargins left="1.18125" right="0.39375" top="0.7875" bottom="0.39375" header="0.39375" footer="0.5118055555555555"/>
  <pageSetup fitToHeight="0" fitToWidth="1" horizontalDpi="300" verticalDpi="300" orientation="portrait" paperSize="9" scale="54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309"/>
  <sheetViews>
    <sheetView showZeros="0" view="pageBreakPreview" zoomScale="80" zoomScaleNormal="85" zoomScaleSheetLayoutView="80" zoomScalePageLayoutView="0" workbookViewId="0" topLeftCell="A1224">
      <selection activeCell="G1224" sqref="G1:G16384"/>
    </sheetView>
  </sheetViews>
  <sheetFormatPr defaultColWidth="9.00390625" defaultRowHeight="12.75"/>
  <cols>
    <col min="1" max="1" width="0.37109375" style="70" customWidth="1"/>
    <col min="2" max="2" width="80.00390625" style="143" customWidth="1"/>
    <col min="3" max="3" width="10.25390625" style="143" customWidth="1"/>
    <col min="4" max="4" width="9.75390625" style="143" customWidth="1"/>
    <col min="5" max="5" width="10.375" style="143" customWidth="1"/>
    <col min="6" max="6" width="13.25390625" style="143" customWidth="1"/>
    <col min="7" max="7" width="19.625" style="143" customWidth="1"/>
    <col min="8" max="8" width="13.875" style="100" hidden="1" customWidth="1"/>
    <col min="9" max="9" width="21.875" style="81" bestFit="1" customWidth="1"/>
    <col min="10" max="10" width="16.125" style="82" bestFit="1" customWidth="1"/>
    <col min="11" max="11" width="21.25390625" style="70" customWidth="1"/>
    <col min="12" max="16384" width="9.125" style="70" customWidth="1"/>
  </cols>
  <sheetData>
    <row r="1" spans="6:12" ht="16.5">
      <c r="F1" s="144"/>
      <c r="G1" s="149" t="s">
        <v>688</v>
      </c>
      <c r="H1" s="72"/>
      <c r="I1" s="73"/>
      <c r="J1" s="74"/>
      <c r="K1" s="71"/>
      <c r="L1" s="71"/>
    </row>
    <row r="2" spans="6:12" ht="16.5">
      <c r="F2" s="144"/>
      <c r="G2" s="149" t="s">
        <v>687</v>
      </c>
      <c r="H2" s="72"/>
      <c r="I2" s="73"/>
      <c r="J2" s="74"/>
      <c r="K2" s="71"/>
      <c r="L2" s="71"/>
    </row>
    <row r="3" spans="6:12" ht="16.5">
      <c r="F3" s="144"/>
      <c r="G3" s="149" t="s">
        <v>269</v>
      </c>
      <c r="H3" s="72"/>
      <c r="I3" s="73"/>
      <c r="J3" s="74"/>
      <c r="K3" s="71"/>
      <c r="L3" s="71"/>
    </row>
    <row r="4" spans="6:12" ht="16.5">
      <c r="F4" s="144"/>
      <c r="G4" s="145"/>
      <c r="H4" s="72"/>
      <c r="I4" s="73"/>
      <c r="J4" s="74"/>
      <c r="K4" s="71"/>
      <c r="L4" s="71"/>
    </row>
    <row r="5" spans="6:12" ht="16.5">
      <c r="F5" s="144"/>
      <c r="G5" s="146"/>
      <c r="H5" s="75"/>
      <c r="I5" s="76"/>
      <c r="J5" s="77"/>
      <c r="K5" s="71"/>
      <c r="L5" s="71"/>
    </row>
    <row r="6" spans="6:12" ht="16.5" customHeight="1" hidden="1">
      <c r="F6" s="144"/>
      <c r="G6" s="145"/>
      <c r="H6" s="72"/>
      <c r="I6" s="73"/>
      <c r="J6" s="74"/>
      <c r="K6" s="71"/>
      <c r="L6" s="71"/>
    </row>
    <row r="7" spans="6:12" ht="16.5" customHeight="1" hidden="1">
      <c r="F7" s="144"/>
      <c r="G7" s="145"/>
      <c r="H7" s="72"/>
      <c r="I7" s="73"/>
      <c r="J7" s="74"/>
      <c r="K7" s="71"/>
      <c r="L7" s="71"/>
    </row>
    <row r="8" spans="6:12" ht="16.5" customHeight="1" hidden="1">
      <c r="F8" s="144"/>
      <c r="G8" s="145"/>
      <c r="H8" s="72"/>
      <c r="I8" s="73"/>
      <c r="J8" s="74"/>
      <c r="K8" s="71"/>
      <c r="L8" s="71"/>
    </row>
    <row r="9" spans="6:12" ht="16.5" customHeight="1" hidden="1">
      <c r="F9" s="144"/>
      <c r="G9" s="145"/>
      <c r="H9" s="72"/>
      <c r="I9" s="73"/>
      <c r="J9" s="74"/>
      <c r="K9" s="71"/>
      <c r="L9" s="71"/>
    </row>
    <row r="10" spans="6:8" ht="16.5">
      <c r="F10" s="144"/>
      <c r="G10" s="147"/>
      <c r="H10" s="80"/>
    </row>
    <row r="11" spans="7:8" ht="12" customHeight="1">
      <c r="G11" s="147"/>
      <c r="H11" s="80"/>
    </row>
    <row r="12" spans="2:8" ht="14.25" customHeight="1">
      <c r="B12" s="175" t="s">
        <v>403</v>
      </c>
      <c r="C12" s="179"/>
      <c r="D12" s="179"/>
      <c r="E12" s="179"/>
      <c r="F12" s="179"/>
      <c r="G12" s="147"/>
      <c r="H12" s="80"/>
    </row>
    <row r="13" spans="2:8" ht="18" customHeight="1">
      <c r="B13" s="180" t="s">
        <v>270</v>
      </c>
      <c r="C13" s="179"/>
      <c r="D13" s="179"/>
      <c r="E13" s="179"/>
      <c r="F13" s="179"/>
      <c r="G13" s="147"/>
      <c r="H13" s="80"/>
    </row>
    <row r="14" spans="2:8" ht="16.5">
      <c r="B14" s="178" t="s">
        <v>394</v>
      </c>
      <c r="C14" s="179"/>
      <c r="D14" s="179"/>
      <c r="E14" s="179"/>
      <c r="F14" s="179"/>
      <c r="G14" s="147"/>
      <c r="H14" s="80"/>
    </row>
    <row r="15" spans="2:8" ht="12" customHeight="1">
      <c r="B15" s="148"/>
      <c r="C15" s="148"/>
      <c r="D15" s="144"/>
      <c r="E15" s="144"/>
      <c r="F15" s="144"/>
      <c r="G15" s="147"/>
      <c r="H15" s="80"/>
    </row>
    <row r="16" spans="2:8" ht="10.5" customHeight="1">
      <c r="B16" s="148"/>
      <c r="C16" s="148"/>
      <c r="D16" s="144"/>
      <c r="E16" s="144"/>
      <c r="F16" s="144"/>
      <c r="G16" s="147"/>
      <c r="H16" s="80"/>
    </row>
    <row r="17" spans="2:8" ht="16.5">
      <c r="B17" s="147"/>
      <c r="C17" s="144"/>
      <c r="D17" s="144"/>
      <c r="E17" s="144"/>
      <c r="F17" s="144"/>
      <c r="G17" s="149" t="s">
        <v>476</v>
      </c>
      <c r="H17" s="80"/>
    </row>
    <row r="18" spans="2:10" s="86" customFormat="1" ht="83.25" customHeight="1">
      <c r="B18" s="150" t="s">
        <v>405</v>
      </c>
      <c r="C18" s="151" t="s">
        <v>300</v>
      </c>
      <c r="D18" s="108" t="s">
        <v>406</v>
      </c>
      <c r="E18" s="108" t="s">
        <v>477</v>
      </c>
      <c r="F18" s="108" t="s">
        <v>478</v>
      </c>
      <c r="G18" s="108" t="s">
        <v>389</v>
      </c>
      <c r="H18" s="83" t="s">
        <v>516</v>
      </c>
      <c r="I18" s="84"/>
      <c r="J18" s="85"/>
    </row>
    <row r="19" spans="2:11" ht="18.75" customHeight="1">
      <c r="B19" s="152" t="s">
        <v>301</v>
      </c>
      <c r="C19" s="153">
        <v>801</v>
      </c>
      <c r="D19" s="50"/>
      <c r="E19" s="50"/>
      <c r="F19" s="50"/>
      <c r="G19" s="154">
        <f>SUM(G20,G94,G114,G147,G168,G192)</f>
        <v>462731.39999999997</v>
      </c>
      <c r="H19" s="87" t="e">
        <f>G19/#REF!</f>
        <v>#REF!</v>
      </c>
      <c r="K19" s="82"/>
    </row>
    <row r="20" spans="2:11" ht="18" customHeight="1">
      <c r="B20" s="152" t="s">
        <v>302</v>
      </c>
      <c r="C20" s="153">
        <v>801</v>
      </c>
      <c r="D20" s="50" t="s">
        <v>409</v>
      </c>
      <c r="E20" s="50"/>
      <c r="F20" s="50"/>
      <c r="G20" s="154">
        <f>SUM(G21,G25,G45,G53,G48)</f>
        <v>208743</v>
      </c>
      <c r="H20" s="87" t="e">
        <f>G20/#REF!</f>
        <v>#REF!</v>
      </c>
      <c r="K20" s="82"/>
    </row>
    <row r="21" spans="2:11" ht="33.75" customHeight="1">
      <c r="B21" s="152" t="s">
        <v>410</v>
      </c>
      <c r="C21" s="153">
        <v>801</v>
      </c>
      <c r="D21" s="50" t="s">
        <v>409</v>
      </c>
      <c r="E21" s="50" t="s">
        <v>411</v>
      </c>
      <c r="F21" s="50"/>
      <c r="G21" s="154">
        <f>SUM(G22)</f>
        <v>1932.5</v>
      </c>
      <c r="H21" s="87" t="e">
        <f>G21/#REF!</f>
        <v>#REF!</v>
      </c>
      <c r="K21" s="82"/>
    </row>
    <row r="22" spans="2:11" ht="48.75" customHeight="1">
      <c r="B22" s="101" t="s">
        <v>480</v>
      </c>
      <c r="C22" s="153">
        <v>801</v>
      </c>
      <c r="D22" s="50" t="s">
        <v>409</v>
      </c>
      <c r="E22" s="50" t="s">
        <v>411</v>
      </c>
      <c r="F22" s="50" t="s">
        <v>481</v>
      </c>
      <c r="G22" s="154">
        <f>SUM(G23)</f>
        <v>1932.5</v>
      </c>
      <c r="H22" s="87" t="e">
        <f>G22/#REF!</f>
        <v>#REF!</v>
      </c>
      <c r="K22" s="82"/>
    </row>
    <row r="23" spans="2:11" ht="18.75" customHeight="1">
      <c r="B23" s="101" t="s">
        <v>482</v>
      </c>
      <c r="C23" s="153">
        <v>801</v>
      </c>
      <c r="D23" s="50" t="s">
        <v>409</v>
      </c>
      <c r="E23" s="50" t="s">
        <v>411</v>
      </c>
      <c r="F23" s="50" t="s">
        <v>483</v>
      </c>
      <c r="G23" s="154">
        <f>SUM(G24)</f>
        <v>1932.5</v>
      </c>
      <c r="H23" s="87" t="e">
        <f>G23/#REF!</f>
        <v>#REF!</v>
      </c>
      <c r="K23" s="82"/>
    </row>
    <row r="24" spans="2:11" ht="19.5" customHeight="1">
      <c r="B24" s="101" t="s">
        <v>484</v>
      </c>
      <c r="C24" s="153">
        <v>801</v>
      </c>
      <c r="D24" s="50" t="s">
        <v>409</v>
      </c>
      <c r="E24" s="50" t="s">
        <v>411</v>
      </c>
      <c r="F24" s="50" t="s">
        <v>483</v>
      </c>
      <c r="G24" s="154">
        <v>1932.5</v>
      </c>
      <c r="H24" s="87" t="e">
        <f>G24/#REF!</f>
        <v>#REF!</v>
      </c>
      <c r="K24" s="82"/>
    </row>
    <row r="25" spans="2:11" ht="52.5" customHeight="1">
      <c r="B25" s="101" t="s">
        <v>414</v>
      </c>
      <c r="C25" s="153">
        <v>801</v>
      </c>
      <c r="D25" s="50" t="s">
        <v>409</v>
      </c>
      <c r="E25" s="50" t="s">
        <v>415</v>
      </c>
      <c r="F25" s="50"/>
      <c r="G25" s="154">
        <f>SUM(G26,G34,G41,G29)</f>
        <v>106688.7</v>
      </c>
      <c r="H25" s="87" t="e">
        <f>G25/#REF!</f>
        <v>#REF!</v>
      </c>
      <c r="K25" s="82"/>
    </row>
    <row r="26" spans="2:11" ht="48.75" customHeight="1">
      <c r="B26" s="101" t="s">
        <v>480</v>
      </c>
      <c r="C26" s="153">
        <v>801</v>
      </c>
      <c r="D26" s="50" t="s">
        <v>409</v>
      </c>
      <c r="E26" s="50" t="s">
        <v>415</v>
      </c>
      <c r="F26" s="50" t="s">
        <v>481</v>
      </c>
      <c r="G26" s="154">
        <f>SUM(G27)</f>
        <v>104776.9</v>
      </c>
      <c r="H26" s="87" t="e">
        <f>G26/#REF!</f>
        <v>#REF!</v>
      </c>
      <c r="K26" s="82"/>
    </row>
    <row r="27" spans="2:11" ht="18" customHeight="1">
      <c r="B27" s="101" t="s">
        <v>486</v>
      </c>
      <c r="C27" s="153">
        <v>801</v>
      </c>
      <c r="D27" s="50" t="s">
        <v>409</v>
      </c>
      <c r="E27" s="50" t="s">
        <v>415</v>
      </c>
      <c r="F27" s="50" t="s">
        <v>487</v>
      </c>
      <c r="G27" s="154">
        <f>SUM(G28)</f>
        <v>104776.9</v>
      </c>
      <c r="H27" s="87" t="e">
        <f>G27/#REF!</f>
        <v>#REF!</v>
      </c>
      <c r="K27" s="82"/>
    </row>
    <row r="28" spans="2:11" ht="18.75" customHeight="1">
      <c r="B28" s="101" t="s">
        <v>484</v>
      </c>
      <c r="C28" s="153">
        <v>801</v>
      </c>
      <c r="D28" s="50" t="s">
        <v>409</v>
      </c>
      <c r="E28" s="50" t="s">
        <v>415</v>
      </c>
      <c r="F28" s="50" t="s">
        <v>487</v>
      </c>
      <c r="G28" s="154">
        <v>104776.9</v>
      </c>
      <c r="H28" s="87" t="e">
        <f>G28/#REF!</f>
        <v>#REF!</v>
      </c>
      <c r="K28" s="82"/>
    </row>
    <row r="29" spans="2:11" ht="18.75" customHeight="1">
      <c r="B29" s="37" t="s">
        <v>498</v>
      </c>
      <c r="C29" s="153">
        <v>801</v>
      </c>
      <c r="D29" s="50" t="s">
        <v>409</v>
      </c>
      <c r="E29" s="50" t="s">
        <v>415</v>
      </c>
      <c r="F29" s="50" t="s">
        <v>499</v>
      </c>
      <c r="G29" s="154">
        <f>G32+G30</f>
        <v>389.6</v>
      </c>
      <c r="H29" s="87" t="e">
        <f>G29/#REF!</f>
        <v>#REF!</v>
      </c>
      <c r="K29" s="82"/>
    </row>
    <row r="30" spans="2:11" ht="55.5" customHeight="1">
      <c r="B30" s="37" t="s">
        <v>128</v>
      </c>
      <c r="C30" s="153">
        <v>801</v>
      </c>
      <c r="D30" s="50" t="s">
        <v>409</v>
      </c>
      <c r="E30" s="50" t="s">
        <v>415</v>
      </c>
      <c r="F30" s="50" t="s">
        <v>512</v>
      </c>
      <c r="G30" s="154">
        <f>G31</f>
        <v>80</v>
      </c>
      <c r="H30" s="87" t="e">
        <f>G30/#REF!</f>
        <v>#REF!</v>
      </c>
      <c r="K30" s="82"/>
    </row>
    <row r="31" spans="2:11" ht="18.75" customHeight="1">
      <c r="B31" s="101" t="s">
        <v>484</v>
      </c>
      <c r="C31" s="153">
        <v>801</v>
      </c>
      <c r="D31" s="50" t="s">
        <v>409</v>
      </c>
      <c r="E31" s="50" t="s">
        <v>415</v>
      </c>
      <c r="F31" s="50" t="s">
        <v>512</v>
      </c>
      <c r="G31" s="154">
        <v>80</v>
      </c>
      <c r="H31" s="87" t="e">
        <f>G31/#REF!</f>
        <v>#REF!</v>
      </c>
      <c r="K31" s="82"/>
    </row>
    <row r="32" spans="2:11" ht="34.5" customHeight="1">
      <c r="B32" s="37" t="s">
        <v>500</v>
      </c>
      <c r="C32" s="153">
        <v>801</v>
      </c>
      <c r="D32" s="50" t="s">
        <v>409</v>
      </c>
      <c r="E32" s="50" t="s">
        <v>415</v>
      </c>
      <c r="F32" s="50" t="s">
        <v>501</v>
      </c>
      <c r="G32" s="154">
        <f>G33</f>
        <v>309.6</v>
      </c>
      <c r="H32" s="87" t="e">
        <f>G32/#REF!</f>
        <v>#REF!</v>
      </c>
      <c r="K32" s="82"/>
    </row>
    <row r="33" spans="2:11" ht="18.75" customHeight="1">
      <c r="B33" s="101" t="s">
        <v>484</v>
      </c>
      <c r="C33" s="153">
        <v>801</v>
      </c>
      <c r="D33" s="50" t="s">
        <v>409</v>
      </c>
      <c r="E33" s="50" t="s">
        <v>415</v>
      </c>
      <c r="F33" s="50" t="s">
        <v>501</v>
      </c>
      <c r="G33" s="154">
        <v>309.6</v>
      </c>
      <c r="H33" s="87" t="e">
        <f>G33/#REF!</f>
        <v>#REF!</v>
      </c>
      <c r="K33" s="82"/>
    </row>
    <row r="34" spans="2:11" ht="18.75" customHeight="1">
      <c r="B34" s="101" t="s">
        <v>502</v>
      </c>
      <c r="C34" s="153">
        <v>801</v>
      </c>
      <c r="D34" s="50" t="s">
        <v>409</v>
      </c>
      <c r="E34" s="50" t="s">
        <v>415</v>
      </c>
      <c r="F34" s="50" t="s">
        <v>503</v>
      </c>
      <c r="G34" s="154">
        <f>G35+G37+G39</f>
        <v>1522.2</v>
      </c>
      <c r="H34" s="87" t="e">
        <f>G34/#REF!</f>
        <v>#REF!</v>
      </c>
      <c r="K34" s="82"/>
    </row>
    <row r="35" spans="2:11" ht="52.5" customHeight="1">
      <c r="B35" s="101" t="s">
        <v>504</v>
      </c>
      <c r="C35" s="153">
        <v>801</v>
      </c>
      <c r="D35" s="50" t="s">
        <v>409</v>
      </c>
      <c r="E35" s="50" t="s">
        <v>415</v>
      </c>
      <c r="F35" s="50" t="s">
        <v>505</v>
      </c>
      <c r="G35" s="154">
        <f>G36</f>
        <v>1026.6</v>
      </c>
      <c r="H35" s="87" t="e">
        <f>G35/#REF!</f>
        <v>#REF!</v>
      </c>
      <c r="K35" s="82"/>
    </row>
    <row r="36" spans="2:11" ht="18.75" customHeight="1">
      <c r="B36" s="101" t="s">
        <v>484</v>
      </c>
      <c r="C36" s="153">
        <v>801</v>
      </c>
      <c r="D36" s="50" t="s">
        <v>409</v>
      </c>
      <c r="E36" s="50" t="s">
        <v>415</v>
      </c>
      <c r="F36" s="50" t="s">
        <v>505</v>
      </c>
      <c r="G36" s="154">
        <v>1026.6</v>
      </c>
      <c r="H36" s="87" t="e">
        <f>G36/#REF!</f>
        <v>#REF!</v>
      </c>
      <c r="K36" s="82"/>
    </row>
    <row r="37" spans="2:11" ht="52.5" customHeight="1">
      <c r="B37" s="101" t="s">
        <v>510</v>
      </c>
      <c r="C37" s="153">
        <v>801</v>
      </c>
      <c r="D37" s="50" t="s">
        <v>409</v>
      </c>
      <c r="E37" s="50" t="s">
        <v>415</v>
      </c>
      <c r="F37" s="50" t="s">
        <v>511</v>
      </c>
      <c r="G37" s="154">
        <f>G38</f>
        <v>494.9</v>
      </c>
      <c r="H37" s="87" t="e">
        <f>G37/#REF!</f>
        <v>#REF!</v>
      </c>
      <c r="K37" s="82"/>
    </row>
    <row r="38" spans="2:11" ht="22.5" customHeight="1">
      <c r="B38" s="101" t="s">
        <v>484</v>
      </c>
      <c r="C38" s="153">
        <v>801</v>
      </c>
      <c r="D38" s="50" t="s">
        <v>409</v>
      </c>
      <c r="E38" s="50" t="s">
        <v>415</v>
      </c>
      <c r="F38" s="50" t="s">
        <v>511</v>
      </c>
      <c r="G38" s="154">
        <v>494.9</v>
      </c>
      <c r="H38" s="87" t="e">
        <f>G38/#REF!</f>
        <v>#REF!</v>
      </c>
      <c r="K38" s="82"/>
    </row>
    <row r="39" spans="2:11" ht="85.5" customHeight="1">
      <c r="B39" s="101" t="s">
        <v>520</v>
      </c>
      <c r="C39" s="153">
        <v>801</v>
      </c>
      <c r="D39" s="50" t="s">
        <v>409</v>
      </c>
      <c r="E39" s="50" t="s">
        <v>415</v>
      </c>
      <c r="F39" s="50" t="s">
        <v>521</v>
      </c>
      <c r="G39" s="154">
        <f>G40</f>
        <v>0.7</v>
      </c>
      <c r="H39" s="87" t="e">
        <f>G39/#REF!</f>
        <v>#REF!</v>
      </c>
      <c r="K39" s="82"/>
    </row>
    <row r="40" spans="2:11" ht="18.75" customHeight="1">
      <c r="B40" s="101" t="s">
        <v>484</v>
      </c>
      <c r="C40" s="153">
        <v>801</v>
      </c>
      <c r="D40" s="50" t="s">
        <v>409</v>
      </c>
      <c r="E40" s="50" t="s">
        <v>415</v>
      </c>
      <c r="F40" s="50" t="s">
        <v>521</v>
      </c>
      <c r="G40" s="154">
        <v>0.7</v>
      </c>
      <c r="H40" s="87" t="e">
        <f>G40/#REF!</f>
        <v>#REF!</v>
      </c>
      <c r="K40" s="82"/>
    </row>
    <row r="41" spans="2:11" ht="18.75" customHeight="1" hidden="1">
      <c r="B41" s="40" t="s">
        <v>492</v>
      </c>
      <c r="C41" s="153">
        <v>801</v>
      </c>
      <c r="D41" s="50" t="s">
        <v>409</v>
      </c>
      <c r="E41" s="50" t="s">
        <v>415</v>
      </c>
      <c r="F41" s="50" t="s">
        <v>493</v>
      </c>
      <c r="G41" s="154">
        <f>G42</f>
        <v>0</v>
      </c>
      <c r="H41" s="87"/>
      <c r="K41" s="82"/>
    </row>
    <row r="42" spans="2:11" ht="18.75" customHeight="1" hidden="1">
      <c r="B42" s="40" t="s">
        <v>494</v>
      </c>
      <c r="C42" s="153">
        <v>801</v>
      </c>
      <c r="D42" s="50" t="s">
        <v>409</v>
      </c>
      <c r="E42" s="50" t="s">
        <v>415</v>
      </c>
      <c r="F42" s="50" t="s">
        <v>495</v>
      </c>
      <c r="G42" s="154">
        <f>G43</f>
        <v>0</v>
      </c>
      <c r="H42" s="87"/>
      <c r="K42" s="82"/>
    </row>
    <row r="43" spans="2:11" ht="48.75" customHeight="1" hidden="1">
      <c r="B43" s="112" t="s">
        <v>496</v>
      </c>
      <c r="C43" s="153">
        <v>801</v>
      </c>
      <c r="D43" s="50" t="s">
        <v>409</v>
      </c>
      <c r="E43" s="50" t="s">
        <v>415</v>
      </c>
      <c r="F43" s="50" t="s">
        <v>497</v>
      </c>
      <c r="G43" s="154">
        <f>G44</f>
        <v>0</v>
      </c>
      <c r="H43" s="87"/>
      <c r="K43" s="82"/>
    </row>
    <row r="44" spans="2:11" ht="18.75" customHeight="1" hidden="1">
      <c r="B44" s="101" t="s">
        <v>484</v>
      </c>
      <c r="C44" s="153">
        <v>801</v>
      </c>
      <c r="D44" s="50" t="s">
        <v>409</v>
      </c>
      <c r="E44" s="50" t="s">
        <v>415</v>
      </c>
      <c r="F44" s="50" t="s">
        <v>497</v>
      </c>
      <c r="G44" s="154"/>
      <c r="H44" s="87"/>
      <c r="K44" s="82"/>
    </row>
    <row r="45" spans="2:11" ht="18" customHeight="1">
      <c r="B45" s="101" t="s">
        <v>416</v>
      </c>
      <c r="C45" s="153">
        <v>801</v>
      </c>
      <c r="D45" s="50" t="s">
        <v>409</v>
      </c>
      <c r="E45" s="50" t="s">
        <v>417</v>
      </c>
      <c r="F45" s="50"/>
      <c r="G45" s="154">
        <f>G46</f>
        <v>174.5</v>
      </c>
      <c r="H45" s="87" t="e">
        <f>G45/#REF!</f>
        <v>#REF!</v>
      </c>
      <c r="K45" s="82"/>
    </row>
    <row r="46" spans="2:11" ht="53.25" customHeight="1">
      <c r="B46" s="101" t="s">
        <v>383</v>
      </c>
      <c r="C46" s="153">
        <v>801</v>
      </c>
      <c r="D46" s="50" t="s">
        <v>409</v>
      </c>
      <c r="E46" s="50" t="s">
        <v>417</v>
      </c>
      <c r="F46" s="50" t="s">
        <v>522</v>
      </c>
      <c r="G46" s="154">
        <f>G47</f>
        <v>174.5</v>
      </c>
      <c r="H46" s="87" t="e">
        <f>G46/#REF!</f>
        <v>#REF!</v>
      </c>
      <c r="K46" s="82"/>
    </row>
    <row r="47" spans="2:11" ht="20.25" customHeight="1">
      <c r="B47" s="101" t="s">
        <v>484</v>
      </c>
      <c r="C47" s="153">
        <v>801</v>
      </c>
      <c r="D47" s="50" t="s">
        <v>409</v>
      </c>
      <c r="E47" s="50" t="s">
        <v>417</v>
      </c>
      <c r="F47" s="50" t="s">
        <v>522</v>
      </c>
      <c r="G47" s="154">
        <v>174.5</v>
      </c>
      <c r="H47" s="87" t="e">
        <f>G47/#REF!</f>
        <v>#REF!</v>
      </c>
      <c r="K47" s="82"/>
    </row>
    <row r="48" spans="2:11" ht="20.25" customHeight="1">
      <c r="B48" s="66" t="s">
        <v>420</v>
      </c>
      <c r="C48" s="153">
        <v>801</v>
      </c>
      <c r="D48" s="155" t="s">
        <v>409</v>
      </c>
      <c r="E48" s="50" t="s">
        <v>421</v>
      </c>
      <c r="F48" s="50"/>
      <c r="G48" s="154">
        <f>G49</f>
        <v>355.1</v>
      </c>
      <c r="H48" s="87" t="e">
        <f>G48/#REF!</f>
        <v>#REF!</v>
      </c>
      <c r="K48" s="82"/>
    </row>
    <row r="49" spans="2:11" ht="20.25" customHeight="1">
      <c r="B49" s="156" t="s">
        <v>526</v>
      </c>
      <c r="C49" s="153">
        <v>801</v>
      </c>
      <c r="D49" s="155" t="s">
        <v>409</v>
      </c>
      <c r="E49" s="50" t="s">
        <v>421</v>
      </c>
      <c r="F49" s="50" t="s">
        <v>527</v>
      </c>
      <c r="G49" s="154">
        <f>G50</f>
        <v>355.1</v>
      </c>
      <c r="H49" s="87" t="e">
        <f>G49/#REF!</f>
        <v>#REF!</v>
      </c>
      <c r="K49" s="82"/>
    </row>
    <row r="50" spans="2:11" ht="33" customHeight="1">
      <c r="B50" s="101" t="s">
        <v>528</v>
      </c>
      <c r="C50" s="153">
        <v>801</v>
      </c>
      <c r="D50" s="155" t="s">
        <v>409</v>
      </c>
      <c r="E50" s="50" t="s">
        <v>421</v>
      </c>
      <c r="F50" s="50" t="s">
        <v>529</v>
      </c>
      <c r="G50" s="154">
        <f>G52</f>
        <v>355.1</v>
      </c>
      <c r="H50" s="87" t="e">
        <f>G50/#REF!</f>
        <v>#REF!</v>
      </c>
      <c r="K50" s="82"/>
    </row>
    <row r="51" spans="2:11" ht="15.75" customHeight="1">
      <c r="B51" s="101" t="s">
        <v>534</v>
      </c>
      <c r="C51" s="153">
        <v>801</v>
      </c>
      <c r="D51" s="155" t="s">
        <v>409</v>
      </c>
      <c r="E51" s="50" t="s">
        <v>421</v>
      </c>
      <c r="F51" s="50" t="s">
        <v>535</v>
      </c>
      <c r="G51" s="154">
        <f>G52</f>
        <v>355.1</v>
      </c>
      <c r="H51" s="87" t="e">
        <f>G51/#REF!</f>
        <v>#REF!</v>
      </c>
      <c r="K51" s="82"/>
    </row>
    <row r="52" spans="2:11" ht="20.25" customHeight="1">
      <c r="B52" s="40" t="s">
        <v>532</v>
      </c>
      <c r="C52" s="153">
        <v>801</v>
      </c>
      <c r="D52" s="155" t="s">
        <v>409</v>
      </c>
      <c r="E52" s="50" t="s">
        <v>421</v>
      </c>
      <c r="F52" s="50" t="s">
        <v>535</v>
      </c>
      <c r="G52" s="154">
        <f>355.1</f>
        <v>355.1</v>
      </c>
      <c r="H52" s="87" t="e">
        <f>G52/#REF!</f>
        <v>#REF!</v>
      </c>
      <c r="K52" s="82"/>
    </row>
    <row r="53" spans="2:11" ht="18.75" customHeight="1">
      <c r="B53" s="40" t="s">
        <v>424</v>
      </c>
      <c r="C53" s="153">
        <v>801</v>
      </c>
      <c r="D53" s="50" t="s">
        <v>409</v>
      </c>
      <c r="E53" s="50" t="s">
        <v>425</v>
      </c>
      <c r="F53" s="50"/>
      <c r="G53" s="154">
        <f>G54+G63+G74+G69+G91</f>
        <v>99592.2</v>
      </c>
      <c r="H53" s="87" t="e">
        <f>G53/#REF!</f>
        <v>#REF!</v>
      </c>
      <c r="K53" s="82"/>
    </row>
    <row r="54" spans="2:11" ht="19.5" customHeight="1">
      <c r="B54" s="40" t="s">
        <v>549</v>
      </c>
      <c r="C54" s="153">
        <v>801</v>
      </c>
      <c r="D54" s="50" t="s">
        <v>409</v>
      </c>
      <c r="E54" s="50" t="s">
        <v>425</v>
      </c>
      <c r="F54" s="50" t="s">
        <v>550</v>
      </c>
      <c r="G54" s="154">
        <f>G55+G60+G58</f>
        <v>85370.29999999999</v>
      </c>
      <c r="H54" s="87" t="e">
        <f>G54/#REF!</f>
        <v>#REF!</v>
      </c>
      <c r="K54" s="82"/>
    </row>
    <row r="55" spans="2:11" ht="16.5" customHeight="1">
      <c r="B55" s="101" t="s">
        <v>551</v>
      </c>
      <c r="C55" s="153">
        <v>801</v>
      </c>
      <c r="D55" s="50" t="s">
        <v>409</v>
      </c>
      <c r="E55" s="50" t="s">
        <v>425</v>
      </c>
      <c r="F55" s="50" t="s">
        <v>552</v>
      </c>
      <c r="G55" s="154">
        <f>SUM(G56:G57)</f>
        <v>5409.8</v>
      </c>
      <c r="H55" s="87" t="e">
        <f>G55/#REF!</f>
        <v>#REF!</v>
      </c>
      <c r="K55" s="82"/>
    </row>
    <row r="56" spans="2:11" ht="20.25" customHeight="1" hidden="1">
      <c r="B56" s="40" t="s">
        <v>553</v>
      </c>
      <c r="C56" s="153">
        <v>801</v>
      </c>
      <c r="D56" s="50" t="s">
        <v>409</v>
      </c>
      <c r="E56" s="50" t="s">
        <v>425</v>
      </c>
      <c r="F56" s="50" t="s">
        <v>552</v>
      </c>
      <c r="G56" s="154"/>
      <c r="H56" s="87"/>
      <c r="K56" s="82"/>
    </row>
    <row r="57" spans="2:11" ht="20.25" customHeight="1">
      <c r="B57" s="101" t="s">
        <v>484</v>
      </c>
      <c r="C57" s="153">
        <v>801</v>
      </c>
      <c r="D57" s="50" t="s">
        <v>409</v>
      </c>
      <c r="E57" s="50" t="s">
        <v>425</v>
      </c>
      <c r="F57" s="50" t="s">
        <v>552</v>
      </c>
      <c r="G57" s="154">
        <v>5409.8</v>
      </c>
      <c r="H57" s="87" t="e">
        <f>G57/#REF!</f>
        <v>#REF!</v>
      </c>
      <c r="K57" s="82"/>
    </row>
    <row r="58" spans="2:11" ht="19.5" customHeight="1">
      <c r="B58" s="40" t="s">
        <v>557</v>
      </c>
      <c r="C58" s="153">
        <v>801</v>
      </c>
      <c r="D58" s="50" t="s">
        <v>409</v>
      </c>
      <c r="E58" s="50" t="s">
        <v>425</v>
      </c>
      <c r="F58" s="50" t="s">
        <v>558</v>
      </c>
      <c r="G58" s="154">
        <f>G59</f>
        <v>1877.7</v>
      </c>
      <c r="H58" s="87" t="e">
        <f>G58/#REF!</f>
        <v>#REF!</v>
      </c>
      <c r="K58" s="82"/>
    </row>
    <row r="59" spans="2:11" ht="20.25" customHeight="1">
      <c r="B59" s="40" t="s">
        <v>559</v>
      </c>
      <c r="C59" s="153">
        <v>801</v>
      </c>
      <c r="D59" s="50" t="s">
        <v>409</v>
      </c>
      <c r="E59" s="50" t="s">
        <v>425</v>
      </c>
      <c r="F59" s="50" t="s">
        <v>558</v>
      </c>
      <c r="G59" s="154">
        <v>1877.7</v>
      </c>
      <c r="H59" s="87" t="e">
        <f>G59/#REF!</f>
        <v>#REF!</v>
      </c>
      <c r="K59" s="82"/>
    </row>
    <row r="60" spans="2:11" ht="20.25" customHeight="1">
      <c r="B60" s="40" t="s">
        <v>561</v>
      </c>
      <c r="C60" s="153">
        <v>801</v>
      </c>
      <c r="D60" s="50" t="s">
        <v>409</v>
      </c>
      <c r="E60" s="50" t="s">
        <v>425</v>
      </c>
      <c r="F60" s="50" t="s">
        <v>562</v>
      </c>
      <c r="G60" s="154">
        <f>SUM(G61:G62)</f>
        <v>78082.79999999999</v>
      </c>
      <c r="H60" s="87" t="e">
        <f>G60/#REF!</f>
        <v>#REF!</v>
      </c>
      <c r="K60" s="82"/>
    </row>
    <row r="61" spans="2:11" ht="20.25" customHeight="1">
      <c r="B61" s="101" t="s">
        <v>559</v>
      </c>
      <c r="C61" s="153">
        <v>801</v>
      </c>
      <c r="D61" s="50" t="s">
        <v>409</v>
      </c>
      <c r="E61" s="50" t="s">
        <v>425</v>
      </c>
      <c r="F61" s="50" t="s">
        <v>562</v>
      </c>
      <c r="G61" s="154">
        <v>74572.9</v>
      </c>
      <c r="H61" s="87" t="e">
        <f>G61/#REF!</f>
        <v>#REF!</v>
      </c>
      <c r="K61" s="82"/>
    </row>
    <row r="62" spans="2:11" ht="36" customHeight="1">
      <c r="B62" s="101" t="s">
        <v>563</v>
      </c>
      <c r="C62" s="153">
        <v>801</v>
      </c>
      <c r="D62" s="50" t="s">
        <v>409</v>
      </c>
      <c r="E62" s="50" t="s">
        <v>425</v>
      </c>
      <c r="F62" s="50" t="s">
        <v>562</v>
      </c>
      <c r="G62" s="154">
        <v>3509.9</v>
      </c>
      <c r="H62" s="87" t="e">
        <f>G62/#REF!</f>
        <v>#REF!</v>
      </c>
      <c r="K62" s="82"/>
    </row>
    <row r="63" spans="2:11" ht="22.5" customHeight="1">
      <c r="B63" s="101" t="s">
        <v>565</v>
      </c>
      <c r="C63" s="153">
        <v>801</v>
      </c>
      <c r="D63" s="50" t="s">
        <v>409</v>
      </c>
      <c r="E63" s="50" t="s">
        <v>425</v>
      </c>
      <c r="F63" s="157" t="s">
        <v>566</v>
      </c>
      <c r="G63" s="154">
        <f>G64+G66</f>
        <v>10561.3</v>
      </c>
      <c r="H63" s="87" t="e">
        <f>G63/#REF!</f>
        <v>#REF!</v>
      </c>
      <c r="K63" s="82"/>
    </row>
    <row r="64" spans="2:11" ht="20.25" customHeight="1">
      <c r="B64" s="40" t="s">
        <v>557</v>
      </c>
      <c r="C64" s="153">
        <v>801</v>
      </c>
      <c r="D64" s="50" t="s">
        <v>409</v>
      </c>
      <c r="E64" s="50" t="s">
        <v>425</v>
      </c>
      <c r="F64" s="157" t="s">
        <v>567</v>
      </c>
      <c r="G64" s="154">
        <f>SUM(G65)</f>
        <v>1976.5</v>
      </c>
      <c r="H64" s="87" t="e">
        <f>G64/#REF!</f>
        <v>#REF!</v>
      </c>
      <c r="K64" s="82"/>
    </row>
    <row r="65" spans="2:11" ht="17.25" customHeight="1">
      <c r="B65" s="40" t="s">
        <v>559</v>
      </c>
      <c r="C65" s="153">
        <v>801</v>
      </c>
      <c r="D65" s="50" t="s">
        <v>409</v>
      </c>
      <c r="E65" s="50" t="s">
        <v>425</v>
      </c>
      <c r="F65" s="157" t="s">
        <v>567</v>
      </c>
      <c r="G65" s="154">
        <f>1976.4+0.1</f>
        <v>1976.5</v>
      </c>
      <c r="H65" s="87" t="e">
        <f>G65/#REF!</f>
        <v>#REF!</v>
      </c>
      <c r="K65" s="82"/>
    </row>
    <row r="66" spans="2:11" ht="18.75" customHeight="1">
      <c r="B66" s="40" t="s">
        <v>561</v>
      </c>
      <c r="C66" s="153">
        <v>801</v>
      </c>
      <c r="D66" s="50" t="s">
        <v>409</v>
      </c>
      <c r="E66" s="50" t="s">
        <v>425</v>
      </c>
      <c r="F66" s="50" t="s">
        <v>568</v>
      </c>
      <c r="G66" s="154">
        <f>SUM(G67:G68)</f>
        <v>8584.8</v>
      </c>
      <c r="H66" s="87" t="e">
        <f>G66/#REF!</f>
        <v>#REF!</v>
      </c>
      <c r="K66" s="82"/>
    </row>
    <row r="67" spans="2:11" ht="20.25" customHeight="1">
      <c r="B67" s="40" t="s">
        <v>559</v>
      </c>
      <c r="C67" s="153">
        <v>801</v>
      </c>
      <c r="D67" s="50" t="s">
        <v>409</v>
      </c>
      <c r="E67" s="50" t="s">
        <v>425</v>
      </c>
      <c r="F67" s="50" t="s">
        <v>568</v>
      </c>
      <c r="G67" s="154">
        <v>8584.8</v>
      </c>
      <c r="H67" s="87" t="e">
        <f>G67/#REF!</f>
        <v>#REF!</v>
      </c>
      <c r="K67" s="82"/>
    </row>
    <row r="68" spans="2:11" ht="36.75" customHeight="1" hidden="1">
      <c r="B68" s="101" t="s">
        <v>563</v>
      </c>
      <c r="C68" s="153">
        <v>801</v>
      </c>
      <c r="D68" s="50" t="s">
        <v>409</v>
      </c>
      <c r="E68" s="50" t="s">
        <v>425</v>
      </c>
      <c r="F68" s="50" t="s">
        <v>568</v>
      </c>
      <c r="G68" s="154"/>
      <c r="H68" s="87"/>
      <c r="K68" s="82"/>
    </row>
    <row r="69" spans="2:11" ht="20.25" customHeight="1">
      <c r="B69" s="101" t="s">
        <v>502</v>
      </c>
      <c r="C69" s="153">
        <v>801</v>
      </c>
      <c r="D69" s="50" t="s">
        <v>409</v>
      </c>
      <c r="E69" s="50" t="s">
        <v>425</v>
      </c>
      <c r="F69" s="50" t="s">
        <v>503</v>
      </c>
      <c r="G69" s="154">
        <f>G72</f>
        <v>783.1</v>
      </c>
      <c r="H69" s="87" t="e">
        <f>G69/#REF!</f>
        <v>#REF!</v>
      </c>
      <c r="K69" s="82"/>
    </row>
    <row r="70" spans="2:11" ht="54.75" customHeight="1" hidden="1">
      <c r="B70" s="101" t="s">
        <v>303</v>
      </c>
      <c r="C70" s="153">
        <v>801</v>
      </c>
      <c r="D70" s="50" t="s">
        <v>409</v>
      </c>
      <c r="E70" s="50" t="s">
        <v>425</v>
      </c>
      <c r="F70" s="50" t="s">
        <v>505</v>
      </c>
      <c r="G70" s="154">
        <f>G71</f>
        <v>0</v>
      </c>
      <c r="H70" s="87"/>
      <c r="K70" s="82"/>
    </row>
    <row r="71" spans="2:11" ht="20.25" customHeight="1" hidden="1">
      <c r="B71" s="101" t="s">
        <v>304</v>
      </c>
      <c r="C71" s="153">
        <v>801</v>
      </c>
      <c r="D71" s="50" t="s">
        <v>409</v>
      </c>
      <c r="E71" s="50" t="s">
        <v>425</v>
      </c>
      <c r="F71" s="50" t="s">
        <v>505</v>
      </c>
      <c r="G71" s="154"/>
      <c r="H71" s="87"/>
      <c r="K71" s="82"/>
    </row>
    <row r="72" spans="2:11" ht="33.75" customHeight="1">
      <c r="B72" s="101" t="s">
        <v>569</v>
      </c>
      <c r="C72" s="153">
        <v>801</v>
      </c>
      <c r="D72" s="50" t="s">
        <v>409</v>
      </c>
      <c r="E72" s="50" t="s">
        <v>425</v>
      </c>
      <c r="F72" s="50" t="s">
        <v>570</v>
      </c>
      <c r="G72" s="154">
        <f>G73</f>
        <v>783.1</v>
      </c>
      <c r="H72" s="87" t="e">
        <f>G72/#REF!</f>
        <v>#REF!</v>
      </c>
      <c r="K72" s="82"/>
    </row>
    <row r="73" spans="2:11" ht="20.25" customHeight="1">
      <c r="B73" s="40" t="s">
        <v>559</v>
      </c>
      <c r="C73" s="153">
        <v>801</v>
      </c>
      <c r="D73" s="50" t="s">
        <v>409</v>
      </c>
      <c r="E73" s="50" t="s">
        <v>425</v>
      </c>
      <c r="F73" s="50" t="s">
        <v>570</v>
      </c>
      <c r="G73" s="154">
        <v>783.1</v>
      </c>
      <c r="H73" s="87" t="e">
        <f>G73/#REF!</f>
        <v>#REF!</v>
      </c>
      <c r="K73" s="82"/>
    </row>
    <row r="74" spans="2:11" ht="18.75" customHeight="1">
      <c r="B74" s="40" t="s">
        <v>492</v>
      </c>
      <c r="C74" s="153">
        <v>801</v>
      </c>
      <c r="D74" s="50" t="s">
        <v>409</v>
      </c>
      <c r="E74" s="50" t="s">
        <v>425</v>
      </c>
      <c r="F74" s="50" t="s">
        <v>493</v>
      </c>
      <c r="G74" s="154">
        <f>G75+G88</f>
        <v>2257.7999999999997</v>
      </c>
      <c r="H74" s="87" t="e">
        <f>G74/#REF!</f>
        <v>#REF!</v>
      </c>
      <c r="K74" s="82"/>
    </row>
    <row r="75" spans="2:11" ht="18.75" customHeight="1">
      <c r="B75" s="40" t="s">
        <v>494</v>
      </c>
      <c r="C75" s="153">
        <v>801</v>
      </c>
      <c r="D75" s="50" t="s">
        <v>409</v>
      </c>
      <c r="E75" s="50" t="s">
        <v>425</v>
      </c>
      <c r="F75" s="50" t="s">
        <v>495</v>
      </c>
      <c r="G75" s="154">
        <f>G76+G80+G82+G84+G86+G78</f>
        <v>2257.7999999999997</v>
      </c>
      <c r="H75" s="87" t="e">
        <f>G75/#REF!</f>
        <v>#REF!</v>
      </c>
      <c r="K75" s="82"/>
    </row>
    <row r="76" spans="2:11" ht="21.75" customHeight="1">
      <c r="B76" s="40" t="s">
        <v>571</v>
      </c>
      <c r="C76" s="153">
        <v>801</v>
      </c>
      <c r="D76" s="50" t="s">
        <v>409</v>
      </c>
      <c r="E76" s="50" t="s">
        <v>425</v>
      </c>
      <c r="F76" s="50" t="s">
        <v>572</v>
      </c>
      <c r="G76" s="154">
        <f>SUM(G77)</f>
        <v>1282.3</v>
      </c>
      <c r="H76" s="87" t="e">
        <f>G76/#REF!</f>
        <v>#REF!</v>
      </c>
      <c r="K76" s="82"/>
    </row>
    <row r="77" spans="2:11" ht="21" customHeight="1">
      <c r="B77" s="101" t="s">
        <v>484</v>
      </c>
      <c r="C77" s="153">
        <v>801</v>
      </c>
      <c r="D77" s="50" t="s">
        <v>409</v>
      </c>
      <c r="E77" s="50" t="s">
        <v>425</v>
      </c>
      <c r="F77" s="50" t="s">
        <v>572</v>
      </c>
      <c r="G77" s="154">
        <f>1282.3</f>
        <v>1282.3</v>
      </c>
      <c r="H77" s="87" t="e">
        <f>G77/#REF!</f>
        <v>#REF!</v>
      </c>
      <c r="K77" s="82"/>
    </row>
    <row r="78" spans="2:11" ht="21" customHeight="1">
      <c r="B78" s="40" t="s">
        <v>573</v>
      </c>
      <c r="C78" s="153">
        <v>801</v>
      </c>
      <c r="D78" s="50" t="s">
        <v>409</v>
      </c>
      <c r="E78" s="50" t="s">
        <v>425</v>
      </c>
      <c r="F78" s="50" t="s">
        <v>574</v>
      </c>
      <c r="G78" s="154">
        <f>G79</f>
        <v>134.6</v>
      </c>
      <c r="H78" s="87" t="e">
        <f>G78/#REF!</f>
        <v>#REF!</v>
      </c>
      <c r="K78" s="82"/>
    </row>
    <row r="79" spans="2:11" ht="21" customHeight="1">
      <c r="B79" s="101" t="s">
        <v>484</v>
      </c>
      <c r="C79" s="153">
        <v>801</v>
      </c>
      <c r="D79" s="50" t="s">
        <v>409</v>
      </c>
      <c r="E79" s="50" t="s">
        <v>425</v>
      </c>
      <c r="F79" s="50" t="s">
        <v>574</v>
      </c>
      <c r="G79" s="154">
        <v>134.6</v>
      </c>
      <c r="H79" s="87" t="e">
        <f>G79/#REF!</f>
        <v>#REF!</v>
      </c>
      <c r="K79" s="82"/>
    </row>
    <row r="80" spans="2:11" ht="33" customHeight="1">
      <c r="B80" s="101" t="s">
        <v>108</v>
      </c>
      <c r="C80" s="153">
        <v>801</v>
      </c>
      <c r="D80" s="50" t="s">
        <v>409</v>
      </c>
      <c r="E80" s="50" t="s">
        <v>425</v>
      </c>
      <c r="F80" s="50" t="s">
        <v>575</v>
      </c>
      <c r="G80" s="154">
        <f>G81</f>
        <v>99.7</v>
      </c>
      <c r="H80" s="87" t="e">
        <f>G80/#REF!</f>
        <v>#REF!</v>
      </c>
      <c r="K80" s="82"/>
    </row>
    <row r="81" spans="2:11" ht="21.75" customHeight="1">
      <c r="B81" s="101" t="s">
        <v>484</v>
      </c>
      <c r="C81" s="153">
        <v>801</v>
      </c>
      <c r="D81" s="50" t="s">
        <v>409</v>
      </c>
      <c r="E81" s="50" t="s">
        <v>425</v>
      </c>
      <c r="F81" s="50" t="s">
        <v>575</v>
      </c>
      <c r="G81" s="154">
        <v>99.7</v>
      </c>
      <c r="H81" s="87" t="e">
        <f>G81/#REF!</f>
        <v>#REF!</v>
      </c>
      <c r="K81" s="82"/>
    </row>
    <row r="82" spans="2:11" ht="54.75" customHeight="1" hidden="1">
      <c r="B82" s="112" t="s">
        <v>496</v>
      </c>
      <c r="C82" s="153">
        <v>801</v>
      </c>
      <c r="D82" s="50" t="s">
        <v>409</v>
      </c>
      <c r="E82" s="50" t="s">
        <v>425</v>
      </c>
      <c r="F82" s="50" t="s">
        <v>497</v>
      </c>
      <c r="G82" s="154">
        <f>G83</f>
        <v>0</v>
      </c>
      <c r="H82" s="87"/>
      <c r="K82" s="82"/>
    </row>
    <row r="83" spans="2:11" ht="15.75" customHeight="1" hidden="1">
      <c r="B83" s="40" t="s">
        <v>559</v>
      </c>
      <c r="C83" s="153">
        <v>801</v>
      </c>
      <c r="D83" s="50" t="s">
        <v>409</v>
      </c>
      <c r="E83" s="50" t="s">
        <v>425</v>
      </c>
      <c r="F83" s="50" t="s">
        <v>497</v>
      </c>
      <c r="G83" s="154"/>
      <c r="H83" s="87"/>
      <c r="K83" s="82"/>
    </row>
    <row r="84" spans="2:11" ht="53.25" customHeight="1">
      <c r="B84" s="40" t="s">
        <v>576</v>
      </c>
      <c r="C84" s="153">
        <v>801</v>
      </c>
      <c r="D84" s="50" t="s">
        <v>409</v>
      </c>
      <c r="E84" s="50" t="s">
        <v>425</v>
      </c>
      <c r="F84" s="50" t="s">
        <v>577</v>
      </c>
      <c r="G84" s="154">
        <f>G85</f>
        <v>448.7</v>
      </c>
      <c r="H84" s="87" t="e">
        <f>G84/#REF!</f>
        <v>#REF!</v>
      </c>
      <c r="K84" s="82"/>
    </row>
    <row r="85" spans="2:11" ht="21" customHeight="1">
      <c r="B85" s="40" t="s">
        <v>559</v>
      </c>
      <c r="C85" s="153">
        <v>801</v>
      </c>
      <c r="D85" s="50" t="s">
        <v>409</v>
      </c>
      <c r="E85" s="50" t="s">
        <v>425</v>
      </c>
      <c r="F85" s="50" t="s">
        <v>577</v>
      </c>
      <c r="G85" s="154">
        <v>448.7</v>
      </c>
      <c r="H85" s="87" t="e">
        <f>G85/#REF!</f>
        <v>#REF!</v>
      </c>
      <c r="K85" s="82"/>
    </row>
    <row r="86" spans="2:11" ht="24.75" customHeight="1">
      <c r="B86" s="40" t="s">
        <v>578</v>
      </c>
      <c r="C86" s="153">
        <v>801</v>
      </c>
      <c r="D86" s="50" t="s">
        <v>409</v>
      </c>
      <c r="E86" s="50" t="s">
        <v>425</v>
      </c>
      <c r="F86" s="50" t="s">
        <v>579</v>
      </c>
      <c r="G86" s="154">
        <f>G87</f>
        <v>292.5</v>
      </c>
      <c r="H86" s="87" t="e">
        <f>G86/#REF!</f>
        <v>#REF!</v>
      </c>
      <c r="K86" s="82"/>
    </row>
    <row r="87" spans="2:11" ht="18" customHeight="1">
      <c r="B87" s="40" t="s">
        <v>559</v>
      </c>
      <c r="C87" s="153">
        <v>801</v>
      </c>
      <c r="D87" s="50" t="s">
        <v>409</v>
      </c>
      <c r="E87" s="50" t="s">
        <v>425</v>
      </c>
      <c r="F87" s="50" t="s">
        <v>579</v>
      </c>
      <c r="G87" s="154">
        <v>292.5</v>
      </c>
      <c r="H87" s="87" t="e">
        <f>G87/#REF!</f>
        <v>#REF!</v>
      </c>
      <c r="K87" s="82"/>
    </row>
    <row r="88" spans="2:11" ht="21" customHeight="1" hidden="1">
      <c r="B88" s="101" t="s">
        <v>580</v>
      </c>
      <c r="C88" s="153">
        <v>801</v>
      </c>
      <c r="D88" s="50" t="s">
        <v>409</v>
      </c>
      <c r="E88" s="50" t="s">
        <v>425</v>
      </c>
      <c r="F88" s="50" t="s">
        <v>581</v>
      </c>
      <c r="G88" s="154">
        <f>G89</f>
        <v>0</v>
      </c>
      <c r="H88" s="87"/>
      <c r="K88" s="82"/>
    </row>
    <row r="89" spans="2:11" ht="48" customHeight="1" hidden="1">
      <c r="B89" s="101" t="s">
        <v>582</v>
      </c>
      <c r="C89" s="153">
        <v>801</v>
      </c>
      <c r="D89" s="50" t="s">
        <v>409</v>
      </c>
      <c r="E89" s="50" t="s">
        <v>425</v>
      </c>
      <c r="F89" s="50" t="s">
        <v>583</v>
      </c>
      <c r="G89" s="154">
        <f>G90</f>
        <v>0</v>
      </c>
      <c r="H89" s="87"/>
      <c r="K89" s="82"/>
    </row>
    <row r="90" spans="2:11" ht="21" customHeight="1" hidden="1">
      <c r="B90" s="101" t="s">
        <v>484</v>
      </c>
      <c r="C90" s="153">
        <v>801</v>
      </c>
      <c r="D90" s="50" t="s">
        <v>409</v>
      </c>
      <c r="E90" s="50" t="s">
        <v>425</v>
      </c>
      <c r="F90" s="50" t="s">
        <v>583</v>
      </c>
      <c r="G90" s="154"/>
      <c r="H90" s="87"/>
      <c r="K90" s="82"/>
    </row>
    <row r="91" spans="2:11" ht="15.75" customHeight="1">
      <c r="B91" s="101" t="s">
        <v>584</v>
      </c>
      <c r="C91" s="153">
        <v>801</v>
      </c>
      <c r="D91" s="50" t="s">
        <v>409</v>
      </c>
      <c r="E91" s="50" t="s">
        <v>425</v>
      </c>
      <c r="F91" s="50" t="s">
        <v>585</v>
      </c>
      <c r="G91" s="154">
        <f>G92+G93</f>
        <v>619.7</v>
      </c>
      <c r="H91" s="87" t="e">
        <f>G91/#REF!</f>
        <v>#REF!</v>
      </c>
      <c r="K91" s="82"/>
    </row>
    <row r="92" spans="2:11" ht="21" customHeight="1">
      <c r="B92" s="40" t="s">
        <v>559</v>
      </c>
      <c r="C92" s="153">
        <v>801</v>
      </c>
      <c r="D92" s="50" t="s">
        <v>409</v>
      </c>
      <c r="E92" s="50" t="s">
        <v>425</v>
      </c>
      <c r="F92" s="50" t="s">
        <v>585</v>
      </c>
      <c r="G92" s="154">
        <f>619.6+0.1</f>
        <v>619.7</v>
      </c>
      <c r="H92" s="87" t="e">
        <f>G92/#REF!</f>
        <v>#REF!</v>
      </c>
      <c r="K92" s="82"/>
    </row>
    <row r="93" spans="2:11" ht="33.75" customHeight="1" hidden="1">
      <c r="B93" s="101" t="s">
        <v>586</v>
      </c>
      <c r="C93" s="153">
        <v>801</v>
      </c>
      <c r="D93" s="50" t="s">
        <v>409</v>
      </c>
      <c r="E93" s="50" t="s">
        <v>425</v>
      </c>
      <c r="F93" s="50" t="s">
        <v>585</v>
      </c>
      <c r="G93" s="154"/>
      <c r="H93" s="87" t="e">
        <f>G93/#REF!</f>
        <v>#REF!</v>
      </c>
      <c r="K93" s="82"/>
    </row>
    <row r="94" spans="2:11" ht="21.75" customHeight="1">
      <c r="B94" s="101" t="s">
        <v>305</v>
      </c>
      <c r="C94" s="153">
        <v>801</v>
      </c>
      <c r="D94" s="50" t="s">
        <v>413</v>
      </c>
      <c r="E94" s="50"/>
      <c r="F94" s="50"/>
      <c r="G94" s="154">
        <f>G95</f>
        <v>57726.600000000006</v>
      </c>
      <c r="H94" s="87" t="e">
        <f>G94/#REF!</f>
        <v>#REF!</v>
      </c>
      <c r="K94" s="82"/>
    </row>
    <row r="95" spans="2:11" ht="38.25" customHeight="1">
      <c r="B95" s="40" t="s">
        <v>509</v>
      </c>
      <c r="C95" s="153">
        <v>801</v>
      </c>
      <c r="D95" s="50" t="s">
        <v>413</v>
      </c>
      <c r="E95" s="50" t="s">
        <v>427</v>
      </c>
      <c r="F95" s="157"/>
      <c r="G95" s="154">
        <f>G96+G102+G112</f>
        <v>57726.600000000006</v>
      </c>
      <c r="H95" s="87" t="e">
        <f>G95/#REF!</f>
        <v>#REF!</v>
      </c>
      <c r="K95" s="82"/>
    </row>
    <row r="96" spans="2:11" ht="20.25" customHeight="1">
      <c r="B96" s="40" t="s">
        <v>587</v>
      </c>
      <c r="C96" s="153">
        <v>801</v>
      </c>
      <c r="D96" s="50" t="s">
        <v>413</v>
      </c>
      <c r="E96" s="50" t="s">
        <v>427</v>
      </c>
      <c r="F96" s="50" t="s">
        <v>588</v>
      </c>
      <c r="G96" s="154">
        <f>G97+G99</f>
        <v>53181.50000000001</v>
      </c>
      <c r="H96" s="87" t="e">
        <f>G96/#REF!</f>
        <v>#REF!</v>
      </c>
      <c r="K96" s="82"/>
    </row>
    <row r="97" spans="2:11" ht="21.75" customHeight="1">
      <c r="B97" s="40" t="s">
        <v>557</v>
      </c>
      <c r="C97" s="153">
        <v>801</v>
      </c>
      <c r="D97" s="50" t="s">
        <v>413</v>
      </c>
      <c r="E97" s="50" t="s">
        <v>427</v>
      </c>
      <c r="F97" s="50" t="s">
        <v>589</v>
      </c>
      <c r="G97" s="154">
        <f>G98</f>
        <v>797.8</v>
      </c>
      <c r="H97" s="87" t="e">
        <f>G97/#REF!</f>
        <v>#REF!</v>
      </c>
      <c r="K97" s="82"/>
    </row>
    <row r="98" spans="2:11" ht="17.25" customHeight="1">
      <c r="B98" s="40" t="s">
        <v>559</v>
      </c>
      <c r="C98" s="153">
        <v>801</v>
      </c>
      <c r="D98" s="50" t="s">
        <v>413</v>
      </c>
      <c r="E98" s="50" t="s">
        <v>427</v>
      </c>
      <c r="F98" s="50" t="s">
        <v>589</v>
      </c>
      <c r="G98" s="154">
        <v>797.8</v>
      </c>
      <c r="H98" s="87" t="e">
        <f>G98/#REF!</f>
        <v>#REF!</v>
      </c>
      <c r="K98" s="82"/>
    </row>
    <row r="99" spans="2:11" ht="18" customHeight="1">
      <c r="B99" s="40" t="s">
        <v>561</v>
      </c>
      <c r="C99" s="153">
        <v>801</v>
      </c>
      <c r="D99" s="50" t="s">
        <v>413</v>
      </c>
      <c r="E99" s="50" t="s">
        <v>427</v>
      </c>
      <c r="F99" s="50" t="s">
        <v>590</v>
      </c>
      <c r="G99" s="154">
        <f>SUM(G100:G101)</f>
        <v>52383.700000000004</v>
      </c>
      <c r="H99" s="87" t="e">
        <f>G99/#REF!</f>
        <v>#REF!</v>
      </c>
      <c r="K99" s="82"/>
    </row>
    <row r="100" spans="2:11" ht="21.75" customHeight="1">
      <c r="B100" s="40" t="s">
        <v>559</v>
      </c>
      <c r="C100" s="153">
        <v>801</v>
      </c>
      <c r="D100" s="50" t="s">
        <v>413</v>
      </c>
      <c r="E100" s="50" t="s">
        <v>427</v>
      </c>
      <c r="F100" s="50" t="s">
        <v>590</v>
      </c>
      <c r="G100" s="154">
        <f>47603.3-0.1</f>
        <v>47603.200000000004</v>
      </c>
      <c r="H100" s="87" t="e">
        <f>G100/#REF!</f>
        <v>#REF!</v>
      </c>
      <c r="K100" s="82"/>
    </row>
    <row r="101" spans="2:11" ht="36" customHeight="1">
      <c r="B101" s="101" t="s">
        <v>586</v>
      </c>
      <c r="C101" s="153">
        <v>801</v>
      </c>
      <c r="D101" s="50" t="s">
        <v>413</v>
      </c>
      <c r="E101" s="50" t="s">
        <v>427</v>
      </c>
      <c r="F101" s="50" t="s">
        <v>590</v>
      </c>
      <c r="G101" s="154">
        <v>4780.5</v>
      </c>
      <c r="H101" s="87" t="e">
        <f>G101/#REF!</f>
        <v>#REF!</v>
      </c>
      <c r="K101" s="82"/>
    </row>
    <row r="102" spans="2:11" ht="18.75" customHeight="1">
      <c r="B102" s="40" t="s">
        <v>492</v>
      </c>
      <c r="C102" s="153">
        <v>801</v>
      </c>
      <c r="D102" s="50" t="s">
        <v>413</v>
      </c>
      <c r="E102" s="50" t="s">
        <v>427</v>
      </c>
      <c r="F102" s="155" t="s">
        <v>493</v>
      </c>
      <c r="G102" s="154">
        <f>G103</f>
        <v>848.6</v>
      </c>
      <c r="H102" s="87" t="e">
        <f>G102/#REF!</f>
        <v>#REF!</v>
      </c>
      <c r="K102" s="82"/>
    </row>
    <row r="103" spans="2:11" ht="18.75" customHeight="1">
      <c r="B103" s="40" t="s">
        <v>306</v>
      </c>
      <c r="C103" s="153">
        <v>801</v>
      </c>
      <c r="D103" s="50" t="s">
        <v>413</v>
      </c>
      <c r="E103" s="50" t="s">
        <v>427</v>
      </c>
      <c r="F103" s="155" t="s">
        <v>495</v>
      </c>
      <c r="G103" s="154">
        <f>G104+G106+G108+G110</f>
        <v>848.6</v>
      </c>
      <c r="H103" s="87" t="e">
        <f>G103/#REF!</f>
        <v>#REF!</v>
      </c>
      <c r="K103" s="82"/>
    </row>
    <row r="104" spans="2:11" ht="20.25" customHeight="1">
      <c r="B104" s="40" t="s">
        <v>571</v>
      </c>
      <c r="C104" s="153">
        <v>801</v>
      </c>
      <c r="D104" s="50" t="s">
        <v>413</v>
      </c>
      <c r="E104" s="50" t="s">
        <v>427</v>
      </c>
      <c r="F104" s="50" t="s">
        <v>572</v>
      </c>
      <c r="G104" s="154">
        <f>G105</f>
        <v>143.6</v>
      </c>
      <c r="H104" s="87" t="e">
        <f>G104/#REF!</f>
        <v>#REF!</v>
      </c>
      <c r="K104" s="82"/>
    </row>
    <row r="105" spans="2:11" ht="17.25" customHeight="1">
      <c r="B105" s="40" t="s">
        <v>559</v>
      </c>
      <c r="C105" s="153">
        <v>801</v>
      </c>
      <c r="D105" s="50" t="s">
        <v>413</v>
      </c>
      <c r="E105" s="50" t="s">
        <v>427</v>
      </c>
      <c r="F105" s="50" t="s">
        <v>572</v>
      </c>
      <c r="G105" s="154">
        <v>143.6</v>
      </c>
      <c r="H105" s="87" t="e">
        <f>G105/#REF!</f>
        <v>#REF!</v>
      </c>
      <c r="K105" s="82"/>
    </row>
    <row r="106" spans="2:11" ht="51" customHeight="1" hidden="1">
      <c r="B106" s="112" t="s">
        <v>496</v>
      </c>
      <c r="C106" s="153">
        <v>801</v>
      </c>
      <c r="D106" s="50" t="s">
        <v>413</v>
      </c>
      <c r="E106" s="50" t="s">
        <v>427</v>
      </c>
      <c r="F106" s="50" t="s">
        <v>497</v>
      </c>
      <c r="G106" s="154">
        <f>G107</f>
        <v>0</v>
      </c>
      <c r="H106" s="87"/>
      <c r="K106" s="82"/>
    </row>
    <row r="107" spans="2:11" ht="16.5" customHeight="1" hidden="1">
      <c r="B107" s="40" t="s">
        <v>559</v>
      </c>
      <c r="C107" s="153">
        <v>801</v>
      </c>
      <c r="D107" s="50" t="s">
        <v>413</v>
      </c>
      <c r="E107" s="50" t="s">
        <v>427</v>
      </c>
      <c r="F107" s="50" t="s">
        <v>497</v>
      </c>
      <c r="G107" s="154"/>
      <c r="H107" s="87"/>
      <c r="K107" s="82"/>
    </row>
    <row r="108" spans="2:11" ht="52.5" customHeight="1">
      <c r="B108" s="40" t="s">
        <v>576</v>
      </c>
      <c r="C108" s="153">
        <v>801</v>
      </c>
      <c r="D108" s="50" t="s">
        <v>413</v>
      </c>
      <c r="E108" s="50" t="s">
        <v>427</v>
      </c>
      <c r="F108" s="50" t="s">
        <v>577</v>
      </c>
      <c r="G108" s="154">
        <f>G109</f>
        <v>185</v>
      </c>
      <c r="H108" s="87" t="e">
        <f>G108/#REF!</f>
        <v>#REF!</v>
      </c>
      <c r="K108" s="82"/>
    </row>
    <row r="109" spans="2:11" ht="20.25" customHeight="1">
      <c r="B109" s="40" t="s">
        <v>559</v>
      </c>
      <c r="C109" s="153">
        <v>801</v>
      </c>
      <c r="D109" s="50" t="s">
        <v>413</v>
      </c>
      <c r="E109" s="50" t="s">
        <v>427</v>
      </c>
      <c r="F109" s="50" t="s">
        <v>577</v>
      </c>
      <c r="G109" s="154">
        <v>185</v>
      </c>
      <c r="H109" s="87" t="e">
        <f>G109/#REF!</f>
        <v>#REF!</v>
      </c>
      <c r="K109" s="82"/>
    </row>
    <row r="110" spans="2:11" ht="20.25" customHeight="1">
      <c r="B110" s="40" t="s">
        <v>578</v>
      </c>
      <c r="C110" s="153">
        <v>801</v>
      </c>
      <c r="D110" s="50" t="s">
        <v>413</v>
      </c>
      <c r="E110" s="50" t="s">
        <v>427</v>
      </c>
      <c r="F110" s="50" t="s">
        <v>579</v>
      </c>
      <c r="G110" s="154">
        <f>G111</f>
        <v>520</v>
      </c>
      <c r="H110" s="87" t="e">
        <f>G110/#REF!</f>
        <v>#REF!</v>
      </c>
      <c r="K110" s="82"/>
    </row>
    <row r="111" spans="2:11" ht="20.25" customHeight="1">
      <c r="B111" s="40" t="s">
        <v>559</v>
      </c>
      <c r="C111" s="153">
        <v>801</v>
      </c>
      <c r="D111" s="50" t="s">
        <v>413</v>
      </c>
      <c r="E111" s="50" t="s">
        <v>427</v>
      </c>
      <c r="F111" s="50" t="s">
        <v>579</v>
      </c>
      <c r="G111" s="154">
        <v>520</v>
      </c>
      <c r="H111" s="87" t="e">
        <f>G111/#REF!</f>
        <v>#REF!</v>
      </c>
      <c r="K111" s="82"/>
    </row>
    <row r="112" spans="2:11" ht="20.25" customHeight="1">
      <c r="B112" s="101" t="s">
        <v>584</v>
      </c>
      <c r="C112" s="153">
        <v>801</v>
      </c>
      <c r="D112" s="50" t="s">
        <v>413</v>
      </c>
      <c r="E112" s="50" t="s">
        <v>427</v>
      </c>
      <c r="F112" s="50" t="s">
        <v>585</v>
      </c>
      <c r="G112" s="154">
        <f>G113</f>
        <v>3696.5</v>
      </c>
      <c r="H112" s="87" t="e">
        <f>G112/#REF!</f>
        <v>#REF!</v>
      </c>
      <c r="K112" s="82"/>
    </row>
    <row r="113" spans="2:11" ht="20.25" customHeight="1">
      <c r="B113" s="40" t="s">
        <v>559</v>
      </c>
      <c r="C113" s="153">
        <v>801</v>
      </c>
      <c r="D113" s="50" t="s">
        <v>413</v>
      </c>
      <c r="E113" s="50" t="s">
        <v>427</v>
      </c>
      <c r="F113" s="50" t="s">
        <v>585</v>
      </c>
      <c r="G113" s="154">
        <f>3696.4+0.1</f>
        <v>3696.5</v>
      </c>
      <c r="H113" s="87" t="e">
        <f>G113/#REF!</f>
        <v>#REF!</v>
      </c>
      <c r="K113" s="82"/>
    </row>
    <row r="114" spans="2:11" ht="16.5">
      <c r="B114" s="101" t="s">
        <v>307</v>
      </c>
      <c r="C114" s="153">
        <v>801</v>
      </c>
      <c r="D114" s="50" t="s">
        <v>415</v>
      </c>
      <c r="E114" s="50"/>
      <c r="F114" s="50"/>
      <c r="G114" s="154">
        <f>G123+G134+G115+G119</f>
        <v>86416.09999999999</v>
      </c>
      <c r="H114" s="87" t="e">
        <f>G114/#REF!</f>
        <v>#REF!</v>
      </c>
      <c r="K114" s="82"/>
    </row>
    <row r="115" spans="2:11" ht="16.5">
      <c r="B115" s="101" t="s">
        <v>429</v>
      </c>
      <c r="C115" s="153">
        <v>801</v>
      </c>
      <c r="D115" s="50" t="s">
        <v>415</v>
      </c>
      <c r="E115" s="50" t="s">
        <v>409</v>
      </c>
      <c r="F115" s="50"/>
      <c r="G115" s="154">
        <f>G116</f>
        <v>619.4</v>
      </c>
      <c r="H115" s="87" t="e">
        <f>G115/#REF!</f>
        <v>#REF!</v>
      </c>
      <c r="K115" s="82"/>
    </row>
    <row r="116" spans="2:11" ht="16.5">
      <c r="B116" s="101" t="s">
        <v>591</v>
      </c>
      <c r="C116" s="153">
        <v>801</v>
      </c>
      <c r="D116" s="50" t="s">
        <v>415</v>
      </c>
      <c r="E116" s="50" t="s">
        <v>409</v>
      </c>
      <c r="F116" s="50" t="s">
        <v>592</v>
      </c>
      <c r="G116" s="154">
        <f>G117</f>
        <v>619.4</v>
      </c>
      <c r="H116" s="87" t="e">
        <f>G116/#REF!</f>
        <v>#REF!</v>
      </c>
      <c r="K116" s="82"/>
    </row>
    <row r="117" spans="2:11" ht="35.25" customHeight="1">
      <c r="B117" s="101" t="s">
        <v>593</v>
      </c>
      <c r="C117" s="153">
        <v>801</v>
      </c>
      <c r="D117" s="50" t="s">
        <v>415</v>
      </c>
      <c r="E117" s="50" t="s">
        <v>409</v>
      </c>
      <c r="F117" s="50" t="s">
        <v>594</v>
      </c>
      <c r="G117" s="154">
        <f>G118</f>
        <v>619.4</v>
      </c>
      <c r="H117" s="87" t="e">
        <f>G117/#REF!</f>
        <v>#REF!</v>
      </c>
      <c r="K117" s="82"/>
    </row>
    <row r="118" spans="2:11" ht="49.5">
      <c r="B118" s="101" t="s">
        <v>595</v>
      </c>
      <c r="C118" s="153">
        <v>801</v>
      </c>
      <c r="D118" s="50" t="s">
        <v>415</v>
      </c>
      <c r="E118" s="50" t="s">
        <v>409</v>
      </c>
      <c r="F118" s="50" t="s">
        <v>594</v>
      </c>
      <c r="G118" s="154">
        <v>619.4</v>
      </c>
      <c r="H118" s="87" t="e">
        <f>G118/#REF!</f>
        <v>#REF!</v>
      </c>
      <c r="K118" s="82"/>
    </row>
    <row r="119" spans="2:11" ht="16.5">
      <c r="B119" s="41" t="s">
        <v>430</v>
      </c>
      <c r="C119" s="153">
        <v>801</v>
      </c>
      <c r="D119" s="50" t="s">
        <v>415</v>
      </c>
      <c r="E119" s="50" t="s">
        <v>431</v>
      </c>
      <c r="F119" s="50"/>
      <c r="G119" s="154">
        <f>G120</f>
        <v>1500</v>
      </c>
      <c r="H119" s="87" t="e">
        <f>G119/#REF!</f>
        <v>#REF!</v>
      </c>
      <c r="K119" s="82"/>
    </row>
    <row r="120" spans="2:11" ht="16.5">
      <c r="B120" s="101" t="s">
        <v>597</v>
      </c>
      <c r="C120" s="153">
        <v>801</v>
      </c>
      <c r="D120" s="50" t="s">
        <v>415</v>
      </c>
      <c r="E120" s="50" t="s">
        <v>431</v>
      </c>
      <c r="F120" s="50" t="s">
        <v>598</v>
      </c>
      <c r="G120" s="154">
        <f>G121</f>
        <v>1500</v>
      </c>
      <c r="H120" s="87" t="e">
        <f>G120/#REF!</f>
        <v>#REF!</v>
      </c>
      <c r="K120" s="82"/>
    </row>
    <row r="121" spans="2:11" ht="37.5" customHeight="1">
      <c r="B121" s="101" t="s">
        <v>604</v>
      </c>
      <c r="C121" s="153">
        <v>801</v>
      </c>
      <c r="D121" s="50" t="s">
        <v>415</v>
      </c>
      <c r="E121" s="50" t="s">
        <v>431</v>
      </c>
      <c r="F121" s="50" t="s">
        <v>605</v>
      </c>
      <c r="G121" s="154">
        <f>G122</f>
        <v>1500</v>
      </c>
      <c r="H121" s="87" t="e">
        <f>G121/#REF!</f>
        <v>#REF!</v>
      </c>
      <c r="K121" s="82"/>
    </row>
    <row r="122" spans="2:11" ht="16.5">
      <c r="B122" s="40" t="s">
        <v>606</v>
      </c>
      <c r="C122" s="153">
        <v>801</v>
      </c>
      <c r="D122" s="50" t="s">
        <v>415</v>
      </c>
      <c r="E122" s="50" t="s">
        <v>431</v>
      </c>
      <c r="F122" s="50" t="s">
        <v>605</v>
      </c>
      <c r="G122" s="154">
        <v>1500</v>
      </c>
      <c r="H122" s="87" t="e">
        <f>G122/#REF!</f>
        <v>#REF!</v>
      </c>
      <c r="K122" s="82"/>
    </row>
    <row r="123" spans="2:11" ht="21" customHeight="1">
      <c r="B123" s="40" t="s">
        <v>433</v>
      </c>
      <c r="C123" s="153">
        <v>801</v>
      </c>
      <c r="D123" s="50" t="s">
        <v>415</v>
      </c>
      <c r="E123" s="50" t="s">
        <v>434</v>
      </c>
      <c r="F123" s="50"/>
      <c r="G123" s="154">
        <f>G124+G128</f>
        <v>53093.1</v>
      </c>
      <c r="H123" s="87" t="e">
        <f>G123/#REF!</f>
        <v>#REF!</v>
      </c>
      <c r="K123" s="82"/>
    </row>
    <row r="124" spans="2:11" ht="20.25" customHeight="1">
      <c r="B124" s="40" t="s">
        <v>646</v>
      </c>
      <c r="C124" s="153">
        <v>801</v>
      </c>
      <c r="D124" s="50" t="s">
        <v>415</v>
      </c>
      <c r="E124" s="50" t="s">
        <v>434</v>
      </c>
      <c r="F124" s="50" t="s">
        <v>647</v>
      </c>
      <c r="G124" s="154">
        <f>SUM(G125)</f>
        <v>53053.1</v>
      </c>
      <c r="H124" s="87" t="e">
        <f>G124/#REF!</f>
        <v>#REF!</v>
      </c>
      <c r="K124" s="82"/>
    </row>
    <row r="125" spans="2:11" ht="18.75" customHeight="1">
      <c r="B125" s="40" t="s">
        <v>561</v>
      </c>
      <c r="C125" s="153">
        <v>801</v>
      </c>
      <c r="D125" s="50" t="s">
        <v>415</v>
      </c>
      <c r="E125" s="50" t="s">
        <v>434</v>
      </c>
      <c r="F125" s="50" t="s">
        <v>648</v>
      </c>
      <c r="G125" s="154">
        <f>SUM(G126:G127)</f>
        <v>53053.1</v>
      </c>
      <c r="H125" s="87" t="e">
        <f>G125/#REF!</f>
        <v>#REF!</v>
      </c>
      <c r="K125" s="82"/>
    </row>
    <row r="126" spans="2:11" ht="56.25" customHeight="1">
      <c r="B126" s="101" t="s">
        <v>595</v>
      </c>
      <c r="C126" s="153">
        <v>801</v>
      </c>
      <c r="D126" s="50" t="s">
        <v>415</v>
      </c>
      <c r="E126" s="50" t="s">
        <v>434</v>
      </c>
      <c r="F126" s="50" t="s">
        <v>648</v>
      </c>
      <c r="G126" s="154">
        <v>42167.7</v>
      </c>
      <c r="H126" s="87" t="e">
        <f>G126/#REF!</f>
        <v>#REF!</v>
      </c>
      <c r="K126" s="82"/>
    </row>
    <row r="127" spans="2:11" ht="19.5" customHeight="1">
      <c r="B127" s="40" t="s">
        <v>538</v>
      </c>
      <c r="C127" s="153">
        <v>801</v>
      </c>
      <c r="D127" s="50" t="s">
        <v>415</v>
      </c>
      <c r="E127" s="50" t="s">
        <v>434</v>
      </c>
      <c r="F127" s="50" t="s">
        <v>648</v>
      </c>
      <c r="G127" s="154">
        <v>10885.4</v>
      </c>
      <c r="H127" s="87" t="e">
        <f>G127/#REF!</f>
        <v>#REF!</v>
      </c>
      <c r="K127" s="82"/>
    </row>
    <row r="128" spans="2:11" ht="19.5" customHeight="1">
      <c r="B128" s="40" t="s">
        <v>492</v>
      </c>
      <c r="C128" s="153">
        <v>801</v>
      </c>
      <c r="D128" s="50" t="s">
        <v>415</v>
      </c>
      <c r="E128" s="50" t="s">
        <v>434</v>
      </c>
      <c r="F128" s="50" t="s">
        <v>493</v>
      </c>
      <c r="G128" s="154">
        <f>G129</f>
        <v>40</v>
      </c>
      <c r="H128" s="87" t="e">
        <f>G128/#REF!</f>
        <v>#REF!</v>
      </c>
      <c r="K128" s="82"/>
    </row>
    <row r="129" spans="2:11" ht="19.5" customHeight="1">
      <c r="B129" s="40" t="s">
        <v>494</v>
      </c>
      <c r="C129" s="153">
        <v>801</v>
      </c>
      <c r="D129" s="50" t="s">
        <v>415</v>
      </c>
      <c r="E129" s="50" t="s">
        <v>434</v>
      </c>
      <c r="F129" s="50" t="s">
        <v>495</v>
      </c>
      <c r="G129" s="154">
        <f>G130+G132</f>
        <v>40</v>
      </c>
      <c r="H129" s="87" t="e">
        <f>G129/#REF!</f>
        <v>#REF!</v>
      </c>
      <c r="K129" s="82"/>
    </row>
    <row r="130" spans="2:11" ht="50.25" customHeight="1" hidden="1">
      <c r="B130" s="112" t="s">
        <v>496</v>
      </c>
      <c r="C130" s="153">
        <v>801</v>
      </c>
      <c r="D130" s="50" t="s">
        <v>415</v>
      </c>
      <c r="E130" s="50" t="s">
        <v>434</v>
      </c>
      <c r="F130" s="50" t="s">
        <v>497</v>
      </c>
      <c r="G130" s="154">
        <f>G131</f>
        <v>0</v>
      </c>
      <c r="H130" s="87"/>
      <c r="K130" s="82"/>
    </row>
    <row r="131" spans="2:11" ht="19.5" customHeight="1" hidden="1">
      <c r="B131" s="40" t="s">
        <v>538</v>
      </c>
      <c r="C131" s="153">
        <v>801</v>
      </c>
      <c r="D131" s="50" t="s">
        <v>415</v>
      </c>
      <c r="E131" s="50" t="s">
        <v>434</v>
      </c>
      <c r="F131" s="50" t="s">
        <v>497</v>
      </c>
      <c r="G131" s="154"/>
      <c r="H131" s="87"/>
      <c r="K131" s="82"/>
    </row>
    <row r="132" spans="2:11" ht="51" customHeight="1">
      <c r="B132" s="40" t="s">
        <v>576</v>
      </c>
      <c r="C132" s="153">
        <v>801</v>
      </c>
      <c r="D132" s="50" t="s">
        <v>415</v>
      </c>
      <c r="E132" s="50" t="s">
        <v>434</v>
      </c>
      <c r="F132" s="50" t="s">
        <v>577</v>
      </c>
      <c r="G132" s="154">
        <f>G133</f>
        <v>40</v>
      </c>
      <c r="H132" s="87" t="e">
        <f>G132/#REF!</f>
        <v>#REF!</v>
      </c>
      <c r="K132" s="82"/>
    </row>
    <row r="133" spans="2:11" ht="19.5" customHeight="1">
      <c r="B133" s="40" t="s">
        <v>538</v>
      </c>
      <c r="C133" s="153">
        <v>801</v>
      </c>
      <c r="D133" s="50" t="s">
        <v>415</v>
      </c>
      <c r="E133" s="50" t="s">
        <v>434</v>
      </c>
      <c r="F133" s="50" t="s">
        <v>577</v>
      </c>
      <c r="G133" s="154">
        <v>40</v>
      </c>
      <c r="H133" s="87" t="e">
        <f>G133/#REF!</f>
        <v>#REF!</v>
      </c>
      <c r="K133" s="82"/>
    </row>
    <row r="134" spans="2:11" ht="18.75" customHeight="1">
      <c r="B134" s="40" t="s">
        <v>435</v>
      </c>
      <c r="C134" s="153">
        <v>801</v>
      </c>
      <c r="D134" s="50" t="s">
        <v>415</v>
      </c>
      <c r="E134" s="50" t="s">
        <v>436</v>
      </c>
      <c r="F134" s="50"/>
      <c r="G134" s="154">
        <f>SUM(G140,G136)</f>
        <v>31203.6</v>
      </c>
      <c r="H134" s="87" t="e">
        <f>G134/#REF!</f>
        <v>#REF!</v>
      </c>
      <c r="K134" s="82"/>
    </row>
    <row r="135" spans="2:11" ht="18.75" customHeight="1">
      <c r="B135" s="58" t="s">
        <v>365</v>
      </c>
      <c r="C135" s="153">
        <v>801</v>
      </c>
      <c r="D135" s="50" t="s">
        <v>415</v>
      </c>
      <c r="E135" s="50" t="s">
        <v>436</v>
      </c>
      <c r="F135" s="50" t="s">
        <v>364</v>
      </c>
      <c r="G135" s="154">
        <f>G136</f>
        <v>15676.1</v>
      </c>
      <c r="H135" s="87" t="e">
        <f>G135/#REF!</f>
        <v>#REF!</v>
      </c>
      <c r="K135" s="82"/>
    </row>
    <row r="136" spans="2:11" ht="36.75" customHeight="1">
      <c r="B136" s="44" t="s">
        <v>363</v>
      </c>
      <c r="C136" s="153">
        <v>801</v>
      </c>
      <c r="D136" s="50" t="s">
        <v>415</v>
      </c>
      <c r="E136" s="50" t="s">
        <v>436</v>
      </c>
      <c r="F136" s="50" t="s">
        <v>649</v>
      </c>
      <c r="G136" s="154">
        <f>G137</f>
        <v>15676.1</v>
      </c>
      <c r="H136" s="87" t="e">
        <f>G136/#REF!</f>
        <v>#REF!</v>
      </c>
      <c r="K136" s="82"/>
    </row>
    <row r="137" spans="2:11" ht="85.5" customHeight="1">
      <c r="B137" s="44" t="s">
        <v>308</v>
      </c>
      <c r="C137" s="153">
        <v>801</v>
      </c>
      <c r="D137" s="50" t="s">
        <v>415</v>
      </c>
      <c r="E137" s="50" t="s">
        <v>436</v>
      </c>
      <c r="F137" s="50" t="s">
        <v>650</v>
      </c>
      <c r="G137" s="154">
        <f>G138</f>
        <v>15676.1</v>
      </c>
      <c r="H137" s="87" t="e">
        <f>G137/#REF!</f>
        <v>#REF!</v>
      </c>
      <c r="K137" s="82"/>
    </row>
    <row r="138" spans="2:11" ht="18.75" customHeight="1">
      <c r="B138" s="40" t="s">
        <v>606</v>
      </c>
      <c r="C138" s="153">
        <v>801</v>
      </c>
      <c r="D138" s="50" t="s">
        <v>415</v>
      </c>
      <c r="E138" s="50" t="s">
        <v>436</v>
      </c>
      <c r="F138" s="50" t="s">
        <v>650</v>
      </c>
      <c r="G138" s="154">
        <v>15676.1</v>
      </c>
      <c r="H138" s="87" t="e">
        <f>G138/#REF!</f>
        <v>#REF!</v>
      </c>
      <c r="K138" s="82"/>
    </row>
    <row r="139" spans="2:11" ht="18.75" customHeight="1">
      <c r="B139" s="40" t="s">
        <v>492</v>
      </c>
      <c r="C139" s="153">
        <v>801</v>
      </c>
      <c r="D139" s="50" t="s">
        <v>415</v>
      </c>
      <c r="E139" s="50" t="s">
        <v>436</v>
      </c>
      <c r="F139" s="50" t="s">
        <v>493</v>
      </c>
      <c r="G139" s="154">
        <f>G140</f>
        <v>15527.5</v>
      </c>
      <c r="H139" s="87" t="e">
        <f>G139/#REF!</f>
        <v>#REF!</v>
      </c>
      <c r="K139" s="82"/>
    </row>
    <row r="140" spans="2:11" ht="19.5" customHeight="1">
      <c r="B140" s="40" t="s">
        <v>494</v>
      </c>
      <c r="C140" s="153">
        <v>801</v>
      </c>
      <c r="D140" s="50" t="s">
        <v>415</v>
      </c>
      <c r="E140" s="50" t="s">
        <v>436</v>
      </c>
      <c r="F140" s="50" t="s">
        <v>495</v>
      </c>
      <c r="G140" s="154">
        <f>G141+G145</f>
        <v>15527.5</v>
      </c>
      <c r="H140" s="87" t="e">
        <f>G140/#REF!</f>
        <v>#REF!</v>
      </c>
      <c r="K140" s="82"/>
    </row>
    <row r="141" spans="2:11" ht="33" customHeight="1">
      <c r="B141" s="101" t="s">
        <v>663</v>
      </c>
      <c r="C141" s="153">
        <v>801</v>
      </c>
      <c r="D141" s="50" t="s">
        <v>415</v>
      </c>
      <c r="E141" s="50" t="s">
        <v>436</v>
      </c>
      <c r="F141" s="50" t="s">
        <v>666</v>
      </c>
      <c r="G141" s="154">
        <v>3152.5</v>
      </c>
      <c r="H141" s="87" t="e">
        <f>G141/#REF!</f>
        <v>#REF!</v>
      </c>
      <c r="K141" s="82"/>
    </row>
    <row r="142" spans="2:11" ht="18" customHeight="1" hidden="1">
      <c r="B142" s="66" t="s">
        <v>668</v>
      </c>
      <c r="C142" s="153">
        <v>801</v>
      </c>
      <c r="D142" s="50" t="s">
        <v>415</v>
      </c>
      <c r="E142" s="50" t="s">
        <v>436</v>
      </c>
      <c r="F142" s="50" t="s">
        <v>666</v>
      </c>
      <c r="G142" s="154"/>
      <c r="H142" s="87"/>
      <c r="K142" s="82"/>
    </row>
    <row r="143" spans="2:11" ht="21" customHeight="1" hidden="1">
      <c r="B143" s="40" t="s">
        <v>532</v>
      </c>
      <c r="C143" s="153">
        <v>801</v>
      </c>
      <c r="D143" s="50" t="s">
        <v>415</v>
      </c>
      <c r="E143" s="50" t="s">
        <v>436</v>
      </c>
      <c r="F143" s="50" t="s">
        <v>666</v>
      </c>
      <c r="G143" s="154"/>
      <c r="H143" s="87"/>
      <c r="K143" s="82"/>
    </row>
    <row r="144" spans="2:11" ht="18.75" customHeight="1">
      <c r="B144" s="40" t="s">
        <v>553</v>
      </c>
      <c r="C144" s="153">
        <v>801</v>
      </c>
      <c r="D144" s="50" t="s">
        <v>415</v>
      </c>
      <c r="E144" s="50" t="s">
        <v>436</v>
      </c>
      <c r="F144" s="50" t="s">
        <v>666</v>
      </c>
      <c r="G144" s="154">
        <v>3152.5</v>
      </c>
      <c r="H144" s="87" t="e">
        <f>G144/#REF!</f>
        <v>#REF!</v>
      </c>
      <c r="K144" s="82"/>
    </row>
    <row r="145" spans="2:11" s="79" customFormat="1" ht="32.25" customHeight="1">
      <c r="B145" s="40" t="s">
        <v>669</v>
      </c>
      <c r="C145" s="153">
        <v>801</v>
      </c>
      <c r="D145" s="50" t="s">
        <v>415</v>
      </c>
      <c r="E145" s="50" t="s">
        <v>436</v>
      </c>
      <c r="F145" s="153" t="s">
        <v>670</v>
      </c>
      <c r="G145" s="154">
        <f>G146</f>
        <v>12375</v>
      </c>
      <c r="H145" s="87" t="e">
        <f>G145/#REF!</f>
        <v>#REF!</v>
      </c>
      <c r="I145" s="88"/>
      <c r="J145" s="78"/>
      <c r="K145" s="82"/>
    </row>
    <row r="146" spans="2:11" s="79" customFormat="1" ht="18.75" customHeight="1">
      <c r="B146" s="40" t="s">
        <v>553</v>
      </c>
      <c r="C146" s="153">
        <v>801</v>
      </c>
      <c r="D146" s="50" t="s">
        <v>415</v>
      </c>
      <c r="E146" s="50" t="s">
        <v>436</v>
      </c>
      <c r="F146" s="153" t="s">
        <v>670</v>
      </c>
      <c r="G146" s="154">
        <v>12375</v>
      </c>
      <c r="H146" s="87" t="e">
        <f>G146/#REF!</f>
        <v>#REF!</v>
      </c>
      <c r="I146" s="88"/>
      <c r="J146" s="78"/>
      <c r="K146" s="82"/>
    </row>
    <row r="147" spans="2:11" ht="19.5" customHeight="1">
      <c r="B147" s="40" t="s">
        <v>309</v>
      </c>
      <c r="C147" s="153">
        <v>801</v>
      </c>
      <c r="D147" s="50" t="s">
        <v>421</v>
      </c>
      <c r="E147" s="50"/>
      <c r="F147" s="50"/>
      <c r="G147" s="154">
        <f>SUM(G148)</f>
        <v>7670.5</v>
      </c>
      <c r="H147" s="87" t="e">
        <f>G147/#REF!</f>
        <v>#REF!</v>
      </c>
      <c r="K147" s="82"/>
    </row>
    <row r="148" spans="2:11" ht="18" customHeight="1">
      <c r="B148" s="40" t="s">
        <v>450</v>
      </c>
      <c r="C148" s="153">
        <v>801</v>
      </c>
      <c r="D148" s="50" t="s">
        <v>421</v>
      </c>
      <c r="E148" s="50" t="s">
        <v>421</v>
      </c>
      <c r="F148" s="50"/>
      <c r="G148" s="154">
        <f>G149+G155+G159</f>
        <v>7670.5</v>
      </c>
      <c r="H148" s="87" t="e">
        <f>G148/#REF!</f>
        <v>#REF!</v>
      </c>
      <c r="K148" s="82"/>
    </row>
    <row r="149" spans="2:11" ht="18.75" customHeight="1">
      <c r="B149" s="40" t="s">
        <v>91</v>
      </c>
      <c r="C149" s="153">
        <v>801</v>
      </c>
      <c r="D149" s="50" t="s">
        <v>421</v>
      </c>
      <c r="E149" s="50" t="s">
        <v>421</v>
      </c>
      <c r="F149" s="50" t="s">
        <v>92</v>
      </c>
      <c r="G149" s="154">
        <f>SUM(G150,G152)</f>
        <v>7112.099999999999</v>
      </c>
      <c r="H149" s="87" t="e">
        <f>G149/#REF!</f>
        <v>#REF!</v>
      </c>
      <c r="K149" s="82"/>
    </row>
    <row r="150" spans="2:11" ht="18.75" customHeight="1">
      <c r="B150" s="40" t="s">
        <v>93</v>
      </c>
      <c r="C150" s="153">
        <v>801</v>
      </c>
      <c r="D150" s="50" t="s">
        <v>421</v>
      </c>
      <c r="E150" s="50" t="s">
        <v>421</v>
      </c>
      <c r="F150" s="50" t="s">
        <v>94</v>
      </c>
      <c r="G150" s="154">
        <f>SUM(G151)</f>
        <v>844.8</v>
      </c>
      <c r="H150" s="87" t="e">
        <f>G150/#REF!</f>
        <v>#REF!</v>
      </c>
      <c r="K150" s="82"/>
    </row>
    <row r="151" spans="2:11" ht="55.5" customHeight="1">
      <c r="B151" s="40" t="s">
        <v>595</v>
      </c>
      <c r="C151" s="153">
        <v>801</v>
      </c>
      <c r="D151" s="50" t="s">
        <v>421</v>
      </c>
      <c r="E151" s="50" t="s">
        <v>421</v>
      </c>
      <c r="F151" s="50" t="s">
        <v>94</v>
      </c>
      <c r="G151" s="154">
        <v>844.8</v>
      </c>
      <c r="H151" s="87" t="e">
        <f>G151/#REF!</f>
        <v>#REF!</v>
      </c>
      <c r="K151" s="82"/>
    </row>
    <row r="152" spans="2:26" s="89" customFormat="1" ht="18.75" customHeight="1">
      <c r="B152" s="101" t="s">
        <v>561</v>
      </c>
      <c r="C152" s="153">
        <v>801</v>
      </c>
      <c r="D152" s="50" t="s">
        <v>421</v>
      </c>
      <c r="E152" s="50" t="s">
        <v>421</v>
      </c>
      <c r="F152" s="50" t="s">
        <v>95</v>
      </c>
      <c r="G152" s="154">
        <f>G153+G154</f>
        <v>6267.299999999999</v>
      </c>
      <c r="H152" s="87" t="e">
        <f>G152/#REF!</f>
        <v>#REF!</v>
      </c>
      <c r="I152" s="88"/>
      <c r="J152" s="78"/>
      <c r="K152" s="82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:242" s="79" customFormat="1" ht="51.75" customHeight="1">
      <c r="A153" s="89"/>
      <c r="B153" s="40" t="s">
        <v>595</v>
      </c>
      <c r="C153" s="153">
        <v>801</v>
      </c>
      <c r="D153" s="50" t="s">
        <v>421</v>
      </c>
      <c r="E153" s="50" t="s">
        <v>421</v>
      </c>
      <c r="F153" s="50" t="s">
        <v>95</v>
      </c>
      <c r="G153" s="154">
        <v>6148.9</v>
      </c>
      <c r="H153" s="87" t="e">
        <f>G153/#REF!</f>
        <v>#REF!</v>
      </c>
      <c r="I153" s="88"/>
      <c r="J153" s="78"/>
      <c r="K153" s="82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  <c r="EG153" s="89"/>
      <c r="EH153" s="89"/>
      <c r="EI153" s="89"/>
      <c r="EJ153" s="89"/>
      <c r="EK153" s="89"/>
      <c r="EL153" s="89"/>
      <c r="EM153" s="89"/>
      <c r="EN153" s="89"/>
      <c r="EO153" s="89"/>
      <c r="EP153" s="89"/>
      <c r="EQ153" s="89"/>
      <c r="ER153" s="89"/>
      <c r="ES153" s="89"/>
      <c r="ET153" s="89"/>
      <c r="EU153" s="89"/>
      <c r="EV153" s="89"/>
      <c r="EW153" s="89"/>
      <c r="EX153" s="89"/>
      <c r="EY153" s="89"/>
      <c r="EZ153" s="89"/>
      <c r="FA153" s="89"/>
      <c r="FB153" s="89"/>
      <c r="FC153" s="89"/>
      <c r="FD153" s="89"/>
      <c r="FE153" s="89"/>
      <c r="FF153" s="89"/>
      <c r="FG153" s="89"/>
      <c r="FH153" s="89"/>
      <c r="FI153" s="89"/>
      <c r="FJ153" s="89"/>
      <c r="FK153" s="89"/>
      <c r="FL153" s="89"/>
      <c r="FM153" s="89"/>
      <c r="FN153" s="89"/>
      <c r="FO153" s="89"/>
      <c r="FP153" s="89"/>
      <c r="FQ153" s="89"/>
      <c r="FR153" s="89"/>
      <c r="FS153" s="89"/>
      <c r="FT153" s="89"/>
      <c r="FU153" s="89"/>
      <c r="FV153" s="89"/>
      <c r="FW153" s="89"/>
      <c r="FX153" s="89"/>
      <c r="FY153" s="89"/>
      <c r="FZ153" s="89"/>
      <c r="GA153" s="89"/>
      <c r="GB153" s="89"/>
      <c r="GC153" s="89"/>
      <c r="GD153" s="89"/>
      <c r="GE153" s="89"/>
      <c r="GF153" s="89"/>
      <c r="GG153" s="89"/>
      <c r="GH153" s="89"/>
      <c r="GI153" s="89"/>
      <c r="GJ153" s="89"/>
      <c r="GK153" s="89"/>
      <c r="GL153" s="89"/>
      <c r="GM153" s="89"/>
      <c r="GN153" s="89"/>
      <c r="GO153" s="89"/>
      <c r="GP153" s="89"/>
      <c r="GQ153" s="89"/>
      <c r="GR153" s="89"/>
      <c r="GS153" s="89"/>
      <c r="GT153" s="89"/>
      <c r="GU153" s="89"/>
      <c r="GV153" s="89"/>
      <c r="GW153" s="89"/>
      <c r="GX153" s="89"/>
      <c r="GY153" s="89"/>
      <c r="GZ153" s="89"/>
      <c r="HA153" s="89"/>
      <c r="HB153" s="89"/>
      <c r="HC153" s="89"/>
      <c r="HD153" s="89"/>
      <c r="HE153" s="89"/>
      <c r="HF153" s="89"/>
      <c r="HG153" s="89"/>
      <c r="HH153" s="89"/>
      <c r="HI153" s="89"/>
      <c r="HJ153" s="89"/>
      <c r="HK153" s="89"/>
      <c r="HL153" s="89"/>
      <c r="HM153" s="89"/>
      <c r="HN153" s="89"/>
      <c r="HO153" s="89"/>
      <c r="HP153" s="89"/>
      <c r="HQ153" s="89"/>
      <c r="HR153" s="89"/>
      <c r="HS153" s="89"/>
      <c r="HT153" s="89"/>
      <c r="HU153" s="89"/>
      <c r="HV153" s="89"/>
      <c r="HW153" s="89"/>
      <c r="HX153" s="89"/>
      <c r="HY153" s="89"/>
      <c r="HZ153" s="89"/>
      <c r="IA153" s="89"/>
      <c r="IB153" s="89"/>
      <c r="IC153" s="89"/>
      <c r="ID153" s="89"/>
      <c r="IE153" s="89"/>
      <c r="IF153" s="89"/>
      <c r="IG153" s="89"/>
      <c r="IH153" s="89"/>
    </row>
    <row r="154" spans="2:11" s="79" customFormat="1" ht="18" customHeight="1">
      <c r="B154" s="40" t="s">
        <v>538</v>
      </c>
      <c r="C154" s="153">
        <v>801</v>
      </c>
      <c r="D154" s="50" t="s">
        <v>421</v>
      </c>
      <c r="E154" s="50" t="s">
        <v>421</v>
      </c>
      <c r="F154" s="50" t="s">
        <v>95</v>
      </c>
      <c r="G154" s="154">
        <f>118.4</f>
        <v>118.4</v>
      </c>
      <c r="H154" s="87" t="e">
        <f>G154/#REF!</f>
        <v>#REF!</v>
      </c>
      <c r="I154" s="88"/>
      <c r="J154" s="78"/>
      <c r="K154" s="82"/>
    </row>
    <row r="155" spans="1:242" s="79" customFormat="1" ht="18.75" customHeight="1" hidden="1">
      <c r="A155" s="70"/>
      <c r="B155" s="101" t="s">
        <v>96</v>
      </c>
      <c r="C155" s="153">
        <v>801</v>
      </c>
      <c r="D155" s="50" t="s">
        <v>421</v>
      </c>
      <c r="E155" s="50" t="s">
        <v>421</v>
      </c>
      <c r="F155" s="50" t="s">
        <v>97</v>
      </c>
      <c r="G155" s="154">
        <f>G156</f>
        <v>0</v>
      </c>
      <c r="H155" s="87"/>
      <c r="I155" s="88"/>
      <c r="J155" s="78"/>
      <c r="K155" s="82"/>
      <c r="DR155" s="70"/>
      <c r="DS155" s="70"/>
      <c r="DT155" s="70"/>
      <c r="DU155" s="70"/>
      <c r="DV155" s="70"/>
      <c r="DW155" s="70"/>
      <c r="DX155" s="70"/>
      <c r="DY155" s="70"/>
      <c r="DZ155" s="70"/>
      <c r="EA155" s="70"/>
      <c r="EB155" s="70"/>
      <c r="EC155" s="70"/>
      <c r="ED155" s="70"/>
      <c r="EE155" s="70"/>
      <c r="EF155" s="70"/>
      <c r="EG155" s="70"/>
      <c r="EH155" s="70"/>
      <c r="EI155" s="70"/>
      <c r="EJ155" s="70"/>
      <c r="EK155" s="70"/>
      <c r="EL155" s="70"/>
      <c r="EM155" s="70"/>
      <c r="EN155" s="70"/>
      <c r="EO155" s="70"/>
      <c r="EP155" s="70"/>
      <c r="EQ155" s="70"/>
      <c r="ER155" s="70"/>
      <c r="ES155" s="70"/>
      <c r="ET155" s="70"/>
      <c r="EU155" s="70"/>
      <c r="EV155" s="70"/>
      <c r="EW155" s="70"/>
      <c r="EX155" s="70"/>
      <c r="EY155" s="70"/>
      <c r="EZ155" s="70"/>
      <c r="FA155" s="70"/>
      <c r="FB155" s="70"/>
      <c r="FC155" s="70"/>
      <c r="FD155" s="70"/>
      <c r="FE155" s="70"/>
      <c r="FF155" s="70"/>
      <c r="FG155" s="70"/>
      <c r="FH155" s="70"/>
      <c r="FI155" s="70"/>
      <c r="FJ155" s="70"/>
      <c r="FK155" s="70"/>
      <c r="FL155" s="70"/>
      <c r="FM155" s="70"/>
      <c r="FN155" s="70"/>
      <c r="FO155" s="70"/>
      <c r="FP155" s="70"/>
      <c r="FQ155" s="70"/>
      <c r="FR155" s="70"/>
      <c r="FS155" s="70"/>
      <c r="FT155" s="70"/>
      <c r="FU155" s="70"/>
      <c r="FV155" s="70"/>
      <c r="FW155" s="70"/>
      <c r="FX155" s="70"/>
      <c r="FY155" s="70"/>
      <c r="FZ155" s="70"/>
      <c r="GA155" s="70"/>
      <c r="GB155" s="70"/>
      <c r="GC155" s="70"/>
      <c r="GD155" s="70"/>
      <c r="GE155" s="70"/>
      <c r="GF155" s="70"/>
      <c r="GG155" s="70"/>
      <c r="GH155" s="70"/>
      <c r="GI155" s="70"/>
      <c r="GJ155" s="70"/>
      <c r="GK155" s="70"/>
      <c r="GL155" s="70"/>
      <c r="GM155" s="70"/>
      <c r="GN155" s="70"/>
      <c r="GO155" s="70"/>
      <c r="GP155" s="70"/>
      <c r="GQ155" s="70"/>
      <c r="GR155" s="70"/>
      <c r="GS155" s="70"/>
      <c r="GT155" s="70"/>
      <c r="GU155" s="70"/>
      <c r="GV155" s="70"/>
      <c r="GW155" s="70"/>
      <c r="GX155" s="70"/>
      <c r="GY155" s="70"/>
      <c r="GZ155" s="70"/>
      <c r="HA155" s="70"/>
      <c r="HB155" s="70"/>
      <c r="HC155" s="70"/>
      <c r="HD155" s="70"/>
      <c r="HE155" s="70"/>
      <c r="HF155" s="70"/>
      <c r="HG155" s="70"/>
      <c r="HH155" s="70"/>
      <c r="HI155" s="70"/>
      <c r="HJ155" s="70"/>
      <c r="HK155" s="70"/>
      <c r="HL155" s="70"/>
      <c r="HM155" s="70"/>
      <c r="HN155" s="70"/>
      <c r="HO155" s="70"/>
      <c r="HP155" s="70"/>
      <c r="HQ155" s="70"/>
      <c r="HR155" s="70"/>
      <c r="HS155" s="70"/>
      <c r="HT155" s="70"/>
      <c r="HU155" s="70"/>
      <c r="HV155" s="70"/>
      <c r="HW155" s="70"/>
      <c r="HX155" s="70"/>
      <c r="HY155" s="70"/>
      <c r="HZ155" s="70"/>
      <c r="IA155" s="70"/>
      <c r="IB155" s="70"/>
      <c r="IC155" s="70"/>
      <c r="ID155" s="70"/>
      <c r="IE155" s="70"/>
      <c r="IF155" s="70"/>
      <c r="IG155" s="70"/>
      <c r="IH155" s="70"/>
    </row>
    <row r="156" spans="1:242" s="79" customFormat="1" ht="18.75" customHeight="1" hidden="1">
      <c r="A156" s="70"/>
      <c r="B156" s="40" t="s">
        <v>310</v>
      </c>
      <c r="C156" s="153">
        <v>801</v>
      </c>
      <c r="D156" s="50" t="s">
        <v>421</v>
      </c>
      <c r="E156" s="50" t="s">
        <v>421</v>
      </c>
      <c r="F156" s="50" t="s">
        <v>99</v>
      </c>
      <c r="G156" s="154">
        <f>G157</f>
        <v>0</v>
      </c>
      <c r="H156" s="87"/>
      <c r="I156" s="88"/>
      <c r="J156" s="78"/>
      <c r="K156" s="82"/>
      <c r="DR156" s="70"/>
      <c r="DS156" s="70"/>
      <c r="DT156" s="70"/>
      <c r="DU156" s="70"/>
      <c r="DV156" s="70"/>
      <c r="DW156" s="70"/>
      <c r="DX156" s="70"/>
      <c r="DY156" s="70"/>
      <c r="DZ156" s="70"/>
      <c r="EA156" s="70"/>
      <c r="EB156" s="70"/>
      <c r="EC156" s="70"/>
      <c r="ED156" s="70"/>
      <c r="EE156" s="70"/>
      <c r="EF156" s="70"/>
      <c r="EG156" s="70"/>
      <c r="EH156" s="70"/>
      <c r="EI156" s="70"/>
      <c r="EJ156" s="70"/>
      <c r="EK156" s="70"/>
      <c r="EL156" s="70"/>
      <c r="EM156" s="70"/>
      <c r="EN156" s="70"/>
      <c r="EO156" s="70"/>
      <c r="EP156" s="70"/>
      <c r="EQ156" s="70"/>
      <c r="ER156" s="70"/>
      <c r="ES156" s="70"/>
      <c r="ET156" s="70"/>
      <c r="EU156" s="70"/>
      <c r="EV156" s="70"/>
      <c r="EW156" s="70"/>
      <c r="EX156" s="70"/>
      <c r="EY156" s="70"/>
      <c r="EZ156" s="70"/>
      <c r="FA156" s="70"/>
      <c r="FB156" s="70"/>
      <c r="FC156" s="70"/>
      <c r="FD156" s="70"/>
      <c r="FE156" s="70"/>
      <c r="FF156" s="70"/>
      <c r="FG156" s="70"/>
      <c r="FH156" s="70"/>
      <c r="FI156" s="70"/>
      <c r="FJ156" s="70"/>
      <c r="FK156" s="70"/>
      <c r="FL156" s="70"/>
      <c r="FM156" s="70"/>
      <c r="FN156" s="70"/>
      <c r="FO156" s="70"/>
      <c r="FP156" s="70"/>
      <c r="FQ156" s="70"/>
      <c r="FR156" s="70"/>
      <c r="FS156" s="70"/>
      <c r="FT156" s="70"/>
      <c r="FU156" s="70"/>
      <c r="FV156" s="70"/>
      <c r="FW156" s="70"/>
      <c r="FX156" s="70"/>
      <c r="FY156" s="70"/>
      <c r="FZ156" s="70"/>
      <c r="GA156" s="70"/>
      <c r="GB156" s="70"/>
      <c r="GC156" s="70"/>
      <c r="GD156" s="70"/>
      <c r="GE156" s="70"/>
      <c r="GF156" s="70"/>
      <c r="GG156" s="70"/>
      <c r="GH156" s="70"/>
      <c r="GI156" s="70"/>
      <c r="GJ156" s="70"/>
      <c r="GK156" s="70"/>
      <c r="GL156" s="70"/>
      <c r="GM156" s="70"/>
      <c r="GN156" s="70"/>
      <c r="GO156" s="70"/>
      <c r="GP156" s="70"/>
      <c r="GQ156" s="70"/>
      <c r="GR156" s="70"/>
      <c r="GS156" s="70"/>
      <c r="GT156" s="70"/>
      <c r="GU156" s="70"/>
      <c r="GV156" s="70"/>
      <c r="GW156" s="70"/>
      <c r="GX156" s="70"/>
      <c r="GY156" s="70"/>
      <c r="GZ156" s="70"/>
      <c r="HA156" s="70"/>
      <c r="HB156" s="70"/>
      <c r="HC156" s="70"/>
      <c r="HD156" s="70"/>
      <c r="HE156" s="70"/>
      <c r="HF156" s="70"/>
      <c r="HG156" s="70"/>
      <c r="HH156" s="70"/>
      <c r="HI156" s="70"/>
      <c r="HJ156" s="70"/>
      <c r="HK156" s="70"/>
      <c r="HL156" s="70"/>
      <c r="HM156" s="70"/>
      <c r="HN156" s="70"/>
      <c r="HO156" s="70"/>
      <c r="HP156" s="70"/>
      <c r="HQ156" s="70"/>
      <c r="HR156" s="70"/>
      <c r="HS156" s="70"/>
      <c r="HT156" s="70"/>
      <c r="HU156" s="70"/>
      <c r="HV156" s="70"/>
      <c r="HW156" s="70"/>
      <c r="HX156" s="70"/>
      <c r="HY156" s="70"/>
      <c r="HZ156" s="70"/>
      <c r="IA156" s="70"/>
      <c r="IB156" s="70"/>
      <c r="IC156" s="70"/>
      <c r="ID156" s="70"/>
      <c r="IE156" s="70"/>
      <c r="IF156" s="70"/>
      <c r="IG156" s="70"/>
      <c r="IH156" s="70"/>
    </row>
    <row r="157" spans="1:242" s="79" customFormat="1" ht="18.75" customHeight="1" hidden="1">
      <c r="A157" s="70"/>
      <c r="B157" s="40" t="s">
        <v>532</v>
      </c>
      <c r="C157" s="153">
        <v>801</v>
      </c>
      <c r="D157" s="50" t="s">
        <v>421</v>
      </c>
      <c r="E157" s="50" t="s">
        <v>421</v>
      </c>
      <c r="F157" s="50" t="s">
        <v>99</v>
      </c>
      <c r="G157" s="154"/>
      <c r="H157" s="87"/>
      <c r="I157" s="88"/>
      <c r="J157" s="78"/>
      <c r="K157" s="82"/>
      <c r="DR157" s="70"/>
      <c r="DS157" s="70"/>
      <c r="DT157" s="70"/>
      <c r="DU157" s="70"/>
      <c r="DV157" s="70"/>
      <c r="DW157" s="70"/>
      <c r="DX157" s="70"/>
      <c r="DY157" s="70"/>
      <c r="DZ157" s="70"/>
      <c r="EA157" s="70"/>
      <c r="EB157" s="70"/>
      <c r="EC157" s="70"/>
      <c r="ED157" s="70"/>
      <c r="EE157" s="70"/>
      <c r="EF157" s="70"/>
      <c r="EG157" s="70"/>
      <c r="EH157" s="70"/>
      <c r="EI157" s="70"/>
      <c r="EJ157" s="70"/>
      <c r="EK157" s="70"/>
      <c r="EL157" s="70"/>
      <c r="EM157" s="70"/>
      <c r="EN157" s="70"/>
      <c r="EO157" s="70"/>
      <c r="EP157" s="70"/>
      <c r="EQ157" s="70"/>
      <c r="ER157" s="70"/>
      <c r="ES157" s="70"/>
      <c r="ET157" s="70"/>
      <c r="EU157" s="70"/>
      <c r="EV157" s="70"/>
      <c r="EW157" s="70"/>
      <c r="EX157" s="70"/>
      <c r="EY157" s="70"/>
      <c r="EZ157" s="70"/>
      <c r="FA157" s="70"/>
      <c r="FB157" s="70"/>
      <c r="FC157" s="70"/>
      <c r="FD157" s="70"/>
      <c r="FE157" s="70"/>
      <c r="FF157" s="70"/>
      <c r="FG157" s="70"/>
      <c r="FH157" s="70"/>
      <c r="FI157" s="70"/>
      <c r="FJ157" s="70"/>
      <c r="FK157" s="70"/>
      <c r="FL157" s="70"/>
      <c r="FM157" s="70"/>
      <c r="FN157" s="70"/>
      <c r="FO157" s="70"/>
      <c r="FP157" s="70"/>
      <c r="FQ157" s="70"/>
      <c r="FR157" s="70"/>
      <c r="FS157" s="70"/>
      <c r="FT157" s="70"/>
      <c r="FU157" s="70"/>
      <c r="FV157" s="70"/>
      <c r="FW157" s="70"/>
      <c r="FX157" s="70"/>
      <c r="FY157" s="70"/>
      <c r="FZ157" s="70"/>
      <c r="GA157" s="70"/>
      <c r="GB157" s="70"/>
      <c r="GC157" s="70"/>
      <c r="GD157" s="70"/>
      <c r="GE157" s="70"/>
      <c r="GF157" s="70"/>
      <c r="GG157" s="70"/>
      <c r="GH157" s="70"/>
      <c r="GI157" s="70"/>
      <c r="GJ157" s="70"/>
      <c r="GK157" s="70"/>
      <c r="GL157" s="70"/>
      <c r="GM157" s="70"/>
      <c r="GN157" s="70"/>
      <c r="GO157" s="70"/>
      <c r="GP157" s="70"/>
      <c r="GQ157" s="70"/>
      <c r="GR157" s="70"/>
      <c r="GS157" s="70"/>
      <c r="GT157" s="70"/>
      <c r="GU157" s="70"/>
      <c r="GV157" s="70"/>
      <c r="GW157" s="70"/>
      <c r="GX157" s="70"/>
      <c r="GY157" s="70"/>
      <c r="GZ157" s="70"/>
      <c r="HA157" s="70"/>
      <c r="HB157" s="70"/>
      <c r="HC157" s="70"/>
      <c r="HD157" s="70"/>
      <c r="HE157" s="70"/>
      <c r="HF157" s="70"/>
      <c r="HG157" s="70"/>
      <c r="HH157" s="70"/>
      <c r="HI157" s="70"/>
      <c r="HJ157" s="70"/>
      <c r="HK157" s="70"/>
      <c r="HL157" s="70"/>
      <c r="HM157" s="70"/>
      <c r="HN157" s="70"/>
      <c r="HO157" s="70"/>
      <c r="HP157" s="70"/>
      <c r="HQ157" s="70"/>
      <c r="HR157" s="70"/>
      <c r="HS157" s="70"/>
      <c r="HT157" s="70"/>
      <c r="HU157" s="70"/>
      <c r="HV157" s="70"/>
      <c r="HW157" s="70"/>
      <c r="HX157" s="70"/>
      <c r="HY157" s="70"/>
      <c r="HZ157" s="70"/>
      <c r="IA157" s="70"/>
      <c r="IB157" s="70"/>
      <c r="IC157" s="70"/>
      <c r="ID157" s="70"/>
      <c r="IE157" s="70"/>
      <c r="IF157" s="70"/>
      <c r="IG157" s="70"/>
      <c r="IH157" s="70"/>
    </row>
    <row r="158" spans="1:242" s="79" customFormat="1" ht="18.75" customHeight="1">
      <c r="A158" s="70"/>
      <c r="B158" s="40" t="s">
        <v>492</v>
      </c>
      <c r="C158" s="153">
        <v>801</v>
      </c>
      <c r="D158" s="50" t="s">
        <v>421</v>
      </c>
      <c r="E158" s="50" t="s">
        <v>421</v>
      </c>
      <c r="F158" s="50" t="s">
        <v>493</v>
      </c>
      <c r="G158" s="154">
        <f>G159</f>
        <v>558.4000000000001</v>
      </c>
      <c r="H158" s="87" t="e">
        <f>G158/#REF!</f>
        <v>#REF!</v>
      </c>
      <c r="I158" s="88"/>
      <c r="J158" s="78"/>
      <c r="K158" s="82"/>
      <c r="DR158" s="70"/>
      <c r="DS158" s="70"/>
      <c r="DT158" s="70"/>
      <c r="DU158" s="70"/>
      <c r="DV158" s="70"/>
      <c r="DW158" s="70"/>
      <c r="DX158" s="70"/>
      <c r="DY158" s="70"/>
      <c r="DZ158" s="70"/>
      <c r="EA158" s="70"/>
      <c r="EB158" s="70"/>
      <c r="EC158" s="70"/>
      <c r="ED158" s="70"/>
      <c r="EE158" s="70"/>
      <c r="EF158" s="70"/>
      <c r="EG158" s="70"/>
      <c r="EH158" s="70"/>
      <c r="EI158" s="70"/>
      <c r="EJ158" s="70"/>
      <c r="EK158" s="70"/>
      <c r="EL158" s="70"/>
      <c r="EM158" s="70"/>
      <c r="EN158" s="70"/>
      <c r="EO158" s="70"/>
      <c r="EP158" s="70"/>
      <c r="EQ158" s="70"/>
      <c r="ER158" s="70"/>
      <c r="ES158" s="70"/>
      <c r="ET158" s="70"/>
      <c r="EU158" s="70"/>
      <c r="EV158" s="70"/>
      <c r="EW158" s="70"/>
      <c r="EX158" s="70"/>
      <c r="EY158" s="70"/>
      <c r="EZ158" s="70"/>
      <c r="FA158" s="70"/>
      <c r="FB158" s="70"/>
      <c r="FC158" s="70"/>
      <c r="FD158" s="70"/>
      <c r="FE158" s="70"/>
      <c r="FF158" s="70"/>
      <c r="FG158" s="70"/>
      <c r="FH158" s="70"/>
      <c r="FI158" s="70"/>
      <c r="FJ158" s="70"/>
      <c r="FK158" s="70"/>
      <c r="FL158" s="70"/>
      <c r="FM158" s="70"/>
      <c r="FN158" s="70"/>
      <c r="FO158" s="70"/>
      <c r="FP158" s="70"/>
      <c r="FQ158" s="70"/>
      <c r="FR158" s="70"/>
      <c r="FS158" s="70"/>
      <c r="FT158" s="70"/>
      <c r="FU158" s="70"/>
      <c r="FV158" s="70"/>
      <c r="FW158" s="70"/>
      <c r="FX158" s="70"/>
      <c r="FY158" s="70"/>
      <c r="FZ158" s="70"/>
      <c r="GA158" s="70"/>
      <c r="GB158" s="70"/>
      <c r="GC158" s="70"/>
      <c r="GD158" s="70"/>
      <c r="GE158" s="70"/>
      <c r="GF158" s="70"/>
      <c r="GG158" s="70"/>
      <c r="GH158" s="70"/>
      <c r="GI158" s="70"/>
      <c r="GJ158" s="70"/>
      <c r="GK158" s="70"/>
      <c r="GL158" s="70"/>
      <c r="GM158" s="70"/>
      <c r="GN158" s="70"/>
      <c r="GO158" s="70"/>
      <c r="GP158" s="70"/>
      <c r="GQ158" s="70"/>
      <c r="GR158" s="70"/>
      <c r="GS158" s="70"/>
      <c r="GT158" s="70"/>
      <c r="GU158" s="70"/>
      <c r="GV158" s="70"/>
      <c r="GW158" s="70"/>
      <c r="GX158" s="70"/>
      <c r="GY158" s="70"/>
      <c r="GZ158" s="70"/>
      <c r="HA158" s="70"/>
      <c r="HB158" s="70"/>
      <c r="HC158" s="70"/>
      <c r="HD158" s="70"/>
      <c r="HE158" s="70"/>
      <c r="HF158" s="70"/>
      <c r="HG158" s="70"/>
      <c r="HH158" s="70"/>
      <c r="HI158" s="70"/>
      <c r="HJ158" s="70"/>
      <c r="HK158" s="70"/>
      <c r="HL158" s="70"/>
      <c r="HM158" s="70"/>
      <c r="HN158" s="70"/>
      <c r="HO158" s="70"/>
      <c r="HP158" s="70"/>
      <c r="HQ158" s="70"/>
      <c r="HR158" s="70"/>
      <c r="HS158" s="70"/>
      <c r="HT158" s="70"/>
      <c r="HU158" s="70"/>
      <c r="HV158" s="70"/>
      <c r="HW158" s="70"/>
      <c r="HX158" s="70"/>
      <c r="HY158" s="70"/>
      <c r="HZ158" s="70"/>
      <c r="IA158" s="70"/>
      <c r="IB158" s="70"/>
      <c r="IC158" s="70"/>
      <c r="ID158" s="70"/>
      <c r="IE158" s="70"/>
      <c r="IF158" s="70"/>
      <c r="IG158" s="70"/>
      <c r="IH158" s="70"/>
    </row>
    <row r="159" spans="1:242" s="79" customFormat="1" ht="17.25" customHeight="1">
      <c r="A159" s="70"/>
      <c r="B159" s="40" t="s">
        <v>494</v>
      </c>
      <c r="C159" s="153">
        <v>801</v>
      </c>
      <c r="D159" s="50" t="s">
        <v>421</v>
      </c>
      <c r="E159" s="50" t="s">
        <v>421</v>
      </c>
      <c r="F159" s="50" t="s">
        <v>495</v>
      </c>
      <c r="G159" s="154">
        <f>G160+G162+G164+G166</f>
        <v>558.4000000000001</v>
      </c>
      <c r="H159" s="87" t="e">
        <f>G159/#REF!</f>
        <v>#REF!</v>
      </c>
      <c r="I159" s="88"/>
      <c r="J159" s="78"/>
      <c r="K159" s="82"/>
      <c r="DR159" s="70"/>
      <c r="DS159" s="70"/>
      <c r="DT159" s="70"/>
      <c r="DU159" s="70"/>
      <c r="DV159" s="70"/>
      <c r="DW159" s="70"/>
      <c r="DX159" s="70"/>
      <c r="DY159" s="70"/>
      <c r="DZ159" s="70"/>
      <c r="EA159" s="70"/>
      <c r="EB159" s="70"/>
      <c r="EC159" s="70"/>
      <c r="ED159" s="70"/>
      <c r="EE159" s="70"/>
      <c r="EF159" s="70"/>
      <c r="EG159" s="70"/>
      <c r="EH159" s="70"/>
      <c r="EI159" s="70"/>
      <c r="EJ159" s="70"/>
      <c r="EK159" s="70"/>
      <c r="EL159" s="70"/>
      <c r="EM159" s="70"/>
      <c r="EN159" s="70"/>
      <c r="EO159" s="70"/>
      <c r="EP159" s="70"/>
      <c r="EQ159" s="70"/>
      <c r="ER159" s="70"/>
      <c r="ES159" s="70"/>
      <c r="ET159" s="70"/>
      <c r="EU159" s="70"/>
      <c r="EV159" s="70"/>
      <c r="EW159" s="70"/>
      <c r="EX159" s="70"/>
      <c r="EY159" s="70"/>
      <c r="EZ159" s="70"/>
      <c r="FA159" s="70"/>
      <c r="FB159" s="70"/>
      <c r="FC159" s="70"/>
      <c r="FD159" s="70"/>
      <c r="FE159" s="70"/>
      <c r="FF159" s="70"/>
      <c r="FG159" s="70"/>
      <c r="FH159" s="70"/>
      <c r="FI159" s="70"/>
      <c r="FJ159" s="70"/>
      <c r="FK159" s="70"/>
      <c r="FL159" s="70"/>
      <c r="FM159" s="70"/>
      <c r="FN159" s="70"/>
      <c r="FO159" s="70"/>
      <c r="FP159" s="70"/>
      <c r="FQ159" s="70"/>
      <c r="FR159" s="70"/>
      <c r="FS159" s="70"/>
      <c r="FT159" s="70"/>
      <c r="FU159" s="70"/>
      <c r="FV159" s="70"/>
      <c r="FW159" s="70"/>
      <c r="FX159" s="70"/>
      <c r="FY159" s="70"/>
      <c r="FZ159" s="70"/>
      <c r="GA159" s="70"/>
      <c r="GB159" s="70"/>
      <c r="GC159" s="70"/>
      <c r="GD159" s="70"/>
      <c r="GE159" s="70"/>
      <c r="GF159" s="70"/>
      <c r="GG159" s="70"/>
      <c r="GH159" s="70"/>
      <c r="GI159" s="70"/>
      <c r="GJ159" s="70"/>
      <c r="GK159" s="70"/>
      <c r="GL159" s="70"/>
      <c r="GM159" s="70"/>
      <c r="GN159" s="70"/>
      <c r="GO159" s="70"/>
      <c r="GP159" s="70"/>
      <c r="GQ159" s="70"/>
      <c r="GR159" s="70"/>
      <c r="GS159" s="70"/>
      <c r="GT159" s="70"/>
      <c r="GU159" s="70"/>
      <c r="GV159" s="70"/>
      <c r="GW159" s="70"/>
      <c r="GX159" s="70"/>
      <c r="GY159" s="70"/>
      <c r="GZ159" s="70"/>
      <c r="HA159" s="70"/>
      <c r="HB159" s="70"/>
      <c r="HC159" s="70"/>
      <c r="HD159" s="70"/>
      <c r="HE159" s="70"/>
      <c r="HF159" s="70"/>
      <c r="HG159" s="70"/>
      <c r="HH159" s="70"/>
      <c r="HI159" s="70"/>
      <c r="HJ159" s="70"/>
      <c r="HK159" s="70"/>
      <c r="HL159" s="70"/>
      <c r="HM159" s="70"/>
      <c r="HN159" s="70"/>
      <c r="HO159" s="70"/>
      <c r="HP159" s="70"/>
      <c r="HQ159" s="70"/>
      <c r="HR159" s="70"/>
      <c r="HS159" s="70"/>
      <c r="HT159" s="70"/>
      <c r="HU159" s="70"/>
      <c r="HV159" s="70"/>
      <c r="HW159" s="70"/>
      <c r="HX159" s="70"/>
      <c r="HY159" s="70"/>
      <c r="HZ159" s="70"/>
      <c r="IA159" s="70"/>
      <c r="IB159" s="70"/>
      <c r="IC159" s="70"/>
      <c r="ID159" s="70"/>
      <c r="IE159" s="70"/>
      <c r="IF159" s="70"/>
      <c r="IG159" s="70"/>
      <c r="IH159" s="70"/>
    </row>
    <row r="160" spans="1:242" s="79" customFormat="1" ht="20.25" customHeight="1">
      <c r="A160" s="70"/>
      <c r="B160" s="40" t="s">
        <v>571</v>
      </c>
      <c r="C160" s="153">
        <v>801</v>
      </c>
      <c r="D160" s="50" t="s">
        <v>421</v>
      </c>
      <c r="E160" s="50" t="s">
        <v>421</v>
      </c>
      <c r="F160" s="50" t="s">
        <v>572</v>
      </c>
      <c r="G160" s="154">
        <f>SUM(G161)</f>
        <v>489.2</v>
      </c>
      <c r="H160" s="87" t="e">
        <f>G160/#REF!</f>
        <v>#REF!</v>
      </c>
      <c r="I160" s="88"/>
      <c r="J160" s="78"/>
      <c r="K160" s="82"/>
      <c r="DR160" s="70"/>
      <c r="DS160" s="70"/>
      <c r="DT160" s="70"/>
      <c r="DU160" s="70"/>
      <c r="DV160" s="70"/>
      <c r="DW160" s="70"/>
      <c r="DX160" s="70"/>
      <c r="DY160" s="70"/>
      <c r="DZ160" s="70"/>
      <c r="EA160" s="70"/>
      <c r="EB160" s="70"/>
      <c r="EC160" s="70"/>
      <c r="ED160" s="70"/>
      <c r="EE160" s="70"/>
      <c r="EF160" s="70"/>
      <c r="EG160" s="70"/>
      <c r="EH160" s="70"/>
      <c r="EI160" s="70"/>
      <c r="EJ160" s="70"/>
      <c r="EK160" s="70"/>
      <c r="EL160" s="70"/>
      <c r="EM160" s="70"/>
      <c r="EN160" s="70"/>
      <c r="EO160" s="70"/>
      <c r="EP160" s="70"/>
      <c r="EQ160" s="70"/>
      <c r="ER160" s="70"/>
      <c r="ES160" s="70"/>
      <c r="ET160" s="70"/>
      <c r="EU160" s="70"/>
      <c r="EV160" s="70"/>
      <c r="EW160" s="70"/>
      <c r="EX160" s="70"/>
      <c r="EY160" s="70"/>
      <c r="EZ160" s="70"/>
      <c r="FA160" s="70"/>
      <c r="FB160" s="70"/>
      <c r="FC160" s="70"/>
      <c r="FD160" s="70"/>
      <c r="FE160" s="70"/>
      <c r="FF160" s="70"/>
      <c r="FG160" s="70"/>
      <c r="FH160" s="70"/>
      <c r="FI160" s="70"/>
      <c r="FJ160" s="70"/>
      <c r="FK160" s="70"/>
      <c r="FL160" s="70"/>
      <c r="FM160" s="70"/>
      <c r="FN160" s="70"/>
      <c r="FO160" s="70"/>
      <c r="FP160" s="70"/>
      <c r="FQ160" s="70"/>
      <c r="FR160" s="70"/>
      <c r="FS160" s="70"/>
      <c r="FT160" s="70"/>
      <c r="FU160" s="70"/>
      <c r="FV160" s="70"/>
      <c r="FW160" s="70"/>
      <c r="FX160" s="70"/>
      <c r="FY160" s="70"/>
      <c r="FZ160" s="70"/>
      <c r="GA160" s="70"/>
      <c r="GB160" s="70"/>
      <c r="GC160" s="70"/>
      <c r="GD160" s="70"/>
      <c r="GE160" s="70"/>
      <c r="GF160" s="70"/>
      <c r="GG160" s="70"/>
      <c r="GH160" s="70"/>
      <c r="GI160" s="70"/>
      <c r="GJ160" s="70"/>
      <c r="GK160" s="70"/>
      <c r="GL160" s="70"/>
      <c r="GM160" s="70"/>
      <c r="GN160" s="70"/>
      <c r="GO160" s="70"/>
      <c r="GP160" s="70"/>
      <c r="GQ160" s="70"/>
      <c r="GR160" s="70"/>
      <c r="GS160" s="70"/>
      <c r="GT160" s="70"/>
      <c r="GU160" s="70"/>
      <c r="GV160" s="70"/>
      <c r="GW160" s="70"/>
      <c r="GX160" s="70"/>
      <c r="GY160" s="70"/>
      <c r="GZ160" s="70"/>
      <c r="HA160" s="70"/>
      <c r="HB160" s="70"/>
      <c r="HC160" s="70"/>
      <c r="HD160" s="70"/>
      <c r="HE160" s="70"/>
      <c r="HF160" s="70"/>
      <c r="HG160" s="70"/>
      <c r="HH160" s="70"/>
      <c r="HI160" s="70"/>
      <c r="HJ160" s="70"/>
      <c r="HK160" s="70"/>
      <c r="HL160" s="70"/>
      <c r="HM160" s="70"/>
      <c r="HN160" s="70"/>
      <c r="HO160" s="70"/>
      <c r="HP160" s="70"/>
      <c r="HQ160" s="70"/>
      <c r="HR160" s="70"/>
      <c r="HS160" s="70"/>
      <c r="HT160" s="70"/>
      <c r="HU160" s="70"/>
      <c r="HV160" s="70"/>
      <c r="HW160" s="70"/>
      <c r="HX160" s="70"/>
      <c r="HY160" s="70"/>
      <c r="HZ160" s="70"/>
      <c r="IA160" s="70"/>
      <c r="IB160" s="70"/>
      <c r="IC160" s="70"/>
      <c r="ID160" s="70"/>
      <c r="IE160" s="70"/>
      <c r="IF160" s="70"/>
      <c r="IG160" s="70"/>
      <c r="IH160" s="70"/>
    </row>
    <row r="161" spans="2:242" s="79" customFormat="1" ht="21" customHeight="1">
      <c r="B161" s="40" t="s">
        <v>538</v>
      </c>
      <c r="C161" s="153">
        <v>801</v>
      </c>
      <c r="D161" s="50" t="s">
        <v>421</v>
      </c>
      <c r="E161" s="50" t="s">
        <v>421</v>
      </c>
      <c r="F161" s="50" t="s">
        <v>572</v>
      </c>
      <c r="G161" s="154">
        <v>489.2</v>
      </c>
      <c r="H161" s="87" t="e">
        <f>G161/#REF!</f>
        <v>#REF!</v>
      </c>
      <c r="I161" s="88"/>
      <c r="J161" s="78"/>
      <c r="K161" s="82"/>
      <c r="DR161" s="90"/>
      <c r="DS161" s="90"/>
      <c r="DT161" s="90"/>
      <c r="DU161" s="90"/>
      <c r="DV161" s="90"/>
      <c r="DW161" s="90"/>
      <c r="DX161" s="90"/>
      <c r="DY161" s="90"/>
      <c r="DZ161" s="90"/>
      <c r="EA161" s="90"/>
      <c r="EB161" s="90"/>
      <c r="EC161" s="90"/>
      <c r="ED161" s="90"/>
      <c r="EE161" s="90"/>
      <c r="EF161" s="90"/>
      <c r="EG161" s="90"/>
      <c r="EH161" s="90"/>
      <c r="EI161" s="90"/>
      <c r="EJ161" s="90"/>
      <c r="EK161" s="90"/>
      <c r="EL161" s="90"/>
      <c r="EM161" s="90"/>
      <c r="EN161" s="90"/>
      <c r="EO161" s="90"/>
      <c r="EP161" s="90"/>
      <c r="EQ161" s="90"/>
      <c r="ER161" s="90"/>
      <c r="ES161" s="90"/>
      <c r="ET161" s="90"/>
      <c r="EU161" s="90"/>
      <c r="EV161" s="90"/>
      <c r="EW161" s="90"/>
      <c r="EX161" s="90"/>
      <c r="EY161" s="90"/>
      <c r="EZ161" s="90"/>
      <c r="FA161" s="90"/>
      <c r="FB161" s="90"/>
      <c r="FC161" s="90"/>
      <c r="FD161" s="90"/>
      <c r="FE161" s="90"/>
      <c r="FF161" s="90"/>
      <c r="FG161" s="90"/>
      <c r="FH161" s="90"/>
      <c r="FI161" s="90"/>
      <c r="FJ161" s="90"/>
      <c r="FK161" s="90"/>
      <c r="FL161" s="90"/>
      <c r="FM161" s="90"/>
      <c r="FN161" s="90"/>
      <c r="FO161" s="90"/>
      <c r="FP161" s="90"/>
      <c r="FQ161" s="90"/>
      <c r="FR161" s="90"/>
      <c r="FS161" s="90"/>
      <c r="FT161" s="90"/>
      <c r="FU161" s="90"/>
      <c r="FV161" s="90"/>
      <c r="FW161" s="90"/>
      <c r="FX161" s="90"/>
      <c r="FY161" s="90"/>
      <c r="FZ161" s="90"/>
      <c r="GA161" s="90"/>
      <c r="GB161" s="90"/>
      <c r="GC161" s="90"/>
      <c r="GD161" s="90"/>
      <c r="GE161" s="90"/>
      <c r="GF161" s="90"/>
      <c r="GG161" s="90"/>
      <c r="GH161" s="90"/>
      <c r="GI161" s="90"/>
      <c r="GJ161" s="90"/>
      <c r="GK161" s="90"/>
      <c r="GL161" s="90"/>
      <c r="GM161" s="90"/>
      <c r="GN161" s="90"/>
      <c r="GO161" s="90"/>
      <c r="GP161" s="90"/>
      <c r="GQ161" s="90"/>
      <c r="GR161" s="90"/>
      <c r="GS161" s="90"/>
      <c r="GT161" s="90"/>
      <c r="GU161" s="90"/>
      <c r="GV161" s="90"/>
      <c r="GW161" s="90"/>
      <c r="GX161" s="90"/>
      <c r="GY161" s="90"/>
      <c r="GZ161" s="90"/>
      <c r="HA161" s="90"/>
      <c r="HB161" s="90"/>
      <c r="HC161" s="90"/>
      <c r="HD161" s="90"/>
      <c r="HE161" s="90"/>
      <c r="HF161" s="90"/>
      <c r="HG161" s="90"/>
      <c r="HH161" s="90"/>
      <c r="HI161" s="90"/>
      <c r="HJ161" s="90"/>
      <c r="HK161" s="90"/>
      <c r="HL161" s="90"/>
      <c r="HM161" s="90"/>
      <c r="HN161" s="90"/>
      <c r="HO161" s="90"/>
      <c r="HP161" s="90"/>
      <c r="HQ161" s="90"/>
      <c r="HR161" s="90"/>
      <c r="HS161" s="90"/>
      <c r="HT161" s="90"/>
      <c r="HU161" s="90"/>
      <c r="HV161" s="90"/>
      <c r="HW161" s="90"/>
      <c r="HX161" s="90"/>
      <c r="HY161" s="90"/>
      <c r="HZ161" s="90"/>
      <c r="IA161" s="90"/>
      <c r="IB161" s="90"/>
      <c r="IC161" s="90"/>
      <c r="ID161" s="90"/>
      <c r="IE161" s="90"/>
      <c r="IF161" s="90"/>
      <c r="IG161" s="90"/>
      <c r="IH161" s="90"/>
    </row>
    <row r="162" spans="1:11" s="79" customFormat="1" ht="51.75" customHeight="1" hidden="1">
      <c r="A162" s="91"/>
      <c r="B162" s="112" t="s">
        <v>496</v>
      </c>
      <c r="C162" s="153">
        <v>801</v>
      </c>
      <c r="D162" s="50" t="s">
        <v>421</v>
      </c>
      <c r="E162" s="50" t="s">
        <v>421</v>
      </c>
      <c r="F162" s="50" t="s">
        <v>497</v>
      </c>
      <c r="G162" s="154">
        <f>G163</f>
        <v>0</v>
      </c>
      <c r="H162" s="87" t="e">
        <f>G162/#REF!</f>
        <v>#REF!</v>
      </c>
      <c r="I162" s="88"/>
      <c r="J162" s="78"/>
      <c r="K162" s="82"/>
    </row>
    <row r="163" spans="2:11" s="79" customFormat="1" ht="21" customHeight="1" hidden="1">
      <c r="B163" s="40" t="s">
        <v>538</v>
      </c>
      <c r="C163" s="153">
        <v>801</v>
      </c>
      <c r="D163" s="50" t="s">
        <v>421</v>
      </c>
      <c r="E163" s="50" t="s">
        <v>421</v>
      </c>
      <c r="F163" s="50" t="s">
        <v>497</v>
      </c>
      <c r="G163" s="154"/>
      <c r="H163" s="87" t="e">
        <f>G163/#REF!</f>
        <v>#REF!</v>
      </c>
      <c r="I163" s="88"/>
      <c r="J163" s="78"/>
      <c r="K163" s="82"/>
    </row>
    <row r="164" spans="2:11" s="79" customFormat="1" ht="54" customHeight="1">
      <c r="B164" s="40" t="s">
        <v>576</v>
      </c>
      <c r="C164" s="153">
        <v>801</v>
      </c>
      <c r="D164" s="50" t="s">
        <v>421</v>
      </c>
      <c r="E164" s="50" t="s">
        <v>421</v>
      </c>
      <c r="F164" s="50" t="s">
        <v>577</v>
      </c>
      <c r="G164" s="154">
        <f>G165</f>
        <v>40</v>
      </c>
      <c r="H164" s="87" t="e">
        <f>G164/#REF!</f>
        <v>#REF!</v>
      </c>
      <c r="I164" s="88"/>
      <c r="J164" s="78"/>
      <c r="K164" s="82"/>
    </row>
    <row r="165" spans="2:11" s="79" customFormat="1" ht="21" customHeight="1">
      <c r="B165" s="40" t="s">
        <v>538</v>
      </c>
      <c r="C165" s="153">
        <v>801</v>
      </c>
      <c r="D165" s="50" t="s">
        <v>421</v>
      </c>
      <c r="E165" s="50" t="s">
        <v>421</v>
      </c>
      <c r="F165" s="50" t="s">
        <v>577</v>
      </c>
      <c r="G165" s="154">
        <v>40</v>
      </c>
      <c r="H165" s="87" t="e">
        <f>G165/#REF!</f>
        <v>#REF!</v>
      </c>
      <c r="I165" s="88"/>
      <c r="J165" s="78"/>
      <c r="K165" s="82"/>
    </row>
    <row r="166" spans="2:11" s="79" customFormat="1" ht="21" customHeight="1">
      <c r="B166" s="112" t="s">
        <v>578</v>
      </c>
      <c r="C166" s="153">
        <v>801</v>
      </c>
      <c r="D166" s="50" t="s">
        <v>421</v>
      </c>
      <c r="E166" s="50" t="s">
        <v>421</v>
      </c>
      <c r="F166" s="50" t="s">
        <v>579</v>
      </c>
      <c r="G166" s="154">
        <f>G167</f>
        <v>29.2</v>
      </c>
      <c r="H166" s="87" t="e">
        <f>G166/#REF!</f>
        <v>#REF!</v>
      </c>
      <c r="I166" s="88"/>
      <c r="J166" s="78"/>
      <c r="K166" s="82"/>
    </row>
    <row r="167" spans="2:11" s="79" customFormat="1" ht="21" customHeight="1">
      <c r="B167" s="40" t="s">
        <v>538</v>
      </c>
      <c r="C167" s="153">
        <v>801</v>
      </c>
      <c r="D167" s="50" t="s">
        <v>421</v>
      </c>
      <c r="E167" s="50" t="s">
        <v>421</v>
      </c>
      <c r="F167" s="50" t="s">
        <v>579</v>
      </c>
      <c r="G167" s="154">
        <v>29.2</v>
      </c>
      <c r="H167" s="87" t="e">
        <f>G167/#REF!</f>
        <v>#REF!</v>
      </c>
      <c r="I167" s="88"/>
      <c r="J167" s="78"/>
      <c r="K167" s="82"/>
    </row>
    <row r="168" spans="2:11" ht="17.25" customHeight="1">
      <c r="B168" s="101" t="s">
        <v>311</v>
      </c>
      <c r="C168" s="153">
        <v>801</v>
      </c>
      <c r="D168" s="50" t="s">
        <v>434</v>
      </c>
      <c r="E168" s="50"/>
      <c r="F168" s="50"/>
      <c r="G168" s="154">
        <f>SUM(G169,G173)</f>
        <v>54624.9</v>
      </c>
      <c r="H168" s="87" t="e">
        <f>G168/#REF!</f>
        <v>#REF!</v>
      </c>
      <c r="K168" s="82"/>
    </row>
    <row r="169" spans="2:11" ht="18" customHeight="1">
      <c r="B169" s="40" t="s">
        <v>219</v>
      </c>
      <c r="C169" s="153">
        <v>801</v>
      </c>
      <c r="D169" s="50" t="s">
        <v>434</v>
      </c>
      <c r="E169" s="50" t="s">
        <v>409</v>
      </c>
      <c r="F169" s="50"/>
      <c r="G169" s="154">
        <f>SUM(G170)</f>
        <v>10694.5</v>
      </c>
      <c r="H169" s="87" t="e">
        <f>G169/#REF!</f>
        <v>#REF!</v>
      </c>
      <c r="K169" s="82"/>
    </row>
    <row r="170" spans="2:11" ht="19.5" customHeight="1">
      <c r="B170" s="101" t="s">
        <v>220</v>
      </c>
      <c r="C170" s="153">
        <v>801</v>
      </c>
      <c r="D170" s="50" t="s">
        <v>434</v>
      </c>
      <c r="E170" s="50" t="s">
        <v>409</v>
      </c>
      <c r="F170" s="50" t="s">
        <v>221</v>
      </c>
      <c r="G170" s="154">
        <f>SUM(G171)</f>
        <v>10694.5</v>
      </c>
      <c r="H170" s="87" t="e">
        <f>G170/#REF!</f>
        <v>#REF!</v>
      </c>
      <c r="K170" s="82"/>
    </row>
    <row r="171" spans="2:11" ht="36" customHeight="1">
      <c r="B171" s="101" t="s">
        <v>222</v>
      </c>
      <c r="C171" s="153">
        <v>801</v>
      </c>
      <c r="D171" s="50" t="s">
        <v>434</v>
      </c>
      <c r="E171" s="50" t="s">
        <v>409</v>
      </c>
      <c r="F171" s="50" t="s">
        <v>223</v>
      </c>
      <c r="G171" s="154">
        <f>SUM(G172)</f>
        <v>10694.5</v>
      </c>
      <c r="H171" s="87" t="e">
        <f>G171/#REF!</f>
        <v>#REF!</v>
      </c>
      <c r="K171" s="82"/>
    </row>
    <row r="172" spans="2:11" ht="16.5">
      <c r="B172" s="66" t="s">
        <v>54</v>
      </c>
      <c r="C172" s="153">
        <v>801</v>
      </c>
      <c r="D172" s="50" t="s">
        <v>434</v>
      </c>
      <c r="E172" s="50" t="s">
        <v>409</v>
      </c>
      <c r="F172" s="50" t="s">
        <v>223</v>
      </c>
      <c r="G172" s="154">
        <v>10694.5</v>
      </c>
      <c r="H172" s="87" t="e">
        <f>G172/#REF!</f>
        <v>#REF!</v>
      </c>
      <c r="K172" s="82"/>
    </row>
    <row r="173" spans="2:11" ht="16.5">
      <c r="B173" s="40" t="s">
        <v>465</v>
      </c>
      <c r="C173" s="153">
        <v>801</v>
      </c>
      <c r="D173" s="50" t="s">
        <v>434</v>
      </c>
      <c r="E173" s="50" t="s">
        <v>413</v>
      </c>
      <c r="F173" s="50"/>
      <c r="G173" s="154">
        <f>G177+G174+G185+G188</f>
        <v>43930.4</v>
      </c>
      <c r="H173" s="87" t="e">
        <f>G173/#REF!</f>
        <v>#REF!</v>
      </c>
      <c r="K173" s="82"/>
    </row>
    <row r="174" spans="2:11" ht="16.5">
      <c r="B174" s="40" t="s">
        <v>229</v>
      </c>
      <c r="C174" s="153">
        <v>801</v>
      </c>
      <c r="D174" s="50" t="s">
        <v>434</v>
      </c>
      <c r="E174" s="50" t="s">
        <v>413</v>
      </c>
      <c r="F174" s="50" t="s">
        <v>230</v>
      </c>
      <c r="G174" s="154">
        <f>G175</f>
        <v>571.9</v>
      </c>
      <c r="H174" s="87" t="e">
        <f>G174/#REF!</f>
        <v>#REF!</v>
      </c>
      <c r="K174" s="82"/>
    </row>
    <row r="175" spans="2:11" ht="16.5">
      <c r="B175" s="40" t="s">
        <v>231</v>
      </c>
      <c r="C175" s="153">
        <v>801</v>
      </c>
      <c r="D175" s="50" t="s">
        <v>434</v>
      </c>
      <c r="E175" s="50" t="s">
        <v>413</v>
      </c>
      <c r="F175" s="50" t="s">
        <v>232</v>
      </c>
      <c r="G175" s="154">
        <f>G176</f>
        <v>571.9</v>
      </c>
      <c r="H175" s="87" t="e">
        <f>G175/#REF!</f>
        <v>#REF!</v>
      </c>
      <c r="K175" s="82"/>
    </row>
    <row r="176" spans="2:11" ht="16.5">
      <c r="B176" s="40" t="s">
        <v>233</v>
      </c>
      <c r="C176" s="153">
        <v>801</v>
      </c>
      <c r="D176" s="50" t="s">
        <v>434</v>
      </c>
      <c r="E176" s="50" t="s">
        <v>413</v>
      </c>
      <c r="F176" s="50" t="s">
        <v>232</v>
      </c>
      <c r="G176" s="154">
        <v>571.9</v>
      </c>
      <c r="H176" s="87" t="e">
        <f>G176/#REF!</f>
        <v>#REF!</v>
      </c>
      <c r="K176" s="82"/>
    </row>
    <row r="177" spans="2:11" ht="16.5">
      <c r="B177" s="66" t="s">
        <v>235</v>
      </c>
      <c r="C177" s="153">
        <v>801</v>
      </c>
      <c r="D177" s="50" t="s">
        <v>434</v>
      </c>
      <c r="E177" s="50" t="s">
        <v>413</v>
      </c>
      <c r="F177" s="50" t="s">
        <v>236</v>
      </c>
      <c r="G177" s="154">
        <f>G178+G183</f>
        <v>42094.3</v>
      </c>
      <c r="H177" s="87" t="e">
        <f>G177/#REF!</f>
        <v>#REF!</v>
      </c>
      <c r="K177" s="82"/>
    </row>
    <row r="178" spans="2:11" ht="153" customHeight="1">
      <c r="B178" s="101" t="s">
        <v>237</v>
      </c>
      <c r="C178" s="153">
        <v>801</v>
      </c>
      <c r="D178" s="50" t="s">
        <v>434</v>
      </c>
      <c r="E178" s="50" t="s">
        <v>413</v>
      </c>
      <c r="F178" s="50" t="s">
        <v>238</v>
      </c>
      <c r="G178" s="154">
        <f>G181+G179</f>
        <v>42045.3</v>
      </c>
      <c r="H178" s="87" t="e">
        <f>G178/#REF!</f>
        <v>#REF!</v>
      </c>
      <c r="K178" s="82"/>
    </row>
    <row r="179" spans="2:11" ht="89.25" customHeight="1">
      <c r="B179" s="101" t="s">
        <v>239</v>
      </c>
      <c r="C179" s="153">
        <v>801</v>
      </c>
      <c r="D179" s="50" t="s">
        <v>434</v>
      </c>
      <c r="E179" s="50" t="s">
        <v>413</v>
      </c>
      <c r="F179" s="50" t="s">
        <v>240</v>
      </c>
      <c r="G179" s="154">
        <f>G180</f>
        <v>26811</v>
      </c>
      <c r="H179" s="87" t="e">
        <f>G179/#REF!</f>
        <v>#REF!</v>
      </c>
      <c r="K179" s="82"/>
    </row>
    <row r="180" spans="2:11" ht="17.25" customHeight="1">
      <c r="B180" s="40" t="s">
        <v>241</v>
      </c>
      <c r="C180" s="153">
        <v>801</v>
      </c>
      <c r="D180" s="50" t="s">
        <v>434</v>
      </c>
      <c r="E180" s="50" t="s">
        <v>413</v>
      </c>
      <c r="F180" s="50" t="s">
        <v>240</v>
      </c>
      <c r="G180" s="154">
        <v>26811</v>
      </c>
      <c r="H180" s="87" t="e">
        <f>G180/#REF!</f>
        <v>#REF!</v>
      </c>
      <c r="K180" s="82"/>
    </row>
    <row r="181" spans="2:11" ht="71.25" customHeight="1">
      <c r="B181" s="101" t="s">
        <v>243</v>
      </c>
      <c r="C181" s="153">
        <v>801</v>
      </c>
      <c r="D181" s="50" t="s">
        <v>434</v>
      </c>
      <c r="E181" s="50" t="s">
        <v>413</v>
      </c>
      <c r="F181" s="50" t="s">
        <v>244</v>
      </c>
      <c r="G181" s="154">
        <f>G182</f>
        <v>15234.3</v>
      </c>
      <c r="H181" s="87" t="e">
        <f>G181/#REF!</f>
        <v>#REF!</v>
      </c>
      <c r="K181" s="82"/>
    </row>
    <row r="182" spans="2:11" ht="16.5">
      <c r="B182" s="40" t="s">
        <v>241</v>
      </c>
      <c r="C182" s="153">
        <v>801</v>
      </c>
      <c r="D182" s="50" t="s">
        <v>434</v>
      </c>
      <c r="E182" s="50" t="s">
        <v>413</v>
      </c>
      <c r="F182" s="50" t="s">
        <v>244</v>
      </c>
      <c r="G182" s="154">
        <v>15234.3</v>
      </c>
      <c r="H182" s="87" t="e">
        <f>G182/#REF!</f>
        <v>#REF!</v>
      </c>
      <c r="K182" s="82"/>
    </row>
    <row r="183" spans="2:11" ht="16.5">
      <c r="B183" s="40" t="s">
        <v>250</v>
      </c>
      <c r="C183" s="153">
        <v>801</v>
      </c>
      <c r="D183" s="50" t="s">
        <v>434</v>
      </c>
      <c r="E183" s="50" t="s">
        <v>413</v>
      </c>
      <c r="F183" s="50" t="s">
        <v>251</v>
      </c>
      <c r="G183" s="154">
        <f>G184</f>
        <v>49</v>
      </c>
      <c r="H183" s="87" t="e">
        <f>G183/#REF!</f>
        <v>#REF!</v>
      </c>
      <c r="K183" s="82"/>
    </row>
    <row r="184" spans="2:11" ht="16.5">
      <c r="B184" s="40" t="s">
        <v>241</v>
      </c>
      <c r="C184" s="153">
        <v>801</v>
      </c>
      <c r="D184" s="50" t="s">
        <v>434</v>
      </c>
      <c r="E184" s="50" t="s">
        <v>413</v>
      </c>
      <c r="F184" s="50" t="s">
        <v>251</v>
      </c>
      <c r="G184" s="154">
        <v>49</v>
      </c>
      <c r="H184" s="87" t="e">
        <f>G184/#REF!</f>
        <v>#REF!</v>
      </c>
      <c r="K184" s="82"/>
    </row>
    <row r="185" spans="2:11" ht="18" customHeight="1">
      <c r="B185" s="40" t="s">
        <v>494</v>
      </c>
      <c r="C185" s="153">
        <v>801</v>
      </c>
      <c r="D185" s="50" t="s">
        <v>434</v>
      </c>
      <c r="E185" s="50" t="s">
        <v>413</v>
      </c>
      <c r="F185" s="50" t="s">
        <v>631</v>
      </c>
      <c r="G185" s="154">
        <f>SUM(G186)</f>
        <v>713.5</v>
      </c>
      <c r="H185" s="87" t="e">
        <f>G185/#REF!</f>
        <v>#REF!</v>
      </c>
      <c r="K185" s="82"/>
    </row>
    <row r="186" spans="2:11" ht="33" customHeight="1">
      <c r="B186" s="49" t="s">
        <v>267</v>
      </c>
      <c r="C186" s="153">
        <v>801</v>
      </c>
      <c r="D186" s="50" t="s">
        <v>434</v>
      </c>
      <c r="E186" s="50" t="s">
        <v>413</v>
      </c>
      <c r="F186" s="50" t="s">
        <v>268</v>
      </c>
      <c r="G186" s="154">
        <f>SUM(G187)</f>
        <v>713.5</v>
      </c>
      <c r="H186" s="87" t="e">
        <f>G186/#REF!</f>
        <v>#REF!</v>
      </c>
      <c r="K186" s="82"/>
    </row>
    <row r="187" spans="2:11" ht="16.5" customHeight="1">
      <c r="B187" s="40" t="s">
        <v>233</v>
      </c>
      <c r="C187" s="153">
        <v>801</v>
      </c>
      <c r="D187" s="50" t="s">
        <v>434</v>
      </c>
      <c r="E187" s="50" t="s">
        <v>413</v>
      </c>
      <c r="F187" s="50" t="s">
        <v>268</v>
      </c>
      <c r="G187" s="154">
        <v>713.5</v>
      </c>
      <c r="H187" s="87" t="e">
        <f>G187/#REF!</f>
        <v>#REF!</v>
      </c>
      <c r="K187" s="82"/>
    </row>
    <row r="188" spans="2:11" ht="19.5" customHeight="1">
      <c r="B188" s="40" t="s">
        <v>492</v>
      </c>
      <c r="C188" s="153">
        <v>801</v>
      </c>
      <c r="D188" s="50" t="s">
        <v>434</v>
      </c>
      <c r="E188" s="50" t="s">
        <v>413</v>
      </c>
      <c r="F188" s="50" t="s">
        <v>493</v>
      </c>
      <c r="G188" s="154">
        <f>G189</f>
        <v>550.7</v>
      </c>
      <c r="H188" s="87" t="e">
        <f>G188/#REF!</f>
        <v>#REF!</v>
      </c>
      <c r="K188" s="82"/>
    </row>
    <row r="189" spans="2:11" ht="19.5" customHeight="1">
      <c r="B189" s="40" t="s">
        <v>494</v>
      </c>
      <c r="C189" s="153">
        <v>801</v>
      </c>
      <c r="D189" s="50" t="s">
        <v>434</v>
      </c>
      <c r="E189" s="50" t="s">
        <v>413</v>
      </c>
      <c r="F189" s="50" t="s">
        <v>495</v>
      </c>
      <c r="G189" s="154">
        <f>G190</f>
        <v>550.7</v>
      </c>
      <c r="H189" s="87" t="e">
        <f>G189/#REF!</f>
        <v>#REF!</v>
      </c>
      <c r="K189" s="82"/>
    </row>
    <row r="190" spans="2:11" ht="20.25" customHeight="1">
      <c r="B190" s="40" t="s">
        <v>107</v>
      </c>
      <c r="C190" s="153">
        <v>801</v>
      </c>
      <c r="D190" s="50" t="s">
        <v>434</v>
      </c>
      <c r="E190" s="50" t="s">
        <v>413</v>
      </c>
      <c r="F190" s="50" t="s">
        <v>275</v>
      </c>
      <c r="G190" s="154">
        <f>SUM(G191)</f>
        <v>550.7</v>
      </c>
      <c r="H190" s="87" t="e">
        <f>G190/#REF!</f>
        <v>#REF!</v>
      </c>
      <c r="K190" s="82"/>
    </row>
    <row r="191" spans="2:11" ht="18" customHeight="1">
      <c r="B191" s="40" t="s">
        <v>233</v>
      </c>
      <c r="C191" s="153">
        <v>801</v>
      </c>
      <c r="D191" s="50" t="s">
        <v>434</v>
      </c>
      <c r="E191" s="50" t="s">
        <v>413</v>
      </c>
      <c r="F191" s="50" t="s">
        <v>275</v>
      </c>
      <c r="G191" s="154">
        <v>550.7</v>
      </c>
      <c r="H191" s="87" t="e">
        <f>G191/#REF!</f>
        <v>#REF!</v>
      </c>
      <c r="K191" s="82"/>
    </row>
    <row r="192" spans="2:11" ht="18" customHeight="1">
      <c r="B192" s="40" t="s">
        <v>312</v>
      </c>
      <c r="C192" s="153">
        <v>801</v>
      </c>
      <c r="D192" s="50" t="s">
        <v>436</v>
      </c>
      <c r="E192" s="50"/>
      <c r="F192" s="50"/>
      <c r="G192" s="154">
        <f>G193</f>
        <v>47550.299999999996</v>
      </c>
      <c r="H192" s="87" t="e">
        <f>G192/#REF!</f>
        <v>#REF!</v>
      </c>
      <c r="K192" s="82"/>
    </row>
    <row r="193" spans="2:11" ht="18" customHeight="1">
      <c r="B193" s="40" t="s">
        <v>313</v>
      </c>
      <c r="C193" s="153">
        <v>801</v>
      </c>
      <c r="D193" s="50" t="s">
        <v>436</v>
      </c>
      <c r="E193" s="50" t="s">
        <v>411</v>
      </c>
      <c r="F193" s="50"/>
      <c r="G193" s="154">
        <f>G194+G200+G208</f>
        <v>47550.299999999996</v>
      </c>
      <c r="H193" s="87" t="e">
        <f>G193/#REF!</f>
        <v>#REF!</v>
      </c>
      <c r="K193" s="82"/>
    </row>
    <row r="194" spans="2:11" ht="21" customHeight="1">
      <c r="B194" s="66" t="s">
        <v>292</v>
      </c>
      <c r="C194" s="153">
        <v>801</v>
      </c>
      <c r="D194" s="50" t="s">
        <v>436</v>
      </c>
      <c r="E194" s="50" t="s">
        <v>411</v>
      </c>
      <c r="F194" s="50" t="s">
        <v>293</v>
      </c>
      <c r="G194" s="154">
        <f>G195+G197</f>
        <v>45106</v>
      </c>
      <c r="H194" s="87" t="e">
        <f>G194/#REF!</f>
        <v>#REF!</v>
      </c>
      <c r="K194" s="82"/>
    </row>
    <row r="195" spans="2:11" ht="18" customHeight="1">
      <c r="B195" s="40" t="s">
        <v>557</v>
      </c>
      <c r="C195" s="153">
        <v>801</v>
      </c>
      <c r="D195" s="50" t="s">
        <v>436</v>
      </c>
      <c r="E195" s="50" t="s">
        <v>411</v>
      </c>
      <c r="F195" s="50" t="s">
        <v>294</v>
      </c>
      <c r="G195" s="154">
        <f>SUM(G196)</f>
        <v>95.5</v>
      </c>
      <c r="H195" s="87" t="e">
        <f>G195/#REF!</f>
        <v>#REF!</v>
      </c>
      <c r="K195" s="82"/>
    </row>
    <row r="196" spans="2:11" ht="18" customHeight="1">
      <c r="B196" s="101" t="s">
        <v>559</v>
      </c>
      <c r="C196" s="153">
        <v>801</v>
      </c>
      <c r="D196" s="50" t="s">
        <v>436</v>
      </c>
      <c r="E196" s="50" t="s">
        <v>411</v>
      </c>
      <c r="F196" s="50" t="s">
        <v>294</v>
      </c>
      <c r="G196" s="154">
        <v>95.5</v>
      </c>
      <c r="H196" s="87" t="e">
        <f>G196/#REF!</f>
        <v>#REF!</v>
      </c>
      <c r="K196" s="82"/>
    </row>
    <row r="197" spans="2:11" ht="18" customHeight="1">
      <c r="B197" s="101" t="s">
        <v>561</v>
      </c>
      <c r="C197" s="153">
        <v>801</v>
      </c>
      <c r="D197" s="50" t="s">
        <v>436</v>
      </c>
      <c r="E197" s="50" t="s">
        <v>411</v>
      </c>
      <c r="F197" s="50" t="s">
        <v>295</v>
      </c>
      <c r="G197" s="154">
        <f>G198+G199</f>
        <v>45010.5</v>
      </c>
      <c r="H197" s="87" t="e">
        <f>G197/#REF!</f>
        <v>#REF!</v>
      </c>
      <c r="K197" s="82"/>
    </row>
    <row r="198" spans="2:11" ht="18" customHeight="1">
      <c r="B198" s="101" t="s">
        <v>559</v>
      </c>
      <c r="C198" s="153">
        <v>801</v>
      </c>
      <c r="D198" s="50" t="s">
        <v>436</v>
      </c>
      <c r="E198" s="50" t="s">
        <v>411</v>
      </c>
      <c r="F198" s="50" t="s">
        <v>295</v>
      </c>
      <c r="G198" s="154">
        <v>42786.2</v>
      </c>
      <c r="H198" s="87" t="e">
        <f>G198/#REF!</f>
        <v>#REF!</v>
      </c>
      <c r="K198" s="82"/>
    </row>
    <row r="199" spans="2:11" ht="32.25" customHeight="1">
      <c r="B199" s="101" t="s">
        <v>563</v>
      </c>
      <c r="C199" s="153">
        <v>801</v>
      </c>
      <c r="D199" s="50" t="s">
        <v>436</v>
      </c>
      <c r="E199" s="50" t="s">
        <v>411</v>
      </c>
      <c r="F199" s="50" t="s">
        <v>295</v>
      </c>
      <c r="G199" s="154">
        <v>2224.3</v>
      </c>
      <c r="H199" s="87" t="e">
        <f>G199/#REF!</f>
        <v>#REF!</v>
      </c>
      <c r="K199" s="82"/>
    </row>
    <row r="200" spans="2:11" ht="18" customHeight="1">
      <c r="B200" s="40" t="s">
        <v>492</v>
      </c>
      <c r="C200" s="153">
        <v>801</v>
      </c>
      <c r="D200" s="50" t="s">
        <v>436</v>
      </c>
      <c r="E200" s="50" t="s">
        <v>411</v>
      </c>
      <c r="F200" s="50" t="s">
        <v>493</v>
      </c>
      <c r="G200" s="154">
        <f>G201</f>
        <v>111.7</v>
      </c>
      <c r="H200" s="87" t="e">
        <f>G200/#REF!</f>
        <v>#REF!</v>
      </c>
      <c r="K200" s="82"/>
    </row>
    <row r="201" spans="2:11" ht="18" customHeight="1">
      <c r="B201" s="40" t="s">
        <v>494</v>
      </c>
      <c r="C201" s="153">
        <v>801</v>
      </c>
      <c r="D201" s="50" t="s">
        <v>436</v>
      </c>
      <c r="E201" s="50" t="s">
        <v>411</v>
      </c>
      <c r="F201" s="50" t="s">
        <v>495</v>
      </c>
      <c r="G201" s="154">
        <f>G202+G204+G206</f>
        <v>111.7</v>
      </c>
      <c r="H201" s="87" t="e">
        <f>G201/#REF!</f>
        <v>#REF!</v>
      </c>
      <c r="K201" s="82"/>
    </row>
    <row r="202" spans="2:11" ht="33.75" customHeight="1">
      <c r="B202" s="101" t="s">
        <v>108</v>
      </c>
      <c r="C202" s="153">
        <v>801</v>
      </c>
      <c r="D202" s="50" t="s">
        <v>436</v>
      </c>
      <c r="E202" s="50" t="s">
        <v>411</v>
      </c>
      <c r="F202" s="50" t="s">
        <v>575</v>
      </c>
      <c r="G202" s="154">
        <f>G203</f>
        <v>67.7</v>
      </c>
      <c r="H202" s="87" t="e">
        <f>G202/#REF!</f>
        <v>#REF!</v>
      </c>
      <c r="K202" s="82"/>
    </row>
    <row r="203" spans="2:11" ht="18" customHeight="1">
      <c r="B203" s="101" t="s">
        <v>484</v>
      </c>
      <c r="C203" s="153">
        <v>801</v>
      </c>
      <c r="D203" s="50" t="s">
        <v>436</v>
      </c>
      <c r="E203" s="50" t="s">
        <v>411</v>
      </c>
      <c r="F203" s="50" t="s">
        <v>575</v>
      </c>
      <c r="G203" s="154">
        <v>67.7</v>
      </c>
      <c r="H203" s="87" t="e">
        <f>G203/#REF!</f>
        <v>#REF!</v>
      </c>
      <c r="K203" s="82"/>
    </row>
    <row r="204" spans="2:11" ht="51" customHeight="1" hidden="1">
      <c r="B204" s="112" t="s">
        <v>496</v>
      </c>
      <c r="C204" s="153">
        <v>801</v>
      </c>
      <c r="D204" s="50" t="s">
        <v>436</v>
      </c>
      <c r="E204" s="50" t="s">
        <v>411</v>
      </c>
      <c r="F204" s="50" t="s">
        <v>497</v>
      </c>
      <c r="G204" s="154">
        <f>G205</f>
        <v>0</v>
      </c>
      <c r="H204" s="87"/>
      <c r="K204" s="82"/>
    </row>
    <row r="205" spans="2:11" ht="18" customHeight="1" hidden="1">
      <c r="B205" s="40" t="s">
        <v>559</v>
      </c>
      <c r="C205" s="153">
        <v>801</v>
      </c>
      <c r="D205" s="50" t="s">
        <v>436</v>
      </c>
      <c r="E205" s="50" t="s">
        <v>411</v>
      </c>
      <c r="F205" s="50" t="s">
        <v>497</v>
      </c>
      <c r="G205" s="154"/>
      <c r="H205" s="87"/>
      <c r="K205" s="82"/>
    </row>
    <row r="206" spans="2:11" ht="50.25" customHeight="1">
      <c r="B206" s="40" t="s">
        <v>576</v>
      </c>
      <c r="C206" s="153">
        <v>801</v>
      </c>
      <c r="D206" s="50" t="s">
        <v>436</v>
      </c>
      <c r="E206" s="50" t="s">
        <v>411</v>
      </c>
      <c r="F206" s="50" t="s">
        <v>577</v>
      </c>
      <c r="G206" s="154">
        <f>G207</f>
        <v>44</v>
      </c>
      <c r="H206" s="87" t="e">
        <f>G206/#REF!</f>
        <v>#REF!</v>
      </c>
      <c r="K206" s="82"/>
    </row>
    <row r="207" spans="2:11" ht="18" customHeight="1">
      <c r="B207" s="40" t="s">
        <v>559</v>
      </c>
      <c r="C207" s="153">
        <v>801</v>
      </c>
      <c r="D207" s="50" t="s">
        <v>436</v>
      </c>
      <c r="E207" s="50" t="s">
        <v>411</v>
      </c>
      <c r="F207" s="50" t="s">
        <v>577</v>
      </c>
      <c r="G207" s="154">
        <v>44</v>
      </c>
      <c r="H207" s="87" t="e">
        <f>G207/#REF!</f>
        <v>#REF!</v>
      </c>
      <c r="K207" s="82"/>
    </row>
    <row r="208" spans="2:11" ht="22.5" customHeight="1">
      <c r="B208" s="101" t="s">
        <v>584</v>
      </c>
      <c r="C208" s="153">
        <v>801</v>
      </c>
      <c r="D208" s="50" t="s">
        <v>436</v>
      </c>
      <c r="E208" s="50" t="s">
        <v>411</v>
      </c>
      <c r="F208" s="50" t="s">
        <v>585</v>
      </c>
      <c r="G208" s="154">
        <f>G209+G210</f>
        <v>2332.6</v>
      </c>
      <c r="H208" s="87" t="e">
        <f>G208/#REF!</f>
        <v>#REF!</v>
      </c>
      <c r="K208" s="82"/>
    </row>
    <row r="209" spans="2:11" ht="18" customHeight="1">
      <c r="B209" s="40" t="s">
        <v>559</v>
      </c>
      <c r="C209" s="153">
        <v>801</v>
      </c>
      <c r="D209" s="50" t="s">
        <v>436</v>
      </c>
      <c r="E209" s="50" t="s">
        <v>411</v>
      </c>
      <c r="F209" s="50" t="s">
        <v>585</v>
      </c>
      <c r="G209" s="154">
        <v>2185.5</v>
      </c>
      <c r="H209" s="87" t="e">
        <f>G209/#REF!</f>
        <v>#REF!</v>
      </c>
      <c r="K209" s="82"/>
    </row>
    <row r="210" spans="2:11" ht="33.75" customHeight="1">
      <c r="B210" s="101" t="s">
        <v>586</v>
      </c>
      <c r="C210" s="153">
        <v>801</v>
      </c>
      <c r="D210" s="50" t="s">
        <v>436</v>
      </c>
      <c r="E210" s="50" t="s">
        <v>411</v>
      </c>
      <c r="F210" s="50" t="s">
        <v>585</v>
      </c>
      <c r="G210" s="154">
        <v>147.1</v>
      </c>
      <c r="H210" s="87" t="e">
        <f>G210/#REF!</f>
        <v>#REF!</v>
      </c>
      <c r="K210" s="82"/>
    </row>
    <row r="211" spans="2:11" ht="19.5" customHeight="1">
      <c r="B211" s="66" t="s">
        <v>314</v>
      </c>
      <c r="C211" s="153">
        <v>802</v>
      </c>
      <c r="D211" s="50"/>
      <c r="E211" s="50"/>
      <c r="F211" s="50"/>
      <c r="G211" s="154">
        <f>G212+G225</f>
        <v>19728.5</v>
      </c>
      <c r="H211" s="87" t="e">
        <f>G211/#REF!</f>
        <v>#REF!</v>
      </c>
      <c r="K211" s="82"/>
    </row>
    <row r="212" spans="2:11" ht="18.75" customHeight="1">
      <c r="B212" s="152" t="s">
        <v>302</v>
      </c>
      <c r="C212" s="153">
        <v>802</v>
      </c>
      <c r="D212" s="50" t="s">
        <v>409</v>
      </c>
      <c r="E212" s="50"/>
      <c r="F212" s="50"/>
      <c r="G212" s="154">
        <f>SUM(G213)</f>
        <v>19728.5</v>
      </c>
      <c r="H212" s="87" t="e">
        <f>G212/#REF!</f>
        <v>#REF!</v>
      </c>
      <c r="K212" s="82"/>
    </row>
    <row r="213" spans="2:11" ht="52.5" customHeight="1">
      <c r="B213" s="40" t="s">
        <v>412</v>
      </c>
      <c r="C213" s="153">
        <v>802</v>
      </c>
      <c r="D213" s="50" t="s">
        <v>409</v>
      </c>
      <c r="E213" s="50" t="s">
        <v>413</v>
      </c>
      <c r="F213" s="50"/>
      <c r="G213" s="154">
        <f>G214+G221</f>
        <v>19728.5</v>
      </c>
      <c r="H213" s="87" t="e">
        <f>G213/#REF!</f>
        <v>#REF!</v>
      </c>
      <c r="K213" s="82"/>
    </row>
    <row r="214" spans="2:11" ht="55.5" customHeight="1">
      <c r="B214" s="101" t="s">
        <v>480</v>
      </c>
      <c r="C214" s="153">
        <v>802</v>
      </c>
      <c r="D214" s="50" t="s">
        <v>409</v>
      </c>
      <c r="E214" s="50" t="s">
        <v>413</v>
      </c>
      <c r="F214" s="50" t="s">
        <v>481</v>
      </c>
      <c r="G214" s="154">
        <f>SUM(G215,G217,G219)</f>
        <v>19728.5</v>
      </c>
      <c r="H214" s="87" t="e">
        <f>G214/#REF!</f>
        <v>#REF!</v>
      </c>
      <c r="K214" s="82"/>
    </row>
    <row r="215" spans="2:11" ht="18.75" customHeight="1">
      <c r="B215" s="101" t="s">
        <v>486</v>
      </c>
      <c r="C215" s="153">
        <v>802</v>
      </c>
      <c r="D215" s="50" t="s">
        <v>409</v>
      </c>
      <c r="E215" s="50" t="s">
        <v>413</v>
      </c>
      <c r="F215" s="50" t="s">
        <v>487</v>
      </c>
      <c r="G215" s="154">
        <f>SUM(G216)</f>
        <v>15303.3</v>
      </c>
      <c r="H215" s="87" t="e">
        <f>G215/#REF!</f>
        <v>#REF!</v>
      </c>
      <c r="K215" s="82"/>
    </row>
    <row r="216" spans="2:11" ht="18" customHeight="1">
      <c r="B216" s="101" t="s">
        <v>484</v>
      </c>
      <c r="C216" s="153">
        <v>802</v>
      </c>
      <c r="D216" s="50" t="s">
        <v>409</v>
      </c>
      <c r="E216" s="50" t="s">
        <v>413</v>
      </c>
      <c r="F216" s="50" t="s">
        <v>487</v>
      </c>
      <c r="G216" s="154">
        <v>15303.3</v>
      </c>
      <c r="H216" s="87" t="e">
        <f>G216/#REF!</f>
        <v>#REF!</v>
      </c>
      <c r="K216" s="82"/>
    </row>
    <row r="217" spans="2:11" ht="21.75" customHeight="1">
      <c r="B217" s="101" t="s">
        <v>488</v>
      </c>
      <c r="C217" s="153">
        <v>802</v>
      </c>
      <c r="D217" s="50" t="s">
        <v>409</v>
      </c>
      <c r="E217" s="50" t="s">
        <v>413</v>
      </c>
      <c r="F217" s="50" t="s">
        <v>489</v>
      </c>
      <c r="G217" s="154">
        <f>SUM(G218)</f>
        <v>1385.9</v>
      </c>
      <c r="H217" s="87" t="e">
        <f>G217/#REF!</f>
        <v>#REF!</v>
      </c>
      <c r="K217" s="82"/>
    </row>
    <row r="218" spans="2:11" ht="20.25" customHeight="1">
      <c r="B218" s="101" t="s">
        <v>484</v>
      </c>
      <c r="C218" s="153">
        <v>802</v>
      </c>
      <c r="D218" s="50" t="s">
        <v>409</v>
      </c>
      <c r="E218" s="50" t="s">
        <v>413</v>
      </c>
      <c r="F218" s="50" t="s">
        <v>489</v>
      </c>
      <c r="G218" s="154">
        <v>1385.9</v>
      </c>
      <c r="H218" s="87" t="e">
        <f>G218/#REF!</f>
        <v>#REF!</v>
      </c>
      <c r="K218" s="82"/>
    </row>
    <row r="219" spans="2:11" ht="19.5" customHeight="1">
      <c r="B219" s="101" t="s">
        <v>490</v>
      </c>
      <c r="C219" s="153">
        <v>802</v>
      </c>
      <c r="D219" s="50" t="s">
        <v>409</v>
      </c>
      <c r="E219" s="50" t="s">
        <v>413</v>
      </c>
      <c r="F219" s="50" t="s">
        <v>491</v>
      </c>
      <c r="G219" s="154">
        <f>SUM(G220)</f>
        <v>3039.3</v>
      </c>
      <c r="H219" s="87" t="e">
        <f>G219/#REF!</f>
        <v>#REF!</v>
      </c>
      <c r="K219" s="82"/>
    </row>
    <row r="220" spans="2:11" ht="18" customHeight="1">
      <c r="B220" s="101" t="s">
        <v>484</v>
      </c>
      <c r="C220" s="153">
        <v>802</v>
      </c>
      <c r="D220" s="50" t="s">
        <v>409</v>
      </c>
      <c r="E220" s="50" t="s">
        <v>413</v>
      </c>
      <c r="F220" s="50" t="s">
        <v>491</v>
      </c>
      <c r="G220" s="154">
        <v>3039.3</v>
      </c>
      <c r="H220" s="87" t="e">
        <f>G220/#REF!</f>
        <v>#REF!</v>
      </c>
      <c r="K220" s="82"/>
    </row>
    <row r="221" spans="2:11" ht="18" customHeight="1" hidden="1">
      <c r="B221" s="40" t="s">
        <v>492</v>
      </c>
      <c r="C221" s="153">
        <v>802</v>
      </c>
      <c r="D221" s="50" t="s">
        <v>409</v>
      </c>
      <c r="E221" s="50" t="s">
        <v>413</v>
      </c>
      <c r="F221" s="50" t="s">
        <v>493</v>
      </c>
      <c r="G221" s="154">
        <f>G222</f>
        <v>0</v>
      </c>
      <c r="H221" s="87"/>
      <c r="K221" s="82"/>
    </row>
    <row r="222" spans="2:11" ht="18" customHeight="1" hidden="1">
      <c r="B222" s="40" t="s">
        <v>494</v>
      </c>
      <c r="C222" s="153">
        <v>802</v>
      </c>
      <c r="D222" s="50" t="s">
        <v>409</v>
      </c>
      <c r="E222" s="50" t="s">
        <v>413</v>
      </c>
      <c r="F222" s="50" t="s">
        <v>495</v>
      </c>
      <c r="G222" s="154">
        <f>G223</f>
        <v>0</v>
      </c>
      <c r="H222" s="87"/>
      <c r="K222" s="82"/>
    </row>
    <row r="223" spans="2:11" ht="51.75" customHeight="1" hidden="1">
      <c r="B223" s="112" t="s">
        <v>496</v>
      </c>
      <c r="C223" s="153">
        <v>802</v>
      </c>
      <c r="D223" s="50" t="s">
        <v>409</v>
      </c>
      <c r="E223" s="50" t="s">
        <v>413</v>
      </c>
      <c r="F223" s="50" t="s">
        <v>497</v>
      </c>
      <c r="G223" s="154">
        <f>G224</f>
        <v>0</v>
      </c>
      <c r="H223" s="87"/>
      <c r="K223" s="82"/>
    </row>
    <row r="224" spans="2:11" ht="18" customHeight="1" hidden="1">
      <c r="B224" s="101" t="s">
        <v>484</v>
      </c>
      <c r="C224" s="153">
        <v>802</v>
      </c>
      <c r="D224" s="50" t="s">
        <v>409</v>
      </c>
      <c r="E224" s="50" t="s">
        <v>413</v>
      </c>
      <c r="F224" s="50" t="s">
        <v>497</v>
      </c>
      <c r="G224" s="154"/>
      <c r="H224" s="87"/>
      <c r="K224" s="82"/>
    </row>
    <row r="225" spans="2:11" ht="18" customHeight="1" hidden="1">
      <c r="B225" s="40" t="s">
        <v>309</v>
      </c>
      <c r="C225" s="153">
        <v>802</v>
      </c>
      <c r="D225" s="50" t="s">
        <v>421</v>
      </c>
      <c r="E225" s="50"/>
      <c r="F225" s="50"/>
      <c r="G225" s="154">
        <f>G226</f>
        <v>0</v>
      </c>
      <c r="H225" s="87"/>
      <c r="K225" s="82"/>
    </row>
    <row r="226" spans="2:11" ht="18" customHeight="1" hidden="1">
      <c r="B226" s="40" t="s">
        <v>450</v>
      </c>
      <c r="C226" s="153">
        <v>802</v>
      </c>
      <c r="D226" s="50" t="s">
        <v>421</v>
      </c>
      <c r="E226" s="50" t="s">
        <v>421</v>
      </c>
      <c r="F226" s="50"/>
      <c r="G226" s="154">
        <f>G227</f>
        <v>0</v>
      </c>
      <c r="H226" s="87"/>
      <c r="K226" s="82"/>
    </row>
    <row r="227" spans="2:11" ht="18" customHeight="1" hidden="1">
      <c r="B227" s="101" t="s">
        <v>96</v>
      </c>
      <c r="C227" s="153">
        <v>802</v>
      </c>
      <c r="D227" s="50" t="s">
        <v>421</v>
      </c>
      <c r="E227" s="50" t="s">
        <v>421</v>
      </c>
      <c r="F227" s="50" t="s">
        <v>97</v>
      </c>
      <c r="G227" s="154">
        <f>G228</f>
        <v>0</v>
      </c>
      <c r="H227" s="87"/>
      <c r="K227" s="82"/>
    </row>
    <row r="228" spans="2:11" ht="18" customHeight="1" hidden="1">
      <c r="B228" s="40" t="s">
        <v>310</v>
      </c>
      <c r="C228" s="153">
        <v>802</v>
      </c>
      <c r="D228" s="50" t="s">
        <v>421</v>
      </c>
      <c r="E228" s="50" t="s">
        <v>421</v>
      </c>
      <c r="F228" s="50" t="s">
        <v>99</v>
      </c>
      <c r="G228" s="154">
        <f>SUM(G229)</f>
        <v>0</v>
      </c>
      <c r="H228" s="87"/>
      <c r="K228" s="82"/>
    </row>
    <row r="229" spans="2:11" ht="18" customHeight="1" hidden="1">
      <c r="B229" s="40" t="s">
        <v>532</v>
      </c>
      <c r="C229" s="153">
        <v>802</v>
      </c>
      <c r="D229" s="50" t="s">
        <v>421</v>
      </c>
      <c r="E229" s="50" t="s">
        <v>421</v>
      </c>
      <c r="F229" s="50" t="s">
        <v>99</v>
      </c>
      <c r="G229" s="154"/>
      <c r="H229" s="87"/>
      <c r="K229" s="82"/>
    </row>
    <row r="230" spans="2:11" ht="33.75" customHeight="1">
      <c r="B230" s="115" t="s">
        <v>315</v>
      </c>
      <c r="C230" s="153">
        <v>803</v>
      </c>
      <c r="D230" s="50"/>
      <c r="E230" s="50"/>
      <c r="F230" s="50"/>
      <c r="G230" s="154">
        <f>SUM(G257,G316,G236,G310,G231)</f>
        <v>745866.8999999999</v>
      </c>
      <c r="H230" s="87" t="e">
        <f>G230/#REF!</f>
        <v>#REF!</v>
      </c>
      <c r="K230" s="82"/>
    </row>
    <row r="231" spans="2:11" ht="21" customHeight="1">
      <c r="B231" s="152" t="s">
        <v>302</v>
      </c>
      <c r="C231" s="153">
        <v>803</v>
      </c>
      <c r="D231" s="50" t="s">
        <v>409</v>
      </c>
      <c r="E231" s="50"/>
      <c r="F231" s="50"/>
      <c r="G231" s="154">
        <f>G232</f>
        <v>110.7</v>
      </c>
      <c r="H231" s="87" t="e">
        <f>G231/#REF!</f>
        <v>#REF!</v>
      </c>
      <c r="K231" s="82"/>
    </row>
    <row r="232" spans="2:11" ht="19.5" customHeight="1">
      <c r="B232" s="40" t="s">
        <v>424</v>
      </c>
      <c r="C232" s="153">
        <v>803</v>
      </c>
      <c r="D232" s="50" t="s">
        <v>409</v>
      </c>
      <c r="E232" s="50" t="s">
        <v>425</v>
      </c>
      <c r="F232" s="50"/>
      <c r="G232" s="154">
        <f>G233</f>
        <v>110.7</v>
      </c>
      <c r="H232" s="87" t="e">
        <f>G232/#REF!</f>
        <v>#REF!</v>
      </c>
      <c r="K232" s="82"/>
    </row>
    <row r="233" spans="2:11" ht="22.5" customHeight="1">
      <c r="B233" s="40" t="s">
        <v>549</v>
      </c>
      <c r="C233" s="153">
        <v>803</v>
      </c>
      <c r="D233" s="50" t="s">
        <v>409</v>
      </c>
      <c r="E233" s="50" t="s">
        <v>425</v>
      </c>
      <c r="F233" s="50" t="s">
        <v>550</v>
      </c>
      <c r="G233" s="154">
        <f>G234</f>
        <v>110.7</v>
      </c>
      <c r="H233" s="87" t="e">
        <f>G233/#REF!</f>
        <v>#REF!</v>
      </c>
      <c r="K233" s="82"/>
    </row>
    <row r="234" spans="2:11" ht="21.75" customHeight="1">
      <c r="B234" s="101" t="s">
        <v>551</v>
      </c>
      <c r="C234" s="153">
        <v>803</v>
      </c>
      <c r="D234" s="50" t="s">
        <v>409</v>
      </c>
      <c r="E234" s="50" t="s">
        <v>425</v>
      </c>
      <c r="F234" s="50" t="s">
        <v>552</v>
      </c>
      <c r="G234" s="154">
        <f>G235</f>
        <v>110.7</v>
      </c>
      <c r="H234" s="87" t="e">
        <f>G234/#REF!</f>
        <v>#REF!</v>
      </c>
      <c r="K234" s="82"/>
    </row>
    <row r="235" spans="2:11" ht="19.5" customHeight="1">
      <c r="B235" s="101" t="s">
        <v>484</v>
      </c>
      <c r="C235" s="153">
        <v>803</v>
      </c>
      <c r="D235" s="50" t="s">
        <v>409</v>
      </c>
      <c r="E235" s="50" t="s">
        <v>425</v>
      </c>
      <c r="F235" s="50" t="s">
        <v>552</v>
      </c>
      <c r="G235" s="154">
        <v>110.7</v>
      </c>
      <c r="H235" s="87" t="e">
        <f>G235/#REF!</f>
        <v>#REF!</v>
      </c>
      <c r="K235" s="82"/>
    </row>
    <row r="236" spans="2:11" ht="18" customHeight="1">
      <c r="B236" s="101" t="s">
        <v>307</v>
      </c>
      <c r="C236" s="153">
        <v>803</v>
      </c>
      <c r="D236" s="50" t="s">
        <v>415</v>
      </c>
      <c r="E236" s="50"/>
      <c r="F236" s="50"/>
      <c r="G236" s="154">
        <f>G237+G254</f>
        <v>391946.89999999997</v>
      </c>
      <c r="H236" s="87" t="e">
        <f>G236/#REF!</f>
        <v>#REF!</v>
      </c>
      <c r="K236" s="82"/>
    </row>
    <row r="237" spans="2:11" ht="18" customHeight="1">
      <c r="B237" s="41" t="s">
        <v>432</v>
      </c>
      <c r="C237" s="153">
        <v>803</v>
      </c>
      <c r="D237" s="50" t="s">
        <v>415</v>
      </c>
      <c r="E237" s="50" t="s">
        <v>427</v>
      </c>
      <c r="F237" s="50"/>
      <c r="G237" s="154">
        <f>G238+G247+G251</f>
        <v>391767.6</v>
      </c>
      <c r="H237" s="87" t="e">
        <f>G237/#REF!</f>
        <v>#REF!</v>
      </c>
      <c r="K237" s="82"/>
    </row>
    <row r="238" spans="2:11" ht="18" customHeight="1">
      <c r="B238" s="41" t="s">
        <v>625</v>
      </c>
      <c r="C238" s="153">
        <v>803</v>
      </c>
      <c r="D238" s="50" t="s">
        <v>415</v>
      </c>
      <c r="E238" s="50" t="s">
        <v>427</v>
      </c>
      <c r="F238" s="50" t="s">
        <v>626</v>
      </c>
      <c r="G238" s="154">
        <f>G239+G242</f>
        <v>390657.6</v>
      </c>
      <c r="H238" s="87" t="e">
        <f>G238/#REF!</f>
        <v>#REF!</v>
      </c>
      <c r="K238" s="82"/>
    </row>
    <row r="239" spans="2:11" ht="18" customHeight="1">
      <c r="B239" s="41" t="s">
        <v>627</v>
      </c>
      <c r="C239" s="153">
        <v>803</v>
      </c>
      <c r="D239" s="50" t="s">
        <v>415</v>
      </c>
      <c r="E239" s="50" t="s">
        <v>427</v>
      </c>
      <c r="F239" s="50" t="s">
        <v>628</v>
      </c>
      <c r="G239" s="154">
        <f>G240</f>
        <v>259804.8</v>
      </c>
      <c r="H239" s="87" t="e">
        <f>G239/#REF!</f>
        <v>#REF!</v>
      </c>
      <c r="K239" s="82"/>
    </row>
    <row r="240" spans="2:11" ht="18" customHeight="1">
      <c r="B240" s="41" t="s">
        <v>629</v>
      </c>
      <c r="C240" s="153">
        <v>803</v>
      </c>
      <c r="D240" s="50" t="s">
        <v>415</v>
      </c>
      <c r="E240" s="50" t="s">
        <v>427</v>
      </c>
      <c r="F240" s="50" t="s">
        <v>630</v>
      </c>
      <c r="G240" s="154">
        <f>G241</f>
        <v>259804.8</v>
      </c>
      <c r="H240" s="87" t="e">
        <f>G240/#REF!</f>
        <v>#REF!</v>
      </c>
      <c r="K240" s="82"/>
    </row>
    <row r="241" spans="2:11" ht="18" customHeight="1">
      <c r="B241" s="101" t="s">
        <v>484</v>
      </c>
      <c r="C241" s="153">
        <v>803</v>
      </c>
      <c r="D241" s="50" t="s">
        <v>415</v>
      </c>
      <c r="E241" s="50" t="s">
        <v>427</v>
      </c>
      <c r="F241" s="50" t="s">
        <v>630</v>
      </c>
      <c r="G241" s="113">
        <v>259804.8</v>
      </c>
      <c r="H241" s="87" t="e">
        <f>G241/#REF!</f>
        <v>#REF!</v>
      </c>
      <c r="K241" s="82"/>
    </row>
    <row r="242" spans="2:11" ht="18" customHeight="1">
      <c r="B242" s="59" t="s">
        <v>367</v>
      </c>
      <c r="C242" s="153">
        <v>803</v>
      </c>
      <c r="D242" s="50" t="s">
        <v>415</v>
      </c>
      <c r="E242" s="50" t="s">
        <v>427</v>
      </c>
      <c r="F242" s="50" t="s">
        <v>368</v>
      </c>
      <c r="G242" s="154">
        <f>G243+G245</f>
        <v>130852.8</v>
      </c>
      <c r="H242" s="87" t="e">
        <f>G242/#REF!</f>
        <v>#REF!</v>
      </c>
      <c r="K242" s="82"/>
    </row>
    <row r="243" spans="2:11" ht="34.5" customHeight="1">
      <c r="B243" s="59" t="s">
        <v>369</v>
      </c>
      <c r="C243" s="153">
        <v>803</v>
      </c>
      <c r="D243" s="50" t="s">
        <v>415</v>
      </c>
      <c r="E243" s="50" t="s">
        <v>427</v>
      </c>
      <c r="F243" s="50" t="s">
        <v>370</v>
      </c>
      <c r="G243" s="154">
        <f>G244</f>
        <v>70752.5</v>
      </c>
      <c r="H243" s="87" t="e">
        <f>G243/#REF!</f>
        <v>#REF!</v>
      </c>
      <c r="K243" s="82"/>
    </row>
    <row r="244" spans="2:11" ht="18" customHeight="1">
      <c r="B244" s="101" t="s">
        <v>371</v>
      </c>
      <c r="C244" s="153">
        <v>803</v>
      </c>
      <c r="D244" s="50" t="s">
        <v>415</v>
      </c>
      <c r="E244" s="50" t="s">
        <v>427</v>
      </c>
      <c r="F244" s="50" t="s">
        <v>370</v>
      </c>
      <c r="G244" s="154">
        <v>70752.5</v>
      </c>
      <c r="H244" s="87" t="e">
        <f>G244/#REF!</f>
        <v>#REF!</v>
      </c>
      <c r="K244" s="82"/>
    </row>
    <row r="245" spans="2:11" ht="33">
      <c r="B245" s="58" t="s">
        <v>376</v>
      </c>
      <c r="C245" s="153">
        <v>803</v>
      </c>
      <c r="D245" s="50" t="s">
        <v>415</v>
      </c>
      <c r="E245" s="50" t="s">
        <v>427</v>
      </c>
      <c r="F245" s="50" t="s">
        <v>375</v>
      </c>
      <c r="G245" s="154">
        <f>G246</f>
        <v>60100.3</v>
      </c>
      <c r="H245" s="87" t="e">
        <f>G245/#REF!</f>
        <v>#REF!</v>
      </c>
      <c r="K245" s="82"/>
    </row>
    <row r="246" spans="2:11" ht="18" customHeight="1">
      <c r="B246" s="101" t="s">
        <v>371</v>
      </c>
      <c r="C246" s="153">
        <v>803</v>
      </c>
      <c r="D246" s="50" t="s">
        <v>415</v>
      </c>
      <c r="E246" s="50" t="s">
        <v>427</v>
      </c>
      <c r="F246" s="50" t="s">
        <v>375</v>
      </c>
      <c r="G246" s="113">
        <f>60100.4-0.1</f>
        <v>60100.3</v>
      </c>
      <c r="H246" s="87" t="e">
        <f>G246/#REF!</f>
        <v>#REF!</v>
      </c>
      <c r="K246" s="82"/>
    </row>
    <row r="247" spans="2:11" ht="18" customHeight="1" hidden="1">
      <c r="B247" s="40" t="s">
        <v>492</v>
      </c>
      <c r="C247" s="153">
        <v>803</v>
      </c>
      <c r="D247" s="50" t="s">
        <v>415</v>
      </c>
      <c r="E247" s="50" t="s">
        <v>427</v>
      </c>
      <c r="F247" s="50" t="s">
        <v>493</v>
      </c>
      <c r="G247" s="113"/>
      <c r="H247" s="87"/>
      <c r="K247" s="82"/>
    </row>
    <row r="248" spans="2:11" ht="18" customHeight="1" hidden="1">
      <c r="B248" s="40" t="s">
        <v>580</v>
      </c>
      <c r="C248" s="153">
        <v>803</v>
      </c>
      <c r="D248" s="50" t="s">
        <v>415</v>
      </c>
      <c r="E248" s="50" t="s">
        <v>427</v>
      </c>
      <c r="F248" s="50" t="s">
        <v>581</v>
      </c>
      <c r="G248" s="113"/>
      <c r="H248" s="87"/>
      <c r="K248" s="82"/>
    </row>
    <row r="249" spans="2:11" ht="32.25" customHeight="1" hidden="1">
      <c r="B249" s="101" t="s">
        <v>644</v>
      </c>
      <c r="C249" s="153">
        <v>803</v>
      </c>
      <c r="D249" s="50" t="s">
        <v>415</v>
      </c>
      <c r="E249" s="50" t="s">
        <v>427</v>
      </c>
      <c r="F249" s="50" t="s">
        <v>645</v>
      </c>
      <c r="G249" s="113"/>
      <c r="H249" s="87"/>
      <c r="K249" s="82"/>
    </row>
    <row r="250" spans="2:11" ht="18" customHeight="1" hidden="1">
      <c r="B250" s="101" t="s">
        <v>484</v>
      </c>
      <c r="C250" s="153">
        <v>803</v>
      </c>
      <c r="D250" s="50" t="s">
        <v>415</v>
      </c>
      <c r="E250" s="50" t="s">
        <v>427</v>
      </c>
      <c r="F250" s="50" t="s">
        <v>645</v>
      </c>
      <c r="G250" s="113"/>
      <c r="H250" s="87"/>
      <c r="K250" s="82"/>
    </row>
    <row r="251" spans="2:11" ht="18" customHeight="1">
      <c r="B251" s="101" t="s">
        <v>498</v>
      </c>
      <c r="C251" s="153">
        <v>803</v>
      </c>
      <c r="D251" s="50" t="s">
        <v>415</v>
      </c>
      <c r="E251" s="50" t="s">
        <v>427</v>
      </c>
      <c r="F251" s="50" t="s">
        <v>499</v>
      </c>
      <c r="G251" s="113">
        <f>G252</f>
        <v>1110</v>
      </c>
      <c r="H251" s="87" t="e">
        <f>G251/#REF!</f>
        <v>#REF!</v>
      </c>
      <c r="K251" s="82"/>
    </row>
    <row r="252" spans="2:11" ht="54.75" customHeight="1">
      <c r="B252" s="101" t="s">
        <v>128</v>
      </c>
      <c r="C252" s="153">
        <v>803</v>
      </c>
      <c r="D252" s="50" t="s">
        <v>415</v>
      </c>
      <c r="E252" s="50" t="s">
        <v>427</v>
      </c>
      <c r="F252" s="50" t="s">
        <v>512</v>
      </c>
      <c r="G252" s="113">
        <f>G253</f>
        <v>1110</v>
      </c>
      <c r="H252" s="87" t="e">
        <f>G252/#REF!</f>
        <v>#REF!</v>
      </c>
      <c r="K252" s="82"/>
    </row>
    <row r="253" spans="2:11" ht="18" customHeight="1">
      <c r="B253" s="101" t="s">
        <v>484</v>
      </c>
      <c r="C253" s="153">
        <v>803</v>
      </c>
      <c r="D253" s="50" t="s">
        <v>415</v>
      </c>
      <c r="E253" s="50" t="s">
        <v>427</v>
      </c>
      <c r="F253" s="50" t="s">
        <v>512</v>
      </c>
      <c r="G253" s="113">
        <v>1110</v>
      </c>
      <c r="H253" s="87" t="e">
        <f>G253/#REF!</f>
        <v>#REF!</v>
      </c>
      <c r="K253" s="82"/>
    </row>
    <row r="254" spans="2:11" ht="18" customHeight="1">
      <c r="B254" s="40" t="s">
        <v>435</v>
      </c>
      <c r="C254" s="153">
        <v>803</v>
      </c>
      <c r="D254" s="50" t="s">
        <v>415</v>
      </c>
      <c r="E254" s="50" t="s">
        <v>436</v>
      </c>
      <c r="F254" s="50"/>
      <c r="G254" s="113">
        <f>G255</f>
        <v>179.3</v>
      </c>
      <c r="H254" s="87" t="e">
        <f>G254/#REF!</f>
        <v>#REF!</v>
      </c>
      <c r="K254" s="82"/>
    </row>
    <row r="255" spans="2:11" ht="18" customHeight="1">
      <c r="B255" s="66" t="s">
        <v>653</v>
      </c>
      <c r="C255" s="153">
        <v>803</v>
      </c>
      <c r="D255" s="50" t="s">
        <v>415</v>
      </c>
      <c r="E255" s="50" t="s">
        <v>436</v>
      </c>
      <c r="F255" s="50" t="s">
        <v>654</v>
      </c>
      <c r="G255" s="113">
        <f>G256</f>
        <v>179.3</v>
      </c>
      <c r="H255" s="87" t="e">
        <f>G255/#REF!</f>
        <v>#REF!</v>
      </c>
      <c r="K255" s="82"/>
    </row>
    <row r="256" spans="2:11" ht="18" customHeight="1">
      <c r="B256" s="101" t="s">
        <v>484</v>
      </c>
      <c r="C256" s="153">
        <v>803</v>
      </c>
      <c r="D256" s="50" t="s">
        <v>415</v>
      </c>
      <c r="E256" s="50" t="s">
        <v>436</v>
      </c>
      <c r="F256" s="50" t="s">
        <v>654</v>
      </c>
      <c r="G256" s="113">
        <v>179.3</v>
      </c>
      <c r="H256" s="87" t="e">
        <f>G256/#REF!</f>
        <v>#REF!</v>
      </c>
      <c r="K256" s="82"/>
    </row>
    <row r="257" spans="2:11" ht="18" customHeight="1">
      <c r="B257" s="40" t="s">
        <v>316</v>
      </c>
      <c r="C257" s="153">
        <v>803</v>
      </c>
      <c r="D257" s="50" t="s">
        <v>417</v>
      </c>
      <c r="E257" s="50"/>
      <c r="F257" s="50"/>
      <c r="G257" s="154">
        <f>SUM(G258,G282,G300)</f>
        <v>353569.89999999997</v>
      </c>
      <c r="H257" s="87" t="e">
        <f>G257/#REF!</f>
        <v>#REF!</v>
      </c>
      <c r="K257" s="82"/>
    </row>
    <row r="258" spans="2:11" ht="18" customHeight="1">
      <c r="B258" s="40" t="s">
        <v>438</v>
      </c>
      <c r="C258" s="153">
        <v>803</v>
      </c>
      <c r="D258" s="50" t="s">
        <v>417</v>
      </c>
      <c r="E258" s="50" t="s">
        <v>409</v>
      </c>
      <c r="F258" s="50"/>
      <c r="G258" s="154">
        <f>G270+G278+G259+G266</f>
        <v>219419.4</v>
      </c>
      <c r="H258" s="87" t="e">
        <f>G258/#REF!</f>
        <v>#REF!</v>
      </c>
      <c r="K258" s="82"/>
    </row>
    <row r="259" spans="2:11" ht="37.5" customHeight="1">
      <c r="B259" s="40" t="s">
        <v>671</v>
      </c>
      <c r="C259" s="153">
        <v>803</v>
      </c>
      <c r="D259" s="50" t="s">
        <v>672</v>
      </c>
      <c r="E259" s="50" t="s">
        <v>409</v>
      </c>
      <c r="F259" s="50" t="s">
        <v>673</v>
      </c>
      <c r="G259" s="154">
        <f>G263+G260</f>
        <v>157833.5</v>
      </c>
      <c r="H259" s="87" t="e">
        <f>G259/#REF!</f>
        <v>#REF!</v>
      </c>
      <c r="K259" s="82"/>
    </row>
    <row r="260" spans="2:11" ht="72.75" customHeight="1">
      <c r="B260" s="58" t="s">
        <v>380</v>
      </c>
      <c r="C260" s="153">
        <v>803</v>
      </c>
      <c r="D260" s="50" t="s">
        <v>417</v>
      </c>
      <c r="E260" s="50" t="s">
        <v>409</v>
      </c>
      <c r="F260" s="50" t="s">
        <v>378</v>
      </c>
      <c r="G260" s="154">
        <f>G261</f>
        <v>100000</v>
      </c>
      <c r="H260" s="87" t="e">
        <f>G260/#REF!</f>
        <v>#REF!</v>
      </c>
      <c r="K260" s="82"/>
    </row>
    <row r="261" spans="2:11" ht="35.25" customHeight="1">
      <c r="B261" s="59" t="s">
        <v>379</v>
      </c>
      <c r="C261" s="153">
        <v>803</v>
      </c>
      <c r="D261" s="50" t="s">
        <v>417</v>
      </c>
      <c r="E261" s="50" t="s">
        <v>409</v>
      </c>
      <c r="F261" s="50" t="s">
        <v>674</v>
      </c>
      <c r="G261" s="154">
        <f>G262</f>
        <v>100000</v>
      </c>
      <c r="H261" s="87" t="e">
        <f>G261/#REF!</f>
        <v>#REF!</v>
      </c>
      <c r="K261" s="82"/>
    </row>
    <row r="262" spans="2:11" ht="21.75" customHeight="1">
      <c r="B262" s="66" t="s">
        <v>668</v>
      </c>
      <c r="C262" s="153">
        <v>803</v>
      </c>
      <c r="D262" s="50" t="s">
        <v>417</v>
      </c>
      <c r="E262" s="50" t="s">
        <v>409</v>
      </c>
      <c r="F262" s="50" t="s">
        <v>674</v>
      </c>
      <c r="G262" s="154">
        <v>100000</v>
      </c>
      <c r="H262" s="87" t="e">
        <f>G262/#REF!</f>
        <v>#REF!</v>
      </c>
      <c r="K262" s="82"/>
    </row>
    <row r="263" spans="2:11" ht="48.75" customHeight="1">
      <c r="B263" s="40" t="s">
        <v>675</v>
      </c>
      <c r="C263" s="153">
        <v>803</v>
      </c>
      <c r="D263" s="50" t="s">
        <v>676</v>
      </c>
      <c r="E263" s="50" t="s">
        <v>409</v>
      </c>
      <c r="F263" s="50" t="s">
        <v>677</v>
      </c>
      <c r="G263" s="154">
        <f>G264</f>
        <v>57833.5</v>
      </c>
      <c r="H263" s="87" t="e">
        <f>G263/#REF!</f>
        <v>#REF!</v>
      </c>
      <c r="K263" s="82"/>
    </row>
    <row r="264" spans="2:11" ht="35.25" customHeight="1">
      <c r="B264" s="40" t="s">
        <v>678</v>
      </c>
      <c r="C264" s="153">
        <v>803</v>
      </c>
      <c r="D264" s="50" t="s">
        <v>672</v>
      </c>
      <c r="E264" s="50" t="s">
        <v>409</v>
      </c>
      <c r="F264" s="50" t="s">
        <v>679</v>
      </c>
      <c r="G264" s="154">
        <f>G265</f>
        <v>57833.5</v>
      </c>
      <c r="H264" s="87" t="e">
        <f>G264/#REF!</f>
        <v>#REF!</v>
      </c>
      <c r="K264" s="82"/>
    </row>
    <row r="265" spans="2:11" ht="18" customHeight="1">
      <c r="B265" s="66" t="s">
        <v>668</v>
      </c>
      <c r="C265" s="153">
        <v>803</v>
      </c>
      <c r="D265" s="50" t="s">
        <v>672</v>
      </c>
      <c r="E265" s="50" t="s">
        <v>409</v>
      </c>
      <c r="F265" s="50" t="s">
        <v>679</v>
      </c>
      <c r="G265" s="154">
        <v>57833.5</v>
      </c>
      <c r="H265" s="87" t="e">
        <f>G265/#REF!</f>
        <v>#REF!</v>
      </c>
      <c r="K265" s="82"/>
    </row>
    <row r="266" spans="2:11" ht="18" customHeight="1">
      <c r="B266" s="41" t="s">
        <v>625</v>
      </c>
      <c r="C266" s="153">
        <v>803</v>
      </c>
      <c r="D266" s="50" t="s">
        <v>672</v>
      </c>
      <c r="E266" s="50" t="s">
        <v>409</v>
      </c>
      <c r="F266" s="50" t="s">
        <v>626</v>
      </c>
      <c r="G266" s="154">
        <f>G267</f>
        <v>54167.1</v>
      </c>
      <c r="H266" s="87" t="e">
        <f>G266/#REF!</f>
        <v>#REF!</v>
      </c>
      <c r="K266" s="82"/>
    </row>
    <row r="267" spans="2:11" ht="18" customHeight="1">
      <c r="B267" s="59" t="s">
        <v>367</v>
      </c>
      <c r="C267" s="153">
        <v>803</v>
      </c>
      <c r="D267" s="50" t="s">
        <v>672</v>
      </c>
      <c r="E267" s="50" t="s">
        <v>409</v>
      </c>
      <c r="F267" s="50" t="s">
        <v>368</v>
      </c>
      <c r="G267" s="154">
        <f>G268</f>
        <v>54167.1</v>
      </c>
      <c r="H267" s="87" t="e">
        <f>G267/#REF!</f>
        <v>#REF!</v>
      </c>
      <c r="K267" s="82"/>
    </row>
    <row r="268" spans="2:11" ht="52.5" customHeight="1">
      <c r="B268" s="58" t="s">
        <v>374</v>
      </c>
      <c r="C268" s="153">
        <v>803</v>
      </c>
      <c r="D268" s="50" t="s">
        <v>672</v>
      </c>
      <c r="E268" s="50" t="s">
        <v>409</v>
      </c>
      <c r="F268" s="50" t="s">
        <v>373</v>
      </c>
      <c r="G268" s="154">
        <f>G269</f>
        <v>54167.1</v>
      </c>
      <c r="H268" s="87" t="e">
        <f>G268/#REF!</f>
        <v>#REF!</v>
      </c>
      <c r="K268" s="82"/>
    </row>
    <row r="269" spans="2:11" ht="18" customHeight="1">
      <c r="B269" s="101" t="s">
        <v>371</v>
      </c>
      <c r="C269" s="153">
        <v>803</v>
      </c>
      <c r="D269" s="50" t="s">
        <v>672</v>
      </c>
      <c r="E269" s="50" t="s">
        <v>409</v>
      </c>
      <c r="F269" s="50" t="s">
        <v>373</v>
      </c>
      <c r="G269" s="154">
        <v>54167.1</v>
      </c>
      <c r="H269" s="87" t="e">
        <f>G269/#REF!</f>
        <v>#REF!</v>
      </c>
      <c r="K269" s="82"/>
    </row>
    <row r="270" spans="2:15" ht="18" customHeight="1">
      <c r="B270" s="40" t="s">
        <v>682</v>
      </c>
      <c r="C270" s="153">
        <v>803</v>
      </c>
      <c r="D270" s="50" t="s">
        <v>417</v>
      </c>
      <c r="E270" s="50" t="s">
        <v>409</v>
      </c>
      <c r="F270" s="50" t="s">
        <v>683</v>
      </c>
      <c r="G270" s="154">
        <f>G271+G274+G276</f>
        <v>7418.799999999999</v>
      </c>
      <c r="H270" s="87" t="e">
        <f>G270/#REF!</f>
        <v>#REF!</v>
      </c>
      <c r="I270" s="88"/>
      <c r="J270" s="78"/>
      <c r="K270" s="82"/>
      <c r="L270" s="79"/>
      <c r="M270" s="79"/>
      <c r="N270" s="79"/>
      <c r="O270" s="79"/>
    </row>
    <row r="271" spans="2:11" ht="19.5" customHeight="1">
      <c r="B271" s="40" t="s">
        <v>684</v>
      </c>
      <c r="C271" s="153">
        <v>803</v>
      </c>
      <c r="D271" s="50" t="s">
        <v>417</v>
      </c>
      <c r="E271" s="50" t="s">
        <v>409</v>
      </c>
      <c r="F271" s="50" t="s">
        <v>685</v>
      </c>
      <c r="G271" s="154">
        <f>G272+G273</f>
        <v>4253.299999999999</v>
      </c>
      <c r="H271" s="87" t="e">
        <f>G271/#REF!</f>
        <v>#REF!</v>
      </c>
      <c r="K271" s="82"/>
    </row>
    <row r="272" spans="2:11" ht="18" customHeight="1">
      <c r="B272" s="66" t="s">
        <v>668</v>
      </c>
      <c r="C272" s="153">
        <v>803</v>
      </c>
      <c r="D272" s="50" t="s">
        <v>417</v>
      </c>
      <c r="E272" s="50" t="s">
        <v>409</v>
      </c>
      <c r="F272" s="50" t="s">
        <v>685</v>
      </c>
      <c r="G272" s="113">
        <v>2562.7</v>
      </c>
      <c r="H272" s="87" t="e">
        <f>G272/#REF!</f>
        <v>#REF!</v>
      </c>
      <c r="K272" s="82"/>
    </row>
    <row r="273" spans="2:11" ht="18" customHeight="1">
      <c r="B273" s="101" t="s">
        <v>484</v>
      </c>
      <c r="C273" s="153">
        <v>803</v>
      </c>
      <c r="D273" s="50" t="s">
        <v>417</v>
      </c>
      <c r="E273" s="50" t="s">
        <v>409</v>
      </c>
      <c r="F273" s="50" t="s">
        <v>685</v>
      </c>
      <c r="G273" s="154">
        <v>1690.6</v>
      </c>
      <c r="H273" s="87" t="e">
        <f>G273/#REF!</f>
        <v>#REF!</v>
      </c>
      <c r="K273" s="82"/>
    </row>
    <row r="274" spans="2:11" ht="35.25" customHeight="1">
      <c r="B274" s="40" t="s">
        <v>0</v>
      </c>
      <c r="C274" s="153">
        <v>803</v>
      </c>
      <c r="D274" s="50" t="s">
        <v>417</v>
      </c>
      <c r="E274" s="50" t="s">
        <v>409</v>
      </c>
      <c r="F274" s="50" t="s">
        <v>1</v>
      </c>
      <c r="G274" s="154">
        <f>SUM(G275)</f>
        <v>3165.5</v>
      </c>
      <c r="H274" s="87" t="e">
        <f>G274/#REF!</f>
        <v>#REF!</v>
      </c>
      <c r="K274" s="82"/>
    </row>
    <row r="275" spans="2:11" ht="20.25" customHeight="1">
      <c r="B275" s="66" t="s">
        <v>668</v>
      </c>
      <c r="C275" s="153">
        <v>803</v>
      </c>
      <c r="D275" s="50" t="s">
        <v>417</v>
      </c>
      <c r="E275" s="50" t="s">
        <v>409</v>
      </c>
      <c r="F275" s="50" t="s">
        <v>1</v>
      </c>
      <c r="G275" s="113">
        <v>3165.5</v>
      </c>
      <c r="H275" s="87" t="e">
        <f>G275/#REF!</f>
        <v>#REF!</v>
      </c>
      <c r="K275" s="82"/>
    </row>
    <row r="276" spans="2:11" ht="49.5" customHeight="1" hidden="1">
      <c r="B276" s="40" t="s">
        <v>3</v>
      </c>
      <c r="C276" s="153">
        <v>803</v>
      </c>
      <c r="D276" s="50" t="s">
        <v>417</v>
      </c>
      <c r="E276" s="50" t="s">
        <v>409</v>
      </c>
      <c r="F276" s="50" t="s">
        <v>4</v>
      </c>
      <c r="G276" s="113"/>
      <c r="H276" s="87"/>
      <c r="K276" s="82"/>
    </row>
    <row r="277" spans="2:11" ht="17.25" customHeight="1" hidden="1">
      <c r="B277" s="66" t="s">
        <v>668</v>
      </c>
      <c r="C277" s="153">
        <v>803</v>
      </c>
      <c r="D277" s="50" t="s">
        <v>417</v>
      </c>
      <c r="E277" s="50" t="s">
        <v>409</v>
      </c>
      <c r="F277" s="50" t="s">
        <v>4</v>
      </c>
      <c r="G277" s="113"/>
      <c r="H277" s="87"/>
      <c r="K277" s="82"/>
    </row>
    <row r="278" spans="2:11" ht="17.25" customHeight="1" hidden="1">
      <c r="B278" s="40" t="s">
        <v>492</v>
      </c>
      <c r="C278" s="153">
        <v>803</v>
      </c>
      <c r="D278" s="50" t="s">
        <v>417</v>
      </c>
      <c r="E278" s="50" t="s">
        <v>409</v>
      </c>
      <c r="F278" s="50" t="s">
        <v>493</v>
      </c>
      <c r="G278" s="113"/>
      <c r="H278" s="87"/>
      <c r="K278" s="82"/>
    </row>
    <row r="279" spans="2:11" ht="17.25" customHeight="1" hidden="1">
      <c r="B279" s="40" t="s">
        <v>494</v>
      </c>
      <c r="C279" s="153">
        <v>803</v>
      </c>
      <c r="D279" s="50" t="s">
        <v>417</v>
      </c>
      <c r="E279" s="50" t="s">
        <v>409</v>
      </c>
      <c r="F279" s="50" t="s">
        <v>495</v>
      </c>
      <c r="G279" s="113"/>
      <c r="H279" s="87"/>
      <c r="K279" s="82"/>
    </row>
    <row r="280" spans="2:11" ht="17.25" customHeight="1" hidden="1">
      <c r="B280" s="112" t="s">
        <v>5</v>
      </c>
      <c r="C280" s="153">
        <v>803</v>
      </c>
      <c r="D280" s="50" t="s">
        <v>417</v>
      </c>
      <c r="E280" s="50" t="s">
        <v>409</v>
      </c>
      <c r="F280" s="50" t="s">
        <v>6</v>
      </c>
      <c r="G280" s="113"/>
      <c r="H280" s="87"/>
      <c r="K280" s="82"/>
    </row>
    <row r="281" spans="2:11" ht="17.25" customHeight="1" hidden="1">
      <c r="B281" s="40" t="s">
        <v>532</v>
      </c>
      <c r="C281" s="153">
        <v>803</v>
      </c>
      <c r="D281" s="50" t="s">
        <v>417</v>
      </c>
      <c r="E281" s="50" t="s">
        <v>409</v>
      </c>
      <c r="F281" s="50" t="s">
        <v>6</v>
      </c>
      <c r="G281" s="113"/>
      <c r="H281" s="87"/>
      <c r="K281" s="82"/>
    </row>
    <row r="282" spans="2:11" ht="21" customHeight="1">
      <c r="B282" s="66" t="s">
        <v>440</v>
      </c>
      <c r="C282" s="153">
        <v>803</v>
      </c>
      <c r="D282" s="50" t="s">
        <v>417</v>
      </c>
      <c r="E282" s="50" t="s">
        <v>413</v>
      </c>
      <c r="F282" s="50"/>
      <c r="G282" s="154">
        <f>SUM(G283,G286,G293)</f>
        <v>115490.90000000001</v>
      </c>
      <c r="H282" s="87" t="e">
        <f>G282/#REF!</f>
        <v>#REF!</v>
      </c>
      <c r="K282" s="82"/>
    </row>
    <row r="283" spans="2:11" ht="21" customHeight="1" hidden="1">
      <c r="B283" s="101" t="s">
        <v>494</v>
      </c>
      <c r="C283" s="153">
        <v>803</v>
      </c>
      <c r="D283" s="50" t="s">
        <v>417</v>
      </c>
      <c r="E283" s="50" t="s">
        <v>413</v>
      </c>
      <c r="F283" s="50" t="s">
        <v>631</v>
      </c>
      <c r="G283" s="154">
        <f>G284</f>
        <v>0</v>
      </c>
      <c r="H283" s="87"/>
      <c r="K283" s="82"/>
    </row>
    <row r="284" spans="2:11" ht="33" customHeight="1" hidden="1">
      <c r="B284" s="101" t="s">
        <v>23</v>
      </c>
      <c r="C284" s="153">
        <v>803</v>
      </c>
      <c r="D284" s="50" t="s">
        <v>417</v>
      </c>
      <c r="E284" s="50" t="s">
        <v>413</v>
      </c>
      <c r="F284" s="50" t="s">
        <v>24</v>
      </c>
      <c r="G284" s="154">
        <f>G285</f>
        <v>0</v>
      </c>
      <c r="H284" s="87"/>
      <c r="K284" s="82"/>
    </row>
    <row r="285" spans="2:11" ht="21" customHeight="1" hidden="1">
      <c r="B285" s="40" t="s">
        <v>532</v>
      </c>
      <c r="C285" s="153">
        <v>803</v>
      </c>
      <c r="D285" s="50" t="s">
        <v>417</v>
      </c>
      <c r="E285" s="50" t="s">
        <v>413</v>
      </c>
      <c r="F285" s="50" t="s">
        <v>24</v>
      </c>
      <c r="G285" s="154"/>
      <c r="H285" s="87"/>
      <c r="K285" s="82"/>
    </row>
    <row r="286" spans="2:11" ht="18" customHeight="1">
      <c r="B286" s="40" t="s">
        <v>27</v>
      </c>
      <c r="C286" s="153">
        <v>803</v>
      </c>
      <c r="D286" s="50" t="s">
        <v>417</v>
      </c>
      <c r="E286" s="50" t="s">
        <v>413</v>
      </c>
      <c r="F286" s="50" t="s">
        <v>28</v>
      </c>
      <c r="G286" s="154">
        <f>G287+G290</f>
        <v>94192.6</v>
      </c>
      <c r="H286" s="87" t="e">
        <f>G286/#REF!</f>
        <v>#REF!</v>
      </c>
      <c r="K286" s="82"/>
    </row>
    <row r="287" spans="2:11" ht="18" customHeight="1">
      <c r="B287" s="40" t="s">
        <v>29</v>
      </c>
      <c r="C287" s="153">
        <v>803</v>
      </c>
      <c r="D287" s="50" t="s">
        <v>417</v>
      </c>
      <c r="E287" s="50" t="s">
        <v>413</v>
      </c>
      <c r="F287" s="50" t="s">
        <v>30</v>
      </c>
      <c r="G287" s="154">
        <f>G288+G289</f>
        <v>60800.5</v>
      </c>
      <c r="H287" s="87" t="e">
        <f>G287/#REF!</f>
        <v>#REF!</v>
      </c>
      <c r="K287" s="82"/>
    </row>
    <row r="288" spans="2:11" ht="18" customHeight="1">
      <c r="B288" s="66" t="s">
        <v>668</v>
      </c>
      <c r="C288" s="153">
        <v>803</v>
      </c>
      <c r="D288" s="50" t="s">
        <v>417</v>
      </c>
      <c r="E288" s="50" t="s">
        <v>413</v>
      </c>
      <c r="F288" s="50" t="s">
        <v>30</v>
      </c>
      <c r="G288" s="113">
        <v>29856</v>
      </c>
      <c r="H288" s="87" t="e">
        <f>G288/#REF!</f>
        <v>#REF!</v>
      </c>
      <c r="K288" s="82"/>
    </row>
    <row r="289" spans="2:11" ht="18" customHeight="1">
      <c r="B289" s="101" t="s">
        <v>484</v>
      </c>
      <c r="C289" s="153">
        <v>803</v>
      </c>
      <c r="D289" s="50" t="s">
        <v>417</v>
      </c>
      <c r="E289" s="50" t="s">
        <v>413</v>
      </c>
      <c r="F289" s="50" t="s">
        <v>30</v>
      </c>
      <c r="G289" s="113">
        <v>30944.5</v>
      </c>
      <c r="H289" s="87" t="e">
        <f>G289/#REF!</f>
        <v>#REF!</v>
      </c>
      <c r="K289" s="82"/>
    </row>
    <row r="290" spans="2:11" ht="18" customHeight="1">
      <c r="B290" s="66" t="s">
        <v>31</v>
      </c>
      <c r="C290" s="153">
        <v>803</v>
      </c>
      <c r="D290" s="50" t="s">
        <v>417</v>
      </c>
      <c r="E290" s="50" t="s">
        <v>413</v>
      </c>
      <c r="F290" s="50" t="s">
        <v>32</v>
      </c>
      <c r="G290" s="154">
        <f>G291+G292</f>
        <v>33392.1</v>
      </c>
      <c r="H290" s="87" t="e">
        <f>G290/#REF!</f>
        <v>#REF!</v>
      </c>
      <c r="K290" s="82"/>
    </row>
    <row r="291" spans="2:11" ht="20.25" customHeight="1">
      <c r="B291" s="66" t="s">
        <v>668</v>
      </c>
      <c r="C291" s="153">
        <v>803</v>
      </c>
      <c r="D291" s="50" t="s">
        <v>417</v>
      </c>
      <c r="E291" s="50" t="s">
        <v>413</v>
      </c>
      <c r="F291" s="50" t="s">
        <v>32</v>
      </c>
      <c r="G291" s="113">
        <v>1709.5</v>
      </c>
      <c r="H291" s="87" t="e">
        <f>G291/#REF!</f>
        <v>#REF!</v>
      </c>
      <c r="K291" s="82"/>
    </row>
    <row r="292" spans="2:11" ht="18" customHeight="1">
      <c r="B292" s="101" t="s">
        <v>484</v>
      </c>
      <c r="C292" s="153">
        <v>803</v>
      </c>
      <c r="D292" s="50" t="s">
        <v>417</v>
      </c>
      <c r="E292" s="50" t="s">
        <v>413</v>
      </c>
      <c r="F292" s="50" t="s">
        <v>32</v>
      </c>
      <c r="G292" s="113">
        <f>31682.5+0.1</f>
        <v>31682.6</v>
      </c>
      <c r="H292" s="87" t="e">
        <f>G292/#REF!</f>
        <v>#REF!</v>
      </c>
      <c r="K292" s="82"/>
    </row>
    <row r="293" spans="2:11" ht="18" customHeight="1">
      <c r="B293" s="40" t="s">
        <v>492</v>
      </c>
      <c r="C293" s="153">
        <v>803</v>
      </c>
      <c r="D293" s="50" t="s">
        <v>417</v>
      </c>
      <c r="E293" s="50" t="s">
        <v>413</v>
      </c>
      <c r="F293" s="50" t="s">
        <v>493</v>
      </c>
      <c r="G293" s="154">
        <f>G294+G297</f>
        <v>21298.3</v>
      </c>
      <c r="H293" s="87" t="e">
        <f>G293/#REF!</f>
        <v>#REF!</v>
      </c>
      <c r="K293" s="82"/>
    </row>
    <row r="294" spans="2:11" ht="18" customHeight="1" hidden="1">
      <c r="B294" s="40" t="s">
        <v>494</v>
      </c>
      <c r="C294" s="153">
        <v>803</v>
      </c>
      <c r="D294" s="50" t="s">
        <v>417</v>
      </c>
      <c r="E294" s="50" t="s">
        <v>413</v>
      </c>
      <c r="F294" s="50" t="s">
        <v>495</v>
      </c>
      <c r="G294" s="154">
        <f>G295</f>
        <v>0</v>
      </c>
      <c r="H294" s="87" t="e">
        <f>G294/#REF!</f>
        <v>#REF!</v>
      </c>
      <c r="K294" s="82"/>
    </row>
    <row r="295" spans="2:11" ht="18" customHeight="1" hidden="1">
      <c r="B295" s="112" t="s">
        <v>667</v>
      </c>
      <c r="C295" s="153">
        <v>803</v>
      </c>
      <c r="D295" s="50" t="s">
        <v>417</v>
      </c>
      <c r="E295" s="50" t="s">
        <v>413</v>
      </c>
      <c r="F295" s="50" t="s">
        <v>6</v>
      </c>
      <c r="G295" s="154">
        <f>G296</f>
        <v>0</v>
      </c>
      <c r="H295" s="87" t="e">
        <f>G295/#REF!</f>
        <v>#REF!</v>
      </c>
      <c r="K295" s="82"/>
    </row>
    <row r="296" spans="2:11" ht="18" customHeight="1" hidden="1">
      <c r="B296" s="40" t="s">
        <v>532</v>
      </c>
      <c r="C296" s="153">
        <v>803</v>
      </c>
      <c r="D296" s="50" t="s">
        <v>417</v>
      </c>
      <c r="E296" s="50" t="s">
        <v>413</v>
      </c>
      <c r="F296" s="50" t="s">
        <v>6</v>
      </c>
      <c r="G296" s="113"/>
      <c r="H296" s="87" t="e">
        <f>G296/#REF!</f>
        <v>#REF!</v>
      </c>
      <c r="K296" s="82"/>
    </row>
    <row r="297" spans="2:11" ht="18" customHeight="1">
      <c r="B297" s="40" t="s">
        <v>580</v>
      </c>
      <c r="C297" s="153">
        <v>803</v>
      </c>
      <c r="D297" s="50" t="s">
        <v>417</v>
      </c>
      <c r="E297" s="50" t="s">
        <v>413</v>
      </c>
      <c r="F297" s="50" t="s">
        <v>581</v>
      </c>
      <c r="G297" s="154">
        <f>G298</f>
        <v>21298.3</v>
      </c>
      <c r="H297" s="87" t="e">
        <f>G297/#REF!</f>
        <v>#REF!</v>
      </c>
      <c r="K297" s="82"/>
    </row>
    <row r="298" spans="2:11" ht="33.75" customHeight="1">
      <c r="B298" s="101" t="s">
        <v>644</v>
      </c>
      <c r="C298" s="153">
        <v>803</v>
      </c>
      <c r="D298" s="50" t="s">
        <v>417</v>
      </c>
      <c r="E298" s="50" t="s">
        <v>413</v>
      </c>
      <c r="F298" s="50" t="s">
        <v>645</v>
      </c>
      <c r="G298" s="154">
        <f>G299</f>
        <v>21298.3</v>
      </c>
      <c r="H298" s="87" t="e">
        <f>G298/#REF!</f>
        <v>#REF!</v>
      </c>
      <c r="K298" s="82"/>
    </row>
    <row r="299" spans="2:11" ht="18" customHeight="1">
      <c r="B299" s="101" t="s">
        <v>484</v>
      </c>
      <c r="C299" s="153">
        <v>803</v>
      </c>
      <c r="D299" s="50" t="s">
        <v>417</v>
      </c>
      <c r="E299" s="50" t="s">
        <v>413</v>
      </c>
      <c r="F299" s="50" t="s">
        <v>645</v>
      </c>
      <c r="G299" s="113">
        <v>21298.3</v>
      </c>
      <c r="H299" s="87" t="e">
        <f>G299/#REF!</f>
        <v>#REF!</v>
      </c>
      <c r="K299" s="82"/>
    </row>
    <row r="300" spans="2:11" ht="18" customHeight="1">
      <c r="B300" s="40" t="s">
        <v>441</v>
      </c>
      <c r="C300" s="153">
        <v>803</v>
      </c>
      <c r="D300" s="50" t="s">
        <v>417</v>
      </c>
      <c r="E300" s="50" t="s">
        <v>417</v>
      </c>
      <c r="F300" s="50"/>
      <c r="G300" s="154">
        <f>G303+G306+G304</f>
        <v>18659.6</v>
      </c>
      <c r="H300" s="87" t="e">
        <f>G300/#REF!</f>
        <v>#REF!</v>
      </c>
      <c r="K300" s="82"/>
    </row>
    <row r="301" spans="2:78" ht="53.25" customHeight="1">
      <c r="B301" s="101" t="s">
        <v>480</v>
      </c>
      <c r="C301" s="153">
        <v>803</v>
      </c>
      <c r="D301" s="50" t="s">
        <v>417</v>
      </c>
      <c r="E301" s="50" t="s">
        <v>417</v>
      </c>
      <c r="F301" s="50" t="s">
        <v>481</v>
      </c>
      <c r="G301" s="154">
        <f>SUM(G302)</f>
        <v>18659.6</v>
      </c>
      <c r="H301" s="87" t="e">
        <f>G301/#REF!</f>
        <v>#REF!</v>
      </c>
      <c r="I301" s="88"/>
      <c r="J301" s="78"/>
      <c r="K301" s="82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Q301" s="79"/>
      <c r="AR301" s="79"/>
      <c r="AS301" s="79"/>
      <c r="AT301" s="79"/>
      <c r="AU301" s="79"/>
      <c r="AV301" s="79"/>
      <c r="AW301" s="79"/>
      <c r="AX301" s="79"/>
      <c r="AY301" s="79"/>
      <c r="AZ301" s="79"/>
      <c r="BA301" s="79"/>
      <c r="BB301" s="79"/>
      <c r="BC301" s="79"/>
      <c r="BD301" s="79"/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/>
      <c r="BX301" s="79"/>
      <c r="BY301" s="79"/>
      <c r="BZ301" s="79"/>
    </row>
    <row r="302" spans="2:78" ht="19.5" customHeight="1">
      <c r="B302" s="101" t="s">
        <v>486</v>
      </c>
      <c r="C302" s="153">
        <v>803</v>
      </c>
      <c r="D302" s="50" t="s">
        <v>417</v>
      </c>
      <c r="E302" s="50" t="s">
        <v>417</v>
      </c>
      <c r="F302" s="50" t="s">
        <v>487</v>
      </c>
      <c r="G302" s="154">
        <f>SUM(G303)</f>
        <v>18659.6</v>
      </c>
      <c r="H302" s="87" t="e">
        <f>G302/#REF!</f>
        <v>#REF!</v>
      </c>
      <c r="I302" s="88"/>
      <c r="J302" s="78"/>
      <c r="K302" s="82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79"/>
      <c r="AJ302" s="79"/>
      <c r="AK302" s="79"/>
      <c r="AL302" s="79"/>
      <c r="AM302" s="79"/>
      <c r="AN302" s="79"/>
      <c r="AO302" s="79"/>
      <c r="AP302" s="79"/>
      <c r="AQ302" s="79"/>
      <c r="AR302" s="79"/>
      <c r="AS302" s="79"/>
      <c r="AT302" s="79"/>
      <c r="AU302" s="79"/>
      <c r="AV302" s="79"/>
      <c r="AW302" s="79"/>
      <c r="AX302" s="79"/>
      <c r="AY302" s="79"/>
      <c r="AZ302" s="79"/>
      <c r="BA302" s="79"/>
      <c r="BB302" s="79"/>
      <c r="BC302" s="79"/>
      <c r="BD302" s="79"/>
      <c r="BE302" s="79"/>
      <c r="BF302" s="79"/>
      <c r="BG302" s="79"/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9"/>
      <c r="BW302" s="79"/>
      <c r="BX302" s="79"/>
      <c r="BY302" s="79"/>
      <c r="BZ302" s="79"/>
    </row>
    <row r="303" spans="2:78" s="90" customFormat="1" ht="18" customHeight="1">
      <c r="B303" s="101" t="s">
        <v>484</v>
      </c>
      <c r="C303" s="153">
        <v>803</v>
      </c>
      <c r="D303" s="50" t="s">
        <v>417</v>
      </c>
      <c r="E303" s="50" t="s">
        <v>417</v>
      </c>
      <c r="F303" s="50" t="s">
        <v>487</v>
      </c>
      <c r="G303" s="113">
        <v>18659.6</v>
      </c>
      <c r="H303" s="87" t="e">
        <f>G303/#REF!</f>
        <v>#REF!</v>
      </c>
      <c r="I303" s="88"/>
      <c r="J303" s="78"/>
      <c r="K303" s="82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Q303" s="79"/>
      <c r="AR303" s="79"/>
      <c r="AS303" s="79"/>
      <c r="AT303" s="79"/>
      <c r="AU303" s="79"/>
      <c r="AV303" s="79"/>
      <c r="AW303" s="79"/>
      <c r="AX303" s="79"/>
      <c r="AY303" s="79"/>
      <c r="AZ303" s="79"/>
      <c r="BA303" s="79"/>
      <c r="BB303" s="79"/>
      <c r="BC303" s="79"/>
      <c r="BD303" s="79"/>
      <c r="BE303" s="79"/>
      <c r="BF303" s="79"/>
      <c r="BG303" s="79"/>
      <c r="BH303" s="79"/>
      <c r="BI303" s="79"/>
      <c r="BJ303" s="79"/>
      <c r="BK303" s="79"/>
      <c r="BL303" s="79"/>
      <c r="BM303" s="79"/>
      <c r="BN303" s="79"/>
      <c r="BO303" s="79"/>
      <c r="BP303" s="79"/>
      <c r="BQ303" s="79"/>
      <c r="BR303" s="79"/>
      <c r="BS303" s="79"/>
      <c r="BT303" s="79"/>
      <c r="BU303" s="79"/>
      <c r="BV303" s="79"/>
      <c r="BW303" s="79"/>
      <c r="BX303" s="79"/>
      <c r="BY303" s="79"/>
      <c r="BZ303" s="79"/>
    </row>
    <row r="304" spans="2:78" s="90" customFormat="1" ht="18" customHeight="1" hidden="1">
      <c r="B304" s="101" t="s">
        <v>33</v>
      </c>
      <c r="C304" s="153">
        <v>803</v>
      </c>
      <c r="D304" s="50" t="s">
        <v>417</v>
      </c>
      <c r="E304" s="50" t="s">
        <v>417</v>
      </c>
      <c r="F304" s="50" t="s">
        <v>34</v>
      </c>
      <c r="G304" s="113"/>
      <c r="H304" s="87"/>
      <c r="I304" s="88"/>
      <c r="J304" s="78"/>
      <c r="K304" s="82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  <c r="AJ304" s="79"/>
      <c r="AK304" s="79"/>
      <c r="AL304" s="79"/>
      <c r="AM304" s="79"/>
      <c r="AN304" s="79"/>
      <c r="AO304" s="79"/>
      <c r="AP304" s="79"/>
      <c r="AQ304" s="79"/>
      <c r="AR304" s="79"/>
      <c r="AS304" s="79"/>
      <c r="AT304" s="79"/>
      <c r="AU304" s="79"/>
      <c r="AV304" s="79"/>
      <c r="AW304" s="79"/>
      <c r="AX304" s="79"/>
      <c r="AY304" s="79"/>
      <c r="AZ304" s="79"/>
      <c r="BA304" s="79"/>
      <c r="BB304" s="79"/>
      <c r="BC304" s="79"/>
      <c r="BD304" s="79"/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  <c r="BU304" s="79"/>
      <c r="BV304" s="79"/>
      <c r="BW304" s="79"/>
      <c r="BX304" s="79"/>
      <c r="BY304" s="79"/>
      <c r="BZ304" s="79"/>
    </row>
    <row r="305" spans="2:78" s="90" customFormat="1" ht="18" customHeight="1" hidden="1">
      <c r="B305" s="40" t="s">
        <v>532</v>
      </c>
      <c r="C305" s="153">
        <v>803</v>
      </c>
      <c r="D305" s="50" t="s">
        <v>417</v>
      </c>
      <c r="E305" s="50" t="s">
        <v>417</v>
      </c>
      <c r="F305" s="50" t="s">
        <v>34</v>
      </c>
      <c r="G305" s="113"/>
      <c r="H305" s="87"/>
      <c r="I305" s="88"/>
      <c r="J305" s="78"/>
      <c r="K305" s="82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79"/>
      <c r="AN305" s="79"/>
      <c r="AO305" s="79"/>
      <c r="AP305" s="79"/>
      <c r="AQ305" s="79"/>
      <c r="AR305" s="79"/>
      <c r="AS305" s="79"/>
      <c r="AT305" s="79"/>
      <c r="AU305" s="79"/>
      <c r="AV305" s="79"/>
      <c r="AW305" s="79"/>
      <c r="AX305" s="79"/>
      <c r="AY305" s="79"/>
      <c r="AZ305" s="79"/>
      <c r="BA305" s="79"/>
      <c r="BB305" s="79"/>
      <c r="BC305" s="79"/>
      <c r="BD305" s="79"/>
      <c r="BE305" s="79"/>
      <c r="BF305" s="79"/>
      <c r="BG305" s="79"/>
      <c r="BH305" s="79"/>
      <c r="BI305" s="79"/>
      <c r="BJ305" s="79"/>
      <c r="BK305" s="79"/>
      <c r="BL305" s="79"/>
      <c r="BM305" s="79"/>
      <c r="BN305" s="79"/>
      <c r="BO305" s="79"/>
      <c r="BP305" s="79"/>
      <c r="BQ305" s="79"/>
      <c r="BR305" s="79"/>
      <c r="BS305" s="79"/>
      <c r="BT305" s="79"/>
      <c r="BU305" s="79"/>
      <c r="BV305" s="79"/>
      <c r="BW305" s="79"/>
      <c r="BX305" s="79"/>
      <c r="BY305" s="79"/>
      <c r="BZ305" s="79"/>
    </row>
    <row r="306" spans="2:78" s="90" customFormat="1" ht="18" customHeight="1" hidden="1">
      <c r="B306" s="40" t="s">
        <v>492</v>
      </c>
      <c r="C306" s="153">
        <v>803</v>
      </c>
      <c r="D306" s="50" t="s">
        <v>417</v>
      </c>
      <c r="E306" s="50" t="s">
        <v>417</v>
      </c>
      <c r="F306" s="50" t="s">
        <v>493</v>
      </c>
      <c r="G306" s="113"/>
      <c r="H306" s="87"/>
      <c r="I306" s="88"/>
      <c r="J306" s="78"/>
      <c r="K306" s="82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79"/>
      <c r="AK306" s="79"/>
      <c r="AL306" s="79"/>
      <c r="AM306" s="79"/>
      <c r="AN306" s="79"/>
      <c r="AO306" s="79"/>
      <c r="AP306" s="79"/>
      <c r="AQ306" s="79"/>
      <c r="AR306" s="79"/>
      <c r="AS306" s="79"/>
      <c r="AT306" s="79"/>
      <c r="AU306" s="79"/>
      <c r="AV306" s="79"/>
      <c r="AW306" s="79"/>
      <c r="AX306" s="79"/>
      <c r="AY306" s="79"/>
      <c r="AZ306" s="79"/>
      <c r="BA306" s="79"/>
      <c r="BB306" s="79"/>
      <c r="BC306" s="79"/>
      <c r="BD306" s="79"/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/>
    </row>
    <row r="307" spans="2:78" s="90" customFormat="1" ht="18" customHeight="1" hidden="1">
      <c r="B307" s="40" t="s">
        <v>494</v>
      </c>
      <c r="C307" s="153">
        <v>803</v>
      </c>
      <c r="D307" s="50" t="s">
        <v>417</v>
      </c>
      <c r="E307" s="50" t="s">
        <v>417</v>
      </c>
      <c r="F307" s="50" t="s">
        <v>495</v>
      </c>
      <c r="G307" s="113"/>
      <c r="H307" s="87"/>
      <c r="I307" s="88"/>
      <c r="J307" s="78"/>
      <c r="K307" s="82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  <c r="AS307" s="79"/>
      <c r="AT307" s="79"/>
      <c r="AU307" s="79"/>
      <c r="AV307" s="79"/>
      <c r="AW307" s="79"/>
      <c r="AX307" s="79"/>
      <c r="AY307" s="79"/>
      <c r="AZ307" s="79"/>
      <c r="BA307" s="79"/>
      <c r="BB307" s="79"/>
      <c r="BC307" s="79"/>
      <c r="BD307" s="79"/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/>
    </row>
    <row r="308" spans="2:78" s="90" customFormat="1" ht="51.75" customHeight="1" hidden="1">
      <c r="B308" s="112" t="s">
        <v>496</v>
      </c>
      <c r="C308" s="153">
        <v>803</v>
      </c>
      <c r="D308" s="50" t="s">
        <v>417</v>
      </c>
      <c r="E308" s="50" t="s">
        <v>417</v>
      </c>
      <c r="F308" s="50" t="s">
        <v>497</v>
      </c>
      <c r="G308" s="113"/>
      <c r="H308" s="87"/>
      <c r="I308" s="88"/>
      <c r="J308" s="78"/>
      <c r="K308" s="82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Q308" s="79"/>
      <c r="AR308" s="79"/>
      <c r="AS308" s="79"/>
      <c r="AT308" s="79"/>
      <c r="AU308" s="79"/>
      <c r="AV308" s="79"/>
      <c r="AW308" s="79"/>
      <c r="AX308" s="79"/>
      <c r="AY308" s="79"/>
      <c r="AZ308" s="79"/>
      <c r="BA308" s="79"/>
      <c r="BB308" s="79"/>
      <c r="BC308" s="79"/>
      <c r="BD308" s="79"/>
      <c r="BE308" s="79"/>
      <c r="BF308" s="79"/>
      <c r="BG308" s="79"/>
      <c r="BH308" s="79"/>
      <c r="BI308" s="79"/>
      <c r="BJ308" s="79"/>
      <c r="BK308" s="79"/>
      <c r="BL308" s="79"/>
      <c r="BM308" s="79"/>
      <c r="BN308" s="79"/>
      <c r="BO308" s="79"/>
      <c r="BP308" s="79"/>
      <c r="BQ308" s="79"/>
      <c r="BR308" s="79"/>
      <c r="BS308" s="79"/>
      <c r="BT308" s="79"/>
      <c r="BU308" s="79"/>
      <c r="BV308" s="79"/>
      <c r="BW308" s="79"/>
      <c r="BX308" s="79"/>
      <c r="BY308" s="79"/>
      <c r="BZ308" s="79"/>
    </row>
    <row r="309" spans="2:78" s="90" customFormat="1" ht="18" customHeight="1" hidden="1">
      <c r="B309" s="101" t="s">
        <v>484</v>
      </c>
      <c r="C309" s="153">
        <v>803</v>
      </c>
      <c r="D309" s="50" t="s">
        <v>417</v>
      </c>
      <c r="E309" s="50" t="s">
        <v>417</v>
      </c>
      <c r="F309" s="50" t="s">
        <v>497</v>
      </c>
      <c r="G309" s="113"/>
      <c r="H309" s="87"/>
      <c r="I309" s="88"/>
      <c r="J309" s="78"/>
      <c r="K309" s="82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  <c r="AS309" s="79"/>
      <c r="AT309" s="79"/>
      <c r="AU309" s="79"/>
      <c r="AV309" s="79"/>
      <c r="AW309" s="79"/>
      <c r="AX309" s="79"/>
      <c r="AY309" s="79"/>
      <c r="AZ309" s="79"/>
      <c r="BA309" s="79"/>
      <c r="BB309" s="79"/>
      <c r="BC309" s="79"/>
      <c r="BD309" s="79"/>
      <c r="BE309" s="79"/>
      <c r="BF309" s="79"/>
      <c r="BG309" s="79"/>
      <c r="BH309" s="79"/>
      <c r="BI309" s="79"/>
      <c r="BJ309" s="79"/>
      <c r="BK309" s="79"/>
      <c r="BL309" s="79"/>
      <c r="BM309" s="79"/>
      <c r="BN309" s="79"/>
      <c r="BO309" s="79"/>
      <c r="BP309" s="79"/>
      <c r="BQ309" s="79"/>
      <c r="BR309" s="79"/>
      <c r="BS309" s="79"/>
      <c r="BT309" s="79"/>
      <c r="BU309" s="79"/>
      <c r="BV309" s="79"/>
      <c r="BW309" s="79"/>
      <c r="BX309" s="79"/>
      <c r="BY309" s="79"/>
      <c r="BZ309" s="79"/>
    </row>
    <row r="310" spans="2:78" s="92" customFormat="1" ht="18" customHeight="1">
      <c r="B310" s="115" t="s">
        <v>317</v>
      </c>
      <c r="C310" s="153">
        <v>803</v>
      </c>
      <c r="D310" s="50" t="s">
        <v>419</v>
      </c>
      <c r="E310" s="50"/>
      <c r="F310" s="50"/>
      <c r="G310" s="154">
        <f>G311</f>
        <v>177</v>
      </c>
      <c r="H310" s="87" t="e">
        <f>G310/#REF!</f>
        <v>#REF!</v>
      </c>
      <c r="I310" s="88"/>
      <c r="J310" s="78"/>
      <c r="K310" s="82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  <c r="AR310" s="79"/>
      <c r="AS310" s="79"/>
      <c r="AT310" s="79"/>
      <c r="AU310" s="79"/>
      <c r="AV310" s="79"/>
      <c r="AW310" s="79"/>
      <c r="AX310" s="79"/>
      <c r="AY310" s="79"/>
      <c r="AZ310" s="79"/>
      <c r="BA310" s="79"/>
      <c r="BB310" s="79"/>
      <c r="BC310" s="79"/>
      <c r="BD310" s="79"/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79"/>
      <c r="BT310" s="79"/>
      <c r="BU310" s="79"/>
      <c r="BV310" s="79"/>
      <c r="BW310" s="79"/>
      <c r="BX310" s="79"/>
      <c r="BY310" s="79"/>
      <c r="BZ310" s="79"/>
    </row>
    <row r="311" spans="2:78" s="92" customFormat="1" ht="18" customHeight="1">
      <c r="B311" s="40" t="s">
        <v>444</v>
      </c>
      <c r="C311" s="153">
        <v>803</v>
      </c>
      <c r="D311" s="50" t="s">
        <v>419</v>
      </c>
      <c r="E311" s="50" t="s">
        <v>417</v>
      </c>
      <c r="F311" s="50"/>
      <c r="G311" s="154">
        <f>G312</f>
        <v>177</v>
      </c>
      <c r="H311" s="87" t="e">
        <f>G311/#REF!</f>
        <v>#REF!</v>
      </c>
      <c r="I311" s="88"/>
      <c r="J311" s="78"/>
      <c r="K311" s="82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  <c r="AR311" s="79"/>
      <c r="AS311" s="79"/>
      <c r="AT311" s="79"/>
      <c r="AU311" s="79"/>
      <c r="AV311" s="79"/>
      <c r="AW311" s="79"/>
      <c r="AX311" s="79"/>
      <c r="AY311" s="79"/>
      <c r="AZ311" s="79"/>
      <c r="BA311" s="79"/>
      <c r="BB311" s="79"/>
      <c r="BC311" s="79"/>
      <c r="BD311" s="79"/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79"/>
      <c r="BT311" s="79"/>
      <c r="BU311" s="79"/>
      <c r="BV311" s="79"/>
      <c r="BW311" s="79"/>
      <c r="BX311" s="79"/>
      <c r="BY311" s="79"/>
      <c r="BZ311" s="79"/>
    </row>
    <row r="312" spans="2:78" s="92" customFormat="1" ht="18" customHeight="1">
      <c r="B312" s="40" t="s">
        <v>492</v>
      </c>
      <c r="C312" s="153">
        <v>803</v>
      </c>
      <c r="D312" s="50" t="s">
        <v>419</v>
      </c>
      <c r="E312" s="50" t="s">
        <v>417</v>
      </c>
      <c r="F312" s="50" t="s">
        <v>493</v>
      </c>
      <c r="G312" s="154">
        <f>G313</f>
        <v>177</v>
      </c>
      <c r="H312" s="87" t="e">
        <f>G312/#REF!</f>
        <v>#REF!</v>
      </c>
      <c r="I312" s="88"/>
      <c r="J312" s="78"/>
      <c r="K312" s="82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  <c r="AS312" s="79"/>
      <c r="AT312" s="79"/>
      <c r="AU312" s="79"/>
      <c r="AV312" s="79"/>
      <c r="AW312" s="79"/>
      <c r="AX312" s="79"/>
      <c r="AY312" s="79"/>
      <c r="AZ312" s="79"/>
      <c r="BA312" s="79"/>
      <c r="BB312" s="79"/>
      <c r="BC312" s="79"/>
      <c r="BD312" s="79"/>
      <c r="BE312" s="79"/>
      <c r="BF312" s="79"/>
      <c r="BG312" s="79"/>
      <c r="BH312" s="79"/>
      <c r="BI312" s="79"/>
      <c r="BJ312" s="79"/>
      <c r="BK312" s="79"/>
      <c r="BL312" s="79"/>
      <c r="BM312" s="79"/>
      <c r="BN312" s="79"/>
      <c r="BO312" s="79"/>
      <c r="BP312" s="79"/>
      <c r="BQ312" s="79"/>
      <c r="BR312" s="79"/>
      <c r="BS312" s="79"/>
      <c r="BT312" s="79"/>
      <c r="BU312" s="79"/>
      <c r="BV312" s="79"/>
      <c r="BW312" s="79"/>
      <c r="BX312" s="79"/>
      <c r="BY312" s="79"/>
      <c r="BZ312" s="79"/>
    </row>
    <row r="313" spans="2:78" s="92" customFormat="1" ht="18" customHeight="1">
      <c r="B313" s="40" t="s">
        <v>494</v>
      </c>
      <c r="C313" s="153">
        <v>803</v>
      </c>
      <c r="D313" s="50" t="s">
        <v>419</v>
      </c>
      <c r="E313" s="50" t="s">
        <v>417</v>
      </c>
      <c r="F313" s="50" t="s">
        <v>495</v>
      </c>
      <c r="G313" s="154">
        <f>G314</f>
        <v>177</v>
      </c>
      <c r="H313" s="87" t="e">
        <f>G313/#REF!</f>
        <v>#REF!</v>
      </c>
      <c r="I313" s="88"/>
      <c r="J313" s="78"/>
      <c r="K313" s="82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79"/>
      <c r="AM313" s="79"/>
      <c r="AN313" s="79"/>
      <c r="AO313" s="79"/>
      <c r="AP313" s="79"/>
      <c r="AQ313" s="79"/>
      <c r="AR313" s="79"/>
      <c r="AS313" s="79"/>
      <c r="AT313" s="79"/>
      <c r="AU313" s="79"/>
      <c r="AV313" s="79"/>
      <c r="AW313" s="79"/>
      <c r="AX313" s="79"/>
      <c r="AY313" s="79"/>
      <c r="AZ313" s="79"/>
      <c r="BA313" s="79"/>
      <c r="BB313" s="79"/>
      <c r="BC313" s="79"/>
      <c r="BD313" s="79"/>
      <c r="BE313" s="79"/>
      <c r="BF313" s="79"/>
      <c r="BG313" s="79"/>
      <c r="BH313" s="79"/>
      <c r="BI313" s="79"/>
      <c r="BJ313" s="79"/>
      <c r="BK313" s="79"/>
      <c r="BL313" s="79"/>
      <c r="BM313" s="79"/>
      <c r="BN313" s="79"/>
      <c r="BO313" s="79"/>
      <c r="BP313" s="79"/>
      <c r="BQ313" s="79"/>
      <c r="BR313" s="79"/>
      <c r="BS313" s="79"/>
      <c r="BT313" s="79"/>
      <c r="BU313" s="79"/>
      <c r="BV313" s="79"/>
      <c r="BW313" s="79"/>
      <c r="BX313" s="79"/>
      <c r="BY313" s="79"/>
      <c r="BZ313" s="79"/>
    </row>
    <row r="314" spans="2:78" s="92" customFormat="1" ht="18" customHeight="1">
      <c r="B314" s="48" t="s">
        <v>573</v>
      </c>
      <c r="C314" s="153">
        <v>803</v>
      </c>
      <c r="D314" s="50" t="s">
        <v>419</v>
      </c>
      <c r="E314" s="50" t="s">
        <v>417</v>
      </c>
      <c r="F314" s="50" t="s">
        <v>574</v>
      </c>
      <c r="G314" s="154">
        <f>G315</f>
        <v>177</v>
      </c>
      <c r="H314" s="87" t="e">
        <f>G314/#REF!</f>
        <v>#REF!</v>
      </c>
      <c r="I314" s="88"/>
      <c r="J314" s="78"/>
      <c r="K314" s="82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  <c r="AQ314" s="79"/>
      <c r="AR314" s="79"/>
      <c r="AS314" s="79"/>
      <c r="AT314" s="79"/>
      <c r="AU314" s="79"/>
      <c r="AV314" s="79"/>
      <c r="AW314" s="79"/>
      <c r="AX314" s="79"/>
      <c r="AY314" s="79"/>
      <c r="AZ314" s="79"/>
      <c r="BA314" s="79"/>
      <c r="BB314" s="79"/>
      <c r="BC314" s="79"/>
      <c r="BD314" s="79"/>
      <c r="BE314" s="79"/>
      <c r="BF314" s="79"/>
      <c r="BG314" s="79"/>
      <c r="BH314" s="79"/>
      <c r="BI314" s="79"/>
      <c r="BJ314" s="79"/>
      <c r="BK314" s="79"/>
      <c r="BL314" s="79"/>
      <c r="BM314" s="79"/>
      <c r="BN314" s="79"/>
      <c r="BO314" s="79"/>
      <c r="BP314" s="79"/>
      <c r="BQ314" s="79"/>
      <c r="BR314" s="79"/>
      <c r="BS314" s="79"/>
      <c r="BT314" s="79"/>
      <c r="BU314" s="79"/>
      <c r="BV314" s="79"/>
      <c r="BW314" s="79"/>
      <c r="BX314" s="79"/>
      <c r="BY314" s="79"/>
      <c r="BZ314" s="79"/>
    </row>
    <row r="315" spans="2:78" s="93" customFormat="1" ht="18" customHeight="1">
      <c r="B315" s="66" t="s">
        <v>668</v>
      </c>
      <c r="C315" s="153">
        <v>803</v>
      </c>
      <c r="D315" s="50" t="s">
        <v>419</v>
      </c>
      <c r="E315" s="50" t="s">
        <v>417</v>
      </c>
      <c r="F315" s="50" t="s">
        <v>574</v>
      </c>
      <c r="G315" s="113">
        <v>177</v>
      </c>
      <c r="H315" s="87" t="e">
        <f>G315/#REF!</f>
        <v>#REF!</v>
      </c>
      <c r="I315" s="88"/>
      <c r="J315" s="78"/>
      <c r="K315" s="82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  <c r="AR315" s="79"/>
      <c r="AS315" s="79"/>
      <c r="AT315" s="79"/>
      <c r="AU315" s="79"/>
      <c r="AV315" s="79"/>
      <c r="AW315" s="79"/>
      <c r="AX315" s="79"/>
      <c r="AY315" s="79"/>
      <c r="AZ315" s="79"/>
      <c r="BA315" s="79"/>
      <c r="BB315" s="79"/>
      <c r="BC315" s="79"/>
      <c r="BD315" s="79"/>
      <c r="BE315" s="79"/>
      <c r="BF315" s="79"/>
      <c r="BG315" s="79"/>
      <c r="BH315" s="79"/>
      <c r="BI315" s="79"/>
      <c r="BJ315" s="79"/>
      <c r="BK315" s="79"/>
      <c r="BL315" s="79"/>
      <c r="BM315" s="79"/>
      <c r="BN315" s="79"/>
      <c r="BO315" s="79"/>
      <c r="BP315" s="79"/>
      <c r="BQ315" s="79"/>
      <c r="BR315" s="79"/>
      <c r="BS315" s="79"/>
      <c r="BT315" s="79"/>
      <c r="BU315" s="79"/>
      <c r="BV315" s="79"/>
      <c r="BW315" s="79"/>
      <c r="BX315" s="79"/>
      <c r="BY315" s="79"/>
      <c r="BZ315" s="79"/>
    </row>
    <row r="316" spans="2:78" s="93" customFormat="1" ht="18" customHeight="1">
      <c r="B316" s="40" t="s">
        <v>311</v>
      </c>
      <c r="C316" s="153">
        <v>803</v>
      </c>
      <c r="D316" s="50" t="s">
        <v>434</v>
      </c>
      <c r="E316" s="50"/>
      <c r="F316" s="50"/>
      <c r="G316" s="154">
        <f>G317</f>
        <v>62.4</v>
      </c>
      <c r="H316" s="87" t="e">
        <f>G316/#REF!</f>
        <v>#REF!</v>
      </c>
      <c r="I316" s="88"/>
      <c r="J316" s="78"/>
      <c r="K316" s="82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  <c r="AS316" s="79"/>
      <c r="AT316" s="79"/>
      <c r="AU316" s="79"/>
      <c r="AV316" s="79"/>
      <c r="AW316" s="79"/>
      <c r="AX316" s="79"/>
      <c r="AY316" s="79"/>
      <c r="AZ316" s="79"/>
      <c r="BA316" s="79"/>
      <c r="BB316" s="79"/>
      <c r="BC316" s="79"/>
      <c r="BD316" s="79"/>
      <c r="BE316" s="79"/>
      <c r="BF316" s="79"/>
      <c r="BG316" s="79"/>
      <c r="BH316" s="79"/>
      <c r="BI316" s="79"/>
      <c r="BJ316" s="79"/>
      <c r="BK316" s="79"/>
      <c r="BL316" s="79"/>
      <c r="BM316" s="79"/>
      <c r="BN316" s="79"/>
      <c r="BO316" s="79"/>
      <c r="BP316" s="79"/>
      <c r="BQ316" s="79"/>
      <c r="BR316" s="79"/>
      <c r="BS316" s="79"/>
      <c r="BT316" s="79"/>
      <c r="BU316" s="79"/>
      <c r="BV316" s="79"/>
      <c r="BW316" s="79"/>
      <c r="BX316" s="79"/>
      <c r="BY316" s="79"/>
      <c r="BZ316" s="79"/>
    </row>
    <row r="317" spans="2:11" ht="18" customHeight="1">
      <c r="B317" s="40" t="s">
        <v>465</v>
      </c>
      <c r="C317" s="153">
        <v>803</v>
      </c>
      <c r="D317" s="50" t="s">
        <v>434</v>
      </c>
      <c r="E317" s="50" t="s">
        <v>413</v>
      </c>
      <c r="F317" s="50"/>
      <c r="G317" s="154">
        <f>SUM(G318)</f>
        <v>62.4</v>
      </c>
      <c r="H317" s="87" t="e">
        <f>G317/#REF!</f>
        <v>#REF!</v>
      </c>
      <c r="K317" s="82"/>
    </row>
    <row r="318" spans="2:11" ht="21" customHeight="1">
      <c r="B318" s="66" t="s">
        <v>46</v>
      </c>
      <c r="C318" s="153">
        <v>803</v>
      </c>
      <c r="D318" s="50" t="s">
        <v>434</v>
      </c>
      <c r="E318" s="50" t="s">
        <v>413</v>
      </c>
      <c r="F318" s="50" t="s">
        <v>47</v>
      </c>
      <c r="G318" s="154">
        <f>SUM(G319)</f>
        <v>62.4</v>
      </c>
      <c r="H318" s="87" t="e">
        <f>G318/#REF!</f>
        <v>#REF!</v>
      </c>
      <c r="K318" s="82"/>
    </row>
    <row r="319" spans="2:11" ht="21" customHeight="1">
      <c r="B319" s="40" t="s">
        <v>252</v>
      </c>
      <c r="C319" s="153">
        <v>803</v>
      </c>
      <c r="D319" s="50" t="s">
        <v>434</v>
      </c>
      <c r="E319" s="50" t="s">
        <v>413</v>
      </c>
      <c r="F319" s="50" t="s">
        <v>253</v>
      </c>
      <c r="G319" s="154">
        <f>SUM(G320)</f>
        <v>62.4</v>
      </c>
      <c r="H319" s="87" t="e">
        <f>G319/#REF!</f>
        <v>#REF!</v>
      </c>
      <c r="K319" s="82"/>
    </row>
    <row r="320" spans="2:11" ht="18" customHeight="1">
      <c r="B320" s="101" t="s">
        <v>318</v>
      </c>
      <c r="C320" s="153">
        <v>803</v>
      </c>
      <c r="D320" s="50" t="s">
        <v>434</v>
      </c>
      <c r="E320" s="50" t="s">
        <v>413</v>
      </c>
      <c r="F320" s="50" t="s">
        <v>255</v>
      </c>
      <c r="G320" s="154">
        <f>SUM(G321)</f>
        <v>62.4</v>
      </c>
      <c r="H320" s="87" t="e">
        <f>G320/#REF!</f>
        <v>#REF!</v>
      </c>
      <c r="K320" s="82"/>
    </row>
    <row r="321" spans="2:11" ht="18" customHeight="1">
      <c r="B321" s="66" t="s">
        <v>256</v>
      </c>
      <c r="C321" s="153">
        <v>803</v>
      </c>
      <c r="D321" s="50" t="s">
        <v>434</v>
      </c>
      <c r="E321" s="50" t="s">
        <v>413</v>
      </c>
      <c r="F321" s="50" t="s">
        <v>255</v>
      </c>
      <c r="G321" s="113">
        <v>62.4</v>
      </c>
      <c r="H321" s="87" t="e">
        <f>G321/#REF!</f>
        <v>#REF!</v>
      </c>
      <c r="K321" s="82"/>
    </row>
    <row r="322" spans="2:11" ht="36.75" customHeight="1">
      <c r="B322" s="115" t="s">
        <v>319</v>
      </c>
      <c r="C322" s="153">
        <v>804</v>
      </c>
      <c r="D322" s="50"/>
      <c r="E322" s="50"/>
      <c r="F322" s="50"/>
      <c r="G322" s="154">
        <f>G328+G344+G323</f>
        <v>31162.000000000004</v>
      </c>
      <c r="H322" s="87" t="e">
        <f>G322/#REF!</f>
        <v>#REF!</v>
      </c>
      <c r="K322" s="82"/>
    </row>
    <row r="323" spans="2:11" ht="20.25" customHeight="1">
      <c r="B323" s="152" t="s">
        <v>302</v>
      </c>
      <c r="C323" s="153">
        <v>804</v>
      </c>
      <c r="D323" s="50" t="s">
        <v>409</v>
      </c>
      <c r="E323" s="50"/>
      <c r="F323" s="50"/>
      <c r="G323" s="154">
        <f>G324</f>
        <v>130.9</v>
      </c>
      <c r="H323" s="87" t="e">
        <f>G323/#REF!</f>
        <v>#REF!</v>
      </c>
      <c r="K323" s="82"/>
    </row>
    <row r="324" spans="2:11" ht="19.5" customHeight="1">
      <c r="B324" s="40" t="s">
        <v>424</v>
      </c>
      <c r="C324" s="153">
        <v>804</v>
      </c>
      <c r="D324" s="50" t="s">
        <v>409</v>
      </c>
      <c r="E324" s="50" t="s">
        <v>425</v>
      </c>
      <c r="F324" s="50"/>
      <c r="G324" s="154">
        <f>G325</f>
        <v>130.9</v>
      </c>
      <c r="H324" s="87" t="e">
        <f>G324/#REF!</f>
        <v>#REF!</v>
      </c>
      <c r="K324" s="82"/>
    </row>
    <row r="325" spans="2:11" ht="19.5" customHeight="1">
      <c r="B325" s="40" t="s">
        <v>549</v>
      </c>
      <c r="C325" s="153">
        <v>804</v>
      </c>
      <c r="D325" s="50" t="s">
        <v>409</v>
      </c>
      <c r="E325" s="50" t="s">
        <v>425</v>
      </c>
      <c r="F325" s="50" t="s">
        <v>550</v>
      </c>
      <c r="G325" s="154">
        <f>G326</f>
        <v>130.9</v>
      </c>
      <c r="H325" s="87" t="e">
        <f>G325/#REF!</f>
        <v>#REF!</v>
      </c>
      <c r="K325" s="82"/>
    </row>
    <row r="326" spans="2:11" ht="22.5" customHeight="1">
      <c r="B326" s="101" t="s">
        <v>551</v>
      </c>
      <c r="C326" s="153">
        <v>804</v>
      </c>
      <c r="D326" s="50" t="s">
        <v>409</v>
      </c>
      <c r="E326" s="50" t="s">
        <v>425</v>
      </c>
      <c r="F326" s="50" t="s">
        <v>552</v>
      </c>
      <c r="G326" s="154">
        <f>G327</f>
        <v>130.9</v>
      </c>
      <c r="H326" s="87" t="e">
        <f>G326/#REF!</f>
        <v>#REF!</v>
      </c>
      <c r="K326" s="82"/>
    </row>
    <row r="327" spans="2:11" ht="23.25" customHeight="1">
      <c r="B327" s="101" t="s">
        <v>484</v>
      </c>
      <c r="C327" s="153">
        <v>804</v>
      </c>
      <c r="D327" s="50" t="s">
        <v>409</v>
      </c>
      <c r="E327" s="50" t="s">
        <v>425</v>
      </c>
      <c r="F327" s="50" t="s">
        <v>552</v>
      </c>
      <c r="G327" s="154">
        <v>130.9</v>
      </c>
      <c r="H327" s="87" t="e">
        <f>G327/#REF!</f>
        <v>#REF!</v>
      </c>
      <c r="K327" s="82"/>
    </row>
    <row r="328" spans="2:11" ht="20.25" customHeight="1">
      <c r="B328" s="115" t="s">
        <v>307</v>
      </c>
      <c r="C328" s="153">
        <v>804</v>
      </c>
      <c r="D328" s="50" t="s">
        <v>415</v>
      </c>
      <c r="E328" s="50"/>
      <c r="F328" s="50"/>
      <c r="G328" s="154">
        <f>SUM(G329)</f>
        <v>31031.100000000002</v>
      </c>
      <c r="H328" s="87" t="e">
        <f>G328/#REF!</f>
        <v>#REF!</v>
      </c>
      <c r="K328" s="82"/>
    </row>
    <row r="329" spans="2:11" ht="20.25" customHeight="1">
      <c r="B329" s="40" t="s">
        <v>435</v>
      </c>
      <c r="C329" s="153">
        <v>804</v>
      </c>
      <c r="D329" s="50" t="s">
        <v>415</v>
      </c>
      <c r="E329" s="50" t="s">
        <v>436</v>
      </c>
      <c r="F329" s="50"/>
      <c r="G329" s="154">
        <f>G330+G333+G340+G336</f>
        <v>31031.100000000002</v>
      </c>
      <c r="H329" s="87" t="e">
        <f>G329/#REF!</f>
        <v>#REF!</v>
      </c>
      <c r="K329" s="82"/>
    </row>
    <row r="330" spans="2:11" ht="52.5" customHeight="1">
      <c r="B330" s="101" t="s">
        <v>480</v>
      </c>
      <c r="C330" s="153">
        <v>804</v>
      </c>
      <c r="D330" s="50" t="s">
        <v>415</v>
      </c>
      <c r="E330" s="50" t="s">
        <v>436</v>
      </c>
      <c r="F330" s="50" t="s">
        <v>481</v>
      </c>
      <c r="G330" s="154">
        <f>SUM(G331)</f>
        <v>26127.9</v>
      </c>
      <c r="H330" s="87" t="e">
        <f>G330/#REF!</f>
        <v>#REF!</v>
      </c>
      <c r="K330" s="82"/>
    </row>
    <row r="331" spans="2:11" ht="20.25" customHeight="1">
      <c r="B331" s="101" t="s">
        <v>486</v>
      </c>
      <c r="C331" s="153">
        <v>804</v>
      </c>
      <c r="D331" s="50" t="s">
        <v>415</v>
      </c>
      <c r="E331" s="50" t="s">
        <v>436</v>
      </c>
      <c r="F331" s="50" t="s">
        <v>487</v>
      </c>
      <c r="G331" s="154">
        <f>SUM(G332)</f>
        <v>26127.9</v>
      </c>
      <c r="H331" s="87" t="e">
        <f>G331/#REF!</f>
        <v>#REF!</v>
      </c>
      <c r="K331" s="82"/>
    </row>
    <row r="332" spans="2:11" ht="18" customHeight="1">
      <c r="B332" s="101" t="s">
        <v>484</v>
      </c>
      <c r="C332" s="153">
        <v>804</v>
      </c>
      <c r="D332" s="50" t="s">
        <v>415</v>
      </c>
      <c r="E332" s="50" t="s">
        <v>436</v>
      </c>
      <c r="F332" s="50" t="s">
        <v>487</v>
      </c>
      <c r="G332" s="113">
        <v>26127.9</v>
      </c>
      <c r="H332" s="87" t="e">
        <f>G332/#REF!</f>
        <v>#REF!</v>
      </c>
      <c r="K332" s="82"/>
    </row>
    <row r="333" spans="2:11" ht="18.75" customHeight="1">
      <c r="B333" s="101" t="s">
        <v>320</v>
      </c>
      <c r="C333" s="153">
        <v>804</v>
      </c>
      <c r="D333" s="50" t="s">
        <v>415</v>
      </c>
      <c r="E333" s="50" t="s">
        <v>436</v>
      </c>
      <c r="F333" s="50" t="s">
        <v>652</v>
      </c>
      <c r="G333" s="154">
        <f>SUM(G334)</f>
        <v>4903.2</v>
      </c>
      <c r="H333" s="87" t="e">
        <f>G333/#REF!</f>
        <v>#REF!</v>
      </c>
      <c r="K333" s="82"/>
    </row>
    <row r="334" spans="2:11" ht="20.25" customHeight="1">
      <c r="B334" s="66" t="s">
        <v>653</v>
      </c>
      <c r="C334" s="153">
        <v>804</v>
      </c>
      <c r="D334" s="50" t="s">
        <v>415</v>
      </c>
      <c r="E334" s="50" t="s">
        <v>436</v>
      </c>
      <c r="F334" s="50" t="s">
        <v>654</v>
      </c>
      <c r="G334" s="154">
        <f>SUM(G335)</f>
        <v>4903.2</v>
      </c>
      <c r="H334" s="87" t="e">
        <f>G334/#REF!</f>
        <v>#REF!</v>
      </c>
      <c r="K334" s="82"/>
    </row>
    <row r="335" spans="2:11" ht="18.75" customHeight="1">
      <c r="B335" s="101" t="s">
        <v>484</v>
      </c>
      <c r="C335" s="153">
        <v>804</v>
      </c>
      <c r="D335" s="50" t="s">
        <v>415</v>
      </c>
      <c r="E335" s="50" t="s">
        <v>436</v>
      </c>
      <c r="F335" s="50" t="s">
        <v>654</v>
      </c>
      <c r="G335" s="113">
        <v>4903.2</v>
      </c>
      <c r="H335" s="87" t="e">
        <f>G335/#REF!</f>
        <v>#REF!</v>
      </c>
      <c r="K335" s="82"/>
    </row>
    <row r="336" spans="2:11" ht="18.75" customHeight="1" hidden="1">
      <c r="B336" s="101" t="s">
        <v>494</v>
      </c>
      <c r="C336" s="153">
        <v>804</v>
      </c>
      <c r="D336" s="50" t="s">
        <v>415</v>
      </c>
      <c r="E336" s="50" t="s">
        <v>436</v>
      </c>
      <c r="F336" s="50" t="s">
        <v>631</v>
      </c>
      <c r="G336" s="113"/>
      <c r="H336" s="87"/>
      <c r="K336" s="82"/>
    </row>
    <row r="337" spans="2:11" ht="35.25" customHeight="1" hidden="1">
      <c r="B337" s="41" t="s">
        <v>659</v>
      </c>
      <c r="C337" s="153">
        <v>804</v>
      </c>
      <c r="D337" s="50" t="s">
        <v>415</v>
      </c>
      <c r="E337" s="50" t="s">
        <v>436</v>
      </c>
      <c r="F337" s="50" t="s">
        <v>660</v>
      </c>
      <c r="G337" s="113"/>
      <c r="H337" s="87"/>
      <c r="K337" s="82"/>
    </row>
    <row r="338" spans="2:11" ht="33.75" customHeight="1" hidden="1">
      <c r="B338" s="101" t="s">
        <v>661</v>
      </c>
      <c r="C338" s="153">
        <v>804</v>
      </c>
      <c r="D338" s="50" t="s">
        <v>415</v>
      </c>
      <c r="E338" s="50" t="s">
        <v>436</v>
      </c>
      <c r="F338" s="50" t="s">
        <v>662</v>
      </c>
      <c r="G338" s="113"/>
      <c r="H338" s="87"/>
      <c r="K338" s="82"/>
    </row>
    <row r="339" spans="2:11" ht="18.75" customHeight="1" hidden="1">
      <c r="B339" s="101" t="s">
        <v>484</v>
      </c>
      <c r="C339" s="153">
        <v>804</v>
      </c>
      <c r="D339" s="50" t="s">
        <v>415</v>
      </c>
      <c r="E339" s="50" t="s">
        <v>436</v>
      </c>
      <c r="F339" s="50" t="s">
        <v>662</v>
      </c>
      <c r="G339" s="113"/>
      <c r="H339" s="87"/>
      <c r="K339" s="82"/>
    </row>
    <row r="340" spans="2:11" ht="18.75" customHeight="1" hidden="1">
      <c r="B340" s="40" t="s">
        <v>492</v>
      </c>
      <c r="C340" s="153">
        <v>804</v>
      </c>
      <c r="D340" s="50" t="s">
        <v>415</v>
      </c>
      <c r="E340" s="50" t="s">
        <v>436</v>
      </c>
      <c r="F340" s="50" t="s">
        <v>493</v>
      </c>
      <c r="G340" s="113"/>
      <c r="H340" s="87"/>
      <c r="K340" s="82"/>
    </row>
    <row r="341" spans="2:11" ht="18.75" customHeight="1" hidden="1">
      <c r="B341" s="40" t="s">
        <v>494</v>
      </c>
      <c r="C341" s="153">
        <v>804</v>
      </c>
      <c r="D341" s="50" t="s">
        <v>415</v>
      </c>
      <c r="E341" s="50" t="s">
        <v>436</v>
      </c>
      <c r="F341" s="50" t="s">
        <v>495</v>
      </c>
      <c r="G341" s="113"/>
      <c r="H341" s="87"/>
      <c r="K341" s="82"/>
    </row>
    <row r="342" spans="2:11" ht="53.25" customHeight="1" hidden="1">
      <c r="B342" s="112" t="s">
        <v>496</v>
      </c>
      <c r="C342" s="153">
        <v>804</v>
      </c>
      <c r="D342" s="50" t="s">
        <v>415</v>
      </c>
      <c r="E342" s="50" t="s">
        <v>436</v>
      </c>
      <c r="F342" s="50" t="s">
        <v>497</v>
      </c>
      <c r="G342" s="113"/>
      <c r="H342" s="87"/>
      <c r="K342" s="82"/>
    </row>
    <row r="343" spans="2:11" ht="18.75" customHeight="1" hidden="1">
      <c r="B343" s="101" t="s">
        <v>484</v>
      </c>
      <c r="C343" s="153">
        <v>804</v>
      </c>
      <c r="D343" s="50" t="s">
        <v>415</v>
      </c>
      <c r="E343" s="50" t="s">
        <v>436</v>
      </c>
      <c r="F343" s="50" t="s">
        <v>497</v>
      </c>
      <c r="G343" s="113"/>
      <c r="H343" s="87"/>
      <c r="K343" s="82"/>
    </row>
    <row r="344" spans="2:11" ht="18.75" customHeight="1" hidden="1">
      <c r="B344" s="40" t="s">
        <v>309</v>
      </c>
      <c r="C344" s="153">
        <v>804</v>
      </c>
      <c r="D344" s="50" t="s">
        <v>421</v>
      </c>
      <c r="E344" s="50"/>
      <c r="F344" s="50"/>
      <c r="G344" s="113"/>
      <c r="H344" s="87"/>
      <c r="K344" s="82"/>
    </row>
    <row r="345" spans="2:11" ht="18.75" customHeight="1" hidden="1">
      <c r="B345" s="40" t="s">
        <v>450</v>
      </c>
      <c r="C345" s="153">
        <v>804</v>
      </c>
      <c r="D345" s="50" t="s">
        <v>421</v>
      </c>
      <c r="E345" s="50" t="s">
        <v>421</v>
      </c>
      <c r="F345" s="50"/>
      <c r="G345" s="113"/>
      <c r="H345" s="87"/>
      <c r="K345" s="82"/>
    </row>
    <row r="346" spans="2:11" ht="18.75" customHeight="1" hidden="1">
      <c r="B346" s="101" t="s">
        <v>96</v>
      </c>
      <c r="C346" s="153">
        <v>804</v>
      </c>
      <c r="D346" s="50" t="s">
        <v>421</v>
      </c>
      <c r="E346" s="50" t="s">
        <v>421</v>
      </c>
      <c r="F346" s="50" t="s">
        <v>97</v>
      </c>
      <c r="G346" s="113"/>
      <c r="H346" s="87"/>
      <c r="K346" s="82"/>
    </row>
    <row r="347" spans="2:11" ht="18.75" customHeight="1" hidden="1">
      <c r="B347" s="40" t="s">
        <v>310</v>
      </c>
      <c r="C347" s="153">
        <v>804</v>
      </c>
      <c r="D347" s="50" t="s">
        <v>421</v>
      </c>
      <c r="E347" s="50" t="s">
        <v>421</v>
      </c>
      <c r="F347" s="50" t="s">
        <v>99</v>
      </c>
      <c r="G347" s="113"/>
      <c r="H347" s="87"/>
      <c r="K347" s="82"/>
    </row>
    <row r="348" spans="2:11" ht="18.75" customHeight="1" hidden="1">
      <c r="B348" s="40" t="s">
        <v>532</v>
      </c>
      <c r="C348" s="153">
        <v>804</v>
      </c>
      <c r="D348" s="50" t="s">
        <v>421</v>
      </c>
      <c r="E348" s="50" t="s">
        <v>421</v>
      </c>
      <c r="F348" s="50" t="s">
        <v>99</v>
      </c>
      <c r="G348" s="113"/>
      <c r="H348" s="87"/>
      <c r="K348" s="82"/>
    </row>
    <row r="349" spans="2:11" ht="19.5" customHeight="1">
      <c r="B349" s="115" t="s">
        <v>321</v>
      </c>
      <c r="C349" s="153">
        <v>805</v>
      </c>
      <c r="D349" s="50"/>
      <c r="E349" s="50"/>
      <c r="F349" s="50"/>
      <c r="G349" s="154">
        <f>G360+G508+G520+G355+G350</f>
        <v>2530722.9</v>
      </c>
      <c r="H349" s="87" t="e">
        <f>G349/#REF!</f>
        <v>#REF!</v>
      </c>
      <c r="K349" s="82"/>
    </row>
    <row r="350" spans="2:11" ht="19.5" customHeight="1">
      <c r="B350" s="152" t="s">
        <v>302</v>
      </c>
      <c r="C350" s="153">
        <v>805</v>
      </c>
      <c r="D350" s="50" t="s">
        <v>409</v>
      </c>
      <c r="E350" s="50"/>
      <c r="F350" s="50"/>
      <c r="G350" s="154">
        <f>G351</f>
        <v>144.5</v>
      </c>
      <c r="H350" s="87" t="e">
        <f>G350/#REF!</f>
        <v>#REF!</v>
      </c>
      <c r="K350" s="82"/>
    </row>
    <row r="351" spans="2:11" ht="19.5" customHeight="1">
      <c r="B351" s="40" t="s">
        <v>424</v>
      </c>
      <c r="C351" s="153">
        <v>805</v>
      </c>
      <c r="D351" s="50" t="s">
        <v>409</v>
      </c>
      <c r="E351" s="50" t="s">
        <v>425</v>
      </c>
      <c r="F351" s="50"/>
      <c r="G351" s="154">
        <f>G353</f>
        <v>144.5</v>
      </c>
      <c r="H351" s="87" t="e">
        <f>G351/#REF!</f>
        <v>#REF!</v>
      </c>
      <c r="K351" s="82"/>
    </row>
    <row r="352" spans="2:11" ht="19.5" customHeight="1">
      <c r="B352" s="40" t="s">
        <v>549</v>
      </c>
      <c r="C352" s="153">
        <v>805</v>
      </c>
      <c r="D352" s="50" t="s">
        <v>409</v>
      </c>
      <c r="E352" s="50" t="s">
        <v>425</v>
      </c>
      <c r="F352" s="50" t="s">
        <v>550</v>
      </c>
      <c r="G352" s="154"/>
      <c r="H352" s="87"/>
      <c r="K352" s="82"/>
    </row>
    <row r="353" spans="2:11" ht="19.5" customHeight="1">
      <c r="B353" s="101" t="s">
        <v>551</v>
      </c>
      <c r="C353" s="153">
        <v>805</v>
      </c>
      <c r="D353" s="50" t="s">
        <v>409</v>
      </c>
      <c r="E353" s="50" t="s">
        <v>425</v>
      </c>
      <c r="F353" s="50" t="s">
        <v>552</v>
      </c>
      <c r="G353" s="154">
        <f>G354</f>
        <v>144.5</v>
      </c>
      <c r="H353" s="87" t="e">
        <f>G353/#REF!</f>
        <v>#REF!</v>
      </c>
      <c r="K353" s="82"/>
    </row>
    <row r="354" spans="2:11" ht="19.5" customHeight="1">
      <c r="B354" s="101" t="s">
        <v>484</v>
      </c>
      <c r="C354" s="153">
        <v>805</v>
      </c>
      <c r="D354" s="50" t="s">
        <v>409</v>
      </c>
      <c r="E354" s="50" t="s">
        <v>425</v>
      </c>
      <c r="F354" s="50" t="s">
        <v>552</v>
      </c>
      <c r="G354" s="154">
        <v>144.5</v>
      </c>
      <c r="H354" s="87" t="e">
        <f>G354/#REF!</f>
        <v>#REF!</v>
      </c>
      <c r="K354" s="82"/>
    </row>
    <row r="355" spans="2:11" ht="19.5" customHeight="1" hidden="1">
      <c r="B355" s="115" t="s">
        <v>307</v>
      </c>
      <c r="C355" s="153">
        <v>805</v>
      </c>
      <c r="D355" s="50" t="s">
        <v>415</v>
      </c>
      <c r="E355" s="50"/>
      <c r="F355" s="50"/>
      <c r="G355" s="154">
        <f>G356</f>
        <v>0</v>
      </c>
      <c r="H355" s="87"/>
      <c r="K355" s="82"/>
    </row>
    <row r="356" spans="2:11" ht="19.5" customHeight="1" hidden="1">
      <c r="B356" s="101" t="s">
        <v>429</v>
      </c>
      <c r="C356" s="153">
        <v>805</v>
      </c>
      <c r="D356" s="50" t="s">
        <v>415</v>
      </c>
      <c r="E356" s="50" t="s">
        <v>409</v>
      </c>
      <c r="F356" s="50"/>
      <c r="G356" s="154">
        <f>G357</f>
        <v>0</v>
      </c>
      <c r="H356" s="87"/>
      <c r="K356" s="82"/>
    </row>
    <row r="357" spans="2:11" ht="19.5" customHeight="1" hidden="1">
      <c r="B357" s="101" t="s">
        <v>591</v>
      </c>
      <c r="C357" s="153">
        <v>805</v>
      </c>
      <c r="D357" s="50" t="s">
        <v>415</v>
      </c>
      <c r="E357" s="50" t="s">
        <v>409</v>
      </c>
      <c r="F357" s="50" t="s">
        <v>592</v>
      </c>
      <c r="G357" s="154">
        <f>G358</f>
        <v>0</v>
      </c>
      <c r="H357" s="87"/>
      <c r="K357" s="82"/>
    </row>
    <row r="358" spans="2:11" ht="19.5" customHeight="1" hidden="1">
      <c r="B358" s="101" t="s">
        <v>593</v>
      </c>
      <c r="C358" s="153">
        <v>805</v>
      </c>
      <c r="D358" s="50" t="s">
        <v>415</v>
      </c>
      <c r="E358" s="50" t="s">
        <v>409</v>
      </c>
      <c r="F358" s="50" t="s">
        <v>594</v>
      </c>
      <c r="G358" s="154">
        <f>G359</f>
        <v>0</v>
      </c>
      <c r="H358" s="87"/>
      <c r="K358" s="82"/>
    </row>
    <row r="359" spans="2:11" ht="19.5" customHeight="1" hidden="1">
      <c r="B359" s="112" t="s">
        <v>538</v>
      </c>
      <c r="C359" s="153">
        <v>805</v>
      </c>
      <c r="D359" s="50" t="s">
        <v>415</v>
      </c>
      <c r="E359" s="50" t="s">
        <v>409</v>
      </c>
      <c r="F359" s="50" t="s">
        <v>594</v>
      </c>
      <c r="G359" s="154"/>
      <c r="H359" s="87"/>
      <c r="K359" s="82"/>
    </row>
    <row r="360" spans="2:11" ht="18" customHeight="1">
      <c r="B360" s="40" t="s">
        <v>309</v>
      </c>
      <c r="C360" s="153">
        <v>805</v>
      </c>
      <c r="D360" s="50" t="s">
        <v>421</v>
      </c>
      <c r="E360" s="50"/>
      <c r="F360" s="50"/>
      <c r="G360" s="154">
        <f>G361+G385+G445+G435</f>
        <v>2429701.5</v>
      </c>
      <c r="H360" s="87" t="e">
        <f>G360/#REF!</f>
        <v>#REF!</v>
      </c>
      <c r="K360" s="82"/>
    </row>
    <row r="361" spans="2:11" ht="16.5">
      <c r="B361" s="40" t="s">
        <v>446</v>
      </c>
      <c r="C361" s="153">
        <v>805</v>
      </c>
      <c r="D361" s="50" t="s">
        <v>421</v>
      </c>
      <c r="E361" s="50" t="s">
        <v>409</v>
      </c>
      <c r="F361" s="50"/>
      <c r="G361" s="154">
        <f>G362+G367+G379+G375</f>
        <v>972281.2999999999</v>
      </c>
      <c r="H361" s="87" t="e">
        <f>G361/#REF!</f>
        <v>#REF!</v>
      </c>
      <c r="I361" s="94"/>
      <c r="K361" s="82"/>
    </row>
    <row r="362" spans="2:11" ht="17.25" customHeight="1">
      <c r="B362" s="40" t="s">
        <v>41</v>
      </c>
      <c r="C362" s="153">
        <v>805</v>
      </c>
      <c r="D362" s="50" t="s">
        <v>421</v>
      </c>
      <c r="E362" s="50" t="s">
        <v>409</v>
      </c>
      <c r="F362" s="50" t="s">
        <v>42</v>
      </c>
      <c r="G362" s="154">
        <f>G363</f>
        <v>965443.6</v>
      </c>
      <c r="H362" s="87" t="e">
        <f>G362/#REF!</f>
        <v>#REF!</v>
      </c>
      <c r="K362" s="82"/>
    </row>
    <row r="363" spans="2:11" ht="18" customHeight="1">
      <c r="B363" s="40" t="s">
        <v>561</v>
      </c>
      <c r="C363" s="153">
        <v>805</v>
      </c>
      <c r="D363" s="50" t="s">
        <v>421</v>
      </c>
      <c r="E363" s="50" t="s">
        <v>409</v>
      </c>
      <c r="F363" s="50" t="s">
        <v>43</v>
      </c>
      <c r="G363" s="154">
        <f>G364+G365+G366</f>
        <v>965443.6</v>
      </c>
      <c r="H363" s="87" t="e">
        <f>G363/#REF!</f>
        <v>#REF!</v>
      </c>
      <c r="K363" s="82"/>
    </row>
    <row r="364" spans="2:11" ht="51.75" customHeight="1">
      <c r="B364" s="40" t="s">
        <v>44</v>
      </c>
      <c r="C364" s="153">
        <v>805</v>
      </c>
      <c r="D364" s="50" t="s">
        <v>421</v>
      </c>
      <c r="E364" s="50" t="s">
        <v>409</v>
      </c>
      <c r="F364" s="50" t="s">
        <v>43</v>
      </c>
      <c r="G364" s="154">
        <v>34792.7</v>
      </c>
      <c r="H364" s="87" t="e">
        <f>G364/#REF!</f>
        <v>#REF!</v>
      </c>
      <c r="K364" s="82"/>
    </row>
    <row r="365" spans="2:11" ht="51.75" customHeight="1">
      <c r="B365" s="101" t="s">
        <v>595</v>
      </c>
      <c r="C365" s="153">
        <v>805</v>
      </c>
      <c r="D365" s="50" t="s">
        <v>421</v>
      </c>
      <c r="E365" s="50" t="s">
        <v>409</v>
      </c>
      <c r="F365" s="50" t="s">
        <v>43</v>
      </c>
      <c r="G365" s="154">
        <f>922706.1-0.1</f>
        <v>922706</v>
      </c>
      <c r="H365" s="87" t="e">
        <f>G365/#REF!</f>
        <v>#REF!</v>
      </c>
      <c r="K365" s="82"/>
    </row>
    <row r="366" spans="2:11" ht="21" customHeight="1">
      <c r="B366" s="101" t="s">
        <v>538</v>
      </c>
      <c r="C366" s="153">
        <v>805</v>
      </c>
      <c r="D366" s="50" t="s">
        <v>421</v>
      </c>
      <c r="E366" s="50" t="s">
        <v>409</v>
      </c>
      <c r="F366" s="50" t="s">
        <v>43</v>
      </c>
      <c r="G366" s="154">
        <v>7944.9</v>
      </c>
      <c r="H366" s="87" t="e">
        <f>G366/#REF!</f>
        <v>#REF!</v>
      </c>
      <c r="K366" s="82"/>
    </row>
    <row r="367" spans="2:11" ht="24.75" customHeight="1">
      <c r="B367" s="66" t="s">
        <v>46</v>
      </c>
      <c r="C367" s="153">
        <v>805</v>
      </c>
      <c r="D367" s="50" t="s">
        <v>421</v>
      </c>
      <c r="E367" s="50" t="s">
        <v>409</v>
      </c>
      <c r="F367" s="50" t="s">
        <v>47</v>
      </c>
      <c r="G367" s="154">
        <f>G368</f>
        <v>3355.7</v>
      </c>
      <c r="H367" s="87" t="e">
        <f>G367/#REF!</f>
        <v>#REF!</v>
      </c>
      <c r="K367" s="82"/>
    </row>
    <row r="368" spans="2:11" ht="24.75" customHeight="1">
      <c r="B368" s="66" t="s">
        <v>48</v>
      </c>
      <c r="C368" s="153">
        <v>805</v>
      </c>
      <c r="D368" s="50" t="s">
        <v>421</v>
      </c>
      <c r="E368" s="50" t="s">
        <v>409</v>
      </c>
      <c r="F368" s="50" t="s">
        <v>49</v>
      </c>
      <c r="G368" s="154">
        <f>G369+G371+G373</f>
        <v>3355.7</v>
      </c>
      <c r="H368" s="87" t="e">
        <f>G368/#REF!</f>
        <v>#REF!</v>
      </c>
      <c r="K368" s="82"/>
    </row>
    <row r="369" spans="2:11" ht="55.5" customHeight="1">
      <c r="B369" s="48" t="s">
        <v>50</v>
      </c>
      <c r="C369" s="153">
        <v>805</v>
      </c>
      <c r="D369" s="50" t="s">
        <v>421</v>
      </c>
      <c r="E369" s="50" t="s">
        <v>409</v>
      </c>
      <c r="F369" s="50" t="s">
        <v>53</v>
      </c>
      <c r="G369" s="154">
        <f>G370</f>
        <v>3056.6</v>
      </c>
      <c r="H369" s="87" t="e">
        <f>G369/#REF!</f>
        <v>#REF!</v>
      </c>
      <c r="K369" s="82"/>
    </row>
    <row r="370" spans="2:11" s="79" customFormat="1" ht="18" customHeight="1">
      <c r="B370" s="101" t="s">
        <v>54</v>
      </c>
      <c r="C370" s="153">
        <v>805</v>
      </c>
      <c r="D370" s="50" t="s">
        <v>421</v>
      </c>
      <c r="E370" s="50" t="s">
        <v>409</v>
      </c>
      <c r="F370" s="50" t="s">
        <v>53</v>
      </c>
      <c r="G370" s="154">
        <v>3056.6</v>
      </c>
      <c r="H370" s="87" t="e">
        <f>G370/#REF!</f>
        <v>#REF!</v>
      </c>
      <c r="I370" s="88"/>
      <c r="J370" s="78"/>
      <c r="K370" s="82"/>
    </row>
    <row r="371" spans="2:11" s="79" customFormat="1" ht="51.75" customHeight="1">
      <c r="B371" s="101" t="s">
        <v>56</v>
      </c>
      <c r="C371" s="153">
        <v>805</v>
      </c>
      <c r="D371" s="50" t="s">
        <v>421</v>
      </c>
      <c r="E371" s="50" t="s">
        <v>409</v>
      </c>
      <c r="F371" s="50" t="s">
        <v>57</v>
      </c>
      <c r="G371" s="154">
        <f>G372</f>
        <v>97.6</v>
      </c>
      <c r="H371" s="87" t="e">
        <f>G371/#REF!</f>
        <v>#REF!</v>
      </c>
      <c r="I371" s="88"/>
      <c r="J371" s="78"/>
      <c r="K371" s="82"/>
    </row>
    <row r="372" spans="2:11" s="79" customFormat="1" ht="18" customHeight="1">
      <c r="B372" s="101" t="s">
        <v>54</v>
      </c>
      <c r="C372" s="153">
        <v>805</v>
      </c>
      <c r="D372" s="50" t="s">
        <v>421</v>
      </c>
      <c r="E372" s="50" t="s">
        <v>409</v>
      </c>
      <c r="F372" s="50" t="s">
        <v>57</v>
      </c>
      <c r="G372" s="154">
        <v>97.6</v>
      </c>
      <c r="H372" s="87" t="e">
        <f>G372/#REF!</f>
        <v>#REF!</v>
      </c>
      <c r="I372" s="88"/>
      <c r="J372" s="78"/>
      <c r="K372" s="82"/>
    </row>
    <row r="373" spans="2:11" s="79" customFormat="1" ht="38.25" customHeight="1">
      <c r="B373" s="48" t="s">
        <v>518</v>
      </c>
      <c r="C373" s="153">
        <v>805</v>
      </c>
      <c r="D373" s="50" t="s">
        <v>421</v>
      </c>
      <c r="E373" s="50" t="s">
        <v>409</v>
      </c>
      <c r="F373" s="50" t="s">
        <v>506</v>
      </c>
      <c r="G373" s="154">
        <f>G374</f>
        <v>201.5</v>
      </c>
      <c r="H373" s="87" t="e">
        <f>G373/#REF!</f>
        <v>#REF!</v>
      </c>
      <c r="I373" s="88"/>
      <c r="J373" s="78"/>
      <c r="K373" s="82"/>
    </row>
    <row r="374" spans="2:11" s="79" customFormat="1" ht="16.5">
      <c r="B374" s="101" t="s">
        <v>54</v>
      </c>
      <c r="C374" s="153">
        <v>805</v>
      </c>
      <c r="D374" s="50" t="s">
        <v>421</v>
      </c>
      <c r="E374" s="50" t="s">
        <v>409</v>
      </c>
      <c r="F374" s="50" t="s">
        <v>506</v>
      </c>
      <c r="G374" s="154">
        <v>201.5</v>
      </c>
      <c r="H374" s="87" t="e">
        <f>G374/#REF!</f>
        <v>#REF!</v>
      </c>
      <c r="I374" s="88"/>
      <c r="J374" s="78"/>
      <c r="K374" s="82"/>
    </row>
    <row r="375" spans="2:11" s="79" customFormat="1" ht="16.5">
      <c r="B375" s="112" t="s">
        <v>494</v>
      </c>
      <c r="C375" s="153">
        <v>805</v>
      </c>
      <c r="D375" s="50" t="s">
        <v>421</v>
      </c>
      <c r="E375" s="50" t="s">
        <v>409</v>
      </c>
      <c r="F375" s="50" t="s">
        <v>631</v>
      </c>
      <c r="G375" s="154">
        <f>G376</f>
        <v>1000</v>
      </c>
      <c r="H375" s="87" t="e">
        <f>G375/#REF!</f>
        <v>#REF!</v>
      </c>
      <c r="I375" s="88"/>
      <c r="J375" s="78"/>
      <c r="K375" s="82"/>
    </row>
    <row r="376" spans="2:11" s="79" customFormat="1" ht="34.5" customHeight="1">
      <c r="B376" s="112" t="s">
        <v>515</v>
      </c>
      <c r="C376" s="153">
        <v>805</v>
      </c>
      <c r="D376" s="50" t="s">
        <v>421</v>
      </c>
      <c r="E376" s="50" t="s">
        <v>409</v>
      </c>
      <c r="F376" s="50" t="s">
        <v>513</v>
      </c>
      <c r="G376" s="154">
        <f>G377</f>
        <v>1000</v>
      </c>
      <c r="H376" s="87" t="e">
        <f>G376/#REF!</f>
        <v>#REF!</v>
      </c>
      <c r="I376" s="88"/>
      <c r="J376" s="78"/>
      <c r="K376" s="82"/>
    </row>
    <row r="377" spans="2:11" s="79" customFormat="1" ht="54" customHeight="1">
      <c r="B377" s="112" t="s">
        <v>129</v>
      </c>
      <c r="C377" s="153">
        <v>805</v>
      </c>
      <c r="D377" s="50" t="s">
        <v>421</v>
      </c>
      <c r="E377" s="50" t="s">
        <v>409</v>
      </c>
      <c r="F377" s="50" t="s">
        <v>514</v>
      </c>
      <c r="G377" s="154">
        <f>G378</f>
        <v>1000</v>
      </c>
      <c r="H377" s="87" t="e">
        <f>G377/#REF!</f>
        <v>#REF!</v>
      </c>
      <c r="I377" s="88"/>
      <c r="J377" s="78"/>
      <c r="K377" s="82"/>
    </row>
    <row r="378" spans="2:11" s="79" customFormat="1" ht="21" customHeight="1">
      <c r="B378" s="101" t="s">
        <v>538</v>
      </c>
      <c r="C378" s="153">
        <v>805</v>
      </c>
      <c r="D378" s="50" t="s">
        <v>421</v>
      </c>
      <c r="E378" s="50" t="s">
        <v>409</v>
      </c>
      <c r="F378" s="50" t="s">
        <v>514</v>
      </c>
      <c r="G378" s="154">
        <v>1000</v>
      </c>
      <c r="H378" s="87" t="e">
        <f>G378/#REF!</f>
        <v>#REF!</v>
      </c>
      <c r="I378" s="88"/>
      <c r="J378" s="78"/>
      <c r="K378" s="82"/>
    </row>
    <row r="379" spans="2:11" s="79" customFormat="1" ht="18" customHeight="1">
      <c r="B379" s="41" t="s">
        <v>502</v>
      </c>
      <c r="C379" s="153">
        <v>805</v>
      </c>
      <c r="D379" s="50" t="s">
        <v>421</v>
      </c>
      <c r="E379" s="50" t="s">
        <v>409</v>
      </c>
      <c r="F379" s="50" t="s">
        <v>503</v>
      </c>
      <c r="G379" s="154">
        <f>G380</f>
        <v>2482</v>
      </c>
      <c r="H379" s="87" t="e">
        <f>G379/#REF!</f>
        <v>#REF!</v>
      </c>
      <c r="I379" s="88"/>
      <c r="J379" s="78"/>
      <c r="K379" s="82"/>
    </row>
    <row r="380" spans="2:11" s="79" customFormat="1" ht="37.5" customHeight="1">
      <c r="B380" s="41" t="s">
        <v>58</v>
      </c>
      <c r="C380" s="153">
        <v>805</v>
      </c>
      <c r="D380" s="50" t="s">
        <v>421</v>
      </c>
      <c r="E380" s="50" t="s">
        <v>409</v>
      </c>
      <c r="F380" s="50" t="s">
        <v>59</v>
      </c>
      <c r="G380" s="154">
        <f>G381</f>
        <v>2482</v>
      </c>
      <c r="H380" s="87" t="e">
        <f>G380/#REF!</f>
        <v>#REF!</v>
      </c>
      <c r="I380" s="88"/>
      <c r="J380" s="78"/>
      <c r="K380" s="82"/>
    </row>
    <row r="381" spans="2:11" s="79" customFormat="1" ht="84" customHeight="1">
      <c r="B381" s="41" t="s">
        <v>60</v>
      </c>
      <c r="C381" s="153">
        <v>805</v>
      </c>
      <c r="D381" s="50" t="s">
        <v>421</v>
      </c>
      <c r="E381" s="50" t="s">
        <v>409</v>
      </c>
      <c r="F381" s="50" t="s">
        <v>61</v>
      </c>
      <c r="G381" s="154">
        <f>G382</f>
        <v>2482</v>
      </c>
      <c r="H381" s="87" t="e">
        <f>G381/#REF!</f>
        <v>#REF!</v>
      </c>
      <c r="I381" s="88"/>
      <c r="J381" s="78"/>
      <c r="K381" s="82"/>
    </row>
    <row r="382" spans="2:11" s="79" customFormat="1" ht="51.75" customHeight="1">
      <c r="B382" s="101" t="s">
        <v>595</v>
      </c>
      <c r="C382" s="153">
        <v>805</v>
      </c>
      <c r="D382" s="50" t="s">
        <v>421</v>
      </c>
      <c r="E382" s="50" t="s">
        <v>409</v>
      </c>
      <c r="F382" s="50" t="s">
        <v>61</v>
      </c>
      <c r="G382" s="154">
        <v>2482</v>
      </c>
      <c r="H382" s="87" t="e">
        <f>G382/#REF!</f>
        <v>#REF!</v>
      </c>
      <c r="I382" s="88"/>
      <c r="J382" s="78"/>
      <c r="K382" s="82"/>
    </row>
    <row r="383" spans="2:11" s="79" customFormat="1" ht="18" customHeight="1" hidden="1">
      <c r="B383" s="101"/>
      <c r="C383" s="153"/>
      <c r="D383" s="50"/>
      <c r="E383" s="50"/>
      <c r="F383" s="50"/>
      <c r="G383" s="154"/>
      <c r="H383" s="87"/>
      <c r="I383" s="88"/>
      <c r="J383" s="78"/>
      <c r="K383" s="82"/>
    </row>
    <row r="384" spans="2:11" s="79" customFormat="1" ht="18" customHeight="1" hidden="1">
      <c r="B384" s="101"/>
      <c r="C384" s="153"/>
      <c r="D384" s="50"/>
      <c r="E384" s="50"/>
      <c r="F384" s="50"/>
      <c r="G384" s="154"/>
      <c r="H384" s="87"/>
      <c r="I384" s="88"/>
      <c r="J384" s="78"/>
      <c r="K384" s="82"/>
    </row>
    <row r="385" spans="2:11" ht="19.5" customHeight="1">
      <c r="B385" s="40" t="s">
        <v>447</v>
      </c>
      <c r="C385" s="153">
        <v>805</v>
      </c>
      <c r="D385" s="50" t="s">
        <v>421</v>
      </c>
      <c r="E385" s="50" t="s">
        <v>411</v>
      </c>
      <c r="F385" s="50"/>
      <c r="G385" s="154">
        <f>G386+G399+G411+G403+G427+G419+G423</f>
        <v>1252689.3</v>
      </c>
      <c r="H385" s="87" t="e">
        <f>G385/#REF!</f>
        <v>#REF!</v>
      </c>
      <c r="I385" s="94"/>
      <c r="K385" s="82"/>
    </row>
    <row r="386" spans="2:11" ht="21" customHeight="1">
      <c r="B386" s="40" t="s">
        <v>62</v>
      </c>
      <c r="C386" s="153">
        <v>805</v>
      </c>
      <c r="D386" s="50" t="s">
        <v>421</v>
      </c>
      <c r="E386" s="50" t="s">
        <v>411</v>
      </c>
      <c r="F386" s="50" t="s">
        <v>63</v>
      </c>
      <c r="G386" s="154">
        <f>G387+G394</f>
        <v>898255.4999999999</v>
      </c>
      <c r="H386" s="87" t="e">
        <f>G386/#REF!</f>
        <v>#REF!</v>
      </c>
      <c r="K386" s="82"/>
    </row>
    <row r="387" spans="2:11" ht="18.75" customHeight="1">
      <c r="B387" s="40" t="s">
        <v>561</v>
      </c>
      <c r="C387" s="153">
        <v>805</v>
      </c>
      <c r="D387" s="50" t="s">
        <v>421</v>
      </c>
      <c r="E387" s="50" t="s">
        <v>411</v>
      </c>
      <c r="F387" s="50" t="s">
        <v>64</v>
      </c>
      <c r="G387" s="154">
        <f>G389+G390+G391+G392+G388</f>
        <v>147315.59999999998</v>
      </c>
      <c r="H387" s="87" t="e">
        <f>G387/#REF!</f>
        <v>#REF!</v>
      </c>
      <c r="K387" s="82"/>
    </row>
    <row r="388" spans="2:11" ht="18.75" customHeight="1">
      <c r="B388" s="101" t="s">
        <v>66</v>
      </c>
      <c r="C388" s="153">
        <v>805</v>
      </c>
      <c r="D388" s="50" t="s">
        <v>421</v>
      </c>
      <c r="E388" s="50" t="s">
        <v>411</v>
      </c>
      <c r="F388" s="50" t="s">
        <v>64</v>
      </c>
      <c r="G388" s="154">
        <v>101.4</v>
      </c>
      <c r="H388" s="87" t="e">
        <f>G388/#REF!</f>
        <v>#REF!</v>
      </c>
      <c r="K388" s="82"/>
    </row>
    <row r="389" spans="2:11" ht="49.5">
      <c r="B389" s="101" t="s">
        <v>65</v>
      </c>
      <c r="C389" s="153">
        <v>805</v>
      </c>
      <c r="D389" s="50" t="s">
        <v>421</v>
      </c>
      <c r="E389" s="50" t="s">
        <v>411</v>
      </c>
      <c r="F389" s="50" t="s">
        <v>64</v>
      </c>
      <c r="G389" s="154">
        <v>2755.5</v>
      </c>
      <c r="H389" s="87" t="e">
        <f>G389/#REF!</f>
        <v>#REF!</v>
      </c>
      <c r="K389" s="82"/>
    </row>
    <row r="390" spans="2:11" ht="16.5">
      <c r="B390" s="101" t="s">
        <v>536</v>
      </c>
      <c r="C390" s="153">
        <v>805</v>
      </c>
      <c r="D390" s="50" t="s">
        <v>421</v>
      </c>
      <c r="E390" s="50" t="s">
        <v>411</v>
      </c>
      <c r="F390" s="50" t="s">
        <v>64</v>
      </c>
      <c r="G390" s="154">
        <v>48.8</v>
      </c>
      <c r="H390" s="87" t="e">
        <f>G390/#REF!</f>
        <v>#REF!</v>
      </c>
      <c r="K390" s="82"/>
    </row>
    <row r="391" spans="2:11" ht="64.5" customHeight="1">
      <c r="B391" s="101" t="s">
        <v>595</v>
      </c>
      <c r="C391" s="153">
        <v>805</v>
      </c>
      <c r="D391" s="50" t="s">
        <v>421</v>
      </c>
      <c r="E391" s="50" t="s">
        <v>411</v>
      </c>
      <c r="F391" s="50" t="s">
        <v>64</v>
      </c>
      <c r="G391" s="154">
        <v>143283.3</v>
      </c>
      <c r="H391" s="87" t="e">
        <f>G391/#REF!</f>
        <v>#REF!</v>
      </c>
      <c r="K391" s="82"/>
    </row>
    <row r="392" spans="2:11" ht="16.5">
      <c r="B392" s="101" t="s">
        <v>538</v>
      </c>
      <c r="C392" s="153">
        <v>805</v>
      </c>
      <c r="D392" s="50" t="s">
        <v>421</v>
      </c>
      <c r="E392" s="50" t="s">
        <v>411</v>
      </c>
      <c r="F392" s="50" t="s">
        <v>64</v>
      </c>
      <c r="G392" s="154">
        <v>1126.6</v>
      </c>
      <c r="H392" s="87" t="e">
        <f>G392/#REF!</f>
        <v>#REF!</v>
      </c>
      <c r="K392" s="82"/>
    </row>
    <row r="393" spans="2:11" ht="16.5" hidden="1">
      <c r="B393" s="101"/>
      <c r="C393" s="153"/>
      <c r="D393" s="50"/>
      <c r="E393" s="50"/>
      <c r="F393" s="50"/>
      <c r="G393" s="154"/>
      <c r="H393" s="87"/>
      <c r="K393" s="82"/>
    </row>
    <row r="394" spans="2:11" ht="36" customHeight="1">
      <c r="B394" s="40" t="s">
        <v>68</v>
      </c>
      <c r="C394" s="153">
        <v>805</v>
      </c>
      <c r="D394" s="50" t="s">
        <v>421</v>
      </c>
      <c r="E394" s="50" t="s">
        <v>411</v>
      </c>
      <c r="F394" s="50" t="s">
        <v>64</v>
      </c>
      <c r="G394" s="154">
        <f>G395+G397+G398+G396</f>
        <v>750939.8999999999</v>
      </c>
      <c r="H394" s="87" t="e">
        <f>G394/#REF!</f>
        <v>#REF!</v>
      </c>
      <c r="K394" s="82"/>
    </row>
    <row r="395" spans="2:11" ht="50.25" customHeight="1">
      <c r="B395" s="101" t="s">
        <v>69</v>
      </c>
      <c r="C395" s="153">
        <v>805</v>
      </c>
      <c r="D395" s="50" t="s">
        <v>421</v>
      </c>
      <c r="E395" s="50" t="s">
        <v>411</v>
      </c>
      <c r="F395" s="50" t="s">
        <v>64</v>
      </c>
      <c r="G395" s="154">
        <v>17318.7</v>
      </c>
      <c r="H395" s="87" t="e">
        <f>G395/#REF!</f>
        <v>#REF!</v>
      </c>
      <c r="K395" s="82"/>
    </row>
    <row r="396" spans="2:11" ht="24" customHeight="1" hidden="1">
      <c r="B396" s="101" t="s">
        <v>358</v>
      </c>
      <c r="C396" s="153">
        <v>805</v>
      </c>
      <c r="D396" s="50" t="s">
        <v>421</v>
      </c>
      <c r="E396" s="50" t="s">
        <v>411</v>
      </c>
      <c r="F396" s="50" t="s">
        <v>64</v>
      </c>
      <c r="G396" s="154"/>
      <c r="H396" s="87"/>
      <c r="K396" s="82"/>
    </row>
    <row r="397" spans="2:11" ht="52.5" customHeight="1">
      <c r="B397" s="101" t="s">
        <v>70</v>
      </c>
      <c r="C397" s="153">
        <v>805</v>
      </c>
      <c r="D397" s="50" t="s">
        <v>421</v>
      </c>
      <c r="E397" s="50" t="s">
        <v>411</v>
      </c>
      <c r="F397" s="50" t="s">
        <v>64</v>
      </c>
      <c r="G397" s="154">
        <v>726010.7</v>
      </c>
      <c r="H397" s="87" t="e">
        <f>G397/#REF!</f>
        <v>#REF!</v>
      </c>
      <c r="K397" s="82"/>
    </row>
    <row r="398" spans="2:11" ht="24.75" customHeight="1">
      <c r="B398" s="101" t="s">
        <v>357</v>
      </c>
      <c r="C398" s="153">
        <v>805</v>
      </c>
      <c r="D398" s="50" t="s">
        <v>421</v>
      </c>
      <c r="E398" s="50" t="s">
        <v>411</v>
      </c>
      <c r="F398" s="50" t="s">
        <v>64</v>
      </c>
      <c r="G398" s="154">
        <v>7610.5</v>
      </c>
      <c r="H398" s="87" t="e">
        <f>G398/#REF!</f>
        <v>#REF!</v>
      </c>
      <c r="K398" s="82"/>
    </row>
    <row r="399" spans="2:11" ht="18" customHeight="1">
      <c r="B399" s="40" t="s">
        <v>71</v>
      </c>
      <c r="C399" s="153">
        <v>805</v>
      </c>
      <c r="D399" s="50" t="s">
        <v>421</v>
      </c>
      <c r="E399" s="50" t="s">
        <v>411</v>
      </c>
      <c r="F399" s="50" t="s">
        <v>72</v>
      </c>
      <c r="G399" s="154">
        <f>G400</f>
        <v>66612.9</v>
      </c>
      <c r="H399" s="87" t="e">
        <f>G399/#REF!</f>
        <v>#REF!</v>
      </c>
      <c r="K399" s="82"/>
    </row>
    <row r="400" spans="2:11" ht="21" customHeight="1">
      <c r="B400" s="40" t="s">
        <v>561</v>
      </c>
      <c r="C400" s="153">
        <v>805</v>
      </c>
      <c r="D400" s="50" t="s">
        <v>421</v>
      </c>
      <c r="E400" s="50" t="s">
        <v>411</v>
      </c>
      <c r="F400" s="50" t="s">
        <v>73</v>
      </c>
      <c r="G400" s="154">
        <f>G401+G402</f>
        <v>66612.9</v>
      </c>
      <c r="H400" s="87" t="e">
        <f>G400/#REF!</f>
        <v>#REF!</v>
      </c>
      <c r="K400" s="82"/>
    </row>
    <row r="401" spans="2:11" ht="50.25" customHeight="1">
      <c r="B401" s="101" t="s">
        <v>595</v>
      </c>
      <c r="C401" s="153">
        <v>805</v>
      </c>
      <c r="D401" s="50" t="s">
        <v>421</v>
      </c>
      <c r="E401" s="50" t="s">
        <v>411</v>
      </c>
      <c r="F401" s="50" t="s">
        <v>73</v>
      </c>
      <c r="G401" s="154">
        <v>64613</v>
      </c>
      <c r="H401" s="87" t="e">
        <f>G401/#REF!</f>
        <v>#REF!</v>
      </c>
      <c r="K401" s="82"/>
    </row>
    <row r="402" spans="2:11" ht="20.25" customHeight="1">
      <c r="B402" s="101" t="s">
        <v>538</v>
      </c>
      <c r="C402" s="153">
        <v>805</v>
      </c>
      <c r="D402" s="50" t="s">
        <v>421</v>
      </c>
      <c r="E402" s="50" t="s">
        <v>411</v>
      </c>
      <c r="F402" s="50" t="s">
        <v>73</v>
      </c>
      <c r="G402" s="154">
        <v>1999.9</v>
      </c>
      <c r="H402" s="87" t="e">
        <f>G402/#REF!</f>
        <v>#REF!</v>
      </c>
      <c r="K402" s="82"/>
    </row>
    <row r="403" spans="2:11" ht="18.75" customHeight="1">
      <c r="B403" s="41" t="s">
        <v>74</v>
      </c>
      <c r="C403" s="153">
        <v>805</v>
      </c>
      <c r="D403" s="50" t="s">
        <v>421</v>
      </c>
      <c r="E403" s="50" t="s">
        <v>411</v>
      </c>
      <c r="F403" s="50" t="s">
        <v>75</v>
      </c>
      <c r="G403" s="154">
        <f>G404+G408</f>
        <v>36076.7</v>
      </c>
      <c r="H403" s="87" t="e">
        <f>G403/#REF!</f>
        <v>#REF!</v>
      </c>
      <c r="K403" s="82"/>
    </row>
    <row r="404" spans="2:11" ht="50.25" customHeight="1">
      <c r="B404" s="41" t="s">
        <v>76</v>
      </c>
      <c r="C404" s="153">
        <v>805</v>
      </c>
      <c r="D404" s="50" t="s">
        <v>421</v>
      </c>
      <c r="E404" s="50" t="s">
        <v>411</v>
      </c>
      <c r="F404" s="50" t="s">
        <v>77</v>
      </c>
      <c r="G404" s="154">
        <f>G405</f>
        <v>26076.8</v>
      </c>
      <c r="H404" s="87" t="e">
        <f>G404/#REF!</f>
        <v>#REF!</v>
      </c>
      <c r="K404" s="82"/>
    </row>
    <row r="405" spans="2:11" ht="46.5" customHeight="1">
      <c r="B405" s="41" t="s">
        <v>78</v>
      </c>
      <c r="C405" s="153">
        <v>805</v>
      </c>
      <c r="D405" s="50" t="s">
        <v>421</v>
      </c>
      <c r="E405" s="50" t="s">
        <v>411</v>
      </c>
      <c r="F405" s="50" t="s">
        <v>79</v>
      </c>
      <c r="G405" s="154">
        <f>G406+G407</f>
        <v>26076.8</v>
      </c>
      <c r="H405" s="87" t="e">
        <f>G405/#REF!</f>
        <v>#REF!</v>
      </c>
      <c r="K405" s="82"/>
    </row>
    <row r="406" spans="2:11" ht="54" customHeight="1">
      <c r="B406" s="101" t="s">
        <v>65</v>
      </c>
      <c r="C406" s="153">
        <v>805</v>
      </c>
      <c r="D406" s="50" t="s">
        <v>421</v>
      </c>
      <c r="E406" s="50" t="s">
        <v>411</v>
      </c>
      <c r="F406" s="50" t="s">
        <v>79</v>
      </c>
      <c r="G406" s="154">
        <v>164.3</v>
      </c>
      <c r="H406" s="87" t="e">
        <f>G406/#REF!</f>
        <v>#REF!</v>
      </c>
      <c r="K406" s="82"/>
    </row>
    <row r="407" spans="2:11" ht="51" customHeight="1">
      <c r="B407" s="101" t="s">
        <v>595</v>
      </c>
      <c r="C407" s="153">
        <v>805</v>
      </c>
      <c r="D407" s="50" t="s">
        <v>421</v>
      </c>
      <c r="E407" s="50" t="s">
        <v>411</v>
      </c>
      <c r="F407" s="50" t="s">
        <v>79</v>
      </c>
      <c r="G407" s="154">
        <v>25912.5</v>
      </c>
      <c r="H407" s="87" t="e">
        <f>G407/#REF!</f>
        <v>#REF!</v>
      </c>
      <c r="K407" s="82"/>
    </row>
    <row r="408" spans="2:11" ht="42.75" customHeight="1">
      <c r="B408" s="59" t="s">
        <v>664</v>
      </c>
      <c r="C408" s="153">
        <v>805</v>
      </c>
      <c r="D408" s="50" t="s">
        <v>421</v>
      </c>
      <c r="E408" s="50" t="s">
        <v>411</v>
      </c>
      <c r="F408" s="50" t="s">
        <v>355</v>
      </c>
      <c r="G408" s="154">
        <f>SUM(G409:G410)</f>
        <v>9999.9</v>
      </c>
      <c r="H408" s="87" t="e">
        <f>G408/#REF!</f>
        <v>#REF!</v>
      </c>
      <c r="K408" s="82"/>
    </row>
    <row r="409" spans="2:11" ht="24.75" customHeight="1">
      <c r="B409" s="101" t="s">
        <v>358</v>
      </c>
      <c r="C409" s="153">
        <v>805</v>
      </c>
      <c r="D409" s="50" t="s">
        <v>421</v>
      </c>
      <c r="E409" s="50" t="s">
        <v>411</v>
      </c>
      <c r="F409" s="50" t="s">
        <v>355</v>
      </c>
      <c r="G409" s="154">
        <v>214.6</v>
      </c>
      <c r="H409" s="87" t="e">
        <f>G409/#REF!</f>
        <v>#REF!</v>
      </c>
      <c r="K409" s="82"/>
    </row>
    <row r="410" spans="2:11" ht="27" customHeight="1">
      <c r="B410" s="101" t="s">
        <v>357</v>
      </c>
      <c r="C410" s="153">
        <v>805</v>
      </c>
      <c r="D410" s="50" t="s">
        <v>421</v>
      </c>
      <c r="E410" s="50" t="s">
        <v>411</v>
      </c>
      <c r="F410" s="50" t="s">
        <v>355</v>
      </c>
      <c r="G410" s="154">
        <v>9785.3</v>
      </c>
      <c r="H410" s="87" t="e">
        <f>G410/#REF!</f>
        <v>#REF!</v>
      </c>
      <c r="K410" s="82"/>
    </row>
    <row r="411" spans="2:11" ht="27" customHeight="1">
      <c r="B411" s="66" t="s">
        <v>46</v>
      </c>
      <c r="C411" s="153">
        <v>805</v>
      </c>
      <c r="D411" s="50" t="s">
        <v>421</v>
      </c>
      <c r="E411" s="50" t="s">
        <v>411</v>
      </c>
      <c r="F411" s="50" t="s">
        <v>47</v>
      </c>
      <c r="G411" s="154">
        <f>G412</f>
        <v>2985.9</v>
      </c>
      <c r="H411" s="87" t="e">
        <f>G411/#REF!</f>
        <v>#REF!</v>
      </c>
      <c r="K411" s="82"/>
    </row>
    <row r="412" spans="2:11" ht="30" customHeight="1">
      <c r="B412" s="66" t="s">
        <v>48</v>
      </c>
      <c r="C412" s="153">
        <v>805</v>
      </c>
      <c r="D412" s="50" t="s">
        <v>421</v>
      </c>
      <c r="E412" s="50" t="s">
        <v>411</v>
      </c>
      <c r="F412" s="50" t="s">
        <v>49</v>
      </c>
      <c r="G412" s="154">
        <f>G413+G415+G417</f>
        <v>2985.9</v>
      </c>
      <c r="H412" s="87" t="e">
        <f>G412/#REF!</f>
        <v>#REF!</v>
      </c>
      <c r="K412" s="82"/>
    </row>
    <row r="413" spans="2:11" ht="52.5" customHeight="1">
      <c r="B413" s="48" t="s">
        <v>50</v>
      </c>
      <c r="C413" s="153">
        <v>805</v>
      </c>
      <c r="D413" s="50" t="s">
        <v>421</v>
      </c>
      <c r="E413" s="50" t="s">
        <v>411</v>
      </c>
      <c r="F413" s="50" t="s">
        <v>53</v>
      </c>
      <c r="G413" s="154">
        <f>G414</f>
        <v>2725.6</v>
      </c>
      <c r="H413" s="87" t="e">
        <f>G413/#REF!</f>
        <v>#REF!</v>
      </c>
      <c r="K413" s="82"/>
    </row>
    <row r="414" spans="2:11" ht="20.25" customHeight="1">
      <c r="B414" s="101" t="s">
        <v>54</v>
      </c>
      <c r="C414" s="153">
        <v>805</v>
      </c>
      <c r="D414" s="50" t="s">
        <v>421</v>
      </c>
      <c r="E414" s="50" t="s">
        <v>411</v>
      </c>
      <c r="F414" s="50" t="s">
        <v>53</v>
      </c>
      <c r="G414" s="154">
        <v>2725.6</v>
      </c>
      <c r="H414" s="87" t="e">
        <f>G414/#REF!</f>
        <v>#REF!</v>
      </c>
      <c r="K414" s="82"/>
    </row>
    <row r="415" spans="2:11" ht="51" customHeight="1">
      <c r="B415" s="101" t="s">
        <v>56</v>
      </c>
      <c r="C415" s="153">
        <v>805</v>
      </c>
      <c r="D415" s="50" t="s">
        <v>421</v>
      </c>
      <c r="E415" s="50" t="s">
        <v>411</v>
      </c>
      <c r="F415" s="50" t="s">
        <v>57</v>
      </c>
      <c r="G415" s="154">
        <f>G416</f>
        <v>227.8</v>
      </c>
      <c r="H415" s="87" t="e">
        <f>G415/#REF!</f>
        <v>#REF!</v>
      </c>
      <c r="K415" s="82"/>
    </row>
    <row r="416" spans="2:11" ht="20.25" customHeight="1">
      <c r="B416" s="101" t="s">
        <v>54</v>
      </c>
      <c r="C416" s="153">
        <v>805</v>
      </c>
      <c r="D416" s="50" t="s">
        <v>421</v>
      </c>
      <c r="E416" s="50" t="s">
        <v>411</v>
      </c>
      <c r="F416" s="50" t="s">
        <v>57</v>
      </c>
      <c r="G416" s="154">
        <v>227.8</v>
      </c>
      <c r="H416" s="87" t="e">
        <f>G416/#REF!</f>
        <v>#REF!</v>
      </c>
      <c r="K416" s="82"/>
    </row>
    <row r="417" spans="2:11" ht="50.25" customHeight="1">
      <c r="B417" s="48" t="s">
        <v>80</v>
      </c>
      <c r="C417" s="153">
        <v>805</v>
      </c>
      <c r="D417" s="50" t="s">
        <v>421</v>
      </c>
      <c r="E417" s="50" t="s">
        <v>411</v>
      </c>
      <c r="F417" s="50" t="s">
        <v>81</v>
      </c>
      <c r="G417" s="154">
        <f>G418</f>
        <v>32.5</v>
      </c>
      <c r="H417" s="87" t="e">
        <f>G417/#REF!</f>
        <v>#REF!</v>
      </c>
      <c r="K417" s="82"/>
    </row>
    <row r="418" spans="2:11" ht="19.5" customHeight="1">
      <c r="B418" s="101" t="s">
        <v>54</v>
      </c>
      <c r="C418" s="153">
        <v>805</v>
      </c>
      <c r="D418" s="50" t="s">
        <v>421</v>
      </c>
      <c r="E418" s="50" t="s">
        <v>411</v>
      </c>
      <c r="F418" s="50" t="s">
        <v>81</v>
      </c>
      <c r="G418" s="154">
        <v>32.5</v>
      </c>
      <c r="H418" s="87" t="e">
        <f>G418/#REF!</f>
        <v>#REF!</v>
      </c>
      <c r="K418" s="82"/>
    </row>
    <row r="419" spans="2:11" ht="19.5" customHeight="1">
      <c r="B419" s="66" t="s">
        <v>498</v>
      </c>
      <c r="C419" s="153">
        <v>805</v>
      </c>
      <c r="D419" s="50" t="s">
        <v>421</v>
      </c>
      <c r="E419" s="50" t="s">
        <v>411</v>
      </c>
      <c r="F419" s="50" t="s">
        <v>499</v>
      </c>
      <c r="G419" s="154">
        <f>G420</f>
        <v>23272.8</v>
      </c>
      <c r="H419" s="87" t="e">
        <f>G419/#REF!</f>
        <v>#REF!</v>
      </c>
      <c r="K419" s="82"/>
    </row>
    <row r="420" spans="2:11" ht="33.75" customHeight="1">
      <c r="B420" s="101" t="s">
        <v>153</v>
      </c>
      <c r="C420" s="153">
        <v>805</v>
      </c>
      <c r="D420" s="50" t="s">
        <v>421</v>
      </c>
      <c r="E420" s="50" t="s">
        <v>411</v>
      </c>
      <c r="F420" s="50" t="s">
        <v>84</v>
      </c>
      <c r="G420" s="154">
        <f>G421+G422</f>
        <v>23272.8</v>
      </c>
      <c r="H420" s="87" t="e">
        <f>G420/#REF!</f>
        <v>#REF!</v>
      </c>
      <c r="K420" s="82"/>
    </row>
    <row r="421" spans="2:11" ht="15.75" customHeight="1">
      <c r="B421" s="101" t="s">
        <v>536</v>
      </c>
      <c r="C421" s="153">
        <v>805</v>
      </c>
      <c r="D421" s="50" t="s">
        <v>421</v>
      </c>
      <c r="E421" s="50" t="s">
        <v>411</v>
      </c>
      <c r="F421" s="50" t="s">
        <v>84</v>
      </c>
      <c r="G421" s="154">
        <v>393.1</v>
      </c>
      <c r="H421" s="87" t="e">
        <f>G421/#REF!</f>
        <v>#REF!</v>
      </c>
      <c r="K421" s="82"/>
    </row>
    <row r="422" spans="2:11" ht="15.75" customHeight="1">
      <c r="B422" s="101" t="s">
        <v>538</v>
      </c>
      <c r="C422" s="153">
        <v>805</v>
      </c>
      <c r="D422" s="50" t="s">
        <v>421</v>
      </c>
      <c r="E422" s="50" t="s">
        <v>411</v>
      </c>
      <c r="F422" s="50" t="s">
        <v>84</v>
      </c>
      <c r="G422" s="154">
        <v>22879.7</v>
      </c>
      <c r="H422" s="87" t="e">
        <f>G422/#REF!</f>
        <v>#REF!</v>
      </c>
      <c r="K422" s="82"/>
    </row>
    <row r="423" spans="2:11" ht="15.75" customHeight="1">
      <c r="B423" s="112" t="s">
        <v>494</v>
      </c>
      <c r="C423" s="153">
        <v>805</v>
      </c>
      <c r="D423" s="50" t="s">
        <v>421</v>
      </c>
      <c r="E423" s="50" t="s">
        <v>411</v>
      </c>
      <c r="F423" s="50" t="s">
        <v>631</v>
      </c>
      <c r="G423" s="154">
        <f>G424</f>
        <v>1000</v>
      </c>
      <c r="H423" s="87" t="e">
        <f>G423/#REF!</f>
        <v>#REF!</v>
      </c>
      <c r="K423" s="82"/>
    </row>
    <row r="424" spans="2:11" ht="34.5" customHeight="1">
      <c r="B424" s="112" t="s">
        <v>515</v>
      </c>
      <c r="C424" s="153">
        <v>805</v>
      </c>
      <c r="D424" s="50" t="s">
        <v>421</v>
      </c>
      <c r="E424" s="50" t="s">
        <v>411</v>
      </c>
      <c r="F424" s="50" t="s">
        <v>513</v>
      </c>
      <c r="G424" s="154">
        <f>G425</f>
        <v>1000</v>
      </c>
      <c r="H424" s="87" t="e">
        <f>G424/#REF!</f>
        <v>#REF!</v>
      </c>
      <c r="K424" s="82"/>
    </row>
    <row r="425" spans="2:11" ht="55.5" customHeight="1">
      <c r="B425" s="112" t="s">
        <v>129</v>
      </c>
      <c r="C425" s="153">
        <v>805</v>
      </c>
      <c r="D425" s="50" t="s">
        <v>421</v>
      </c>
      <c r="E425" s="50" t="s">
        <v>411</v>
      </c>
      <c r="F425" s="50" t="s">
        <v>514</v>
      </c>
      <c r="G425" s="154">
        <f>G426</f>
        <v>1000</v>
      </c>
      <c r="H425" s="87" t="e">
        <f>G425/#REF!</f>
        <v>#REF!</v>
      </c>
      <c r="K425" s="82"/>
    </row>
    <row r="426" spans="2:11" ht="21" customHeight="1">
      <c r="B426" s="101" t="s">
        <v>538</v>
      </c>
      <c r="C426" s="153">
        <v>805</v>
      </c>
      <c r="D426" s="50" t="s">
        <v>421</v>
      </c>
      <c r="E426" s="50" t="s">
        <v>411</v>
      </c>
      <c r="F426" s="50" t="s">
        <v>514</v>
      </c>
      <c r="G426" s="154">
        <v>1000</v>
      </c>
      <c r="H426" s="87" t="e">
        <f>G426/#REF!</f>
        <v>#REF!</v>
      </c>
      <c r="K426" s="82"/>
    </row>
    <row r="427" spans="2:11" ht="18" customHeight="1">
      <c r="B427" s="101" t="s">
        <v>502</v>
      </c>
      <c r="C427" s="153">
        <v>805</v>
      </c>
      <c r="D427" s="50" t="s">
        <v>421</v>
      </c>
      <c r="E427" s="50" t="s">
        <v>411</v>
      </c>
      <c r="F427" s="50" t="s">
        <v>503</v>
      </c>
      <c r="G427" s="154">
        <f>G428</f>
        <v>224485.5</v>
      </c>
      <c r="H427" s="87" t="e">
        <f>G427/#REF!</f>
        <v>#REF!</v>
      </c>
      <c r="K427" s="82"/>
    </row>
    <row r="428" spans="2:11" ht="38.25" customHeight="1">
      <c r="B428" s="101" t="s">
        <v>85</v>
      </c>
      <c r="C428" s="153">
        <v>805</v>
      </c>
      <c r="D428" s="50" t="s">
        <v>421</v>
      </c>
      <c r="E428" s="50" t="s">
        <v>411</v>
      </c>
      <c r="F428" s="50" t="s">
        <v>59</v>
      </c>
      <c r="G428" s="154">
        <f>G429+G432</f>
        <v>224485.5</v>
      </c>
      <c r="H428" s="87" t="e">
        <f>G428/#REF!</f>
        <v>#REF!</v>
      </c>
      <c r="K428" s="82"/>
    </row>
    <row r="429" spans="2:11" ht="137.25" customHeight="1">
      <c r="B429" s="101" t="s">
        <v>86</v>
      </c>
      <c r="C429" s="153">
        <v>805</v>
      </c>
      <c r="D429" s="50" t="s">
        <v>421</v>
      </c>
      <c r="E429" s="50" t="s">
        <v>411</v>
      </c>
      <c r="F429" s="50" t="s">
        <v>87</v>
      </c>
      <c r="G429" s="154">
        <f>SUM(G430:G431)</f>
        <v>118995.59999999999</v>
      </c>
      <c r="H429" s="87" t="e">
        <f>G429/#REF!</f>
        <v>#REF!</v>
      </c>
      <c r="K429" s="82"/>
    </row>
    <row r="430" spans="2:11" ht="24.75" customHeight="1">
      <c r="B430" s="101" t="s">
        <v>54</v>
      </c>
      <c r="C430" s="153">
        <v>805</v>
      </c>
      <c r="D430" s="50" t="s">
        <v>421</v>
      </c>
      <c r="E430" s="50" t="s">
        <v>411</v>
      </c>
      <c r="F430" s="50" t="s">
        <v>87</v>
      </c>
      <c r="G430" s="154">
        <v>1501.9</v>
      </c>
      <c r="H430" s="87" t="e">
        <f>G430/#REF!</f>
        <v>#REF!</v>
      </c>
      <c r="K430" s="82"/>
    </row>
    <row r="431" spans="2:11" ht="52.5" customHeight="1">
      <c r="B431" s="101" t="s">
        <v>595</v>
      </c>
      <c r="C431" s="153">
        <v>805</v>
      </c>
      <c r="D431" s="50" t="s">
        <v>421</v>
      </c>
      <c r="E431" s="50" t="s">
        <v>411</v>
      </c>
      <c r="F431" s="50" t="s">
        <v>87</v>
      </c>
      <c r="G431" s="154">
        <v>117493.7</v>
      </c>
      <c r="H431" s="87" t="e">
        <f>G431/#REF!</f>
        <v>#REF!</v>
      </c>
      <c r="K431" s="82"/>
    </row>
    <row r="432" spans="2:11" ht="105" customHeight="1">
      <c r="B432" s="158" t="s">
        <v>89</v>
      </c>
      <c r="C432" s="153">
        <v>805</v>
      </c>
      <c r="D432" s="50" t="s">
        <v>421</v>
      </c>
      <c r="E432" s="50" t="s">
        <v>411</v>
      </c>
      <c r="F432" s="50" t="s">
        <v>90</v>
      </c>
      <c r="G432" s="154">
        <f>SUM(G433:G434)</f>
        <v>105489.9</v>
      </c>
      <c r="H432" s="87" t="e">
        <f>G432/#REF!</f>
        <v>#REF!</v>
      </c>
      <c r="K432" s="82"/>
    </row>
    <row r="433" spans="2:11" ht="21.75" customHeight="1">
      <c r="B433" s="101" t="s">
        <v>54</v>
      </c>
      <c r="C433" s="153">
        <v>805</v>
      </c>
      <c r="D433" s="50" t="s">
        <v>421</v>
      </c>
      <c r="E433" s="50" t="s">
        <v>411</v>
      </c>
      <c r="F433" s="50" t="s">
        <v>90</v>
      </c>
      <c r="G433" s="154">
        <v>244.7</v>
      </c>
      <c r="H433" s="87" t="e">
        <f>G433/#REF!</f>
        <v>#REF!</v>
      </c>
      <c r="K433" s="82"/>
    </row>
    <row r="434" spans="2:11" ht="52.5" customHeight="1">
      <c r="B434" s="101" t="s">
        <v>595</v>
      </c>
      <c r="C434" s="153">
        <v>805</v>
      </c>
      <c r="D434" s="50" t="s">
        <v>421</v>
      </c>
      <c r="E434" s="50" t="s">
        <v>411</v>
      </c>
      <c r="F434" s="50" t="s">
        <v>90</v>
      </c>
      <c r="G434" s="154">
        <v>105245.2</v>
      </c>
      <c r="H434" s="87" t="e">
        <f>G434/#REF!</f>
        <v>#REF!</v>
      </c>
      <c r="K434" s="82"/>
    </row>
    <row r="435" spans="2:11" ht="30" customHeight="1">
      <c r="B435" s="40" t="s">
        <v>450</v>
      </c>
      <c r="C435" s="153">
        <v>805</v>
      </c>
      <c r="D435" s="50" t="s">
        <v>421</v>
      </c>
      <c r="E435" s="50" t="s">
        <v>421</v>
      </c>
      <c r="F435" s="50"/>
      <c r="G435" s="154">
        <f>G436+G438</f>
        <v>9497.6</v>
      </c>
      <c r="H435" s="87" t="e">
        <f>G435/#REF!</f>
        <v>#REF!</v>
      </c>
      <c r="I435" s="94"/>
      <c r="K435" s="82"/>
    </row>
    <row r="436" spans="2:11" ht="18" customHeight="1" hidden="1">
      <c r="B436" s="101" t="s">
        <v>322</v>
      </c>
      <c r="C436" s="153">
        <v>805</v>
      </c>
      <c r="D436" s="50" t="s">
        <v>421</v>
      </c>
      <c r="E436" s="50" t="s">
        <v>421</v>
      </c>
      <c r="F436" s="50" t="s">
        <v>97</v>
      </c>
      <c r="G436" s="154">
        <f>G437</f>
        <v>0</v>
      </c>
      <c r="H436" s="87"/>
      <c r="K436" s="82"/>
    </row>
    <row r="437" spans="2:11" ht="17.25" customHeight="1" hidden="1">
      <c r="B437" s="40" t="s">
        <v>323</v>
      </c>
      <c r="C437" s="153">
        <v>805</v>
      </c>
      <c r="D437" s="50" t="s">
        <v>421</v>
      </c>
      <c r="E437" s="50" t="s">
        <v>421</v>
      </c>
      <c r="F437" s="50" t="s">
        <v>99</v>
      </c>
      <c r="G437" s="154"/>
      <c r="H437" s="87"/>
      <c r="K437" s="82"/>
    </row>
    <row r="438" spans="2:11" ht="30.75" customHeight="1">
      <c r="B438" s="101" t="s">
        <v>502</v>
      </c>
      <c r="C438" s="153">
        <v>805</v>
      </c>
      <c r="D438" s="50" t="s">
        <v>421</v>
      </c>
      <c r="E438" s="50" t="s">
        <v>421</v>
      </c>
      <c r="F438" s="50" t="s">
        <v>503</v>
      </c>
      <c r="G438" s="154">
        <f>G439+G443</f>
        <v>9497.6</v>
      </c>
      <c r="H438" s="87" t="e">
        <f>G438/#REF!</f>
        <v>#REF!</v>
      </c>
      <c r="K438" s="82"/>
    </row>
    <row r="439" spans="2:11" ht="36.75" customHeight="1">
      <c r="B439" s="101" t="s">
        <v>85</v>
      </c>
      <c r="C439" s="153">
        <v>805</v>
      </c>
      <c r="D439" s="50" t="s">
        <v>421</v>
      </c>
      <c r="E439" s="50" t="s">
        <v>421</v>
      </c>
      <c r="F439" s="50" t="s">
        <v>59</v>
      </c>
      <c r="G439" s="154">
        <f>G440</f>
        <v>6766</v>
      </c>
      <c r="H439" s="87" t="e">
        <f>G439/#REF!</f>
        <v>#REF!</v>
      </c>
      <c r="K439" s="82"/>
    </row>
    <row r="440" spans="2:11" ht="142.5" customHeight="1">
      <c r="B440" s="101" t="s">
        <v>86</v>
      </c>
      <c r="C440" s="153">
        <v>805</v>
      </c>
      <c r="D440" s="50" t="s">
        <v>421</v>
      </c>
      <c r="E440" s="50" t="s">
        <v>421</v>
      </c>
      <c r="F440" s="50" t="s">
        <v>87</v>
      </c>
      <c r="G440" s="154">
        <f>SUM(G441:G442)</f>
        <v>6766</v>
      </c>
      <c r="H440" s="87" t="e">
        <f>G440/#REF!</f>
        <v>#REF!</v>
      </c>
      <c r="K440" s="82"/>
    </row>
    <row r="441" spans="2:11" ht="24" customHeight="1">
      <c r="B441" s="101" t="s">
        <v>109</v>
      </c>
      <c r="C441" s="153">
        <v>805</v>
      </c>
      <c r="D441" s="50" t="s">
        <v>421</v>
      </c>
      <c r="E441" s="50" t="s">
        <v>421</v>
      </c>
      <c r="F441" s="50" t="s">
        <v>87</v>
      </c>
      <c r="G441" s="154">
        <v>6766</v>
      </c>
      <c r="H441" s="87" t="e">
        <f>G441/#REF!</f>
        <v>#REF!</v>
      </c>
      <c r="K441" s="82"/>
    </row>
    <row r="442" spans="2:11" ht="48.75" customHeight="1" hidden="1">
      <c r="B442" s="101" t="s">
        <v>595</v>
      </c>
      <c r="C442" s="153">
        <v>805</v>
      </c>
      <c r="D442" s="50" t="s">
        <v>421</v>
      </c>
      <c r="E442" s="50" t="s">
        <v>421</v>
      </c>
      <c r="F442" s="50" t="s">
        <v>87</v>
      </c>
      <c r="G442" s="154">
        <f>6766-6766</f>
        <v>0</v>
      </c>
      <c r="H442" s="87"/>
      <c r="K442" s="82"/>
    </row>
    <row r="443" spans="2:11" ht="124.5" customHeight="1">
      <c r="B443" s="40" t="s">
        <v>110</v>
      </c>
      <c r="C443" s="153">
        <v>805</v>
      </c>
      <c r="D443" s="50" t="s">
        <v>421</v>
      </c>
      <c r="E443" s="50" t="s">
        <v>421</v>
      </c>
      <c r="F443" s="50" t="s">
        <v>111</v>
      </c>
      <c r="G443" s="154">
        <f>G444</f>
        <v>2731.6</v>
      </c>
      <c r="H443" s="87" t="e">
        <f>G443/#REF!</f>
        <v>#REF!</v>
      </c>
      <c r="K443" s="82"/>
    </row>
    <row r="444" spans="2:11" ht="23.25" customHeight="1">
      <c r="B444" s="101" t="s">
        <v>538</v>
      </c>
      <c r="C444" s="153">
        <v>805</v>
      </c>
      <c r="D444" s="50" t="s">
        <v>421</v>
      </c>
      <c r="E444" s="50" t="s">
        <v>421</v>
      </c>
      <c r="F444" s="50" t="s">
        <v>111</v>
      </c>
      <c r="G444" s="154">
        <v>2731.6</v>
      </c>
      <c r="H444" s="87" t="e">
        <f>G444/#REF!</f>
        <v>#REF!</v>
      </c>
      <c r="K444" s="82"/>
    </row>
    <row r="445" spans="2:11" ht="18" customHeight="1">
      <c r="B445" s="40" t="s">
        <v>451</v>
      </c>
      <c r="C445" s="153">
        <v>805</v>
      </c>
      <c r="D445" s="50" t="s">
        <v>421</v>
      </c>
      <c r="E445" s="50" t="s">
        <v>427</v>
      </c>
      <c r="F445" s="50"/>
      <c r="G445" s="154">
        <f>G446+G463+G471+G478+G481+G453+G449+G468</f>
        <v>195233.3</v>
      </c>
      <c r="H445" s="87" t="e">
        <f>G445/#REF!</f>
        <v>#REF!</v>
      </c>
      <c r="I445" s="94"/>
      <c r="K445" s="82"/>
    </row>
    <row r="446" spans="2:11" ht="61.5" customHeight="1">
      <c r="B446" s="101" t="s">
        <v>480</v>
      </c>
      <c r="C446" s="153">
        <v>805</v>
      </c>
      <c r="D446" s="50" t="s">
        <v>421</v>
      </c>
      <c r="E446" s="50" t="s">
        <v>427</v>
      </c>
      <c r="F446" s="50" t="s">
        <v>481</v>
      </c>
      <c r="G446" s="154">
        <f>SUM(G447)</f>
        <v>16962.3</v>
      </c>
      <c r="H446" s="87" t="e">
        <f>G446/#REF!</f>
        <v>#REF!</v>
      </c>
      <c r="K446" s="82"/>
    </row>
    <row r="447" spans="2:11" ht="18.75" customHeight="1">
      <c r="B447" s="101" t="s">
        <v>486</v>
      </c>
      <c r="C447" s="153">
        <v>805</v>
      </c>
      <c r="D447" s="50" t="s">
        <v>421</v>
      </c>
      <c r="E447" s="50" t="s">
        <v>113</v>
      </c>
      <c r="F447" s="50" t="s">
        <v>487</v>
      </c>
      <c r="G447" s="154">
        <f>SUM(G448)</f>
        <v>16962.3</v>
      </c>
      <c r="H447" s="87" t="e">
        <f>G447/#REF!</f>
        <v>#REF!</v>
      </c>
      <c r="K447" s="82"/>
    </row>
    <row r="448" spans="2:11" ht="18.75" customHeight="1">
      <c r="B448" s="101" t="s">
        <v>484</v>
      </c>
      <c r="C448" s="153">
        <v>805</v>
      </c>
      <c r="D448" s="50" t="s">
        <v>421</v>
      </c>
      <c r="E448" s="50" t="s">
        <v>427</v>
      </c>
      <c r="F448" s="50" t="s">
        <v>487</v>
      </c>
      <c r="G448" s="154">
        <v>16962.3</v>
      </c>
      <c r="H448" s="87" t="e">
        <f>G448/#REF!</f>
        <v>#REF!</v>
      </c>
      <c r="K448" s="82"/>
    </row>
    <row r="449" spans="2:11" ht="18.75" customHeight="1">
      <c r="B449" s="112" t="s">
        <v>121</v>
      </c>
      <c r="C449" s="153">
        <v>805</v>
      </c>
      <c r="D449" s="50" t="s">
        <v>421</v>
      </c>
      <c r="E449" s="50" t="s">
        <v>427</v>
      </c>
      <c r="F449" s="50" t="s">
        <v>122</v>
      </c>
      <c r="G449" s="154">
        <f>G450</f>
        <v>4897.2</v>
      </c>
      <c r="H449" s="87" t="e">
        <f>G449/#REF!</f>
        <v>#REF!</v>
      </c>
      <c r="K449" s="82"/>
    </row>
    <row r="450" spans="2:11" ht="18.75" customHeight="1">
      <c r="B450" s="40" t="s">
        <v>561</v>
      </c>
      <c r="C450" s="153">
        <v>805</v>
      </c>
      <c r="D450" s="50" t="s">
        <v>421</v>
      </c>
      <c r="E450" s="50" t="s">
        <v>427</v>
      </c>
      <c r="F450" s="50" t="s">
        <v>123</v>
      </c>
      <c r="G450" s="154">
        <f>G451+G452</f>
        <v>4897.2</v>
      </c>
      <c r="H450" s="87" t="e">
        <f>G450/#REF!</f>
        <v>#REF!</v>
      </c>
      <c r="K450" s="82"/>
    </row>
    <row r="451" spans="2:11" ht="60.75" customHeight="1">
      <c r="B451" s="101" t="s">
        <v>595</v>
      </c>
      <c r="C451" s="153">
        <v>805</v>
      </c>
      <c r="D451" s="50" t="s">
        <v>421</v>
      </c>
      <c r="E451" s="50" t="s">
        <v>427</v>
      </c>
      <c r="F451" s="50" t="s">
        <v>123</v>
      </c>
      <c r="G451" s="154">
        <f>2780.7+0.1</f>
        <v>2780.7999999999997</v>
      </c>
      <c r="H451" s="87" t="e">
        <f>G451/#REF!</f>
        <v>#REF!</v>
      </c>
      <c r="K451" s="82"/>
    </row>
    <row r="452" spans="2:11" ht="21" customHeight="1">
      <c r="B452" s="101" t="s">
        <v>538</v>
      </c>
      <c r="C452" s="153">
        <v>805</v>
      </c>
      <c r="D452" s="50" t="s">
        <v>421</v>
      </c>
      <c r="E452" s="50" t="s">
        <v>427</v>
      </c>
      <c r="F452" s="50" t="s">
        <v>123</v>
      </c>
      <c r="G452" s="154">
        <v>2116.4</v>
      </c>
      <c r="H452" s="87" t="e">
        <f>G452/#REF!</f>
        <v>#REF!</v>
      </c>
      <c r="K452" s="82"/>
    </row>
    <row r="453" spans="2:11" ht="18.75" customHeight="1">
      <c r="B453" s="41" t="s">
        <v>74</v>
      </c>
      <c r="C453" s="153">
        <v>805</v>
      </c>
      <c r="D453" s="50" t="s">
        <v>421</v>
      </c>
      <c r="E453" s="50" t="s">
        <v>427</v>
      </c>
      <c r="F453" s="50" t="s">
        <v>75</v>
      </c>
      <c r="G453" s="154">
        <f>G460+G454+G457</f>
        <v>66024.7</v>
      </c>
      <c r="H453" s="87" t="e">
        <f>G453/#REF!</f>
        <v>#REF!</v>
      </c>
      <c r="K453" s="82"/>
    </row>
    <row r="454" spans="2:11" ht="19.5" customHeight="1">
      <c r="B454" s="41" t="s">
        <v>124</v>
      </c>
      <c r="C454" s="153">
        <v>805</v>
      </c>
      <c r="D454" s="50" t="s">
        <v>421</v>
      </c>
      <c r="E454" s="50" t="s">
        <v>427</v>
      </c>
      <c r="F454" s="50" t="s">
        <v>125</v>
      </c>
      <c r="G454" s="154">
        <f>G455</f>
        <v>1956.8</v>
      </c>
      <c r="H454" s="87" t="e">
        <f>G454/#REF!</f>
        <v>#REF!</v>
      </c>
      <c r="K454" s="82"/>
    </row>
    <row r="455" spans="2:11" ht="36" customHeight="1">
      <c r="B455" s="41" t="s">
        <v>126</v>
      </c>
      <c r="C455" s="153">
        <v>805</v>
      </c>
      <c r="D455" s="50" t="s">
        <v>421</v>
      </c>
      <c r="E455" s="50" t="s">
        <v>427</v>
      </c>
      <c r="F455" s="50" t="s">
        <v>127</v>
      </c>
      <c r="G455" s="154">
        <f>G456</f>
        <v>1956.8</v>
      </c>
      <c r="H455" s="87" t="e">
        <f>G455/#REF!</f>
        <v>#REF!</v>
      </c>
      <c r="K455" s="82"/>
    </row>
    <row r="456" spans="2:11" ht="35.25" customHeight="1">
      <c r="B456" s="101" t="s">
        <v>538</v>
      </c>
      <c r="C456" s="153">
        <v>805</v>
      </c>
      <c r="D456" s="50" t="s">
        <v>421</v>
      </c>
      <c r="E456" s="50" t="s">
        <v>427</v>
      </c>
      <c r="F456" s="50" t="s">
        <v>127</v>
      </c>
      <c r="G456" s="154">
        <f>1956.8</f>
        <v>1956.8</v>
      </c>
      <c r="H456" s="87" t="e">
        <f>G456/#REF!</f>
        <v>#REF!</v>
      </c>
      <c r="K456" s="82"/>
    </row>
    <row r="457" spans="2:11" ht="36" customHeight="1">
      <c r="B457" s="41" t="s">
        <v>76</v>
      </c>
      <c r="C457" s="153">
        <v>805</v>
      </c>
      <c r="D457" s="50" t="s">
        <v>421</v>
      </c>
      <c r="E457" s="50" t="s">
        <v>427</v>
      </c>
      <c r="F457" s="50" t="s">
        <v>77</v>
      </c>
      <c r="G457" s="154">
        <f>G458</f>
        <v>14067.9</v>
      </c>
      <c r="H457" s="87" t="e">
        <f>G457/#REF!</f>
        <v>#REF!</v>
      </c>
      <c r="K457" s="82"/>
    </row>
    <row r="458" spans="2:11" ht="36" customHeight="1">
      <c r="B458" s="41" t="s">
        <v>78</v>
      </c>
      <c r="C458" s="153">
        <v>805</v>
      </c>
      <c r="D458" s="50" t="s">
        <v>421</v>
      </c>
      <c r="E458" s="50" t="s">
        <v>427</v>
      </c>
      <c r="F458" s="50" t="s">
        <v>79</v>
      </c>
      <c r="G458" s="154">
        <f>G459</f>
        <v>14067.9</v>
      </c>
      <c r="H458" s="87" t="e">
        <f>G458/#REF!</f>
        <v>#REF!</v>
      </c>
      <c r="K458" s="82"/>
    </row>
    <row r="459" spans="2:11" ht="52.5" customHeight="1">
      <c r="B459" s="101" t="s">
        <v>595</v>
      </c>
      <c r="C459" s="153">
        <v>805</v>
      </c>
      <c r="D459" s="50" t="s">
        <v>421</v>
      </c>
      <c r="E459" s="50" t="s">
        <v>427</v>
      </c>
      <c r="F459" s="50" t="s">
        <v>79</v>
      </c>
      <c r="G459" s="154">
        <v>14067.9</v>
      </c>
      <c r="H459" s="87" t="e">
        <f>G459/#REF!</f>
        <v>#REF!</v>
      </c>
      <c r="K459" s="82"/>
    </row>
    <row r="460" spans="2:11" ht="39" customHeight="1">
      <c r="B460" s="41" t="s">
        <v>356</v>
      </c>
      <c r="C460" s="153">
        <v>805</v>
      </c>
      <c r="D460" s="50" t="s">
        <v>421</v>
      </c>
      <c r="E460" s="50" t="s">
        <v>427</v>
      </c>
      <c r="F460" s="50" t="s">
        <v>355</v>
      </c>
      <c r="G460" s="154">
        <f>SUM(G461:G462)</f>
        <v>50000</v>
      </c>
      <c r="H460" s="87" t="e">
        <f>G460/#REF!</f>
        <v>#REF!</v>
      </c>
      <c r="K460" s="82"/>
    </row>
    <row r="461" spans="2:11" ht="18" customHeight="1">
      <c r="B461" s="101" t="s">
        <v>536</v>
      </c>
      <c r="C461" s="153">
        <v>805</v>
      </c>
      <c r="D461" s="50" t="s">
        <v>421</v>
      </c>
      <c r="E461" s="50" t="s">
        <v>427</v>
      </c>
      <c r="F461" s="50" t="s">
        <v>355</v>
      </c>
      <c r="G461" s="154">
        <v>112.5</v>
      </c>
      <c r="H461" s="87" t="e">
        <f>G461/#REF!</f>
        <v>#REF!</v>
      </c>
      <c r="K461" s="82"/>
    </row>
    <row r="462" spans="2:11" ht="19.5" customHeight="1">
      <c r="B462" s="101" t="s">
        <v>538</v>
      </c>
      <c r="C462" s="153">
        <v>805</v>
      </c>
      <c r="D462" s="50" t="s">
        <v>421</v>
      </c>
      <c r="E462" s="50" t="s">
        <v>427</v>
      </c>
      <c r="F462" s="50" t="s">
        <v>355</v>
      </c>
      <c r="G462" s="154">
        <f>49887.4+0.1</f>
        <v>49887.5</v>
      </c>
      <c r="H462" s="87" t="e">
        <f>G462/#REF!</f>
        <v>#REF!</v>
      </c>
      <c r="K462" s="82"/>
    </row>
    <row r="463" spans="2:11" ht="52.5" customHeight="1">
      <c r="B463" s="101" t="s">
        <v>131</v>
      </c>
      <c r="C463" s="153">
        <v>805</v>
      </c>
      <c r="D463" s="50" t="s">
        <v>421</v>
      </c>
      <c r="E463" s="50" t="s">
        <v>427</v>
      </c>
      <c r="F463" s="50" t="s">
        <v>132</v>
      </c>
      <c r="G463" s="154">
        <f>G464</f>
        <v>49833.2</v>
      </c>
      <c r="H463" s="87" t="e">
        <f>G463/#REF!</f>
        <v>#REF!</v>
      </c>
      <c r="K463" s="82"/>
    </row>
    <row r="464" spans="2:11" ht="19.5" customHeight="1">
      <c r="B464" s="40" t="s">
        <v>561</v>
      </c>
      <c r="C464" s="153">
        <v>805</v>
      </c>
      <c r="D464" s="50" t="s">
        <v>421</v>
      </c>
      <c r="E464" s="50" t="s">
        <v>427</v>
      </c>
      <c r="F464" s="50" t="s">
        <v>133</v>
      </c>
      <c r="G464" s="154">
        <f>G465+G467+G466</f>
        <v>49833.2</v>
      </c>
      <c r="H464" s="87" t="e">
        <f>G464/#REF!</f>
        <v>#REF!</v>
      </c>
      <c r="K464" s="82"/>
    </row>
    <row r="465" spans="2:11" ht="54.75" customHeight="1">
      <c r="B465" s="101" t="s">
        <v>595</v>
      </c>
      <c r="C465" s="153">
        <v>805</v>
      </c>
      <c r="D465" s="50" t="s">
        <v>421</v>
      </c>
      <c r="E465" s="50" t="s">
        <v>427</v>
      </c>
      <c r="F465" s="50" t="s">
        <v>133</v>
      </c>
      <c r="G465" s="154">
        <v>49743.2</v>
      </c>
      <c r="H465" s="87" t="e">
        <f>G465/#REF!</f>
        <v>#REF!</v>
      </c>
      <c r="K465" s="82"/>
    </row>
    <row r="466" spans="2:11" ht="19.5" customHeight="1">
      <c r="B466" s="101" t="s">
        <v>538</v>
      </c>
      <c r="C466" s="153">
        <v>805</v>
      </c>
      <c r="D466" s="50" t="s">
        <v>421</v>
      </c>
      <c r="E466" s="50" t="s">
        <v>427</v>
      </c>
      <c r="F466" s="50" t="s">
        <v>133</v>
      </c>
      <c r="G466" s="154">
        <v>90</v>
      </c>
      <c r="H466" s="87" t="e">
        <f>G466/#REF!</f>
        <v>#REF!</v>
      </c>
      <c r="K466" s="82"/>
    </row>
    <row r="467" spans="2:11" ht="33" customHeight="1" hidden="1">
      <c r="B467" s="101" t="s">
        <v>134</v>
      </c>
      <c r="C467" s="153">
        <v>805</v>
      </c>
      <c r="D467" s="50" t="s">
        <v>421</v>
      </c>
      <c r="E467" s="50" t="s">
        <v>427</v>
      </c>
      <c r="F467" s="50" t="s">
        <v>133</v>
      </c>
      <c r="G467" s="154"/>
      <c r="H467" s="87"/>
      <c r="K467" s="82"/>
    </row>
    <row r="468" spans="2:11" ht="25.5" customHeight="1">
      <c r="B468" s="101" t="s">
        <v>498</v>
      </c>
      <c r="C468" s="153">
        <v>805</v>
      </c>
      <c r="D468" s="50" t="s">
        <v>421</v>
      </c>
      <c r="E468" s="50" t="s">
        <v>427</v>
      </c>
      <c r="F468" s="50" t="s">
        <v>499</v>
      </c>
      <c r="G468" s="154">
        <f>G469</f>
        <v>20</v>
      </c>
      <c r="H468" s="87" t="e">
        <f>G468/#REF!</f>
        <v>#REF!</v>
      </c>
      <c r="K468" s="82"/>
    </row>
    <row r="469" spans="2:11" ht="58.5" customHeight="1">
      <c r="B469" s="101" t="s">
        <v>128</v>
      </c>
      <c r="C469" s="153">
        <v>805</v>
      </c>
      <c r="D469" s="50" t="s">
        <v>421</v>
      </c>
      <c r="E469" s="50" t="s">
        <v>427</v>
      </c>
      <c r="F469" s="50" t="s">
        <v>512</v>
      </c>
      <c r="G469" s="154">
        <f>G470</f>
        <v>20</v>
      </c>
      <c r="H469" s="87" t="e">
        <f>G469/#REF!</f>
        <v>#REF!</v>
      </c>
      <c r="K469" s="82"/>
    </row>
    <row r="470" spans="2:11" ht="21.75" customHeight="1">
      <c r="B470" s="101" t="s">
        <v>484</v>
      </c>
      <c r="C470" s="153">
        <v>805</v>
      </c>
      <c r="D470" s="50" t="s">
        <v>421</v>
      </c>
      <c r="E470" s="50" t="s">
        <v>427</v>
      </c>
      <c r="F470" s="50" t="s">
        <v>512</v>
      </c>
      <c r="G470" s="154">
        <v>20</v>
      </c>
      <c r="H470" s="87" t="e">
        <f>G470/#REF!</f>
        <v>#REF!</v>
      </c>
      <c r="K470" s="82"/>
    </row>
    <row r="471" spans="2:11" ht="19.5" customHeight="1">
      <c r="B471" s="101" t="s">
        <v>494</v>
      </c>
      <c r="C471" s="153">
        <v>805</v>
      </c>
      <c r="D471" s="50" t="s">
        <v>421</v>
      </c>
      <c r="E471" s="50" t="s">
        <v>427</v>
      </c>
      <c r="F471" s="50" t="s">
        <v>631</v>
      </c>
      <c r="G471" s="154">
        <f>G472+G474+G476</f>
        <v>172.2</v>
      </c>
      <c r="H471" s="87" t="e">
        <f>G471/#REF!</f>
        <v>#REF!</v>
      </c>
      <c r="K471" s="82"/>
    </row>
    <row r="472" spans="2:11" ht="54.75" customHeight="1" hidden="1">
      <c r="B472" s="41" t="s">
        <v>138</v>
      </c>
      <c r="C472" s="153">
        <v>805</v>
      </c>
      <c r="D472" s="50" t="s">
        <v>421</v>
      </c>
      <c r="E472" s="50" t="s">
        <v>427</v>
      </c>
      <c r="F472" s="50" t="s">
        <v>139</v>
      </c>
      <c r="G472" s="154">
        <f>G473</f>
        <v>0</v>
      </c>
      <c r="H472" s="87"/>
      <c r="K472" s="82"/>
    </row>
    <row r="473" spans="2:11" ht="23.25" customHeight="1" hidden="1">
      <c r="B473" s="101" t="s">
        <v>538</v>
      </c>
      <c r="C473" s="153">
        <v>805</v>
      </c>
      <c r="D473" s="50" t="s">
        <v>421</v>
      </c>
      <c r="E473" s="50" t="s">
        <v>427</v>
      </c>
      <c r="F473" s="50" t="s">
        <v>139</v>
      </c>
      <c r="G473" s="154"/>
      <c r="H473" s="87"/>
      <c r="K473" s="82"/>
    </row>
    <row r="474" spans="2:11" ht="35.25" customHeight="1" hidden="1">
      <c r="B474" s="41" t="s">
        <v>360</v>
      </c>
      <c r="C474" s="153">
        <v>805</v>
      </c>
      <c r="D474" s="50" t="s">
        <v>421</v>
      </c>
      <c r="E474" s="50" t="s">
        <v>427</v>
      </c>
      <c r="F474" s="50" t="s">
        <v>24</v>
      </c>
      <c r="G474" s="154">
        <f>SUM(G475)</f>
        <v>0</v>
      </c>
      <c r="H474" s="87"/>
      <c r="K474" s="82"/>
    </row>
    <row r="475" spans="2:11" ht="20.25" customHeight="1" hidden="1">
      <c r="B475" s="101" t="s">
        <v>538</v>
      </c>
      <c r="C475" s="153">
        <v>805</v>
      </c>
      <c r="D475" s="50" t="s">
        <v>421</v>
      </c>
      <c r="E475" s="50" t="s">
        <v>427</v>
      </c>
      <c r="F475" s="50" t="s">
        <v>24</v>
      </c>
      <c r="G475" s="154"/>
      <c r="H475" s="87"/>
      <c r="K475" s="82"/>
    </row>
    <row r="476" spans="2:11" ht="44.25" customHeight="1">
      <c r="B476" s="101" t="s">
        <v>140</v>
      </c>
      <c r="C476" s="153">
        <v>805</v>
      </c>
      <c r="D476" s="50" t="s">
        <v>421</v>
      </c>
      <c r="E476" s="50" t="s">
        <v>427</v>
      </c>
      <c r="F476" s="50" t="s">
        <v>141</v>
      </c>
      <c r="G476" s="154">
        <f>G477</f>
        <v>172.2</v>
      </c>
      <c r="H476" s="87" t="e">
        <f>G476/#REF!</f>
        <v>#REF!</v>
      </c>
      <c r="K476" s="82"/>
    </row>
    <row r="477" spans="2:11" ht="25.5" customHeight="1">
      <c r="B477" s="101" t="s">
        <v>538</v>
      </c>
      <c r="C477" s="153">
        <v>805</v>
      </c>
      <c r="D477" s="50" t="s">
        <v>421</v>
      </c>
      <c r="E477" s="50" t="s">
        <v>427</v>
      </c>
      <c r="F477" s="50" t="s">
        <v>141</v>
      </c>
      <c r="G477" s="154">
        <v>172.2</v>
      </c>
      <c r="H477" s="87" t="e">
        <f>G477/#REF!</f>
        <v>#REF!</v>
      </c>
      <c r="K477" s="82"/>
    </row>
    <row r="478" spans="2:11" ht="28.5" customHeight="1">
      <c r="B478" s="101" t="s">
        <v>502</v>
      </c>
      <c r="C478" s="153">
        <v>805</v>
      </c>
      <c r="D478" s="50" t="s">
        <v>421</v>
      </c>
      <c r="E478" s="50" t="s">
        <v>427</v>
      </c>
      <c r="F478" s="50" t="s">
        <v>503</v>
      </c>
      <c r="G478" s="154">
        <f>G479</f>
        <v>6761.8</v>
      </c>
      <c r="H478" s="87" t="e">
        <f>G478/#REF!</f>
        <v>#REF!</v>
      </c>
      <c r="K478" s="82"/>
    </row>
    <row r="479" spans="2:11" ht="49.5" customHeight="1">
      <c r="B479" s="101" t="s">
        <v>144</v>
      </c>
      <c r="C479" s="153">
        <v>805</v>
      </c>
      <c r="D479" s="50" t="s">
        <v>421</v>
      </c>
      <c r="E479" s="50" t="s">
        <v>427</v>
      </c>
      <c r="F479" s="50" t="s">
        <v>145</v>
      </c>
      <c r="G479" s="154">
        <f>G480</f>
        <v>6761.8</v>
      </c>
      <c r="H479" s="87" t="e">
        <f>G479/#REF!</f>
        <v>#REF!</v>
      </c>
      <c r="K479" s="82"/>
    </row>
    <row r="480" spans="2:11" ht="26.25" customHeight="1">
      <c r="B480" s="101" t="s">
        <v>484</v>
      </c>
      <c r="C480" s="153">
        <v>805</v>
      </c>
      <c r="D480" s="50" t="s">
        <v>421</v>
      </c>
      <c r="E480" s="50" t="s">
        <v>427</v>
      </c>
      <c r="F480" s="50" t="s">
        <v>145</v>
      </c>
      <c r="G480" s="154">
        <v>6761.8</v>
      </c>
      <c r="H480" s="87" t="e">
        <f>G480/#REF!</f>
        <v>#REF!</v>
      </c>
      <c r="K480" s="82"/>
    </row>
    <row r="481" spans="2:11" ht="18" customHeight="1">
      <c r="B481" s="40" t="s">
        <v>492</v>
      </c>
      <c r="C481" s="153">
        <v>805</v>
      </c>
      <c r="D481" s="50" t="s">
        <v>421</v>
      </c>
      <c r="E481" s="50" t="s">
        <v>427</v>
      </c>
      <c r="F481" s="50" t="s">
        <v>493</v>
      </c>
      <c r="G481" s="154">
        <f>G482+G501</f>
        <v>50561.9</v>
      </c>
      <c r="H481" s="87" t="e">
        <f>G481/#REF!</f>
        <v>#REF!</v>
      </c>
      <c r="K481" s="82"/>
    </row>
    <row r="482" spans="2:11" ht="19.5" customHeight="1">
      <c r="B482" s="40" t="s">
        <v>494</v>
      </c>
      <c r="C482" s="153">
        <v>805</v>
      </c>
      <c r="D482" s="50" t="s">
        <v>421</v>
      </c>
      <c r="E482" s="50" t="s">
        <v>427</v>
      </c>
      <c r="F482" s="50" t="s">
        <v>495</v>
      </c>
      <c r="G482" s="154">
        <f>G483+G487+G491+G495+G498</f>
        <v>17242.4</v>
      </c>
      <c r="H482" s="87" t="e">
        <f>G482/#REF!</f>
        <v>#REF!</v>
      </c>
      <c r="K482" s="82"/>
    </row>
    <row r="483" spans="2:11" ht="18" customHeight="1">
      <c r="B483" s="40" t="s">
        <v>571</v>
      </c>
      <c r="C483" s="153">
        <v>805</v>
      </c>
      <c r="D483" s="50" t="s">
        <v>421</v>
      </c>
      <c r="E483" s="50" t="s">
        <v>427</v>
      </c>
      <c r="F483" s="50" t="s">
        <v>572</v>
      </c>
      <c r="G483" s="154">
        <f>G484+G486+G485</f>
        <v>1903.9000000000003</v>
      </c>
      <c r="H483" s="87" t="e">
        <f>G483/#REF!</f>
        <v>#REF!</v>
      </c>
      <c r="K483" s="82"/>
    </row>
    <row r="484" spans="2:11" ht="18" customHeight="1">
      <c r="B484" s="40" t="s">
        <v>146</v>
      </c>
      <c r="C484" s="153">
        <v>805</v>
      </c>
      <c r="D484" s="50" t="s">
        <v>421</v>
      </c>
      <c r="E484" s="50" t="s">
        <v>427</v>
      </c>
      <c r="F484" s="50" t="s">
        <v>572</v>
      </c>
      <c r="G484" s="154">
        <v>143.4</v>
      </c>
      <c r="H484" s="87" t="e">
        <f>G484/#REF!</f>
        <v>#REF!</v>
      </c>
      <c r="K484" s="82"/>
    </row>
    <row r="485" spans="2:11" ht="18" customHeight="1">
      <c r="B485" s="101" t="s">
        <v>536</v>
      </c>
      <c r="C485" s="153">
        <v>805</v>
      </c>
      <c r="D485" s="50" t="s">
        <v>421</v>
      </c>
      <c r="E485" s="50" t="s">
        <v>427</v>
      </c>
      <c r="F485" s="50" t="s">
        <v>572</v>
      </c>
      <c r="G485" s="154">
        <f>49.8-0.1</f>
        <v>49.699999999999996</v>
      </c>
      <c r="H485" s="87" t="e">
        <f>G485/#REF!</f>
        <v>#REF!</v>
      </c>
      <c r="K485" s="82"/>
    </row>
    <row r="486" spans="2:11" ht="18" customHeight="1">
      <c r="B486" s="101" t="s">
        <v>538</v>
      </c>
      <c r="C486" s="153">
        <v>805</v>
      </c>
      <c r="D486" s="50" t="s">
        <v>421</v>
      </c>
      <c r="E486" s="50" t="s">
        <v>427</v>
      </c>
      <c r="F486" s="50" t="s">
        <v>572</v>
      </c>
      <c r="G486" s="154">
        <f>1710.9-0.1</f>
        <v>1710.8000000000002</v>
      </c>
      <c r="H486" s="87" t="e">
        <f>G486/#REF!</f>
        <v>#REF!</v>
      </c>
      <c r="K486" s="82"/>
    </row>
    <row r="487" spans="2:11" ht="19.5" customHeight="1">
      <c r="B487" s="48" t="s">
        <v>573</v>
      </c>
      <c r="C487" s="153">
        <v>805</v>
      </c>
      <c r="D487" s="50" t="s">
        <v>421</v>
      </c>
      <c r="E487" s="50" t="s">
        <v>427</v>
      </c>
      <c r="F487" s="50" t="s">
        <v>574</v>
      </c>
      <c r="G487" s="154">
        <f>G489+G490+G488</f>
        <v>711.1</v>
      </c>
      <c r="H487" s="87" t="e">
        <f>G487/#REF!</f>
        <v>#REF!</v>
      </c>
      <c r="K487" s="82"/>
    </row>
    <row r="488" spans="2:11" ht="19.5" customHeight="1">
      <c r="B488" s="40" t="s">
        <v>146</v>
      </c>
      <c r="C488" s="153">
        <v>805</v>
      </c>
      <c r="D488" s="50" t="s">
        <v>421</v>
      </c>
      <c r="E488" s="50" t="s">
        <v>427</v>
      </c>
      <c r="F488" s="50" t="s">
        <v>574</v>
      </c>
      <c r="G488" s="154">
        <v>144</v>
      </c>
      <c r="H488" s="87" t="e">
        <f>G488/#REF!</f>
        <v>#REF!</v>
      </c>
      <c r="K488" s="82"/>
    </row>
    <row r="489" spans="2:11" ht="19.5" customHeight="1">
      <c r="B489" s="101" t="s">
        <v>536</v>
      </c>
      <c r="C489" s="153">
        <v>805</v>
      </c>
      <c r="D489" s="50" t="s">
        <v>421</v>
      </c>
      <c r="E489" s="50" t="s">
        <v>427</v>
      </c>
      <c r="F489" s="50" t="s">
        <v>574</v>
      </c>
      <c r="G489" s="154">
        <v>3.5</v>
      </c>
      <c r="H489" s="87" t="e">
        <f>G489/#REF!</f>
        <v>#REF!</v>
      </c>
      <c r="K489" s="82"/>
    </row>
    <row r="490" spans="2:11" ht="18.75" customHeight="1">
      <c r="B490" s="101" t="s">
        <v>538</v>
      </c>
      <c r="C490" s="153">
        <v>805</v>
      </c>
      <c r="D490" s="50" t="s">
        <v>421</v>
      </c>
      <c r="E490" s="50" t="s">
        <v>427</v>
      </c>
      <c r="F490" s="50" t="s">
        <v>574</v>
      </c>
      <c r="G490" s="154">
        <v>563.6</v>
      </c>
      <c r="H490" s="87" t="e">
        <f>G490/#REF!</f>
        <v>#REF!</v>
      </c>
      <c r="K490" s="82"/>
    </row>
    <row r="491" spans="2:11" ht="54.75" customHeight="1" hidden="1">
      <c r="B491" s="112" t="s">
        <v>496</v>
      </c>
      <c r="C491" s="153">
        <v>805</v>
      </c>
      <c r="D491" s="50" t="s">
        <v>421</v>
      </c>
      <c r="E491" s="50" t="s">
        <v>427</v>
      </c>
      <c r="F491" s="50" t="s">
        <v>497</v>
      </c>
      <c r="G491" s="154">
        <f>G492+G493+G494</f>
        <v>0</v>
      </c>
      <c r="H491" s="87"/>
      <c r="K491" s="82"/>
    </row>
    <row r="492" spans="2:11" ht="16.5" hidden="1">
      <c r="B492" s="101" t="s">
        <v>484</v>
      </c>
      <c r="C492" s="153">
        <v>805</v>
      </c>
      <c r="D492" s="50" t="s">
        <v>421</v>
      </c>
      <c r="E492" s="50" t="s">
        <v>427</v>
      </c>
      <c r="F492" s="50" t="s">
        <v>497</v>
      </c>
      <c r="G492" s="154"/>
      <c r="H492" s="87"/>
      <c r="K492" s="82"/>
    </row>
    <row r="493" spans="2:11" ht="16.5" hidden="1">
      <c r="B493" s="101" t="s">
        <v>536</v>
      </c>
      <c r="C493" s="153">
        <v>805</v>
      </c>
      <c r="D493" s="50" t="s">
        <v>421</v>
      </c>
      <c r="E493" s="50" t="s">
        <v>427</v>
      </c>
      <c r="F493" s="50" t="s">
        <v>497</v>
      </c>
      <c r="G493" s="154"/>
      <c r="H493" s="87"/>
      <c r="K493" s="82"/>
    </row>
    <row r="494" spans="2:11" ht="16.5" hidden="1">
      <c r="B494" s="101" t="s">
        <v>538</v>
      </c>
      <c r="C494" s="153">
        <v>805</v>
      </c>
      <c r="D494" s="50" t="s">
        <v>421</v>
      </c>
      <c r="E494" s="50" t="s">
        <v>427</v>
      </c>
      <c r="F494" s="50" t="s">
        <v>497</v>
      </c>
      <c r="G494" s="154"/>
      <c r="H494" s="87"/>
      <c r="K494" s="82"/>
    </row>
    <row r="495" spans="2:11" ht="56.25" customHeight="1">
      <c r="B495" s="112" t="s">
        <v>576</v>
      </c>
      <c r="C495" s="153">
        <v>805</v>
      </c>
      <c r="D495" s="50" t="s">
        <v>421</v>
      </c>
      <c r="E495" s="50" t="s">
        <v>427</v>
      </c>
      <c r="F495" s="50" t="s">
        <v>577</v>
      </c>
      <c r="G495" s="154">
        <f>G496+G497</f>
        <v>5874.8</v>
      </c>
      <c r="H495" s="87" t="e">
        <f>G495/#REF!</f>
        <v>#REF!</v>
      </c>
      <c r="K495" s="82"/>
    </row>
    <row r="496" spans="2:11" ht="16.5">
      <c r="B496" s="101" t="s">
        <v>536</v>
      </c>
      <c r="C496" s="153">
        <v>805</v>
      </c>
      <c r="D496" s="50" t="s">
        <v>421</v>
      </c>
      <c r="E496" s="50" t="s">
        <v>427</v>
      </c>
      <c r="F496" s="50" t="s">
        <v>577</v>
      </c>
      <c r="G496" s="154">
        <v>209.8</v>
      </c>
      <c r="H496" s="87" t="e">
        <f>G496/#REF!</f>
        <v>#REF!</v>
      </c>
      <c r="K496" s="82"/>
    </row>
    <row r="497" spans="2:11" ht="16.5">
      <c r="B497" s="101" t="s">
        <v>538</v>
      </c>
      <c r="C497" s="153">
        <v>805</v>
      </c>
      <c r="D497" s="50" t="s">
        <v>421</v>
      </c>
      <c r="E497" s="50" t="s">
        <v>427</v>
      </c>
      <c r="F497" s="50" t="s">
        <v>577</v>
      </c>
      <c r="G497" s="154">
        <f>5665</f>
        <v>5665</v>
      </c>
      <c r="H497" s="87" t="e">
        <f>G497/#REF!</f>
        <v>#REF!</v>
      </c>
      <c r="I497" s="82"/>
      <c r="K497" s="82"/>
    </row>
    <row r="498" spans="2:11" ht="16.5">
      <c r="B498" s="112" t="s">
        <v>578</v>
      </c>
      <c r="C498" s="153">
        <v>805</v>
      </c>
      <c r="D498" s="50" t="s">
        <v>421</v>
      </c>
      <c r="E498" s="50" t="s">
        <v>427</v>
      </c>
      <c r="F498" s="50" t="s">
        <v>579</v>
      </c>
      <c r="G498" s="154">
        <f>G499+G500</f>
        <v>8752.6</v>
      </c>
      <c r="H498" s="87" t="e">
        <f>G498/#REF!</f>
        <v>#REF!</v>
      </c>
      <c r="K498" s="82"/>
    </row>
    <row r="499" spans="2:11" ht="16.5">
      <c r="B499" s="101" t="s">
        <v>536</v>
      </c>
      <c r="C499" s="153">
        <v>805</v>
      </c>
      <c r="D499" s="50" t="s">
        <v>421</v>
      </c>
      <c r="E499" s="50" t="s">
        <v>427</v>
      </c>
      <c r="F499" s="50" t="s">
        <v>579</v>
      </c>
      <c r="G499" s="154">
        <v>111</v>
      </c>
      <c r="H499" s="87" t="e">
        <f>G499/#REF!</f>
        <v>#REF!</v>
      </c>
      <c r="K499" s="82"/>
    </row>
    <row r="500" spans="2:11" ht="16.5">
      <c r="B500" s="101" t="s">
        <v>538</v>
      </c>
      <c r="C500" s="153">
        <v>805</v>
      </c>
      <c r="D500" s="50" t="s">
        <v>421</v>
      </c>
      <c r="E500" s="50" t="s">
        <v>427</v>
      </c>
      <c r="F500" s="50" t="s">
        <v>579</v>
      </c>
      <c r="G500" s="154">
        <f>8641.7-0.1</f>
        <v>8641.6</v>
      </c>
      <c r="H500" s="87" t="e">
        <f>G500/#REF!</f>
        <v>#REF!</v>
      </c>
      <c r="K500" s="82"/>
    </row>
    <row r="501" spans="2:11" ht="16.5">
      <c r="B501" s="101" t="s">
        <v>324</v>
      </c>
      <c r="C501" s="153">
        <v>805</v>
      </c>
      <c r="D501" s="50" t="s">
        <v>421</v>
      </c>
      <c r="E501" s="50" t="s">
        <v>427</v>
      </c>
      <c r="F501" s="50" t="s">
        <v>581</v>
      </c>
      <c r="G501" s="154">
        <f>G502+G505</f>
        <v>33319.5</v>
      </c>
      <c r="H501" s="87" t="e">
        <f>G501/#REF!</f>
        <v>#REF!</v>
      </c>
      <c r="K501" s="82"/>
    </row>
    <row r="502" spans="2:11" ht="16.5">
      <c r="B502" s="40" t="s">
        <v>154</v>
      </c>
      <c r="C502" s="153">
        <v>805</v>
      </c>
      <c r="D502" s="50" t="s">
        <v>421</v>
      </c>
      <c r="E502" s="50" t="s">
        <v>427</v>
      </c>
      <c r="F502" s="50" t="s">
        <v>155</v>
      </c>
      <c r="G502" s="154">
        <f>G503+G504</f>
        <v>1483.3999999999999</v>
      </c>
      <c r="H502" s="87" t="e">
        <f>G502/#REF!</f>
        <v>#REF!</v>
      </c>
      <c r="K502" s="82"/>
    </row>
    <row r="503" spans="2:11" ht="16.5">
      <c r="B503" s="101" t="s">
        <v>536</v>
      </c>
      <c r="C503" s="153">
        <v>805</v>
      </c>
      <c r="D503" s="50" t="s">
        <v>421</v>
      </c>
      <c r="E503" s="50" t="s">
        <v>427</v>
      </c>
      <c r="F503" s="50" t="s">
        <v>155</v>
      </c>
      <c r="G503" s="154">
        <v>41.8</v>
      </c>
      <c r="H503" s="87" t="e">
        <f>G503/#REF!</f>
        <v>#REF!</v>
      </c>
      <c r="K503" s="82"/>
    </row>
    <row r="504" spans="2:11" ht="16.5">
      <c r="B504" s="101" t="s">
        <v>538</v>
      </c>
      <c r="C504" s="153">
        <v>805</v>
      </c>
      <c r="D504" s="50" t="s">
        <v>421</v>
      </c>
      <c r="E504" s="50" t="s">
        <v>427</v>
      </c>
      <c r="F504" s="50" t="s">
        <v>155</v>
      </c>
      <c r="G504" s="154">
        <v>1441.6</v>
      </c>
      <c r="H504" s="87" t="e">
        <f>G504/#REF!</f>
        <v>#REF!</v>
      </c>
      <c r="K504" s="82"/>
    </row>
    <row r="505" spans="2:11" ht="48.75" customHeight="1">
      <c r="B505" s="112" t="s">
        <v>156</v>
      </c>
      <c r="C505" s="153">
        <v>805</v>
      </c>
      <c r="D505" s="50" t="s">
        <v>421</v>
      </c>
      <c r="E505" s="50" t="s">
        <v>427</v>
      </c>
      <c r="F505" s="50" t="s">
        <v>157</v>
      </c>
      <c r="G505" s="154">
        <f>G506+G507</f>
        <v>31836.100000000002</v>
      </c>
      <c r="H505" s="87" t="e">
        <f>G505/#REF!</f>
        <v>#REF!</v>
      </c>
      <c r="K505" s="82"/>
    </row>
    <row r="506" spans="2:11" ht="16.5">
      <c r="B506" s="101" t="s">
        <v>536</v>
      </c>
      <c r="C506" s="153">
        <v>805</v>
      </c>
      <c r="D506" s="50" t="s">
        <v>421</v>
      </c>
      <c r="E506" s="50" t="s">
        <v>427</v>
      </c>
      <c r="F506" s="50" t="s">
        <v>157</v>
      </c>
      <c r="G506" s="154">
        <v>215.9</v>
      </c>
      <c r="H506" s="87" t="e">
        <f>G506/#REF!</f>
        <v>#REF!</v>
      </c>
      <c r="K506" s="82"/>
    </row>
    <row r="507" spans="2:11" ht="16.5">
      <c r="B507" s="101" t="s">
        <v>538</v>
      </c>
      <c r="C507" s="153">
        <v>805</v>
      </c>
      <c r="D507" s="50" t="s">
        <v>421</v>
      </c>
      <c r="E507" s="50" t="s">
        <v>427</v>
      </c>
      <c r="F507" s="50" t="s">
        <v>157</v>
      </c>
      <c r="G507" s="154">
        <v>31620.2</v>
      </c>
      <c r="H507" s="87" t="e">
        <f>G507/#REF!</f>
        <v>#REF!</v>
      </c>
      <c r="K507" s="82"/>
    </row>
    <row r="508" spans="2:11" ht="16.5">
      <c r="B508" s="40" t="s">
        <v>325</v>
      </c>
      <c r="C508" s="153">
        <v>805</v>
      </c>
      <c r="D508" s="50" t="s">
        <v>427</v>
      </c>
      <c r="E508" s="50"/>
      <c r="F508" s="50"/>
      <c r="G508" s="154">
        <f>G509</f>
        <v>1233.4</v>
      </c>
      <c r="H508" s="87" t="e">
        <f>G508/#REF!</f>
        <v>#REF!</v>
      </c>
      <c r="I508" s="94"/>
      <c r="K508" s="82"/>
    </row>
    <row r="509" spans="2:11" ht="16.5">
      <c r="B509" s="66" t="s">
        <v>461</v>
      </c>
      <c r="C509" s="153">
        <v>805</v>
      </c>
      <c r="D509" s="50" t="s">
        <v>427</v>
      </c>
      <c r="E509" s="50" t="s">
        <v>427</v>
      </c>
      <c r="F509" s="50"/>
      <c r="G509" s="154">
        <f>G510</f>
        <v>1233.4</v>
      </c>
      <c r="H509" s="87" t="e">
        <f>G509/#REF!</f>
        <v>#REF!</v>
      </c>
      <c r="K509" s="82"/>
    </row>
    <row r="510" spans="2:11" ht="21.75" customHeight="1">
      <c r="B510" s="41" t="s">
        <v>202</v>
      </c>
      <c r="C510" s="153">
        <v>805</v>
      </c>
      <c r="D510" s="50" t="s">
        <v>427</v>
      </c>
      <c r="E510" s="50" t="s">
        <v>427</v>
      </c>
      <c r="F510" s="50" t="s">
        <v>203</v>
      </c>
      <c r="G510" s="154">
        <f>G511</f>
        <v>1233.4</v>
      </c>
      <c r="H510" s="87" t="e">
        <f>G510/#REF!</f>
        <v>#REF!</v>
      </c>
      <c r="K510" s="82"/>
    </row>
    <row r="511" spans="2:11" ht="16.5">
      <c r="B511" s="41" t="s">
        <v>204</v>
      </c>
      <c r="C511" s="153">
        <v>805</v>
      </c>
      <c r="D511" s="50" t="s">
        <v>427</v>
      </c>
      <c r="E511" s="50" t="s">
        <v>427</v>
      </c>
      <c r="F511" s="50" t="s">
        <v>205</v>
      </c>
      <c r="G511" s="154">
        <f>G512+G516</f>
        <v>1233.4</v>
      </c>
      <c r="H511" s="87" t="e">
        <f>G511/#REF!</f>
        <v>#REF!</v>
      </c>
      <c r="K511" s="82"/>
    </row>
    <row r="512" spans="2:11" ht="33">
      <c r="B512" s="112" t="s">
        <v>206</v>
      </c>
      <c r="C512" s="153">
        <v>805</v>
      </c>
      <c r="D512" s="50" t="s">
        <v>427</v>
      </c>
      <c r="E512" s="50" t="s">
        <v>427</v>
      </c>
      <c r="F512" s="50" t="s">
        <v>207</v>
      </c>
      <c r="G512" s="154">
        <f>G513+G514+G515</f>
        <v>68.5</v>
      </c>
      <c r="H512" s="87" t="e">
        <f>G512/#REF!</f>
        <v>#REF!</v>
      </c>
      <c r="K512" s="82"/>
    </row>
    <row r="513" spans="2:11" ht="16.5" hidden="1">
      <c r="B513" s="66" t="s">
        <v>208</v>
      </c>
      <c r="C513" s="153">
        <v>805</v>
      </c>
      <c r="D513" s="50" t="s">
        <v>427</v>
      </c>
      <c r="E513" s="50" t="s">
        <v>427</v>
      </c>
      <c r="F513" s="50" t="s">
        <v>207</v>
      </c>
      <c r="G513" s="154"/>
      <c r="H513" s="87"/>
      <c r="K513" s="82"/>
    </row>
    <row r="514" spans="2:11" ht="16.5">
      <c r="B514" s="101" t="s">
        <v>536</v>
      </c>
      <c r="C514" s="153">
        <v>805</v>
      </c>
      <c r="D514" s="50" t="s">
        <v>427</v>
      </c>
      <c r="E514" s="50" t="s">
        <v>427</v>
      </c>
      <c r="F514" s="50" t="s">
        <v>207</v>
      </c>
      <c r="G514" s="154">
        <v>1</v>
      </c>
      <c r="H514" s="87" t="e">
        <f>G514/#REF!</f>
        <v>#REF!</v>
      </c>
      <c r="K514" s="82"/>
    </row>
    <row r="515" spans="2:11" ht="23.25" customHeight="1">
      <c r="B515" s="101" t="s">
        <v>538</v>
      </c>
      <c r="C515" s="153">
        <v>805</v>
      </c>
      <c r="D515" s="50" t="s">
        <v>427</v>
      </c>
      <c r="E515" s="50" t="s">
        <v>427</v>
      </c>
      <c r="F515" s="50" t="s">
        <v>207</v>
      </c>
      <c r="G515" s="154">
        <v>67.5</v>
      </c>
      <c r="H515" s="87" t="e">
        <f>G515/#REF!</f>
        <v>#REF!</v>
      </c>
      <c r="K515" s="82"/>
    </row>
    <row r="516" spans="2:11" ht="39.75" customHeight="1">
      <c r="B516" s="112" t="s">
        <v>210</v>
      </c>
      <c r="C516" s="153">
        <v>805</v>
      </c>
      <c r="D516" s="50" t="s">
        <v>427</v>
      </c>
      <c r="E516" s="50" t="s">
        <v>427</v>
      </c>
      <c r="F516" s="50" t="s">
        <v>211</v>
      </c>
      <c r="G516" s="154">
        <f>SUM(G517:G519)</f>
        <v>1164.9</v>
      </c>
      <c r="H516" s="87" t="e">
        <f>G516/#REF!</f>
        <v>#REF!</v>
      </c>
      <c r="K516" s="82"/>
    </row>
    <row r="517" spans="2:11" ht="16.5" hidden="1">
      <c r="B517" s="66" t="s">
        <v>208</v>
      </c>
      <c r="C517" s="153">
        <v>805</v>
      </c>
      <c r="D517" s="50" t="s">
        <v>427</v>
      </c>
      <c r="E517" s="50" t="s">
        <v>427</v>
      </c>
      <c r="F517" s="50" t="s">
        <v>211</v>
      </c>
      <c r="G517" s="154"/>
      <c r="H517" s="87"/>
      <c r="K517" s="82"/>
    </row>
    <row r="518" spans="2:11" ht="16.5">
      <c r="B518" s="101" t="s">
        <v>536</v>
      </c>
      <c r="C518" s="153">
        <v>805</v>
      </c>
      <c r="D518" s="50" t="s">
        <v>427</v>
      </c>
      <c r="E518" s="50" t="s">
        <v>427</v>
      </c>
      <c r="F518" s="50" t="s">
        <v>211</v>
      </c>
      <c r="G518" s="154">
        <v>17</v>
      </c>
      <c r="H518" s="87" t="e">
        <f>G518/#REF!</f>
        <v>#REF!</v>
      </c>
      <c r="K518" s="82"/>
    </row>
    <row r="519" spans="2:11" ht="16.5">
      <c r="B519" s="101" t="s">
        <v>538</v>
      </c>
      <c r="C519" s="153">
        <v>805</v>
      </c>
      <c r="D519" s="50" t="s">
        <v>427</v>
      </c>
      <c r="E519" s="50" t="s">
        <v>427</v>
      </c>
      <c r="F519" s="50" t="s">
        <v>211</v>
      </c>
      <c r="G519" s="154">
        <v>1147.9</v>
      </c>
      <c r="H519" s="87" t="e">
        <f>G519/#REF!</f>
        <v>#REF!</v>
      </c>
      <c r="K519" s="82"/>
    </row>
    <row r="520" spans="2:11" ht="16.5">
      <c r="B520" s="40" t="s">
        <v>311</v>
      </c>
      <c r="C520" s="153">
        <v>805</v>
      </c>
      <c r="D520" s="50" t="s">
        <v>434</v>
      </c>
      <c r="E520" s="50"/>
      <c r="F520" s="50"/>
      <c r="G520" s="154">
        <f>G521+G534</f>
        <v>99643.5</v>
      </c>
      <c r="H520" s="87" t="e">
        <f>G520/#REF!</f>
        <v>#REF!</v>
      </c>
      <c r="K520" s="82"/>
    </row>
    <row r="521" spans="2:11" ht="16.5">
      <c r="B521" s="101" t="s">
        <v>465</v>
      </c>
      <c r="C521" s="153">
        <v>805</v>
      </c>
      <c r="D521" s="50" t="s">
        <v>434</v>
      </c>
      <c r="E521" s="50" t="s">
        <v>413</v>
      </c>
      <c r="F521" s="50"/>
      <c r="G521" s="154">
        <f>SUM(G526,G522)</f>
        <v>12492.900000000001</v>
      </c>
      <c r="H521" s="87" t="e">
        <f>G521/#REF!</f>
        <v>#REF!</v>
      </c>
      <c r="K521" s="82"/>
    </row>
    <row r="522" spans="2:11" ht="16.5">
      <c r="B522" s="159" t="s">
        <v>46</v>
      </c>
      <c r="C522" s="153">
        <v>805</v>
      </c>
      <c r="D522" s="50" t="s">
        <v>434</v>
      </c>
      <c r="E522" s="50" t="s">
        <v>413</v>
      </c>
      <c r="F522" s="160" t="s">
        <v>47</v>
      </c>
      <c r="G522" s="154">
        <f>G523</f>
        <v>4739.8</v>
      </c>
      <c r="H522" s="87" t="e">
        <f>G522/#REF!</f>
        <v>#REF!</v>
      </c>
      <c r="K522" s="82"/>
    </row>
    <row r="523" spans="2:11" ht="22.5" customHeight="1">
      <c r="B523" s="159" t="s">
        <v>48</v>
      </c>
      <c r="C523" s="153">
        <v>805</v>
      </c>
      <c r="D523" s="50" t="s">
        <v>434</v>
      </c>
      <c r="E523" s="50" t="s">
        <v>413</v>
      </c>
      <c r="F523" s="160" t="s">
        <v>49</v>
      </c>
      <c r="G523" s="154">
        <f>G524</f>
        <v>4739.8</v>
      </c>
      <c r="H523" s="87" t="e">
        <f>G523/#REF!</f>
        <v>#REF!</v>
      </c>
      <c r="K523" s="82"/>
    </row>
    <row r="524" spans="2:11" ht="42" customHeight="1">
      <c r="B524" s="159" t="s">
        <v>602</v>
      </c>
      <c r="C524" s="153">
        <v>805</v>
      </c>
      <c r="D524" s="50" t="s">
        <v>434</v>
      </c>
      <c r="E524" s="50" t="s">
        <v>413</v>
      </c>
      <c r="F524" s="160" t="s">
        <v>359</v>
      </c>
      <c r="G524" s="154">
        <f>G525</f>
        <v>4739.8</v>
      </c>
      <c r="H524" s="87" t="e">
        <f>G524/#REF!</f>
        <v>#REF!</v>
      </c>
      <c r="K524" s="82"/>
    </row>
    <row r="525" spans="2:11" ht="16.5">
      <c r="B525" s="159" t="s">
        <v>54</v>
      </c>
      <c r="C525" s="153">
        <v>805</v>
      </c>
      <c r="D525" s="50" t="s">
        <v>434</v>
      </c>
      <c r="E525" s="50" t="s">
        <v>413</v>
      </c>
      <c r="F525" s="160" t="s">
        <v>359</v>
      </c>
      <c r="G525" s="154">
        <v>4739.8</v>
      </c>
      <c r="H525" s="87" t="e">
        <f>G525/#REF!</f>
        <v>#REF!</v>
      </c>
      <c r="K525" s="82"/>
    </row>
    <row r="526" spans="2:11" ht="18" customHeight="1">
      <c r="B526" s="101" t="s">
        <v>502</v>
      </c>
      <c r="C526" s="153">
        <v>805</v>
      </c>
      <c r="D526" s="50" t="s">
        <v>434</v>
      </c>
      <c r="E526" s="50" t="s">
        <v>413</v>
      </c>
      <c r="F526" s="50" t="s">
        <v>503</v>
      </c>
      <c r="G526" s="154">
        <f>G527</f>
        <v>7753.1</v>
      </c>
      <c r="H526" s="87" t="e">
        <f>G526/#REF!</f>
        <v>#REF!</v>
      </c>
      <c r="K526" s="82"/>
    </row>
    <row r="527" spans="2:11" ht="39" customHeight="1">
      <c r="B527" s="101" t="s">
        <v>85</v>
      </c>
      <c r="C527" s="153">
        <v>805</v>
      </c>
      <c r="D527" s="50" t="s">
        <v>434</v>
      </c>
      <c r="E527" s="50" t="s">
        <v>413</v>
      </c>
      <c r="F527" s="50" t="s">
        <v>59</v>
      </c>
      <c r="G527" s="154">
        <f>G528+G532</f>
        <v>7753.1</v>
      </c>
      <c r="H527" s="87" t="e">
        <f>G527/#REF!</f>
        <v>#REF!</v>
      </c>
      <c r="K527" s="82"/>
    </row>
    <row r="528" spans="2:11" ht="140.25" customHeight="1">
      <c r="B528" s="101" t="s">
        <v>86</v>
      </c>
      <c r="C528" s="153">
        <v>805</v>
      </c>
      <c r="D528" s="50" t="s">
        <v>434</v>
      </c>
      <c r="E528" s="50" t="s">
        <v>413</v>
      </c>
      <c r="F528" s="50" t="s">
        <v>87</v>
      </c>
      <c r="G528" s="154">
        <f>SUM(G529:G531)</f>
        <v>2706.9</v>
      </c>
      <c r="H528" s="87" t="e">
        <f>G528/#REF!</f>
        <v>#REF!</v>
      </c>
      <c r="K528" s="82"/>
    </row>
    <row r="529" spans="2:11" ht="18.75" customHeight="1">
      <c r="B529" s="40" t="s">
        <v>241</v>
      </c>
      <c r="C529" s="153">
        <v>805</v>
      </c>
      <c r="D529" s="50" t="s">
        <v>434</v>
      </c>
      <c r="E529" s="50" t="s">
        <v>413</v>
      </c>
      <c r="F529" s="50" t="s">
        <v>87</v>
      </c>
      <c r="G529" s="154">
        <v>1169.2</v>
      </c>
      <c r="H529" s="87" t="e">
        <f>G529/#REF!</f>
        <v>#REF!</v>
      </c>
      <c r="K529" s="82"/>
    </row>
    <row r="530" spans="2:11" ht="18.75" customHeight="1">
      <c r="B530" s="101" t="s">
        <v>109</v>
      </c>
      <c r="C530" s="153">
        <v>805</v>
      </c>
      <c r="D530" s="50" t="s">
        <v>434</v>
      </c>
      <c r="E530" s="50" t="s">
        <v>413</v>
      </c>
      <c r="F530" s="50" t="s">
        <v>87</v>
      </c>
      <c r="G530" s="154">
        <v>848.8</v>
      </c>
      <c r="H530" s="87" t="e">
        <f>G530/#REF!</f>
        <v>#REF!</v>
      </c>
      <c r="K530" s="82"/>
    </row>
    <row r="531" spans="2:11" ht="59.25" customHeight="1">
      <c r="B531" s="101" t="s">
        <v>595</v>
      </c>
      <c r="C531" s="153">
        <v>805</v>
      </c>
      <c r="D531" s="50" t="s">
        <v>434</v>
      </c>
      <c r="E531" s="50" t="s">
        <v>413</v>
      </c>
      <c r="F531" s="50" t="s">
        <v>87</v>
      </c>
      <c r="G531" s="154">
        <v>688.9</v>
      </c>
      <c r="H531" s="87" t="e">
        <f>G531/#REF!</f>
        <v>#REF!</v>
      </c>
      <c r="K531" s="82"/>
    </row>
    <row r="532" spans="2:11" ht="138" customHeight="1">
      <c r="B532" s="40" t="s">
        <v>271</v>
      </c>
      <c r="C532" s="153">
        <v>805</v>
      </c>
      <c r="D532" s="50" t="s">
        <v>434</v>
      </c>
      <c r="E532" s="50" t="s">
        <v>413</v>
      </c>
      <c r="F532" s="50" t="s">
        <v>272</v>
      </c>
      <c r="G532" s="154">
        <f>G533</f>
        <v>5046.2</v>
      </c>
      <c r="H532" s="87" t="e">
        <f>G532/#REF!</f>
        <v>#REF!</v>
      </c>
      <c r="K532" s="82"/>
    </row>
    <row r="533" spans="2:11" ht="18.75" customHeight="1">
      <c r="B533" s="40" t="s">
        <v>241</v>
      </c>
      <c r="C533" s="153">
        <v>805</v>
      </c>
      <c r="D533" s="50" t="s">
        <v>326</v>
      </c>
      <c r="E533" s="50" t="s">
        <v>413</v>
      </c>
      <c r="F533" s="50" t="s">
        <v>272</v>
      </c>
      <c r="G533" s="154">
        <v>5046.2</v>
      </c>
      <c r="H533" s="87" t="e">
        <f>G533/#REF!</f>
        <v>#REF!</v>
      </c>
      <c r="K533" s="82"/>
    </row>
    <row r="534" spans="2:11" ht="18.75" customHeight="1">
      <c r="B534" s="40" t="s">
        <v>466</v>
      </c>
      <c r="C534" s="153">
        <v>805</v>
      </c>
      <c r="D534" s="50" t="s">
        <v>434</v>
      </c>
      <c r="E534" s="50" t="s">
        <v>415</v>
      </c>
      <c r="F534" s="50"/>
      <c r="G534" s="154">
        <f>G539+G535</f>
        <v>87150.59999999999</v>
      </c>
      <c r="H534" s="87" t="e">
        <f>G534/#REF!</f>
        <v>#REF!</v>
      </c>
      <c r="I534" s="94"/>
      <c r="K534" s="82"/>
    </row>
    <row r="535" spans="2:11" ht="18.75" customHeight="1">
      <c r="B535" s="66" t="s">
        <v>46</v>
      </c>
      <c r="C535" s="153">
        <v>805</v>
      </c>
      <c r="D535" s="50" t="s">
        <v>434</v>
      </c>
      <c r="E535" s="50" t="s">
        <v>415</v>
      </c>
      <c r="F535" s="50" t="s">
        <v>47</v>
      </c>
      <c r="G535" s="154">
        <f>G536</f>
        <v>2015.7</v>
      </c>
      <c r="H535" s="87" t="e">
        <f>G535/#REF!</f>
        <v>#REF!</v>
      </c>
      <c r="K535" s="82"/>
    </row>
    <row r="536" spans="2:11" ht="18.75" customHeight="1">
      <c r="B536" s="66" t="s">
        <v>48</v>
      </c>
      <c r="C536" s="153">
        <v>805</v>
      </c>
      <c r="D536" s="50" t="s">
        <v>434</v>
      </c>
      <c r="E536" s="50" t="s">
        <v>415</v>
      </c>
      <c r="F536" s="50" t="s">
        <v>49</v>
      </c>
      <c r="G536" s="154">
        <f>G537</f>
        <v>2015.7</v>
      </c>
      <c r="H536" s="87" t="e">
        <f>G536/#REF!</f>
        <v>#REF!</v>
      </c>
      <c r="K536" s="82"/>
    </row>
    <row r="537" spans="2:11" ht="55.5" customHeight="1">
      <c r="B537" s="48" t="s">
        <v>136</v>
      </c>
      <c r="C537" s="153">
        <v>805</v>
      </c>
      <c r="D537" s="50" t="s">
        <v>434</v>
      </c>
      <c r="E537" s="50" t="s">
        <v>415</v>
      </c>
      <c r="F537" s="50" t="s">
        <v>2</v>
      </c>
      <c r="G537" s="154">
        <f>G538</f>
        <v>2015.7</v>
      </c>
      <c r="H537" s="87" t="e">
        <f>G537/#REF!</f>
        <v>#REF!</v>
      </c>
      <c r="K537" s="82"/>
    </row>
    <row r="538" spans="2:11" ht="18.75" customHeight="1">
      <c r="B538" s="101" t="s">
        <v>54</v>
      </c>
      <c r="C538" s="153">
        <v>805</v>
      </c>
      <c r="D538" s="50" t="s">
        <v>434</v>
      </c>
      <c r="E538" s="50" t="s">
        <v>415</v>
      </c>
      <c r="F538" s="50" t="s">
        <v>2</v>
      </c>
      <c r="G538" s="154">
        <v>2015.7</v>
      </c>
      <c r="H538" s="87" t="e">
        <f>G538/#REF!</f>
        <v>#REF!</v>
      </c>
      <c r="K538" s="82"/>
    </row>
    <row r="539" spans="1:11" s="90" customFormat="1" ht="19.5" customHeight="1">
      <c r="A539" s="79"/>
      <c r="B539" s="66" t="s">
        <v>498</v>
      </c>
      <c r="C539" s="153">
        <v>805</v>
      </c>
      <c r="D539" s="50" t="s">
        <v>434</v>
      </c>
      <c r="E539" s="50" t="s">
        <v>415</v>
      </c>
      <c r="F539" s="50" t="s">
        <v>499</v>
      </c>
      <c r="G539" s="154">
        <f>G540+G542</f>
        <v>85134.9</v>
      </c>
      <c r="H539" s="87" t="e">
        <f>G539/#REF!</f>
        <v>#REF!</v>
      </c>
      <c r="I539" s="95"/>
      <c r="J539" s="96"/>
      <c r="K539" s="82"/>
    </row>
    <row r="540" spans="1:11" s="93" customFormat="1" ht="90" customHeight="1">
      <c r="A540" s="91"/>
      <c r="B540" s="66" t="s">
        <v>276</v>
      </c>
      <c r="C540" s="153">
        <v>805</v>
      </c>
      <c r="D540" s="50" t="s">
        <v>434</v>
      </c>
      <c r="E540" s="50" t="s">
        <v>415</v>
      </c>
      <c r="F540" s="50" t="s">
        <v>277</v>
      </c>
      <c r="G540" s="154">
        <f>G541</f>
        <v>44182.4</v>
      </c>
      <c r="H540" s="87" t="e">
        <f>G540/#REF!</f>
        <v>#REF!</v>
      </c>
      <c r="I540" s="97"/>
      <c r="J540" s="98"/>
      <c r="K540" s="82"/>
    </row>
    <row r="541" spans="2:11" s="79" customFormat="1" ht="20.25" customHeight="1">
      <c r="B541" s="40" t="s">
        <v>241</v>
      </c>
      <c r="C541" s="153">
        <v>805</v>
      </c>
      <c r="D541" s="50" t="s">
        <v>434</v>
      </c>
      <c r="E541" s="50" t="s">
        <v>415</v>
      </c>
      <c r="F541" s="50" t="s">
        <v>277</v>
      </c>
      <c r="G541" s="154">
        <v>44182.4</v>
      </c>
      <c r="H541" s="87" t="e">
        <f>G541/#REF!</f>
        <v>#REF!</v>
      </c>
      <c r="I541" s="88"/>
      <c r="J541" s="78"/>
      <c r="K541" s="82"/>
    </row>
    <row r="542" spans="2:11" s="79" customFormat="1" ht="52.5" customHeight="1">
      <c r="B542" s="40" t="s">
        <v>278</v>
      </c>
      <c r="C542" s="153">
        <v>805</v>
      </c>
      <c r="D542" s="50" t="s">
        <v>434</v>
      </c>
      <c r="E542" s="50" t="s">
        <v>415</v>
      </c>
      <c r="F542" s="50" t="s">
        <v>279</v>
      </c>
      <c r="G542" s="154">
        <f>G543+G544</f>
        <v>40952.5</v>
      </c>
      <c r="H542" s="87" t="e">
        <f>G542/#REF!</f>
        <v>#REF!</v>
      </c>
      <c r="I542" s="88"/>
      <c r="J542" s="78"/>
      <c r="K542" s="82"/>
    </row>
    <row r="543" spans="2:11" s="79" customFormat="1" ht="19.5" customHeight="1">
      <c r="B543" s="40" t="s">
        <v>241</v>
      </c>
      <c r="C543" s="153">
        <v>805</v>
      </c>
      <c r="D543" s="50" t="s">
        <v>434</v>
      </c>
      <c r="E543" s="50" t="s">
        <v>415</v>
      </c>
      <c r="F543" s="50" t="s">
        <v>279</v>
      </c>
      <c r="G543" s="154">
        <v>28057</v>
      </c>
      <c r="H543" s="87" t="e">
        <f>G543/#REF!</f>
        <v>#REF!</v>
      </c>
      <c r="I543" s="88"/>
      <c r="J543" s="78"/>
      <c r="K543" s="82"/>
    </row>
    <row r="544" spans="2:11" s="79" customFormat="1" ht="19.5" customHeight="1">
      <c r="B544" s="101" t="s">
        <v>109</v>
      </c>
      <c r="C544" s="153">
        <v>805</v>
      </c>
      <c r="D544" s="50" t="s">
        <v>434</v>
      </c>
      <c r="E544" s="50" t="s">
        <v>415</v>
      </c>
      <c r="F544" s="50" t="s">
        <v>279</v>
      </c>
      <c r="G544" s="154">
        <v>12895.5</v>
      </c>
      <c r="H544" s="87" t="e">
        <f>G544/#REF!</f>
        <v>#REF!</v>
      </c>
      <c r="I544" s="88"/>
      <c r="J544" s="78"/>
      <c r="K544" s="82"/>
    </row>
    <row r="545" spans="2:11" ht="18" customHeight="1">
      <c r="B545" s="115" t="s">
        <v>327</v>
      </c>
      <c r="C545" s="153">
        <v>806</v>
      </c>
      <c r="D545" s="50"/>
      <c r="E545" s="50"/>
      <c r="F545" s="50"/>
      <c r="G545" s="154">
        <f>G546+G552+G631</f>
        <v>358737</v>
      </c>
      <c r="H545" s="87" t="e">
        <f>G545/#REF!</f>
        <v>#REF!</v>
      </c>
      <c r="K545" s="82"/>
    </row>
    <row r="546" spans="2:11" ht="18" customHeight="1">
      <c r="B546" s="152" t="s">
        <v>302</v>
      </c>
      <c r="C546" s="153">
        <v>806</v>
      </c>
      <c r="D546" s="50" t="s">
        <v>409</v>
      </c>
      <c r="E546" s="50"/>
      <c r="F546" s="50"/>
      <c r="G546" s="154">
        <f>G547</f>
        <v>88.3</v>
      </c>
      <c r="H546" s="87" t="e">
        <f>G546/#REF!</f>
        <v>#REF!</v>
      </c>
      <c r="K546" s="82"/>
    </row>
    <row r="547" spans="2:11" ht="18" customHeight="1">
      <c r="B547" s="66" t="s">
        <v>420</v>
      </c>
      <c r="C547" s="153">
        <v>806</v>
      </c>
      <c r="D547" s="155" t="s">
        <v>409</v>
      </c>
      <c r="E547" s="50" t="s">
        <v>421</v>
      </c>
      <c r="F547" s="50"/>
      <c r="G547" s="154">
        <f>G548</f>
        <v>88.3</v>
      </c>
      <c r="H547" s="87" t="e">
        <f>G547/#REF!</f>
        <v>#REF!</v>
      </c>
      <c r="K547" s="82"/>
    </row>
    <row r="548" spans="2:11" ht="21" customHeight="1">
      <c r="B548" s="156" t="s">
        <v>526</v>
      </c>
      <c r="C548" s="153">
        <v>806</v>
      </c>
      <c r="D548" s="155" t="s">
        <v>409</v>
      </c>
      <c r="E548" s="50" t="s">
        <v>421</v>
      </c>
      <c r="F548" s="50" t="s">
        <v>527</v>
      </c>
      <c r="G548" s="154">
        <f>G549</f>
        <v>88.3</v>
      </c>
      <c r="H548" s="87" t="e">
        <f>G548/#REF!</f>
        <v>#REF!</v>
      </c>
      <c r="K548" s="82"/>
    </row>
    <row r="549" spans="2:11" ht="33.75" customHeight="1">
      <c r="B549" s="101" t="s">
        <v>528</v>
      </c>
      <c r="C549" s="153">
        <v>806</v>
      </c>
      <c r="D549" s="155" t="s">
        <v>409</v>
      </c>
      <c r="E549" s="50" t="s">
        <v>421</v>
      </c>
      <c r="F549" s="50" t="s">
        <v>529</v>
      </c>
      <c r="G549" s="154">
        <f>G550</f>
        <v>88.3</v>
      </c>
      <c r="H549" s="87" t="e">
        <f>G549/#REF!</f>
        <v>#REF!</v>
      </c>
      <c r="K549" s="82"/>
    </row>
    <row r="550" spans="2:11" ht="18" customHeight="1">
      <c r="B550" s="101" t="s">
        <v>534</v>
      </c>
      <c r="C550" s="153">
        <v>806</v>
      </c>
      <c r="D550" s="155" t="s">
        <v>409</v>
      </c>
      <c r="E550" s="50" t="s">
        <v>421</v>
      </c>
      <c r="F550" s="50" t="s">
        <v>535</v>
      </c>
      <c r="G550" s="154">
        <f>G551</f>
        <v>88.3</v>
      </c>
      <c r="H550" s="87" t="e">
        <f>G550/#REF!</f>
        <v>#REF!</v>
      </c>
      <c r="K550" s="82"/>
    </row>
    <row r="551" spans="2:11" ht="18" customHeight="1">
      <c r="B551" s="112" t="s">
        <v>538</v>
      </c>
      <c r="C551" s="153">
        <v>806</v>
      </c>
      <c r="D551" s="155" t="s">
        <v>409</v>
      </c>
      <c r="E551" s="50" t="s">
        <v>421</v>
      </c>
      <c r="F551" s="50" t="s">
        <v>535</v>
      </c>
      <c r="G551" s="154">
        <v>88.3</v>
      </c>
      <c r="H551" s="87" t="e">
        <f>G551/#REF!</f>
        <v>#REF!</v>
      </c>
      <c r="K551" s="82"/>
    </row>
    <row r="552" spans="2:11" ht="18.75" customHeight="1">
      <c r="B552" s="40" t="s">
        <v>325</v>
      </c>
      <c r="C552" s="153">
        <v>806</v>
      </c>
      <c r="D552" s="50" t="s">
        <v>427</v>
      </c>
      <c r="E552" s="50"/>
      <c r="F552" s="50"/>
      <c r="G552" s="154">
        <f>G553+G567+G578+G582+G593+G598</f>
        <v>351355.60000000003</v>
      </c>
      <c r="H552" s="87" t="e">
        <f>G552/#REF!</f>
        <v>#REF!</v>
      </c>
      <c r="K552" s="82"/>
    </row>
    <row r="553" spans="2:11" ht="18.75" customHeight="1">
      <c r="B553" s="40" t="s">
        <v>456</v>
      </c>
      <c r="C553" s="153">
        <v>806</v>
      </c>
      <c r="D553" s="50" t="s">
        <v>427</v>
      </c>
      <c r="E553" s="50" t="s">
        <v>409</v>
      </c>
      <c r="F553" s="50"/>
      <c r="G553" s="154">
        <f>G554+G559+G562</f>
        <v>115402.09999999999</v>
      </c>
      <c r="H553" s="87" t="e">
        <f>G553/#REF!</f>
        <v>#REF!</v>
      </c>
      <c r="K553" s="82"/>
    </row>
    <row r="554" spans="2:11" ht="34.5" customHeight="1">
      <c r="B554" s="66" t="s">
        <v>185</v>
      </c>
      <c r="C554" s="153">
        <v>806</v>
      </c>
      <c r="D554" s="50" t="s">
        <v>427</v>
      </c>
      <c r="E554" s="50" t="s">
        <v>409</v>
      </c>
      <c r="F554" s="50" t="s">
        <v>186</v>
      </c>
      <c r="G554" s="154">
        <f>G557+G555</f>
        <v>13453.5</v>
      </c>
      <c r="H554" s="87" t="e">
        <f>G554/#REF!</f>
        <v>#REF!</v>
      </c>
      <c r="K554" s="82"/>
    </row>
    <row r="555" spans="1:11" ht="49.5" hidden="1">
      <c r="A555" s="70">
        <v>12</v>
      </c>
      <c r="B555" s="66" t="s">
        <v>382</v>
      </c>
      <c r="C555" s="153">
        <v>806</v>
      </c>
      <c r="D555" s="50" t="s">
        <v>427</v>
      </c>
      <c r="E555" s="50" t="s">
        <v>409</v>
      </c>
      <c r="F555" s="50" t="s">
        <v>199</v>
      </c>
      <c r="G555" s="154">
        <f>G556</f>
        <v>0</v>
      </c>
      <c r="H555" s="87"/>
      <c r="K555" s="82"/>
    </row>
    <row r="556" spans="2:11" ht="16.5" hidden="1">
      <c r="B556" s="112" t="s">
        <v>538</v>
      </c>
      <c r="C556" s="153">
        <v>806</v>
      </c>
      <c r="D556" s="50" t="s">
        <v>427</v>
      </c>
      <c r="E556" s="50" t="s">
        <v>409</v>
      </c>
      <c r="F556" s="50" t="s">
        <v>199</v>
      </c>
      <c r="G556" s="154"/>
      <c r="H556" s="87"/>
      <c r="K556" s="82"/>
    </row>
    <row r="557" spans="2:11" ht="54.75" customHeight="1">
      <c r="B557" s="48" t="s">
        <v>381</v>
      </c>
      <c r="C557" s="153">
        <v>806</v>
      </c>
      <c r="D557" s="50" t="s">
        <v>427</v>
      </c>
      <c r="E557" s="50" t="s">
        <v>409</v>
      </c>
      <c r="F557" s="50" t="s">
        <v>187</v>
      </c>
      <c r="G557" s="154">
        <f>G558</f>
        <v>13453.5</v>
      </c>
      <c r="H557" s="87" t="e">
        <f>G557/#REF!</f>
        <v>#REF!</v>
      </c>
      <c r="K557" s="82"/>
    </row>
    <row r="558" spans="2:11" ht="18.75" customHeight="1">
      <c r="B558" s="112" t="s">
        <v>538</v>
      </c>
      <c r="C558" s="153">
        <v>806</v>
      </c>
      <c r="D558" s="50" t="s">
        <v>427</v>
      </c>
      <c r="E558" s="50" t="s">
        <v>409</v>
      </c>
      <c r="F558" s="50" t="s">
        <v>187</v>
      </c>
      <c r="G558" s="154">
        <v>13453.5</v>
      </c>
      <c r="H558" s="87" t="e">
        <f>G558/#REF!</f>
        <v>#REF!</v>
      </c>
      <c r="K558" s="82"/>
    </row>
    <row r="559" spans="2:11" ht="18.75" customHeight="1">
      <c r="B559" s="66" t="s">
        <v>188</v>
      </c>
      <c r="C559" s="153">
        <v>806</v>
      </c>
      <c r="D559" s="50" t="s">
        <v>427</v>
      </c>
      <c r="E559" s="50" t="s">
        <v>409</v>
      </c>
      <c r="F559" s="50" t="s">
        <v>189</v>
      </c>
      <c r="G559" s="154">
        <f>G560</f>
        <v>540.8</v>
      </c>
      <c r="H559" s="87" t="e">
        <f>G559/#REF!</f>
        <v>#REF!</v>
      </c>
      <c r="K559" s="82"/>
    </row>
    <row r="560" spans="2:11" ht="18.75" customHeight="1">
      <c r="B560" s="40" t="s">
        <v>561</v>
      </c>
      <c r="C560" s="153">
        <v>806</v>
      </c>
      <c r="D560" s="50" t="s">
        <v>427</v>
      </c>
      <c r="E560" s="50" t="s">
        <v>409</v>
      </c>
      <c r="F560" s="50" t="s">
        <v>190</v>
      </c>
      <c r="G560" s="154">
        <f>G561</f>
        <v>540.8</v>
      </c>
      <c r="H560" s="87" t="e">
        <f>G560/#REF!</f>
        <v>#REF!</v>
      </c>
      <c r="K560" s="82"/>
    </row>
    <row r="561" spans="2:11" ht="18.75" customHeight="1">
      <c r="B561" s="112" t="s">
        <v>538</v>
      </c>
      <c r="C561" s="153">
        <v>806</v>
      </c>
      <c r="D561" s="50" t="s">
        <v>427</v>
      </c>
      <c r="E561" s="50" t="s">
        <v>409</v>
      </c>
      <c r="F561" s="50" t="s">
        <v>190</v>
      </c>
      <c r="G561" s="154">
        <v>540.8</v>
      </c>
      <c r="H561" s="87" t="e">
        <f>G561/#REF!</f>
        <v>#REF!</v>
      </c>
      <c r="K561" s="82"/>
    </row>
    <row r="562" spans="2:11" ht="18" customHeight="1">
      <c r="B562" s="41" t="s">
        <v>502</v>
      </c>
      <c r="C562" s="153">
        <v>806</v>
      </c>
      <c r="D562" s="50" t="s">
        <v>427</v>
      </c>
      <c r="E562" s="50" t="s">
        <v>409</v>
      </c>
      <c r="F562" s="50" t="s">
        <v>503</v>
      </c>
      <c r="G562" s="154">
        <f>G563</f>
        <v>101407.79999999999</v>
      </c>
      <c r="H562" s="87" t="e">
        <f>G562/#REF!</f>
        <v>#REF!</v>
      </c>
      <c r="K562" s="82"/>
    </row>
    <row r="563" spans="2:11" ht="34.5" customHeight="1">
      <c r="B563" s="41" t="s">
        <v>191</v>
      </c>
      <c r="C563" s="153">
        <v>806</v>
      </c>
      <c r="D563" s="50" t="s">
        <v>427</v>
      </c>
      <c r="E563" s="50" t="s">
        <v>409</v>
      </c>
      <c r="F563" s="50" t="s">
        <v>192</v>
      </c>
      <c r="G563" s="154">
        <f>SUM(G564:G566)</f>
        <v>101407.79999999999</v>
      </c>
      <c r="H563" s="87" t="e">
        <f>G563/#REF!</f>
        <v>#REF!</v>
      </c>
      <c r="K563" s="82"/>
    </row>
    <row r="564" spans="2:11" ht="55.5" customHeight="1">
      <c r="B564" s="101" t="s">
        <v>595</v>
      </c>
      <c r="C564" s="153">
        <v>806</v>
      </c>
      <c r="D564" s="50" t="s">
        <v>427</v>
      </c>
      <c r="E564" s="50" t="s">
        <v>409</v>
      </c>
      <c r="F564" s="50" t="s">
        <v>192</v>
      </c>
      <c r="G564" s="154">
        <v>83328.2</v>
      </c>
      <c r="H564" s="87" t="e">
        <f>G564/#REF!</f>
        <v>#REF!</v>
      </c>
      <c r="K564" s="82"/>
    </row>
    <row r="565" spans="2:11" ht="22.5" customHeight="1">
      <c r="B565" s="101" t="s">
        <v>538</v>
      </c>
      <c r="C565" s="153">
        <v>806</v>
      </c>
      <c r="D565" s="50" t="s">
        <v>427</v>
      </c>
      <c r="E565" s="50" t="s">
        <v>409</v>
      </c>
      <c r="F565" s="50" t="s">
        <v>192</v>
      </c>
      <c r="G565" s="154">
        <v>18079.6</v>
      </c>
      <c r="H565" s="87" t="e">
        <f>G565/#REF!</f>
        <v>#REF!</v>
      </c>
      <c r="K565" s="82"/>
    </row>
    <row r="566" spans="2:11" ht="33" customHeight="1" hidden="1">
      <c r="B566" s="101" t="s">
        <v>134</v>
      </c>
      <c r="C566" s="153">
        <v>806</v>
      </c>
      <c r="D566" s="50" t="s">
        <v>427</v>
      </c>
      <c r="E566" s="50" t="s">
        <v>409</v>
      </c>
      <c r="F566" s="50" t="s">
        <v>192</v>
      </c>
      <c r="G566" s="154"/>
      <c r="H566" s="87"/>
      <c r="K566" s="82"/>
    </row>
    <row r="567" spans="2:11" ht="20.25" customHeight="1">
      <c r="B567" s="40" t="s">
        <v>457</v>
      </c>
      <c r="C567" s="153">
        <v>806</v>
      </c>
      <c r="D567" s="50" t="s">
        <v>427</v>
      </c>
      <c r="E567" s="50" t="s">
        <v>411</v>
      </c>
      <c r="F567" s="50"/>
      <c r="G567" s="154">
        <f>G568+G573</f>
        <v>82239.2</v>
      </c>
      <c r="H567" s="87" t="e">
        <f>G567/#REF!</f>
        <v>#REF!</v>
      </c>
      <c r="K567" s="82"/>
    </row>
    <row r="568" spans="2:11" ht="33">
      <c r="B568" s="66" t="s">
        <v>185</v>
      </c>
      <c r="C568" s="153">
        <v>806</v>
      </c>
      <c r="D568" s="50" t="s">
        <v>427</v>
      </c>
      <c r="E568" s="50" t="s">
        <v>411</v>
      </c>
      <c r="F568" s="50" t="s">
        <v>186</v>
      </c>
      <c r="G568" s="154">
        <f>G569+G571</f>
        <v>23393.8</v>
      </c>
      <c r="H568" s="87" t="e">
        <f>G568/#REF!</f>
        <v>#REF!</v>
      </c>
      <c r="K568" s="82"/>
    </row>
    <row r="569" spans="2:11" ht="49.5" hidden="1">
      <c r="B569" s="66" t="s">
        <v>382</v>
      </c>
      <c r="C569" s="153">
        <v>806</v>
      </c>
      <c r="D569" s="50" t="s">
        <v>427</v>
      </c>
      <c r="E569" s="50" t="s">
        <v>411</v>
      </c>
      <c r="F569" s="50" t="s">
        <v>199</v>
      </c>
      <c r="G569" s="154">
        <f>G570</f>
        <v>0</v>
      </c>
      <c r="H569" s="87"/>
      <c r="K569" s="82"/>
    </row>
    <row r="570" spans="2:11" ht="16.5" hidden="1">
      <c r="B570" s="112" t="s">
        <v>538</v>
      </c>
      <c r="C570" s="153">
        <v>806</v>
      </c>
      <c r="D570" s="50" t="s">
        <v>427</v>
      </c>
      <c r="E570" s="50" t="s">
        <v>411</v>
      </c>
      <c r="F570" s="50" t="s">
        <v>199</v>
      </c>
      <c r="G570" s="154"/>
      <c r="H570" s="87"/>
      <c r="K570" s="82"/>
    </row>
    <row r="571" spans="2:11" ht="54" customHeight="1">
      <c r="B571" s="48" t="s">
        <v>381</v>
      </c>
      <c r="C571" s="153">
        <v>806</v>
      </c>
      <c r="D571" s="50" t="s">
        <v>427</v>
      </c>
      <c r="E571" s="50" t="s">
        <v>411</v>
      </c>
      <c r="F571" s="50" t="s">
        <v>187</v>
      </c>
      <c r="G571" s="154">
        <f>SUM(G572)</f>
        <v>23393.8</v>
      </c>
      <c r="H571" s="87" t="e">
        <f>G571/#REF!</f>
        <v>#REF!</v>
      </c>
      <c r="K571" s="82"/>
    </row>
    <row r="572" spans="2:11" ht="20.25" customHeight="1">
      <c r="B572" s="112" t="s">
        <v>538</v>
      </c>
      <c r="C572" s="153">
        <v>806</v>
      </c>
      <c r="D572" s="50" t="s">
        <v>427</v>
      </c>
      <c r="E572" s="50" t="s">
        <v>411</v>
      </c>
      <c r="F572" s="50" t="s">
        <v>187</v>
      </c>
      <c r="G572" s="154">
        <v>23393.8</v>
      </c>
      <c r="H572" s="87" t="e">
        <f>G572/#REF!</f>
        <v>#REF!</v>
      </c>
      <c r="K572" s="82"/>
    </row>
    <row r="573" spans="2:11" ht="16.5" customHeight="1">
      <c r="B573" s="41" t="s">
        <v>502</v>
      </c>
      <c r="C573" s="153">
        <v>806</v>
      </c>
      <c r="D573" s="50" t="s">
        <v>427</v>
      </c>
      <c r="E573" s="50" t="s">
        <v>411</v>
      </c>
      <c r="F573" s="50" t="s">
        <v>503</v>
      </c>
      <c r="G573" s="154">
        <f>G574</f>
        <v>58845.4</v>
      </c>
      <c r="H573" s="87" t="e">
        <f>G573/#REF!</f>
        <v>#REF!</v>
      </c>
      <c r="K573" s="82"/>
    </row>
    <row r="574" spans="2:11" ht="51" customHeight="1">
      <c r="B574" s="41" t="s">
        <v>191</v>
      </c>
      <c r="C574" s="153">
        <v>806</v>
      </c>
      <c r="D574" s="50" t="s">
        <v>427</v>
      </c>
      <c r="E574" s="50" t="s">
        <v>411</v>
      </c>
      <c r="F574" s="50" t="s">
        <v>192</v>
      </c>
      <c r="G574" s="154">
        <f>SUM(G575:G577)</f>
        <v>58845.4</v>
      </c>
      <c r="H574" s="87" t="e">
        <f>G574/#REF!</f>
        <v>#REF!</v>
      </c>
      <c r="K574" s="82"/>
    </row>
    <row r="575" spans="2:11" ht="54" customHeight="1">
      <c r="B575" s="101" t="s">
        <v>595</v>
      </c>
      <c r="C575" s="153">
        <v>806</v>
      </c>
      <c r="D575" s="50" t="s">
        <v>427</v>
      </c>
      <c r="E575" s="50" t="s">
        <v>411</v>
      </c>
      <c r="F575" s="50" t="s">
        <v>192</v>
      </c>
      <c r="G575" s="154">
        <v>53853.3</v>
      </c>
      <c r="H575" s="87" t="e">
        <f>G575/#REF!</f>
        <v>#REF!</v>
      </c>
      <c r="K575" s="82"/>
    </row>
    <row r="576" spans="2:11" ht="24" customHeight="1">
      <c r="B576" s="101" t="s">
        <v>538</v>
      </c>
      <c r="C576" s="153">
        <v>806</v>
      </c>
      <c r="D576" s="50" t="s">
        <v>427</v>
      </c>
      <c r="E576" s="50" t="s">
        <v>411</v>
      </c>
      <c r="F576" s="50" t="s">
        <v>192</v>
      </c>
      <c r="G576" s="154">
        <v>4992.1</v>
      </c>
      <c r="H576" s="87" t="e">
        <f>G576/#REF!</f>
        <v>#REF!</v>
      </c>
      <c r="K576" s="82"/>
    </row>
    <row r="577" spans="2:11" ht="33.75" customHeight="1" hidden="1">
      <c r="B577" s="101" t="s">
        <v>134</v>
      </c>
      <c r="C577" s="153">
        <v>806</v>
      </c>
      <c r="D577" s="50" t="s">
        <v>427</v>
      </c>
      <c r="E577" s="50" t="s">
        <v>411</v>
      </c>
      <c r="F577" s="50" t="s">
        <v>192</v>
      </c>
      <c r="G577" s="154"/>
      <c r="H577" s="87"/>
      <c r="K577" s="82"/>
    </row>
    <row r="578" spans="2:11" ht="21" customHeight="1">
      <c r="B578" s="40" t="s">
        <v>458</v>
      </c>
      <c r="C578" s="153">
        <v>806</v>
      </c>
      <c r="D578" s="50" t="s">
        <v>427</v>
      </c>
      <c r="E578" s="50" t="s">
        <v>413</v>
      </c>
      <c r="F578" s="50"/>
      <c r="G578" s="154">
        <f>G579</f>
        <v>2210</v>
      </c>
      <c r="H578" s="87" t="e">
        <f>G578/#REF!</f>
        <v>#REF!</v>
      </c>
      <c r="K578" s="82"/>
    </row>
    <row r="579" spans="2:11" ht="19.5" customHeight="1">
      <c r="B579" s="41" t="s">
        <v>502</v>
      </c>
      <c r="C579" s="153">
        <v>806</v>
      </c>
      <c r="D579" s="50" t="s">
        <v>427</v>
      </c>
      <c r="E579" s="50" t="s">
        <v>413</v>
      </c>
      <c r="F579" s="50" t="s">
        <v>503</v>
      </c>
      <c r="G579" s="154">
        <f>G580</f>
        <v>2210</v>
      </c>
      <c r="H579" s="87" t="e">
        <f>G579/#REF!</f>
        <v>#REF!</v>
      </c>
      <c r="K579" s="82"/>
    </row>
    <row r="580" spans="2:11" ht="39" customHeight="1">
      <c r="B580" s="41" t="s">
        <v>191</v>
      </c>
      <c r="C580" s="153">
        <v>806</v>
      </c>
      <c r="D580" s="50" t="s">
        <v>427</v>
      </c>
      <c r="E580" s="50" t="s">
        <v>413</v>
      </c>
      <c r="F580" s="50" t="s">
        <v>192</v>
      </c>
      <c r="G580" s="154">
        <f>SUM(G581)</f>
        <v>2210</v>
      </c>
      <c r="H580" s="87" t="e">
        <f>G580/#REF!</f>
        <v>#REF!</v>
      </c>
      <c r="K580" s="82"/>
    </row>
    <row r="581" spans="2:11" ht="52.5" customHeight="1">
      <c r="B581" s="101" t="s">
        <v>595</v>
      </c>
      <c r="C581" s="153">
        <v>806</v>
      </c>
      <c r="D581" s="50" t="s">
        <v>427</v>
      </c>
      <c r="E581" s="50" t="s">
        <v>413</v>
      </c>
      <c r="F581" s="50" t="s">
        <v>192</v>
      </c>
      <c r="G581" s="154">
        <v>2210</v>
      </c>
      <c r="H581" s="87" t="e">
        <f>G581/#REF!</f>
        <v>#REF!</v>
      </c>
      <c r="K581" s="82"/>
    </row>
    <row r="582" spans="2:11" ht="18.75" customHeight="1">
      <c r="B582" s="66" t="s">
        <v>459</v>
      </c>
      <c r="C582" s="153">
        <v>806</v>
      </c>
      <c r="D582" s="50" t="s">
        <v>427</v>
      </c>
      <c r="E582" s="50" t="s">
        <v>415</v>
      </c>
      <c r="F582" s="50"/>
      <c r="G582" s="154">
        <f>G586+G589+G583</f>
        <v>125570.20000000001</v>
      </c>
      <c r="H582" s="87" t="e">
        <f>G582/#REF!</f>
        <v>#REF!</v>
      </c>
      <c r="K582" s="82"/>
    </row>
    <row r="583" spans="2:11" ht="18.75" customHeight="1">
      <c r="B583" s="40" t="s">
        <v>193</v>
      </c>
      <c r="C583" s="153">
        <v>806</v>
      </c>
      <c r="D583" s="50" t="s">
        <v>427</v>
      </c>
      <c r="E583" s="50" t="s">
        <v>415</v>
      </c>
      <c r="F583" s="50" t="s">
        <v>194</v>
      </c>
      <c r="G583" s="154">
        <f>G584</f>
        <v>13275</v>
      </c>
      <c r="H583" s="87" t="e">
        <f>G583/#REF!</f>
        <v>#REF!</v>
      </c>
      <c r="K583" s="82"/>
    </row>
    <row r="584" spans="2:11" ht="38.25" customHeight="1">
      <c r="B584" s="40" t="s">
        <v>195</v>
      </c>
      <c r="C584" s="153">
        <v>806</v>
      </c>
      <c r="D584" s="50" t="s">
        <v>427</v>
      </c>
      <c r="E584" s="50" t="s">
        <v>415</v>
      </c>
      <c r="F584" s="50" t="s">
        <v>196</v>
      </c>
      <c r="G584" s="154">
        <f>G585</f>
        <v>13275</v>
      </c>
      <c r="H584" s="87" t="e">
        <f>G584/#REF!</f>
        <v>#REF!</v>
      </c>
      <c r="K584" s="82"/>
    </row>
    <row r="585" spans="2:11" ht="24.75" customHeight="1">
      <c r="B585" s="101" t="s">
        <v>538</v>
      </c>
      <c r="C585" s="153">
        <v>806</v>
      </c>
      <c r="D585" s="50" t="s">
        <v>427</v>
      </c>
      <c r="E585" s="50" t="s">
        <v>415</v>
      </c>
      <c r="F585" s="50" t="s">
        <v>196</v>
      </c>
      <c r="G585" s="154">
        <v>13275</v>
      </c>
      <c r="H585" s="87" t="e">
        <f>G585/#REF!</f>
        <v>#REF!</v>
      </c>
      <c r="K585" s="82"/>
    </row>
    <row r="586" spans="2:11" ht="18.75" customHeight="1">
      <c r="B586" s="41" t="s">
        <v>498</v>
      </c>
      <c r="C586" s="153">
        <v>806</v>
      </c>
      <c r="D586" s="50" t="s">
        <v>427</v>
      </c>
      <c r="E586" s="50" t="s">
        <v>415</v>
      </c>
      <c r="F586" s="50" t="s">
        <v>499</v>
      </c>
      <c r="G586" s="154">
        <f>G587</f>
        <v>13392.6</v>
      </c>
      <c r="H586" s="87" t="e">
        <f>G586/#REF!</f>
        <v>#REF!</v>
      </c>
      <c r="K586" s="82"/>
    </row>
    <row r="587" spans="2:11" ht="49.5" customHeight="1">
      <c r="B587" s="41" t="s">
        <v>197</v>
      </c>
      <c r="C587" s="153">
        <v>806</v>
      </c>
      <c r="D587" s="50" t="s">
        <v>427</v>
      </c>
      <c r="E587" s="50" t="s">
        <v>415</v>
      </c>
      <c r="F587" s="50" t="s">
        <v>198</v>
      </c>
      <c r="G587" s="154">
        <f>G588</f>
        <v>13392.6</v>
      </c>
      <c r="H587" s="87" t="e">
        <f>G587/#REF!</f>
        <v>#REF!</v>
      </c>
      <c r="K587" s="82"/>
    </row>
    <row r="588" spans="2:11" ht="17.25" customHeight="1">
      <c r="B588" s="101" t="s">
        <v>538</v>
      </c>
      <c r="C588" s="153">
        <v>806</v>
      </c>
      <c r="D588" s="50" t="s">
        <v>427</v>
      </c>
      <c r="E588" s="50" t="s">
        <v>415</v>
      </c>
      <c r="F588" s="50" t="s">
        <v>198</v>
      </c>
      <c r="G588" s="154">
        <v>13392.6</v>
      </c>
      <c r="H588" s="87" t="e">
        <f>G588/#REF!</f>
        <v>#REF!</v>
      </c>
      <c r="K588" s="82"/>
    </row>
    <row r="589" spans="2:11" ht="19.5" customHeight="1">
      <c r="B589" s="41" t="s">
        <v>502</v>
      </c>
      <c r="C589" s="153">
        <v>806</v>
      </c>
      <c r="D589" s="50" t="s">
        <v>427</v>
      </c>
      <c r="E589" s="50" t="s">
        <v>415</v>
      </c>
      <c r="F589" s="50" t="s">
        <v>503</v>
      </c>
      <c r="G589" s="154">
        <f>G590</f>
        <v>98902.6</v>
      </c>
      <c r="H589" s="87" t="e">
        <f>G589/#REF!</f>
        <v>#REF!</v>
      </c>
      <c r="K589" s="82"/>
    </row>
    <row r="590" spans="2:11" ht="33.75" customHeight="1">
      <c r="B590" s="41" t="s">
        <v>191</v>
      </c>
      <c r="C590" s="153">
        <v>806</v>
      </c>
      <c r="D590" s="50" t="s">
        <v>427</v>
      </c>
      <c r="E590" s="50" t="s">
        <v>415</v>
      </c>
      <c r="F590" s="50" t="s">
        <v>192</v>
      </c>
      <c r="G590" s="154">
        <f>SUM(G591:G592)</f>
        <v>98902.6</v>
      </c>
      <c r="H590" s="87" t="e">
        <f>G590/#REF!</f>
        <v>#REF!</v>
      </c>
      <c r="K590" s="82"/>
    </row>
    <row r="591" spans="2:11" ht="52.5" customHeight="1">
      <c r="B591" s="101" t="s">
        <v>595</v>
      </c>
      <c r="C591" s="153">
        <v>806</v>
      </c>
      <c r="D591" s="50" t="s">
        <v>427</v>
      </c>
      <c r="E591" s="50" t="s">
        <v>415</v>
      </c>
      <c r="F591" s="50" t="s">
        <v>192</v>
      </c>
      <c r="G591" s="154">
        <v>89747.6</v>
      </c>
      <c r="H591" s="87" t="e">
        <f>G591/#REF!</f>
        <v>#REF!</v>
      </c>
      <c r="K591" s="82"/>
    </row>
    <row r="592" spans="2:11" ht="23.25" customHeight="1">
      <c r="B592" s="101" t="s">
        <v>538</v>
      </c>
      <c r="C592" s="153">
        <v>806</v>
      </c>
      <c r="D592" s="50" t="s">
        <v>427</v>
      </c>
      <c r="E592" s="50" t="s">
        <v>415</v>
      </c>
      <c r="F592" s="50" t="s">
        <v>192</v>
      </c>
      <c r="G592" s="154">
        <v>9155</v>
      </c>
      <c r="H592" s="87" t="e">
        <f>G592/#REF!</f>
        <v>#REF!</v>
      </c>
      <c r="K592" s="82"/>
    </row>
    <row r="593" spans="2:11" ht="18" customHeight="1">
      <c r="B593" s="66" t="s">
        <v>460</v>
      </c>
      <c r="C593" s="153">
        <v>806</v>
      </c>
      <c r="D593" s="50" t="s">
        <v>427</v>
      </c>
      <c r="E593" s="50" t="s">
        <v>417</v>
      </c>
      <c r="F593" s="50"/>
      <c r="G593" s="154">
        <f>SUM(G594)</f>
        <v>5447.7</v>
      </c>
      <c r="H593" s="87" t="e">
        <f>G593/#REF!</f>
        <v>#REF!</v>
      </c>
      <c r="K593" s="82"/>
    </row>
    <row r="594" spans="1:11" s="90" customFormat="1" ht="19.5" customHeight="1">
      <c r="A594" s="79"/>
      <c r="B594" s="41" t="s">
        <v>502</v>
      </c>
      <c r="C594" s="153">
        <v>806</v>
      </c>
      <c r="D594" s="50" t="s">
        <v>427</v>
      </c>
      <c r="E594" s="50" t="s">
        <v>417</v>
      </c>
      <c r="F594" s="50" t="s">
        <v>503</v>
      </c>
      <c r="G594" s="154">
        <f>G595</f>
        <v>5447.7</v>
      </c>
      <c r="H594" s="87" t="e">
        <f>G594/#REF!</f>
        <v>#REF!</v>
      </c>
      <c r="I594" s="95"/>
      <c r="J594" s="96"/>
      <c r="K594" s="82"/>
    </row>
    <row r="595" spans="1:11" ht="34.5" customHeight="1">
      <c r="A595" s="91"/>
      <c r="B595" s="41" t="s">
        <v>191</v>
      </c>
      <c r="C595" s="153">
        <v>806</v>
      </c>
      <c r="D595" s="50" t="s">
        <v>427</v>
      </c>
      <c r="E595" s="50" t="s">
        <v>417</v>
      </c>
      <c r="F595" s="50" t="s">
        <v>192</v>
      </c>
      <c r="G595" s="154">
        <f>SUM(G596:G597)</f>
        <v>5447.7</v>
      </c>
      <c r="H595" s="87" t="e">
        <f>G595/#REF!</f>
        <v>#REF!</v>
      </c>
      <c r="K595" s="82"/>
    </row>
    <row r="596" spans="2:11" ht="60" customHeight="1">
      <c r="B596" s="101" t="s">
        <v>595</v>
      </c>
      <c r="C596" s="153">
        <v>806</v>
      </c>
      <c r="D596" s="50" t="s">
        <v>427</v>
      </c>
      <c r="E596" s="50" t="s">
        <v>417</v>
      </c>
      <c r="F596" s="50" t="s">
        <v>192</v>
      </c>
      <c r="G596" s="154">
        <v>5434.4</v>
      </c>
      <c r="H596" s="87" t="e">
        <f>G596/#REF!</f>
        <v>#REF!</v>
      </c>
      <c r="K596" s="82"/>
    </row>
    <row r="597" spans="2:11" ht="34.5" customHeight="1">
      <c r="B597" s="101" t="s">
        <v>538</v>
      </c>
      <c r="C597" s="153">
        <v>806</v>
      </c>
      <c r="D597" s="50" t="s">
        <v>427</v>
      </c>
      <c r="E597" s="50" t="s">
        <v>417</v>
      </c>
      <c r="F597" s="50" t="s">
        <v>192</v>
      </c>
      <c r="G597" s="154">
        <v>13.3</v>
      </c>
      <c r="H597" s="87" t="e">
        <f>G597/#REF!</f>
        <v>#REF!</v>
      </c>
      <c r="K597" s="82"/>
    </row>
    <row r="598" spans="2:11" ht="30.75" customHeight="1">
      <c r="B598" s="66" t="s">
        <v>461</v>
      </c>
      <c r="C598" s="153">
        <v>806</v>
      </c>
      <c r="D598" s="50" t="s">
        <v>427</v>
      </c>
      <c r="E598" s="50" t="s">
        <v>427</v>
      </c>
      <c r="F598" s="50"/>
      <c r="G598" s="154">
        <f>G602+G610+G616+G621+G625+G599</f>
        <v>20486.4</v>
      </c>
      <c r="H598" s="87" t="e">
        <f>G598/#REF!</f>
        <v>#REF!</v>
      </c>
      <c r="K598" s="82"/>
    </row>
    <row r="599" spans="2:11" ht="51" customHeight="1">
      <c r="B599" s="111" t="s">
        <v>480</v>
      </c>
      <c r="C599" s="153">
        <v>806</v>
      </c>
      <c r="D599" s="50" t="s">
        <v>427</v>
      </c>
      <c r="E599" s="50" t="s">
        <v>427</v>
      </c>
      <c r="F599" s="50" t="s">
        <v>481</v>
      </c>
      <c r="G599" s="154">
        <f>G600</f>
        <v>369.3</v>
      </c>
      <c r="H599" s="87" t="e">
        <f>G599/#REF!</f>
        <v>#REF!</v>
      </c>
      <c r="K599" s="82"/>
    </row>
    <row r="600" spans="2:11" ht="21.75" customHeight="1">
      <c r="B600" s="111" t="s">
        <v>486</v>
      </c>
      <c r="C600" s="153">
        <v>806</v>
      </c>
      <c r="D600" s="50" t="s">
        <v>427</v>
      </c>
      <c r="E600" s="50" t="s">
        <v>427</v>
      </c>
      <c r="F600" s="50" t="s">
        <v>487</v>
      </c>
      <c r="G600" s="154">
        <f>G601</f>
        <v>369.3</v>
      </c>
      <c r="H600" s="87" t="e">
        <f>G600/#REF!</f>
        <v>#REF!</v>
      </c>
      <c r="K600" s="82"/>
    </row>
    <row r="601" spans="2:11" ht="21.75" customHeight="1">
      <c r="B601" s="111" t="s">
        <v>484</v>
      </c>
      <c r="C601" s="153">
        <v>806</v>
      </c>
      <c r="D601" s="50" t="s">
        <v>427</v>
      </c>
      <c r="E601" s="50" t="s">
        <v>427</v>
      </c>
      <c r="F601" s="50" t="s">
        <v>487</v>
      </c>
      <c r="G601" s="154">
        <v>369.3</v>
      </c>
      <c r="H601" s="87" t="e">
        <f>G601/#REF!</f>
        <v>#REF!</v>
      </c>
      <c r="K601" s="82"/>
    </row>
    <row r="602" spans="2:11" ht="18.75" customHeight="1">
      <c r="B602" s="41" t="s">
        <v>202</v>
      </c>
      <c r="C602" s="153">
        <v>806</v>
      </c>
      <c r="D602" s="50" t="s">
        <v>427</v>
      </c>
      <c r="E602" s="50" t="s">
        <v>427</v>
      </c>
      <c r="F602" s="50" t="s">
        <v>203</v>
      </c>
      <c r="G602" s="154">
        <f>G603</f>
        <v>99.5</v>
      </c>
      <c r="H602" s="87" t="e">
        <f>G602/#REF!</f>
        <v>#REF!</v>
      </c>
      <c r="K602" s="82"/>
    </row>
    <row r="603" spans="2:11" ht="18.75" customHeight="1">
      <c r="B603" s="41" t="s">
        <v>204</v>
      </c>
      <c r="C603" s="153">
        <v>806</v>
      </c>
      <c r="D603" s="50" t="s">
        <v>427</v>
      </c>
      <c r="E603" s="50" t="s">
        <v>427</v>
      </c>
      <c r="F603" s="50" t="s">
        <v>205</v>
      </c>
      <c r="G603" s="154">
        <f>G604+G607</f>
        <v>99.5</v>
      </c>
      <c r="H603" s="87" t="e">
        <f>G603/#REF!</f>
        <v>#REF!</v>
      </c>
      <c r="K603" s="82"/>
    </row>
    <row r="604" spans="2:11" ht="36.75" customHeight="1">
      <c r="B604" s="112" t="s">
        <v>206</v>
      </c>
      <c r="C604" s="153">
        <v>806</v>
      </c>
      <c r="D604" s="50" t="s">
        <v>427</v>
      </c>
      <c r="E604" s="50" t="s">
        <v>427</v>
      </c>
      <c r="F604" s="50" t="s">
        <v>207</v>
      </c>
      <c r="G604" s="154">
        <f>G605+G606</f>
        <v>5.7</v>
      </c>
      <c r="H604" s="87" t="e">
        <f>G604/#REF!</f>
        <v>#REF!</v>
      </c>
      <c r="K604" s="82"/>
    </row>
    <row r="605" spans="2:11" ht="19.5" customHeight="1">
      <c r="B605" s="66" t="s">
        <v>208</v>
      </c>
      <c r="C605" s="153">
        <v>806</v>
      </c>
      <c r="D605" s="50" t="s">
        <v>427</v>
      </c>
      <c r="E605" s="50" t="s">
        <v>427</v>
      </c>
      <c r="F605" s="50" t="s">
        <v>207</v>
      </c>
      <c r="G605" s="154"/>
      <c r="H605" s="87"/>
      <c r="K605" s="82"/>
    </row>
    <row r="606" spans="2:11" ht="22.5" customHeight="1">
      <c r="B606" s="101" t="s">
        <v>538</v>
      </c>
      <c r="C606" s="153">
        <v>806</v>
      </c>
      <c r="D606" s="50" t="s">
        <v>427</v>
      </c>
      <c r="E606" s="50" t="s">
        <v>427</v>
      </c>
      <c r="F606" s="50" t="s">
        <v>207</v>
      </c>
      <c r="G606" s="154">
        <v>5.7</v>
      </c>
      <c r="H606" s="87" t="e">
        <f>G606/#REF!</f>
        <v>#REF!</v>
      </c>
      <c r="K606" s="82"/>
    </row>
    <row r="607" spans="2:11" ht="48.75" customHeight="1">
      <c r="B607" s="112" t="s">
        <v>210</v>
      </c>
      <c r="C607" s="153">
        <v>806</v>
      </c>
      <c r="D607" s="50" t="s">
        <v>427</v>
      </c>
      <c r="E607" s="50" t="s">
        <v>427</v>
      </c>
      <c r="F607" s="50" t="s">
        <v>211</v>
      </c>
      <c r="G607" s="154">
        <f>SUM(G608:G609)</f>
        <v>93.8</v>
      </c>
      <c r="H607" s="87" t="e">
        <f>G607/#REF!</f>
        <v>#REF!</v>
      </c>
      <c r="K607" s="82"/>
    </row>
    <row r="608" spans="2:11" ht="20.25" customHeight="1" hidden="1">
      <c r="B608" s="66" t="s">
        <v>208</v>
      </c>
      <c r="C608" s="153">
        <v>806</v>
      </c>
      <c r="D608" s="50" t="s">
        <v>427</v>
      </c>
      <c r="E608" s="50" t="s">
        <v>427</v>
      </c>
      <c r="F608" s="50" t="s">
        <v>211</v>
      </c>
      <c r="G608" s="154"/>
      <c r="H608" s="87"/>
      <c r="K608" s="82"/>
    </row>
    <row r="609" spans="2:11" ht="20.25" customHeight="1">
      <c r="B609" s="101" t="s">
        <v>538</v>
      </c>
      <c r="C609" s="153">
        <v>806</v>
      </c>
      <c r="D609" s="50" t="s">
        <v>427</v>
      </c>
      <c r="E609" s="50" t="s">
        <v>427</v>
      </c>
      <c r="F609" s="50" t="s">
        <v>211</v>
      </c>
      <c r="G609" s="154">
        <v>93.8</v>
      </c>
      <c r="H609" s="87" t="e">
        <f>G609/#REF!</f>
        <v>#REF!</v>
      </c>
      <c r="K609" s="82"/>
    </row>
    <row r="610" spans="2:11" ht="16.5" customHeight="1">
      <c r="B610" s="66" t="s">
        <v>46</v>
      </c>
      <c r="C610" s="153">
        <v>806</v>
      </c>
      <c r="D610" s="50" t="s">
        <v>427</v>
      </c>
      <c r="E610" s="50" t="s">
        <v>427</v>
      </c>
      <c r="F610" s="50" t="s">
        <v>47</v>
      </c>
      <c r="G610" s="154">
        <f>G611</f>
        <v>118.5</v>
      </c>
      <c r="H610" s="87" t="e">
        <f>G610/#REF!</f>
        <v>#REF!</v>
      </c>
      <c r="K610" s="82"/>
    </row>
    <row r="611" spans="2:11" ht="19.5" customHeight="1">
      <c r="B611" s="66" t="s">
        <v>48</v>
      </c>
      <c r="C611" s="153">
        <v>806</v>
      </c>
      <c r="D611" s="50" t="s">
        <v>427</v>
      </c>
      <c r="E611" s="50" t="s">
        <v>427</v>
      </c>
      <c r="F611" s="50" t="s">
        <v>49</v>
      </c>
      <c r="G611" s="154">
        <f>G612+G614</f>
        <v>118.5</v>
      </c>
      <c r="H611" s="87" t="e">
        <f>G611/#REF!</f>
        <v>#REF!</v>
      </c>
      <c r="K611" s="82"/>
    </row>
    <row r="612" spans="2:11" ht="51" customHeight="1">
      <c r="B612" s="48" t="s">
        <v>213</v>
      </c>
      <c r="C612" s="153">
        <v>806</v>
      </c>
      <c r="D612" s="50" t="s">
        <v>427</v>
      </c>
      <c r="E612" s="50" t="s">
        <v>427</v>
      </c>
      <c r="F612" s="50" t="s">
        <v>214</v>
      </c>
      <c r="G612" s="154">
        <f>G613</f>
        <v>71.6</v>
      </c>
      <c r="H612" s="87" t="e">
        <f>G612/#REF!</f>
        <v>#REF!</v>
      </c>
      <c r="K612" s="82"/>
    </row>
    <row r="613" spans="2:11" ht="18" customHeight="1">
      <c r="B613" s="101" t="s">
        <v>54</v>
      </c>
      <c r="C613" s="153">
        <v>806</v>
      </c>
      <c r="D613" s="50" t="s">
        <v>427</v>
      </c>
      <c r="E613" s="50" t="s">
        <v>427</v>
      </c>
      <c r="F613" s="50" t="s">
        <v>214</v>
      </c>
      <c r="G613" s="154">
        <v>71.6</v>
      </c>
      <c r="H613" s="87" t="e">
        <f>G613/#REF!</f>
        <v>#REF!</v>
      </c>
      <c r="K613" s="82"/>
    </row>
    <row r="614" spans="2:11" ht="40.5" customHeight="1">
      <c r="B614" s="48" t="s">
        <v>137</v>
      </c>
      <c r="C614" s="153">
        <v>806</v>
      </c>
      <c r="D614" s="50" t="s">
        <v>427</v>
      </c>
      <c r="E614" s="50" t="s">
        <v>427</v>
      </c>
      <c r="F614" s="50" t="s">
        <v>377</v>
      </c>
      <c r="G614" s="154">
        <f>G615</f>
        <v>46.9</v>
      </c>
      <c r="H614" s="87" t="e">
        <f>G614/#REF!</f>
        <v>#REF!</v>
      </c>
      <c r="K614" s="82"/>
    </row>
    <row r="615" spans="2:11" ht="18" customHeight="1">
      <c r="B615" s="101" t="s">
        <v>54</v>
      </c>
      <c r="C615" s="153">
        <v>806</v>
      </c>
      <c r="D615" s="50" t="s">
        <v>427</v>
      </c>
      <c r="E615" s="50" t="s">
        <v>427</v>
      </c>
      <c r="F615" s="50" t="s">
        <v>377</v>
      </c>
      <c r="G615" s="154">
        <v>46.9</v>
      </c>
      <c r="H615" s="87" t="e">
        <f>G615/#REF!</f>
        <v>#REF!</v>
      </c>
      <c r="K615" s="82"/>
    </row>
    <row r="616" spans="2:11" ht="19.5" customHeight="1">
      <c r="B616" s="101" t="s">
        <v>494</v>
      </c>
      <c r="C616" s="153">
        <v>806</v>
      </c>
      <c r="D616" s="50" t="s">
        <v>427</v>
      </c>
      <c r="E616" s="50" t="s">
        <v>427</v>
      </c>
      <c r="F616" s="50" t="s">
        <v>631</v>
      </c>
      <c r="G616" s="154">
        <f>G617+G619</f>
        <v>5730.2</v>
      </c>
      <c r="H616" s="87" t="e">
        <f>G616/#REF!</f>
        <v>#REF!</v>
      </c>
      <c r="K616" s="82"/>
    </row>
    <row r="617" spans="2:11" ht="38.25" customHeight="1">
      <c r="B617" s="41" t="s">
        <v>215</v>
      </c>
      <c r="C617" s="153">
        <v>806</v>
      </c>
      <c r="D617" s="50" t="s">
        <v>427</v>
      </c>
      <c r="E617" s="50" t="s">
        <v>427</v>
      </c>
      <c r="F617" s="50" t="s">
        <v>216</v>
      </c>
      <c r="G617" s="154">
        <f>G618</f>
        <v>3030.2</v>
      </c>
      <c r="H617" s="87" t="e">
        <f>G617/#REF!</f>
        <v>#REF!</v>
      </c>
      <c r="K617" s="82"/>
    </row>
    <row r="618" spans="2:11" ht="19.5" customHeight="1">
      <c r="B618" s="112" t="s">
        <v>538</v>
      </c>
      <c r="C618" s="153">
        <v>806</v>
      </c>
      <c r="D618" s="50" t="s">
        <v>427</v>
      </c>
      <c r="E618" s="50" t="s">
        <v>427</v>
      </c>
      <c r="F618" s="50" t="s">
        <v>216</v>
      </c>
      <c r="G618" s="154">
        <v>3030.2</v>
      </c>
      <c r="H618" s="87" t="e">
        <f>G618/#REF!</f>
        <v>#REF!</v>
      </c>
      <c r="K618" s="82"/>
    </row>
    <row r="619" spans="2:11" ht="33" customHeight="1">
      <c r="B619" s="41" t="s">
        <v>217</v>
      </c>
      <c r="C619" s="153">
        <v>806</v>
      </c>
      <c r="D619" s="50" t="s">
        <v>427</v>
      </c>
      <c r="E619" s="50" t="s">
        <v>427</v>
      </c>
      <c r="F619" s="50" t="s">
        <v>218</v>
      </c>
      <c r="G619" s="154">
        <f>G620</f>
        <v>2700</v>
      </c>
      <c r="H619" s="87" t="e">
        <f>G619/#REF!</f>
        <v>#REF!</v>
      </c>
      <c r="K619" s="82"/>
    </row>
    <row r="620" spans="2:11" ht="21.75" customHeight="1">
      <c r="B620" s="112" t="s">
        <v>538</v>
      </c>
      <c r="C620" s="153">
        <v>806</v>
      </c>
      <c r="D620" s="50" t="s">
        <v>427</v>
      </c>
      <c r="E620" s="50" t="s">
        <v>427</v>
      </c>
      <c r="F620" s="50" t="s">
        <v>218</v>
      </c>
      <c r="G620" s="154">
        <v>2700</v>
      </c>
      <c r="H620" s="87" t="e">
        <f>G620/#REF!</f>
        <v>#REF!</v>
      </c>
      <c r="K620" s="82"/>
    </row>
    <row r="621" spans="2:11" ht="18.75" customHeight="1">
      <c r="B621" s="41" t="s">
        <v>502</v>
      </c>
      <c r="C621" s="153">
        <v>806</v>
      </c>
      <c r="D621" s="50" t="s">
        <v>427</v>
      </c>
      <c r="E621" s="50" t="s">
        <v>427</v>
      </c>
      <c r="F621" s="50" t="s">
        <v>503</v>
      </c>
      <c r="G621" s="154">
        <f>G622</f>
        <v>13803.900000000001</v>
      </c>
      <c r="H621" s="87" t="e">
        <f>G621/#REF!</f>
        <v>#REF!</v>
      </c>
      <c r="K621" s="82"/>
    </row>
    <row r="622" spans="2:11" ht="42.75" customHeight="1">
      <c r="B622" s="41" t="s">
        <v>191</v>
      </c>
      <c r="C622" s="153">
        <v>806</v>
      </c>
      <c r="D622" s="50" t="s">
        <v>427</v>
      </c>
      <c r="E622" s="50" t="s">
        <v>427</v>
      </c>
      <c r="F622" s="50" t="s">
        <v>192</v>
      </c>
      <c r="G622" s="154">
        <f>G623+G624</f>
        <v>13803.900000000001</v>
      </c>
      <c r="H622" s="87" t="e">
        <f>G622/#REF!</f>
        <v>#REF!</v>
      </c>
      <c r="K622" s="82"/>
    </row>
    <row r="623" spans="2:11" ht="18.75" customHeight="1">
      <c r="B623" s="101" t="s">
        <v>484</v>
      </c>
      <c r="C623" s="153">
        <v>806</v>
      </c>
      <c r="D623" s="50" t="s">
        <v>427</v>
      </c>
      <c r="E623" s="50" t="s">
        <v>427</v>
      </c>
      <c r="F623" s="50" t="s">
        <v>192</v>
      </c>
      <c r="G623" s="154">
        <v>12488.7</v>
      </c>
      <c r="H623" s="87" t="e">
        <f>G623/#REF!</f>
        <v>#REF!</v>
      </c>
      <c r="K623" s="82"/>
    </row>
    <row r="624" spans="2:11" ht="54.75" customHeight="1">
      <c r="B624" s="101" t="s">
        <v>595</v>
      </c>
      <c r="C624" s="153">
        <v>806</v>
      </c>
      <c r="D624" s="50" t="s">
        <v>427</v>
      </c>
      <c r="E624" s="50" t="s">
        <v>427</v>
      </c>
      <c r="F624" s="50" t="s">
        <v>192</v>
      </c>
      <c r="G624" s="154">
        <v>1315.2</v>
      </c>
      <c r="H624" s="87" t="e">
        <f>G624/#REF!</f>
        <v>#REF!</v>
      </c>
      <c r="K624" s="82"/>
    </row>
    <row r="625" spans="2:11" ht="20.25" customHeight="1">
      <c r="B625" s="40" t="s">
        <v>492</v>
      </c>
      <c r="C625" s="153">
        <v>806</v>
      </c>
      <c r="D625" s="50" t="s">
        <v>427</v>
      </c>
      <c r="E625" s="50" t="s">
        <v>427</v>
      </c>
      <c r="F625" s="50" t="s">
        <v>493</v>
      </c>
      <c r="G625" s="154">
        <f>G626</f>
        <v>365</v>
      </c>
      <c r="H625" s="87" t="e">
        <f>G625/#REF!</f>
        <v>#REF!</v>
      </c>
      <c r="K625" s="82"/>
    </row>
    <row r="626" spans="2:11" ht="20.25" customHeight="1">
      <c r="B626" s="40" t="s">
        <v>494</v>
      </c>
      <c r="C626" s="153">
        <v>806</v>
      </c>
      <c r="D626" s="50" t="s">
        <v>427</v>
      </c>
      <c r="E626" s="50" t="s">
        <v>427</v>
      </c>
      <c r="F626" s="50" t="s">
        <v>495</v>
      </c>
      <c r="G626" s="154">
        <f>G627+G629</f>
        <v>365</v>
      </c>
      <c r="H626" s="87" t="e">
        <f>G626/#REF!</f>
        <v>#REF!</v>
      </c>
      <c r="K626" s="82"/>
    </row>
    <row r="627" spans="2:11" ht="21.75" customHeight="1">
      <c r="B627" s="40" t="s">
        <v>571</v>
      </c>
      <c r="C627" s="153">
        <v>806</v>
      </c>
      <c r="D627" s="50" t="s">
        <v>427</v>
      </c>
      <c r="E627" s="50" t="s">
        <v>427</v>
      </c>
      <c r="F627" s="50" t="s">
        <v>572</v>
      </c>
      <c r="G627" s="154">
        <f>SUM(G628)</f>
        <v>365</v>
      </c>
      <c r="H627" s="87" t="e">
        <f>G627/#REF!</f>
        <v>#REF!</v>
      </c>
      <c r="K627" s="82"/>
    </row>
    <row r="628" spans="2:11" ht="21.75" customHeight="1">
      <c r="B628" s="112" t="s">
        <v>538</v>
      </c>
      <c r="C628" s="153">
        <v>806</v>
      </c>
      <c r="D628" s="50" t="s">
        <v>427</v>
      </c>
      <c r="E628" s="50" t="s">
        <v>427</v>
      </c>
      <c r="F628" s="50" t="s">
        <v>572</v>
      </c>
      <c r="G628" s="154">
        <v>365</v>
      </c>
      <c r="H628" s="87" t="e">
        <f>G628/#REF!</f>
        <v>#REF!</v>
      </c>
      <c r="K628" s="82"/>
    </row>
    <row r="629" spans="2:11" ht="54.75" customHeight="1">
      <c r="B629" s="112" t="s">
        <v>496</v>
      </c>
      <c r="C629" s="153">
        <v>806</v>
      </c>
      <c r="D629" s="50" t="s">
        <v>427</v>
      </c>
      <c r="E629" s="50" t="s">
        <v>427</v>
      </c>
      <c r="F629" s="181" t="s">
        <v>497</v>
      </c>
      <c r="G629" s="154">
        <f>SUM(G630)</f>
        <v>0</v>
      </c>
      <c r="H629" s="87"/>
      <c r="K629" s="82"/>
    </row>
    <row r="630" spans="2:11" ht="21" customHeight="1">
      <c r="B630" s="101" t="s">
        <v>484</v>
      </c>
      <c r="C630" s="153">
        <v>806</v>
      </c>
      <c r="D630" s="50" t="s">
        <v>427</v>
      </c>
      <c r="E630" s="50" t="s">
        <v>427</v>
      </c>
      <c r="F630" s="50" t="s">
        <v>497</v>
      </c>
      <c r="G630" s="154"/>
      <c r="H630" s="87"/>
      <c r="K630" s="82"/>
    </row>
    <row r="631" spans="2:11" ht="21" customHeight="1">
      <c r="B631" s="40" t="s">
        <v>311</v>
      </c>
      <c r="C631" s="153">
        <v>806</v>
      </c>
      <c r="D631" s="50" t="s">
        <v>434</v>
      </c>
      <c r="E631" s="50"/>
      <c r="F631" s="50"/>
      <c r="G631" s="154">
        <f>G632</f>
        <v>7293.1</v>
      </c>
      <c r="H631" s="87" t="e">
        <f>G631/#REF!</f>
        <v>#REF!</v>
      </c>
      <c r="K631" s="82"/>
    </row>
    <row r="632" spans="2:11" ht="21" customHeight="1">
      <c r="B632" s="101" t="s">
        <v>465</v>
      </c>
      <c r="C632" s="153">
        <v>806</v>
      </c>
      <c r="D632" s="50" t="s">
        <v>434</v>
      </c>
      <c r="E632" s="50" t="s">
        <v>413</v>
      </c>
      <c r="F632" s="50"/>
      <c r="G632" s="154">
        <f>G633</f>
        <v>7293.1</v>
      </c>
      <c r="H632" s="87" t="e">
        <f>G632/#REF!</f>
        <v>#REF!</v>
      </c>
      <c r="K632" s="82"/>
    </row>
    <row r="633" spans="2:11" ht="21" customHeight="1">
      <c r="B633" s="159" t="s">
        <v>46</v>
      </c>
      <c r="C633" s="153">
        <v>806</v>
      </c>
      <c r="D633" s="50" t="s">
        <v>434</v>
      </c>
      <c r="E633" s="50" t="s">
        <v>413</v>
      </c>
      <c r="F633" s="160" t="s">
        <v>47</v>
      </c>
      <c r="G633" s="154">
        <f>G634</f>
        <v>7293.1</v>
      </c>
      <c r="H633" s="87" t="e">
        <f>G633/#REF!</f>
        <v>#REF!</v>
      </c>
      <c r="K633" s="82"/>
    </row>
    <row r="634" spans="2:11" ht="21" customHeight="1">
      <c r="B634" s="159" t="s">
        <v>48</v>
      </c>
      <c r="C634" s="153">
        <v>806</v>
      </c>
      <c r="D634" s="50" t="s">
        <v>434</v>
      </c>
      <c r="E634" s="50" t="s">
        <v>413</v>
      </c>
      <c r="F634" s="160" t="s">
        <v>49</v>
      </c>
      <c r="G634" s="154">
        <f>G635</f>
        <v>7293.1</v>
      </c>
      <c r="H634" s="87" t="e">
        <f>G634/#REF!</f>
        <v>#REF!</v>
      </c>
      <c r="K634" s="82"/>
    </row>
    <row r="635" spans="2:11" ht="33">
      <c r="B635" s="159" t="s">
        <v>603</v>
      </c>
      <c r="C635" s="153">
        <v>806</v>
      </c>
      <c r="D635" s="50" t="s">
        <v>434</v>
      </c>
      <c r="E635" s="50" t="s">
        <v>413</v>
      </c>
      <c r="F635" s="160" t="s">
        <v>361</v>
      </c>
      <c r="G635" s="154">
        <f>G636</f>
        <v>7293.1</v>
      </c>
      <c r="H635" s="87" t="e">
        <f>G635/#REF!</f>
        <v>#REF!</v>
      </c>
      <c r="K635" s="82"/>
    </row>
    <row r="636" spans="2:11" ht="21" customHeight="1">
      <c r="B636" s="159" t="s">
        <v>54</v>
      </c>
      <c r="C636" s="153">
        <v>806</v>
      </c>
      <c r="D636" s="50" t="s">
        <v>434</v>
      </c>
      <c r="E636" s="50" t="s">
        <v>413</v>
      </c>
      <c r="F636" s="160" t="s">
        <v>361</v>
      </c>
      <c r="G636" s="154">
        <v>7293.1</v>
      </c>
      <c r="H636" s="87" t="e">
        <f>G636/#REF!</f>
        <v>#REF!</v>
      </c>
      <c r="K636" s="82"/>
    </row>
    <row r="637" spans="2:11" ht="20.25" customHeight="1">
      <c r="B637" s="115" t="s">
        <v>328</v>
      </c>
      <c r="C637" s="153">
        <v>807</v>
      </c>
      <c r="D637" s="50"/>
      <c r="E637" s="50"/>
      <c r="F637" s="50"/>
      <c r="G637" s="154">
        <f>SUM(G638,G663)</f>
        <v>31411.9</v>
      </c>
      <c r="H637" s="87" t="e">
        <f>G637/#REF!</f>
        <v>#REF!</v>
      </c>
      <c r="K637" s="82"/>
    </row>
    <row r="638" spans="2:11" ht="19.5" customHeight="1">
      <c r="B638" s="152" t="s">
        <v>302</v>
      </c>
      <c r="C638" s="153">
        <v>807</v>
      </c>
      <c r="D638" s="50" t="s">
        <v>409</v>
      </c>
      <c r="E638" s="50"/>
      <c r="F638" s="50"/>
      <c r="G638" s="154">
        <f>SUM(G639,G655,G659)</f>
        <v>29821.9</v>
      </c>
      <c r="H638" s="87" t="e">
        <f>G638/#REF!</f>
        <v>#REF!</v>
      </c>
      <c r="K638" s="82"/>
    </row>
    <row r="639" spans="2:11" ht="36.75" customHeight="1">
      <c r="B639" s="40" t="s">
        <v>418</v>
      </c>
      <c r="C639" s="153">
        <v>807</v>
      </c>
      <c r="D639" s="50" t="s">
        <v>409</v>
      </c>
      <c r="E639" s="50" t="s">
        <v>419</v>
      </c>
      <c r="F639" s="50"/>
      <c r="G639" s="154">
        <f>G640+G648+G651+G643</f>
        <v>29432.800000000003</v>
      </c>
      <c r="H639" s="87" t="e">
        <f>G639/#REF!</f>
        <v>#REF!</v>
      </c>
      <c r="K639" s="82"/>
    </row>
    <row r="640" spans="2:11" ht="54" customHeight="1">
      <c r="B640" s="101" t="s">
        <v>480</v>
      </c>
      <c r="C640" s="153">
        <v>807</v>
      </c>
      <c r="D640" s="50" t="s">
        <v>409</v>
      </c>
      <c r="E640" s="50" t="s">
        <v>419</v>
      </c>
      <c r="F640" s="50" t="s">
        <v>481</v>
      </c>
      <c r="G640" s="154">
        <f>SUM(G641)</f>
        <v>28868.4</v>
      </c>
      <c r="H640" s="87" t="e">
        <f>G640/#REF!</f>
        <v>#REF!</v>
      </c>
      <c r="K640" s="82"/>
    </row>
    <row r="641" spans="2:11" ht="18.75" customHeight="1">
      <c r="B641" s="101" t="s">
        <v>486</v>
      </c>
      <c r="C641" s="153">
        <v>807</v>
      </c>
      <c r="D641" s="50" t="s">
        <v>409</v>
      </c>
      <c r="E641" s="50" t="s">
        <v>419</v>
      </c>
      <c r="F641" s="50" t="s">
        <v>487</v>
      </c>
      <c r="G641" s="154">
        <f>SUM(G642)</f>
        <v>28868.4</v>
      </c>
      <c r="H641" s="87" t="e">
        <f>G641/#REF!</f>
        <v>#REF!</v>
      </c>
      <c r="K641" s="82"/>
    </row>
    <row r="642" spans="2:11" ht="28.5" customHeight="1">
      <c r="B642" s="101" t="s">
        <v>484</v>
      </c>
      <c r="C642" s="153">
        <v>807</v>
      </c>
      <c r="D642" s="50" t="s">
        <v>409</v>
      </c>
      <c r="E642" s="50" t="s">
        <v>419</v>
      </c>
      <c r="F642" s="50" t="s">
        <v>487</v>
      </c>
      <c r="G642" s="154">
        <v>28868.4</v>
      </c>
      <c r="H642" s="87" t="e">
        <f>G642/#REF!</f>
        <v>#REF!</v>
      </c>
      <c r="K642" s="82"/>
    </row>
    <row r="643" spans="2:11" ht="18.75" customHeight="1">
      <c r="B643" s="37" t="s">
        <v>498</v>
      </c>
      <c r="C643" s="153">
        <v>807</v>
      </c>
      <c r="D643" s="50" t="s">
        <v>409</v>
      </c>
      <c r="E643" s="50" t="s">
        <v>419</v>
      </c>
      <c r="F643" s="50" t="s">
        <v>499</v>
      </c>
      <c r="G643" s="154">
        <f>G646+G644</f>
        <v>286.7</v>
      </c>
      <c r="H643" s="87" t="e">
        <f>G643/#REF!</f>
        <v>#REF!</v>
      </c>
      <c r="K643" s="82"/>
    </row>
    <row r="644" spans="2:11" ht="57.75" customHeight="1">
      <c r="B644" s="37" t="s">
        <v>128</v>
      </c>
      <c r="C644" s="153">
        <v>807</v>
      </c>
      <c r="D644" s="50" t="s">
        <v>409</v>
      </c>
      <c r="E644" s="50" t="s">
        <v>419</v>
      </c>
      <c r="F644" s="50" t="s">
        <v>512</v>
      </c>
      <c r="G644" s="154">
        <f>G645</f>
        <v>270</v>
      </c>
      <c r="H644" s="87" t="e">
        <f>G644/#REF!</f>
        <v>#REF!</v>
      </c>
      <c r="K644" s="82"/>
    </row>
    <row r="645" spans="2:11" ht="18.75" customHeight="1">
      <c r="B645" s="101" t="s">
        <v>484</v>
      </c>
      <c r="C645" s="153">
        <v>807</v>
      </c>
      <c r="D645" s="50" t="s">
        <v>409</v>
      </c>
      <c r="E645" s="50" t="s">
        <v>419</v>
      </c>
      <c r="F645" s="50" t="s">
        <v>512</v>
      </c>
      <c r="G645" s="154">
        <v>270</v>
      </c>
      <c r="H645" s="87" t="e">
        <f>G645/#REF!</f>
        <v>#REF!</v>
      </c>
      <c r="K645" s="82"/>
    </row>
    <row r="646" spans="2:11" ht="37.5" customHeight="1">
      <c r="B646" s="37" t="s">
        <v>500</v>
      </c>
      <c r="C646" s="153">
        <v>807</v>
      </c>
      <c r="D646" s="50" t="s">
        <v>409</v>
      </c>
      <c r="E646" s="50" t="s">
        <v>419</v>
      </c>
      <c r="F646" s="50" t="s">
        <v>501</v>
      </c>
      <c r="G646" s="154">
        <f>G647</f>
        <v>16.7</v>
      </c>
      <c r="H646" s="87" t="e">
        <f>G646/#REF!</f>
        <v>#REF!</v>
      </c>
      <c r="K646" s="82"/>
    </row>
    <row r="647" spans="2:11" ht="18.75" customHeight="1">
      <c r="B647" s="101" t="s">
        <v>484</v>
      </c>
      <c r="C647" s="153">
        <v>807</v>
      </c>
      <c r="D647" s="50" t="s">
        <v>409</v>
      </c>
      <c r="E647" s="50" t="s">
        <v>419</v>
      </c>
      <c r="F647" s="50" t="s">
        <v>501</v>
      </c>
      <c r="G647" s="154">
        <v>16.7</v>
      </c>
      <c r="H647" s="87" t="e">
        <f>G647/#REF!</f>
        <v>#REF!</v>
      </c>
      <c r="K647" s="82"/>
    </row>
    <row r="648" spans="2:11" ht="18.75" customHeight="1">
      <c r="B648" s="101" t="s">
        <v>502</v>
      </c>
      <c r="C648" s="153">
        <v>807</v>
      </c>
      <c r="D648" s="50" t="s">
        <v>409</v>
      </c>
      <c r="E648" s="50" t="s">
        <v>419</v>
      </c>
      <c r="F648" s="50" t="s">
        <v>503</v>
      </c>
      <c r="G648" s="154">
        <f>G649</f>
        <v>277.7</v>
      </c>
      <c r="H648" s="87" t="e">
        <f>G648/#REF!</f>
        <v>#REF!</v>
      </c>
      <c r="K648" s="82"/>
    </row>
    <row r="649" spans="2:11" ht="37.5" customHeight="1">
      <c r="B649" s="115" t="s">
        <v>523</v>
      </c>
      <c r="C649" s="153">
        <v>807</v>
      </c>
      <c r="D649" s="50" t="s">
        <v>409</v>
      </c>
      <c r="E649" s="50" t="s">
        <v>419</v>
      </c>
      <c r="F649" s="50" t="s">
        <v>525</v>
      </c>
      <c r="G649" s="154">
        <f>G650</f>
        <v>277.7</v>
      </c>
      <c r="H649" s="87" t="e">
        <f>G649/#REF!</f>
        <v>#REF!</v>
      </c>
      <c r="K649" s="82"/>
    </row>
    <row r="650" spans="2:11" ht="18.75" customHeight="1">
      <c r="B650" s="101" t="s">
        <v>484</v>
      </c>
      <c r="C650" s="153">
        <v>807</v>
      </c>
      <c r="D650" s="50" t="s">
        <v>409</v>
      </c>
      <c r="E650" s="50" t="s">
        <v>419</v>
      </c>
      <c r="F650" s="50" t="s">
        <v>525</v>
      </c>
      <c r="G650" s="154">
        <v>277.7</v>
      </c>
      <c r="H650" s="87" t="e">
        <f>G650/#REF!</f>
        <v>#REF!</v>
      </c>
      <c r="K650" s="82"/>
    </row>
    <row r="651" spans="2:11" ht="18.75" customHeight="1" hidden="1">
      <c r="B651" s="40" t="s">
        <v>492</v>
      </c>
      <c r="C651" s="153">
        <v>807</v>
      </c>
      <c r="D651" s="50" t="s">
        <v>409</v>
      </c>
      <c r="E651" s="50" t="s">
        <v>419</v>
      </c>
      <c r="F651" s="50" t="s">
        <v>493</v>
      </c>
      <c r="G651" s="154">
        <f>G652</f>
        <v>0</v>
      </c>
      <c r="H651" s="87"/>
      <c r="K651" s="82"/>
    </row>
    <row r="652" spans="2:11" ht="18.75" customHeight="1" hidden="1">
      <c r="B652" s="40" t="s">
        <v>494</v>
      </c>
      <c r="C652" s="153">
        <v>807</v>
      </c>
      <c r="D652" s="50" t="s">
        <v>409</v>
      </c>
      <c r="E652" s="50" t="s">
        <v>419</v>
      </c>
      <c r="F652" s="50" t="s">
        <v>495</v>
      </c>
      <c r="G652" s="154">
        <f>G653</f>
        <v>0</v>
      </c>
      <c r="H652" s="87"/>
      <c r="K652" s="82"/>
    </row>
    <row r="653" spans="2:11" ht="54" customHeight="1" hidden="1">
      <c r="B653" s="112" t="s">
        <v>496</v>
      </c>
      <c r="C653" s="153">
        <v>807</v>
      </c>
      <c r="D653" s="50" t="s">
        <v>409</v>
      </c>
      <c r="E653" s="50" t="s">
        <v>419</v>
      </c>
      <c r="F653" s="50" t="s">
        <v>497</v>
      </c>
      <c r="G653" s="154">
        <f>G654</f>
        <v>0</v>
      </c>
      <c r="H653" s="87"/>
      <c r="K653" s="82"/>
    </row>
    <row r="654" spans="2:11" ht="18.75" customHeight="1" hidden="1">
      <c r="B654" s="101" t="s">
        <v>484</v>
      </c>
      <c r="C654" s="153">
        <v>807</v>
      </c>
      <c r="D654" s="50" t="s">
        <v>409</v>
      </c>
      <c r="E654" s="50" t="s">
        <v>419</v>
      </c>
      <c r="F654" s="50" t="s">
        <v>497</v>
      </c>
      <c r="G654" s="154"/>
      <c r="H654" s="87"/>
      <c r="K654" s="82"/>
    </row>
    <row r="655" spans="2:11" ht="20.25" customHeight="1" hidden="1">
      <c r="B655" s="40" t="s">
        <v>422</v>
      </c>
      <c r="C655" s="153">
        <v>807</v>
      </c>
      <c r="D655" s="50" t="s">
        <v>409</v>
      </c>
      <c r="E655" s="50" t="s">
        <v>423</v>
      </c>
      <c r="F655" s="50"/>
      <c r="G655" s="154">
        <f>SUM(G656)</f>
        <v>0</v>
      </c>
      <c r="H655" s="87" t="e">
        <f>G655/#REF!</f>
        <v>#REF!</v>
      </c>
      <c r="K655" s="82"/>
    </row>
    <row r="656" spans="2:11" ht="18.75" customHeight="1" hidden="1">
      <c r="B656" s="40" t="s">
        <v>422</v>
      </c>
      <c r="C656" s="153">
        <v>807</v>
      </c>
      <c r="D656" s="50" t="s">
        <v>409</v>
      </c>
      <c r="E656" s="50" t="s">
        <v>423</v>
      </c>
      <c r="F656" s="50" t="s">
        <v>540</v>
      </c>
      <c r="G656" s="154">
        <f>SUM(G657)</f>
        <v>0</v>
      </c>
      <c r="H656" s="87" t="e">
        <f>G656/#REF!</f>
        <v>#REF!</v>
      </c>
      <c r="K656" s="82"/>
    </row>
    <row r="657" spans="2:11" ht="19.5" customHeight="1" hidden="1">
      <c r="B657" s="40" t="s">
        <v>541</v>
      </c>
      <c r="C657" s="153">
        <v>807</v>
      </c>
      <c r="D657" s="50" t="s">
        <v>409</v>
      </c>
      <c r="E657" s="50" t="s">
        <v>423</v>
      </c>
      <c r="F657" s="50" t="s">
        <v>542</v>
      </c>
      <c r="G657" s="154">
        <f>SUM(G658)</f>
        <v>0</v>
      </c>
      <c r="H657" s="87" t="e">
        <f>G657/#REF!</f>
        <v>#REF!</v>
      </c>
      <c r="K657" s="82"/>
    </row>
    <row r="658" spans="2:11" ht="19.5" customHeight="1" hidden="1">
      <c r="B658" s="40" t="s">
        <v>532</v>
      </c>
      <c r="C658" s="153">
        <v>807</v>
      </c>
      <c r="D658" s="50" t="s">
        <v>409</v>
      </c>
      <c r="E658" s="50" t="s">
        <v>423</v>
      </c>
      <c r="F658" s="50" t="s">
        <v>542</v>
      </c>
      <c r="G658" s="154"/>
      <c r="H658" s="87" t="e">
        <f>G658/#REF!</f>
        <v>#REF!</v>
      </c>
      <c r="K658" s="82"/>
    </row>
    <row r="659" spans="2:11" ht="18.75" customHeight="1">
      <c r="B659" s="40" t="s">
        <v>424</v>
      </c>
      <c r="C659" s="153">
        <v>807</v>
      </c>
      <c r="D659" s="50" t="s">
        <v>409</v>
      </c>
      <c r="E659" s="50" t="s">
        <v>425</v>
      </c>
      <c r="F659" s="50"/>
      <c r="G659" s="154">
        <f>SUM(G660)</f>
        <v>389.1</v>
      </c>
      <c r="H659" s="87" t="e">
        <f>G659/#REF!</f>
        <v>#REF!</v>
      </c>
      <c r="K659" s="82"/>
    </row>
    <row r="660" spans="2:11" ht="19.5" customHeight="1">
      <c r="B660" s="40" t="s">
        <v>549</v>
      </c>
      <c r="C660" s="153">
        <v>807</v>
      </c>
      <c r="D660" s="50" t="s">
        <v>409</v>
      </c>
      <c r="E660" s="50" t="s">
        <v>425</v>
      </c>
      <c r="F660" s="50" t="s">
        <v>550</v>
      </c>
      <c r="G660" s="154">
        <f>SUM(G662)</f>
        <v>389.1</v>
      </c>
      <c r="H660" s="87" t="e">
        <f>G660/#REF!</f>
        <v>#REF!</v>
      </c>
      <c r="K660" s="82"/>
    </row>
    <row r="661" spans="2:11" ht="18.75" customHeight="1">
      <c r="B661" s="101" t="s">
        <v>551</v>
      </c>
      <c r="C661" s="153">
        <v>807</v>
      </c>
      <c r="D661" s="50" t="s">
        <v>409</v>
      </c>
      <c r="E661" s="50" t="s">
        <v>425</v>
      </c>
      <c r="F661" s="50" t="s">
        <v>552</v>
      </c>
      <c r="G661" s="154">
        <f>SUM(G662)</f>
        <v>389.1</v>
      </c>
      <c r="H661" s="87" t="e">
        <f>G661/#REF!</f>
        <v>#REF!</v>
      </c>
      <c r="K661" s="82"/>
    </row>
    <row r="662" spans="2:11" ht="18" customHeight="1">
      <c r="B662" s="101" t="s">
        <v>484</v>
      </c>
      <c r="C662" s="153">
        <v>807</v>
      </c>
      <c r="D662" s="50" t="s">
        <v>409</v>
      </c>
      <c r="E662" s="50" t="s">
        <v>425</v>
      </c>
      <c r="F662" s="50" t="s">
        <v>552</v>
      </c>
      <c r="G662" s="154">
        <v>389.1</v>
      </c>
      <c r="H662" s="87" t="e">
        <f>G662/#REF!</f>
        <v>#REF!</v>
      </c>
      <c r="K662" s="82"/>
    </row>
    <row r="663" spans="2:11" ht="18.75" customHeight="1">
      <c r="B663" s="40" t="s">
        <v>329</v>
      </c>
      <c r="C663" s="153">
        <v>807</v>
      </c>
      <c r="D663" s="50" t="s">
        <v>425</v>
      </c>
      <c r="E663" s="50"/>
      <c r="F663" s="50"/>
      <c r="G663" s="154">
        <f>G664</f>
        <v>1590</v>
      </c>
      <c r="H663" s="87" t="e">
        <f>G663/#REF!</f>
        <v>#REF!</v>
      </c>
      <c r="K663" s="82"/>
    </row>
    <row r="664" spans="2:11" ht="18.75" customHeight="1">
      <c r="B664" s="141" t="s">
        <v>508</v>
      </c>
      <c r="C664" s="153">
        <v>807</v>
      </c>
      <c r="D664" s="50" t="s">
        <v>425</v>
      </c>
      <c r="E664" s="50" t="s">
        <v>409</v>
      </c>
      <c r="F664" s="50"/>
      <c r="G664" s="154">
        <f>G665</f>
        <v>1590</v>
      </c>
      <c r="H664" s="87" t="e">
        <f>G664/#REF!</f>
        <v>#REF!</v>
      </c>
      <c r="K664" s="82"/>
    </row>
    <row r="665" spans="2:11" ht="18.75" customHeight="1">
      <c r="B665" s="40" t="s">
        <v>296</v>
      </c>
      <c r="C665" s="153">
        <v>807</v>
      </c>
      <c r="D665" s="50" t="s">
        <v>425</v>
      </c>
      <c r="E665" s="50" t="s">
        <v>409</v>
      </c>
      <c r="F665" s="50" t="s">
        <v>297</v>
      </c>
      <c r="G665" s="154">
        <f>G666</f>
        <v>1590</v>
      </c>
      <c r="H665" s="87" t="e">
        <f>G665/#REF!</f>
        <v>#REF!</v>
      </c>
      <c r="K665" s="82"/>
    </row>
    <row r="666" spans="2:11" ht="18.75" customHeight="1">
      <c r="B666" s="101" t="s">
        <v>298</v>
      </c>
      <c r="C666" s="153">
        <v>807</v>
      </c>
      <c r="D666" s="50" t="s">
        <v>425</v>
      </c>
      <c r="E666" s="50" t="s">
        <v>409</v>
      </c>
      <c r="F666" s="50" t="s">
        <v>299</v>
      </c>
      <c r="G666" s="154">
        <f>G667</f>
        <v>1590</v>
      </c>
      <c r="H666" s="87" t="e">
        <f>G666/#REF!</f>
        <v>#REF!</v>
      </c>
      <c r="K666" s="82"/>
    </row>
    <row r="667" spans="2:11" ht="18.75" customHeight="1">
      <c r="B667" s="40" t="s">
        <v>532</v>
      </c>
      <c r="C667" s="153">
        <v>807</v>
      </c>
      <c r="D667" s="50" t="s">
        <v>425</v>
      </c>
      <c r="E667" s="50" t="s">
        <v>409</v>
      </c>
      <c r="F667" s="50" t="s">
        <v>299</v>
      </c>
      <c r="G667" s="154">
        <v>1590</v>
      </c>
      <c r="H667" s="87" t="e">
        <f>G667/#REF!</f>
        <v>#REF!</v>
      </c>
      <c r="K667" s="82"/>
    </row>
    <row r="668" spans="1:11" s="90" customFormat="1" ht="19.5" customHeight="1">
      <c r="A668" s="79"/>
      <c r="B668" s="115" t="s">
        <v>330</v>
      </c>
      <c r="C668" s="153">
        <v>808</v>
      </c>
      <c r="D668" s="50"/>
      <c r="E668" s="50"/>
      <c r="F668" s="50"/>
      <c r="G668" s="154">
        <f>G669+G681+G709+G776+G676</f>
        <v>299687.1</v>
      </c>
      <c r="H668" s="87" t="e">
        <f>G668/#REF!</f>
        <v>#REF!</v>
      </c>
      <c r="I668" s="99"/>
      <c r="J668" s="96"/>
      <c r="K668" s="82"/>
    </row>
    <row r="669" spans="1:11" s="79" customFormat="1" ht="19.5" customHeight="1" hidden="1">
      <c r="A669" s="91"/>
      <c r="B669" s="152" t="s">
        <v>302</v>
      </c>
      <c r="C669" s="153">
        <v>808</v>
      </c>
      <c r="D669" s="50" t="s">
        <v>409</v>
      </c>
      <c r="E669" s="50"/>
      <c r="F669" s="50"/>
      <c r="G669" s="154">
        <f>G670</f>
        <v>0</v>
      </c>
      <c r="H669" s="87" t="e">
        <f>G669/#REF!</f>
        <v>#REF!</v>
      </c>
      <c r="I669" s="88"/>
      <c r="J669" s="78"/>
      <c r="K669" s="82"/>
    </row>
    <row r="670" spans="1:11" s="79" customFormat="1" ht="19.5" customHeight="1" hidden="1">
      <c r="A670" s="91"/>
      <c r="B670" s="66" t="s">
        <v>420</v>
      </c>
      <c r="C670" s="153">
        <v>808</v>
      </c>
      <c r="D670" s="155" t="s">
        <v>409</v>
      </c>
      <c r="E670" s="50" t="s">
        <v>421</v>
      </c>
      <c r="F670" s="50"/>
      <c r="G670" s="154">
        <f>G671</f>
        <v>0</v>
      </c>
      <c r="H670" s="87" t="e">
        <f>G670/#REF!</f>
        <v>#REF!</v>
      </c>
      <c r="I670" s="88"/>
      <c r="J670" s="78"/>
      <c r="K670" s="82"/>
    </row>
    <row r="671" spans="1:11" s="79" customFormat="1" ht="19.5" customHeight="1" hidden="1">
      <c r="A671" s="91"/>
      <c r="B671" s="156" t="s">
        <v>526</v>
      </c>
      <c r="C671" s="153">
        <v>808</v>
      </c>
      <c r="D671" s="155" t="s">
        <v>409</v>
      </c>
      <c r="E671" s="50" t="s">
        <v>421</v>
      </c>
      <c r="F671" s="50" t="s">
        <v>527</v>
      </c>
      <c r="G671" s="154">
        <f>G672</f>
        <v>0</v>
      </c>
      <c r="H671" s="87" t="e">
        <f>G671/#REF!</f>
        <v>#REF!</v>
      </c>
      <c r="I671" s="88"/>
      <c r="J671" s="78"/>
      <c r="K671" s="82"/>
    </row>
    <row r="672" spans="1:11" s="79" customFormat="1" ht="31.5" customHeight="1" hidden="1">
      <c r="A672" s="91"/>
      <c r="B672" s="101" t="s">
        <v>528</v>
      </c>
      <c r="C672" s="153">
        <v>808</v>
      </c>
      <c r="D672" s="155" t="s">
        <v>409</v>
      </c>
      <c r="E672" s="50" t="s">
        <v>421</v>
      </c>
      <c r="F672" s="50" t="s">
        <v>529</v>
      </c>
      <c r="G672" s="154">
        <f>G673</f>
        <v>0</v>
      </c>
      <c r="H672" s="87" t="e">
        <f>G672/#REF!</f>
        <v>#REF!</v>
      </c>
      <c r="I672" s="88"/>
      <c r="J672" s="78"/>
      <c r="K672" s="82"/>
    </row>
    <row r="673" spans="1:11" s="79" customFormat="1" ht="19.5" customHeight="1" hidden="1">
      <c r="A673" s="91"/>
      <c r="B673" s="101" t="s">
        <v>534</v>
      </c>
      <c r="C673" s="153">
        <v>808</v>
      </c>
      <c r="D673" s="155" t="s">
        <v>409</v>
      </c>
      <c r="E673" s="50" t="s">
        <v>421</v>
      </c>
      <c r="F673" s="50" t="s">
        <v>535</v>
      </c>
      <c r="G673" s="154">
        <f>G674+G675</f>
        <v>0</v>
      </c>
      <c r="H673" s="87" t="e">
        <f>G673/#REF!</f>
        <v>#REF!</v>
      </c>
      <c r="I673" s="88"/>
      <c r="J673" s="78"/>
      <c r="K673" s="82"/>
    </row>
    <row r="674" spans="1:11" s="79" customFormat="1" ht="19.5" customHeight="1" hidden="1">
      <c r="A674" s="91"/>
      <c r="B674" s="40" t="s">
        <v>536</v>
      </c>
      <c r="C674" s="153">
        <v>808</v>
      </c>
      <c r="D674" s="155" t="s">
        <v>409</v>
      </c>
      <c r="E674" s="50" t="s">
        <v>421</v>
      </c>
      <c r="F674" s="50" t="s">
        <v>535</v>
      </c>
      <c r="G674" s="154"/>
      <c r="H674" s="87" t="e">
        <f>G674/#REF!</f>
        <v>#REF!</v>
      </c>
      <c r="I674" s="88"/>
      <c r="J674" s="78"/>
      <c r="K674" s="82"/>
    </row>
    <row r="675" spans="1:11" s="79" customFormat="1" ht="19.5" customHeight="1" hidden="1">
      <c r="A675" s="91"/>
      <c r="B675" s="112" t="s">
        <v>538</v>
      </c>
      <c r="C675" s="153">
        <v>808</v>
      </c>
      <c r="D675" s="155" t="s">
        <v>409</v>
      </c>
      <c r="E675" s="50" t="s">
        <v>421</v>
      </c>
      <c r="F675" s="50" t="s">
        <v>535</v>
      </c>
      <c r="G675" s="154"/>
      <c r="H675" s="87" t="e">
        <f>G675/#REF!</f>
        <v>#REF!</v>
      </c>
      <c r="I675" s="88"/>
      <c r="J675" s="78"/>
      <c r="K675" s="82"/>
    </row>
    <row r="676" spans="2:11" s="79" customFormat="1" ht="19.5" customHeight="1">
      <c r="B676" s="115" t="s">
        <v>307</v>
      </c>
      <c r="C676" s="153">
        <v>808</v>
      </c>
      <c r="D676" s="50" t="s">
        <v>415</v>
      </c>
      <c r="E676" s="50"/>
      <c r="F676" s="50"/>
      <c r="G676" s="154">
        <f>G677</f>
        <v>9.8</v>
      </c>
      <c r="H676" s="87" t="e">
        <f>G676/#REF!</f>
        <v>#REF!</v>
      </c>
      <c r="I676" s="88"/>
      <c r="J676" s="78"/>
      <c r="K676" s="82"/>
    </row>
    <row r="677" spans="2:11" s="79" customFormat="1" ht="19.5" customHeight="1">
      <c r="B677" s="101" t="s">
        <v>429</v>
      </c>
      <c r="C677" s="153">
        <v>808</v>
      </c>
      <c r="D677" s="50" t="s">
        <v>415</v>
      </c>
      <c r="E677" s="50" t="s">
        <v>409</v>
      </c>
      <c r="F677" s="50"/>
      <c r="G677" s="154">
        <f>G678</f>
        <v>9.8</v>
      </c>
      <c r="H677" s="87" t="e">
        <f>G677/#REF!</f>
        <v>#REF!</v>
      </c>
      <c r="I677" s="88"/>
      <c r="J677" s="78"/>
      <c r="K677" s="82"/>
    </row>
    <row r="678" spans="2:11" s="79" customFormat="1" ht="19.5" customHeight="1">
      <c r="B678" s="101" t="s">
        <v>591</v>
      </c>
      <c r="C678" s="153">
        <v>808</v>
      </c>
      <c r="D678" s="50" t="s">
        <v>415</v>
      </c>
      <c r="E678" s="50" t="s">
        <v>409</v>
      </c>
      <c r="F678" s="50" t="s">
        <v>592</v>
      </c>
      <c r="G678" s="154">
        <f>G679</f>
        <v>9.8</v>
      </c>
      <c r="H678" s="87" t="e">
        <f>G678/#REF!</f>
        <v>#REF!</v>
      </c>
      <c r="I678" s="88"/>
      <c r="J678" s="78"/>
      <c r="K678" s="82"/>
    </row>
    <row r="679" spans="2:11" s="79" customFormat="1" ht="31.5" customHeight="1">
      <c r="B679" s="101" t="s">
        <v>593</v>
      </c>
      <c r="C679" s="153">
        <v>808</v>
      </c>
      <c r="D679" s="50" t="s">
        <v>415</v>
      </c>
      <c r="E679" s="50" t="s">
        <v>409</v>
      </c>
      <c r="F679" s="50" t="s">
        <v>594</v>
      </c>
      <c r="G679" s="154">
        <f>G680</f>
        <v>9.8</v>
      </c>
      <c r="H679" s="87" t="e">
        <f>G679/#REF!</f>
        <v>#REF!</v>
      </c>
      <c r="I679" s="88"/>
      <c r="J679" s="78"/>
      <c r="K679" s="82"/>
    </row>
    <row r="680" spans="2:11" s="79" customFormat="1" ht="19.5" customHeight="1">
      <c r="B680" s="112" t="s">
        <v>538</v>
      </c>
      <c r="C680" s="153">
        <v>808</v>
      </c>
      <c r="D680" s="50" t="s">
        <v>415</v>
      </c>
      <c r="E680" s="50" t="s">
        <v>409</v>
      </c>
      <c r="F680" s="50" t="s">
        <v>594</v>
      </c>
      <c r="G680" s="154">
        <v>9.8</v>
      </c>
      <c r="H680" s="87" t="e">
        <f>G680/#REF!</f>
        <v>#REF!</v>
      </c>
      <c r="I680" s="88"/>
      <c r="J680" s="78"/>
      <c r="K680" s="82"/>
    </row>
    <row r="681" spans="1:11" s="93" customFormat="1" ht="18.75" customHeight="1">
      <c r="A681" s="79"/>
      <c r="B681" s="40" t="s">
        <v>309</v>
      </c>
      <c r="C681" s="153">
        <v>808</v>
      </c>
      <c r="D681" s="50" t="s">
        <v>421</v>
      </c>
      <c r="E681" s="50"/>
      <c r="F681" s="50"/>
      <c r="G681" s="154">
        <f>SUM(G682,G690)</f>
        <v>54356.4</v>
      </c>
      <c r="H681" s="87" t="e">
        <f>G681/#REF!</f>
        <v>#REF!</v>
      </c>
      <c r="I681" s="97"/>
      <c r="J681" s="98"/>
      <c r="K681" s="82"/>
    </row>
    <row r="682" spans="2:11" ht="18" customHeight="1">
      <c r="B682" s="40" t="s">
        <v>447</v>
      </c>
      <c r="C682" s="153">
        <v>808</v>
      </c>
      <c r="D682" s="50" t="s">
        <v>421</v>
      </c>
      <c r="E682" s="50" t="s">
        <v>411</v>
      </c>
      <c r="F682" s="50"/>
      <c r="G682" s="154">
        <f>G683+G686</f>
        <v>54136.4</v>
      </c>
      <c r="H682" s="87" t="e">
        <f>G682/#REF!</f>
        <v>#REF!</v>
      </c>
      <c r="K682" s="82"/>
    </row>
    <row r="683" spans="2:11" ht="18" customHeight="1">
      <c r="B683" s="40" t="s">
        <v>71</v>
      </c>
      <c r="C683" s="153">
        <v>808</v>
      </c>
      <c r="D683" s="50" t="s">
        <v>421</v>
      </c>
      <c r="E683" s="50" t="s">
        <v>411</v>
      </c>
      <c r="F683" s="50" t="s">
        <v>72</v>
      </c>
      <c r="G683" s="154">
        <f>G684</f>
        <v>53870.5</v>
      </c>
      <c r="H683" s="87" t="e">
        <f>G683/#REF!</f>
        <v>#REF!</v>
      </c>
      <c r="K683" s="82"/>
    </row>
    <row r="684" spans="2:11" ht="18" customHeight="1">
      <c r="B684" s="40" t="s">
        <v>561</v>
      </c>
      <c r="C684" s="153">
        <v>808</v>
      </c>
      <c r="D684" s="50" t="s">
        <v>421</v>
      </c>
      <c r="E684" s="50" t="s">
        <v>411</v>
      </c>
      <c r="F684" s="50" t="s">
        <v>73</v>
      </c>
      <c r="G684" s="154">
        <f>SUM(G685)</f>
        <v>53870.5</v>
      </c>
      <c r="H684" s="87" t="e">
        <f>G684/#REF!</f>
        <v>#REF!</v>
      </c>
      <c r="K684" s="82"/>
    </row>
    <row r="685" spans="2:11" ht="63" customHeight="1">
      <c r="B685" s="101" t="s">
        <v>595</v>
      </c>
      <c r="C685" s="153">
        <v>808</v>
      </c>
      <c r="D685" s="50" t="s">
        <v>421</v>
      </c>
      <c r="E685" s="50" t="s">
        <v>411</v>
      </c>
      <c r="F685" s="50" t="s">
        <v>73</v>
      </c>
      <c r="G685" s="154">
        <v>53870.5</v>
      </c>
      <c r="H685" s="87" t="e">
        <f>G685/#REF!</f>
        <v>#REF!</v>
      </c>
      <c r="K685" s="82"/>
    </row>
    <row r="686" spans="2:11" ht="24" customHeight="1">
      <c r="B686" s="66" t="s">
        <v>46</v>
      </c>
      <c r="C686" s="153">
        <v>808</v>
      </c>
      <c r="D686" s="50" t="s">
        <v>421</v>
      </c>
      <c r="E686" s="50" t="s">
        <v>411</v>
      </c>
      <c r="F686" s="50" t="s">
        <v>47</v>
      </c>
      <c r="G686" s="154">
        <f>G687</f>
        <v>265.9</v>
      </c>
      <c r="H686" s="87" t="e">
        <f>G686/#REF!</f>
        <v>#REF!</v>
      </c>
      <c r="K686" s="82"/>
    </row>
    <row r="687" spans="2:11" ht="19.5" customHeight="1">
      <c r="B687" s="66" t="s">
        <v>48</v>
      </c>
      <c r="C687" s="153">
        <v>808</v>
      </c>
      <c r="D687" s="50" t="s">
        <v>421</v>
      </c>
      <c r="E687" s="50" t="s">
        <v>411</v>
      </c>
      <c r="F687" s="50" t="s">
        <v>49</v>
      </c>
      <c r="G687" s="154">
        <f>G688</f>
        <v>265.9</v>
      </c>
      <c r="H687" s="87" t="e">
        <f>G687/#REF!</f>
        <v>#REF!</v>
      </c>
      <c r="K687" s="82"/>
    </row>
    <row r="688" spans="2:11" ht="51.75" customHeight="1">
      <c r="B688" s="48" t="s">
        <v>50</v>
      </c>
      <c r="C688" s="153">
        <v>808</v>
      </c>
      <c r="D688" s="50" t="s">
        <v>421</v>
      </c>
      <c r="E688" s="50" t="s">
        <v>411</v>
      </c>
      <c r="F688" s="50" t="s">
        <v>53</v>
      </c>
      <c r="G688" s="154">
        <f>G689</f>
        <v>265.9</v>
      </c>
      <c r="H688" s="87" t="e">
        <f>G688/#REF!</f>
        <v>#REF!</v>
      </c>
      <c r="K688" s="82"/>
    </row>
    <row r="689" spans="2:11" ht="21" customHeight="1">
      <c r="B689" s="101" t="s">
        <v>54</v>
      </c>
      <c r="C689" s="153">
        <v>808</v>
      </c>
      <c r="D689" s="50" t="s">
        <v>421</v>
      </c>
      <c r="E689" s="50" t="s">
        <v>411</v>
      </c>
      <c r="F689" s="50" t="s">
        <v>53</v>
      </c>
      <c r="G689" s="154">
        <v>265.9</v>
      </c>
      <c r="H689" s="87" t="e">
        <f>G689/#REF!</f>
        <v>#REF!</v>
      </c>
      <c r="K689" s="82"/>
    </row>
    <row r="690" spans="2:11" ht="21" customHeight="1">
      <c r="B690" s="40" t="s">
        <v>451</v>
      </c>
      <c r="C690" s="108">
        <v>808</v>
      </c>
      <c r="D690" s="155" t="s">
        <v>421</v>
      </c>
      <c r="E690" s="155" t="s">
        <v>427</v>
      </c>
      <c r="F690" s="155"/>
      <c r="G690" s="154">
        <f>G694+G691</f>
        <v>220</v>
      </c>
      <c r="H690" s="87" t="e">
        <f>G690/#REF!</f>
        <v>#REF!</v>
      </c>
      <c r="K690" s="82"/>
    </row>
    <row r="691" spans="2:11" ht="17.25" customHeight="1" hidden="1">
      <c r="B691" s="101" t="s">
        <v>494</v>
      </c>
      <c r="C691" s="153">
        <v>808</v>
      </c>
      <c r="D691" s="50" t="s">
        <v>421</v>
      </c>
      <c r="E691" s="50" t="s">
        <v>427</v>
      </c>
      <c r="F691" s="50" t="s">
        <v>631</v>
      </c>
      <c r="G691" s="154">
        <f>G692</f>
        <v>0</v>
      </c>
      <c r="H691" s="87"/>
      <c r="K691" s="82"/>
    </row>
    <row r="692" spans="2:11" ht="48.75" customHeight="1" hidden="1">
      <c r="B692" s="40" t="s">
        <v>142</v>
      </c>
      <c r="C692" s="153">
        <v>808</v>
      </c>
      <c r="D692" s="50" t="s">
        <v>421</v>
      </c>
      <c r="E692" s="50" t="s">
        <v>427</v>
      </c>
      <c r="F692" s="50" t="s">
        <v>143</v>
      </c>
      <c r="G692" s="154">
        <f>G693</f>
        <v>0</v>
      </c>
      <c r="H692" s="87"/>
      <c r="K692" s="82"/>
    </row>
    <row r="693" spans="2:11" ht="17.25" customHeight="1" hidden="1">
      <c r="B693" s="112" t="s">
        <v>538</v>
      </c>
      <c r="C693" s="153">
        <v>808</v>
      </c>
      <c r="D693" s="50" t="s">
        <v>421</v>
      </c>
      <c r="E693" s="50" t="s">
        <v>427</v>
      </c>
      <c r="F693" s="50" t="s">
        <v>143</v>
      </c>
      <c r="G693" s="154"/>
      <c r="H693" s="87"/>
      <c r="K693" s="82"/>
    </row>
    <row r="694" spans="2:11" ht="17.25" customHeight="1">
      <c r="B694" s="40" t="s">
        <v>492</v>
      </c>
      <c r="C694" s="108">
        <v>808</v>
      </c>
      <c r="D694" s="155" t="s">
        <v>421</v>
      </c>
      <c r="E694" s="155" t="s">
        <v>427</v>
      </c>
      <c r="F694" s="50" t="s">
        <v>493</v>
      </c>
      <c r="G694" s="154">
        <f>G695</f>
        <v>220</v>
      </c>
      <c r="H694" s="87" t="e">
        <f>G694/#REF!</f>
        <v>#REF!</v>
      </c>
      <c r="K694" s="82"/>
    </row>
    <row r="695" spans="2:11" ht="24" customHeight="1">
      <c r="B695" s="40" t="s">
        <v>494</v>
      </c>
      <c r="C695" s="108">
        <v>808</v>
      </c>
      <c r="D695" s="155" t="s">
        <v>421</v>
      </c>
      <c r="E695" s="155" t="s">
        <v>427</v>
      </c>
      <c r="F695" s="50" t="s">
        <v>495</v>
      </c>
      <c r="G695" s="154">
        <f>G696+G698+G700+G702</f>
        <v>220</v>
      </c>
      <c r="H695" s="87" t="e">
        <f>G695/#REF!</f>
        <v>#REF!</v>
      </c>
      <c r="K695" s="82"/>
    </row>
    <row r="696" spans="2:11" ht="27.75" customHeight="1">
      <c r="B696" s="40" t="s">
        <v>571</v>
      </c>
      <c r="C696" s="108">
        <v>808</v>
      </c>
      <c r="D696" s="155" t="s">
        <v>421</v>
      </c>
      <c r="E696" s="155" t="s">
        <v>427</v>
      </c>
      <c r="F696" s="50" t="s">
        <v>572</v>
      </c>
      <c r="G696" s="154">
        <f>G697</f>
        <v>50</v>
      </c>
      <c r="H696" s="87" t="e">
        <f>G696/#REF!</f>
        <v>#REF!</v>
      </c>
      <c r="K696" s="82"/>
    </row>
    <row r="697" spans="2:11" ht="20.25" customHeight="1">
      <c r="B697" s="112" t="s">
        <v>538</v>
      </c>
      <c r="C697" s="108">
        <v>808</v>
      </c>
      <c r="D697" s="155" t="s">
        <v>421</v>
      </c>
      <c r="E697" s="155" t="s">
        <v>427</v>
      </c>
      <c r="F697" s="50" t="s">
        <v>572</v>
      </c>
      <c r="G697" s="154">
        <v>50</v>
      </c>
      <c r="H697" s="87" t="e">
        <f>G697/#REF!</f>
        <v>#REF!</v>
      </c>
      <c r="K697" s="82"/>
    </row>
    <row r="698" spans="2:11" ht="20.25" customHeight="1" hidden="1">
      <c r="B698" s="161" t="s">
        <v>667</v>
      </c>
      <c r="C698" s="153">
        <v>808</v>
      </c>
      <c r="D698" s="155" t="s">
        <v>421</v>
      </c>
      <c r="E698" s="155" t="s">
        <v>427</v>
      </c>
      <c r="F698" s="50" t="s">
        <v>6</v>
      </c>
      <c r="G698" s="154">
        <f>G699</f>
        <v>0</v>
      </c>
      <c r="H698" s="87"/>
      <c r="K698" s="82"/>
    </row>
    <row r="699" spans="2:11" ht="20.25" customHeight="1" hidden="1">
      <c r="B699" s="112" t="s">
        <v>538</v>
      </c>
      <c r="C699" s="153">
        <v>808</v>
      </c>
      <c r="D699" s="155" t="s">
        <v>421</v>
      </c>
      <c r="E699" s="155" t="s">
        <v>427</v>
      </c>
      <c r="F699" s="50" t="s">
        <v>6</v>
      </c>
      <c r="G699" s="154"/>
      <c r="H699" s="87"/>
      <c r="K699" s="82"/>
    </row>
    <row r="700" spans="2:11" ht="51.75" customHeight="1" hidden="1">
      <c r="B700" s="112" t="s">
        <v>496</v>
      </c>
      <c r="C700" s="153">
        <v>808</v>
      </c>
      <c r="D700" s="155" t="s">
        <v>421</v>
      </c>
      <c r="E700" s="155" t="s">
        <v>427</v>
      </c>
      <c r="F700" s="50" t="s">
        <v>497</v>
      </c>
      <c r="G700" s="154">
        <f>G701</f>
        <v>0</v>
      </c>
      <c r="H700" s="87"/>
      <c r="K700" s="82"/>
    </row>
    <row r="701" spans="2:11" ht="20.25" customHeight="1" hidden="1">
      <c r="B701" s="112" t="s">
        <v>538</v>
      </c>
      <c r="C701" s="153">
        <v>808</v>
      </c>
      <c r="D701" s="155" t="s">
        <v>421</v>
      </c>
      <c r="E701" s="155" t="s">
        <v>427</v>
      </c>
      <c r="F701" s="50" t="s">
        <v>497</v>
      </c>
      <c r="G701" s="154"/>
      <c r="H701" s="87"/>
      <c r="K701" s="82"/>
    </row>
    <row r="702" spans="2:11" ht="57" customHeight="1">
      <c r="B702" s="112" t="s">
        <v>576</v>
      </c>
      <c r="C702" s="153">
        <v>808</v>
      </c>
      <c r="D702" s="155" t="s">
        <v>421</v>
      </c>
      <c r="E702" s="155" t="s">
        <v>427</v>
      </c>
      <c r="F702" s="50" t="s">
        <v>577</v>
      </c>
      <c r="G702" s="154">
        <f>G703</f>
        <v>170</v>
      </c>
      <c r="H702" s="87" t="e">
        <f>G702/#REF!</f>
        <v>#REF!</v>
      </c>
      <c r="K702" s="82"/>
    </row>
    <row r="703" spans="2:11" ht="20.25" customHeight="1">
      <c r="B703" s="112" t="s">
        <v>538</v>
      </c>
      <c r="C703" s="153">
        <v>808</v>
      </c>
      <c r="D703" s="155" t="s">
        <v>421</v>
      </c>
      <c r="E703" s="155" t="s">
        <v>427</v>
      </c>
      <c r="F703" s="50" t="s">
        <v>577</v>
      </c>
      <c r="G703" s="154">
        <v>170</v>
      </c>
      <c r="H703" s="87" t="e">
        <f>G703/#REF!</f>
        <v>#REF!</v>
      </c>
      <c r="K703" s="82"/>
    </row>
    <row r="704" spans="2:11" ht="20.25" customHeight="1" hidden="1">
      <c r="B704" s="112" t="s">
        <v>578</v>
      </c>
      <c r="C704" s="153">
        <v>808</v>
      </c>
      <c r="D704" s="155" t="s">
        <v>421</v>
      </c>
      <c r="E704" s="155" t="s">
        <v>427</v>
      </c>
      <c r="F704" s="50" t="s">
        <v>579</v>
      </c>
      <c r="G704" s="154"/>
      <c r="H704" s="87"/>
      <c r="K704" s="82"/>
    </row>
    <row r="705" spans="2:11" ht="20.25" customHeight="1" hidden="1">
      <c r="B705" s="112" t="s">
        <v>538</v>
      </c>
      <c r="C705" s="153">
        <v>808</v>
      </c>
      <c r="D705" s="155" t="s">
        <v>421</v>
      </c>
      <c r="E705" s="155" t="s">
        <v>427</v>
      </c>
      <c r="F705" s="50" t="s">
        <v>579</v>
      </c>
      <c r="G705" s="154"/>
      <c r="H705" s="87"/>
      <c r="K705" s="82"/>
    </row>
    <row r="706" spans="2:11" ht="20.25" customHeight="1" hidden="1">
      <c r="B706" s="40" t="s">
        <v>580</v>
      </c>
      <c r="C706" s="153">
        <v>808</v>
      </c>
      <c r="D706" s="155" t="s">
        <v>421</v>
      </c>
      <c r="E706" s="155" t="s">
        <v>427</v>
      </c>
      <c r="F706" s="50" t="s">
        <v>581</v>
      </c>
      <c r="G706" s="154"/>
      <c r="H706" s="87"/>
      <c r="K706" s="82"/>
    </row>
    <row r="707" spans="2:11" ht="21" customHeight="1" hidden="1">
      <c r="B707" s="112" t="s">
        <v>160</v>
      </c>
      <c r="C707" s="153">
        <v>808</v>
      </c>
      <c r="D707" s="155" t="s">
        <v>421</v>
      </c>
      <c r="E707" s="155" t="s">
        <v>427</v>
      </c>
      <c r="F707" s="50" t="s">
        <v>161</v>
      </c>
      <c r="G707" s="154"/>
      <c r="H707" s="87"/>
      <c r="K707" s="82"/>
    </row>
    <row r="708" spans="2:11" ht="20.25" customHeight="1" hidden="1">
      <c r="B708" s="112" t="s">
        <v>538</v>
      </c>
      <c r="C708" s="153">
        <v>808</v>
      </c>
      <c r="D708" s="155" t="s">
        <v>421</v>
      </c>
      <c r="E708" s="155" t="s">
        <v>427</v>
      </c>
      <c r="F708" s="50" t="s">
        <v>161</v>
      </c>
      <c r="G708" s="154"/>
      <c r="H708" s="87"/>
      <c r="K708" s="82"/>
    </row>
    <row r="709" spans="2:11" ht="21.75" customHeight="1">
      <c r="B709" s="40" t="s">
        <v>331</v>
      </c>
      <c r="C709" s="153">
        <v>808</v>
      </c>
      <c r="D709" s="50" t="s">
        <v>431</v>
      </c>
      <c r="E709" s="50"/>
      <c r="F709" s="50"/>
      <c r="G709" s="154">
        <f>SUM(G710,G744)</f>
        <v>245119.69999999998</v>
      </c>
      <c r="H709" s="87" t="e">
        <f>G709/#REF!</f>
        <v>#REF!</v>
      </c>
      <c r="K709" s="82"/>
    </row>
    <row r="710" spans="2:11" ht="18" customHeight="1">
      <c r="B710" s="40" t="s">
        <v>162</v>
      </c>
      <c r="C710" s="153">
        <v>808</v>
      </c>
      <c r="D710" s="50" t="s">
        <v>431</v>
      </c>
      <c r="E710" s="50" t="s">
        <v>409</v>
      </c>
      <c r="F710" s="50"/>
      <c r="G710" s="154">
        <f>SUM(G711,G723,G727,G731,G735)</f>
        <v>221979.19999999998</v>
      </c>
      <c r="H710" s="87" t="e">
        <f>G710/#REF!</f>
        <v>#REF!</v>
      </c>
      <c r="K710" s="82"/>
    </row>
    <row r="711" spans="2:11" ht="29.25" customHeight="1">
      <c r="B711" s="101" t="s">
        <v>565</v>
      </c>
      <c r="C711" s="153">
        <v>808</v>
      </c>
      <c r="D711" s="50" t="s">
        <v>431</v>
      </c>
      <c r="E711" s="50" t="s">
        <v>409</v>
      </c>
      <c r="F711" s="50" t="s">
        <v>566</v>
      </c>
      <c r="G711" s="154">
        <f>SUM(G717,G712)+G715</f>
        <v>105670</v>
      </c>
      <c r="H711" s="87" t="e">
        <f>G711/#REF!</f>
        <v>#REF!</v>
      </c>
      <c r="K711" s="82"/>
    </row>
    <row r="712" spans="2:11" ht="26.25" customHeight="1">
      <c r="B712" s="101" t="s">
        <v>163</v>
      </c>
      <c r="C712" s="153">
        <v>808</v>
      </c>
      <c r="D712" s="50" t="s">
        <v>431</v>
      </c>
      <c r="E712" s="50" t="s">
        <v>409</v>
      </c>
      <c r="F712" s="50" t="s">
        <v>164</v>
      </c>
      <c r="G712" s="154">
        <f>SUM(G713:G714)</f>
        <v>9707.699999999999</v>
      </c>
      <c r="H712" s="87" t="e">
        <f>G712/#REF!</f>
        <v>#REF!</v>
      </c>
      <c r="K712" s="82"/>
    </row>
    <row r="713" spans="2:11" ht="54" customHeight="1">
      <c r="B713" s="40" t="s">
        <v>44</v>
      </c>
      <c r="C713" s="153">
        <v>808</v>
      </c>
      <c r="D713" s="50" t="s">
        <v>431</v>
      </c>
      <c r="E713" s="50" t="s">
        <v>409</v>
      </c>
      <c r="F713" s="50" t="s">
        <v>164</v>
      </c>
      <c r="G713" s="154">
        <f>122.7+0.1</f>
        <v>122.8</v>
      </c>
      <c r="H713" s="87" t="e">
        <f>G713/#REF!</f>
        <v>#REF!</v>
      </c>
      <c r="K713" s="82"/>
    </row>
    <row r="714" spans="2:11" ht="54" customHeight="1">
      <c r="B714" s="101" t="s">
        <v>595</v>
      </c>
      <c r="C714" s="153">
        <v>808</v>
      </c>
      <c r="D714" s="50" t="s">
        <v>431</v>
      </c>
      <c r="E714" s="50" t="s">
        <v>409</v>
      </c>
      <c r="F714" s="50" t="s">
        <v>164</v>
      </c>
      <c r="G714" s="154">
        <v>9584.9</v>
      </c>
      <c r="H714" s="87" t="e">
        <f>G714/#REF!</f>
        <v>#REF!</v>
      </c>
      <c r="K714" s="82"/>
    </row>
    <row r="715" spans="2:11" ht="38.25" customHeight="1">
      <c r="B715" s="101" t="s">
        <v>332</v>
      </c>
      <c r="C715" s="153">
        <v>808</v>
      </c>
      <c r="D715" s="50" t="s">
        <v>431</v>
      </c>
      <c r="E715" s="50" t="s">
        <v>409</v>
      </c>
      <c r="F715" s="50" t="s">
        <v>165</v>
      </c>
      <c r="G715" s="154">
        <f>G716</f>
        <v>766.3</v>
      </c>
      <c r="H715" s="87" t="e">
        <f>G715/#REF!</f>
        <v>#REF!</v>
      </c>
      <c r="K715" s="82"/>
    </row>
    <row r="716" spans="2:11" ht="27" customHeight="1">
      <c r="B716" s="112" t="s">
        <v>538</v>
      </c>
      <c r="C716" s="153">
        <v>808</v>
      </c>
      <c r="D716" s="50" t="s">
        <v>166</v>
      </c>
      <c r="E716" s="50" t="s">
        <v>409</v>
      </c>
      <c r="F716" s="50" t="s">
        <v>165</v>
      </c>
      <c r="G716" s="154">
        <v>766.3</v>
      </c>
      <c r="H716" s="87" t="e">
        <f>G716/#REF!</f>
        <v>#REF!</v>
      </c>
      <c r="K716" s="82"/>
    </row>
    <row r="717" spans="2:11" ht="32.25" customHeight="1">
      <c r="B717" s="40" t="s">
        <v>561</v>
      </c>
      <c r="C717" s="153">
        <v>808</v>
      </c>
      <c r="D717" s="50" t="s">
        <v>431</v>
      </c>
      <c r="E717" s="50" t="s">
        <v>409</v>
      </c>
      <c r="F717" s="50" t="s">
        <v>568</v>
      </c>
      <c r="G717" s="154">
        <f>SUM(G718:G722)</f>
        <v>95196</v>
      </c>
      <c r="H717" s="87" t="e">
        <f>G717/#REF!</f>
        <v>#REF!</v>
      </c>
      <c r="K717" s="82"/>
    </row>
    <row r="718" spans="2:11" ht="54" customHeight="1">
      <c r="B718" s="40" t="s">
        <v>44</v>
      </c>
      <c r="C718" s="153">
        <v>808</v>
      </c>
      <c r="D718" s="50" t="s">
        <v>431</v>
      </c>
      <c r="E718" s="50" t="s">
        <v>409</v>
      </c>
      <c r="F718" s="50" t="s">
        <v>568</v>
      </c>
      <c r="G718" s="154">
        <v>1591.9</v>
      </c>
      <c r="H718" s="87" t="e">
        <f>G718/#REF!</f>
        <v>#REF!</v>
      </c>
      <c r="K718" s="82"/>
    </row>
    <row r="719" spans="2:11" ht="25.5" customHeight="1">
      <c r="B719" s="40" t="s">
        <v>536</v>
      </c>
      <c r="C719" s="153">
        <v>808</v>
      </c>
      <c r="D719" s="50" t="s">
        <v>431</v>
      </c>
      <c r="E719" s="50" t="s">
        <v>409</v>
      </c>
      <c r="F719" s="50" t="s">
        <v>568</v>
      </c>
      <c r="G719" s="113">
        <v>6270.3</v>
      </c>
      <c r="H719" s="87" t="e">
        <f>G719/#REF!</f>
        <v>#REF!</v>
      </c>
      <c r="K719" s="82"/>
    </row>
    <row r="720" spans="2:11" ht="56.25" customHeight="1">
      <c r="B720" s="112" t="s">
        <v>595</v>
      </c>
      <c r="C720" s="153">
        <v>808</v>
      </c>
      <c r="D720" s="50" t="s">
        <v>431</v>
      </c>
      <c r="E720" s="50" t="s">
        <v>409</v>
      </c>
      <c r="F720" s="50" t="s">
        <v>568</v>
      </c>
      <c r="G720" s="154">
        <v>86988.2</v>
      </c>
      <c r="H720" s="87" t="e">
        <f>G720/#REF!</f>
        <v>#REF!</v>
      </c>
      <c r="K720" s="82"/>
    </row>
    <row r="721" spans="2:11" ht="33.75" customHeight="1" hidden="1">
      <c r="B721" s="112" t="s">
        <v>538</v>
      </c>
      <c r="C721" s="153">
        <v>808</v>
      </c>
      <c r="D721" s="50" t="s">
        <v>431</v>
      </c>
      <c r="E721" s="50" t="s">
        <v>409</v>
      </c>
      <c r="F721" s="50" t="s">
        <v>568</v>
      </c>
      <c r="G721" s="154"/>
      <c r="H721" s="87"/>
      <c r="K721" s="82"/>
    </row>
    <row r="722" spans="2:11" ht="20.25" customHeight="1">
      <c r="B722" s="112" t="s">
        <v>538</v>
      </c>
      <c r="C722" s="153">
        <v>808</v>
      </c>
      <c r="D722" s="50" t="s">
        <v>431</v>
      </c>
      <c r="E722" s="50" t="s">
        <v>409</v>
      </c>
      <c r="F722" s="50" t="s">
        <v>568</v>
      </c>
      <c r="G722" s="154">
        <v>345.6</v>
      </c>
      <c r="H722" s="87" t="e">
        <f>G722/#REF!</f>
        <v>#REF!</v>
      </c>
      <c r="K722" s="82"/>
    </row>
    <row r="723" spans="2:11" ht="33" customHeight="1">
      <c r="B723" s="40" t="s">
        <v>167</v>
      </c>
      <c r="C723" s="153">
        <v>808</v>
      </c>
      <c r="D723" s="50" t="s">
        <v>431</v>
      </c>
      <c r="E723" s="50" t="s">
        <v>409</v>
      </c>
      <c r="F723" s="50" t="s">
        <v>168</v>
      </c>
      <c r="G723" s="154">
        <f>SUM(G724)</f>
        <v>38093.1</v>
      </c>
      <c r="H723" s="87" t="e">
        <f>G723/#REF!</f>
        <v>#REF!</v>
      </c>
      <c r="K723" s="82"/>
    </row>
    <row r="724" spans="2:11" ht="31.5" customHeight="1">
      <c r="B724" s="40" t="s">
        <v>561</v>
      </c>
      <c r="C724" s="153">
        <v>808</v>
      </c>
      <c r="D724" s="50" t="s">
        <v>431</v>
      </c>
      <c r="E724" s="50" t="s">
        <v>409</v>
      </c>
      <c r="F724" s="50" t="s">
        <v>169</v>
      </c>
      <c r="G724" s="154">
        <f>SUM(G725:G726)</f>
        <v>38093.1</v>
      </c>
      <c r="H724" s="87" t="e">
        <f>G724/#REF!</f>
        <v>#REF!</v>
      </c>
      <c r="K724" s="82"/>
    </row>
    <row r="725" spans="2:11" ht="50.25" customHeight="1">
      <c r="B725" s="112" t="s">
        <v>595</v>
      </c>
      <c r="C725" s="153">
        <v>808</v>
      </c>
      <c r="D725" s="50" t="s">
        <v>431</v>
      </c>
      <c r="E725" s="50" t="s">
        <v>409</v>
      </c>
      <c r="F725" s="50" t="s">
        <v>169</v>
      </c>
      <c r="G725" s="154">
        <v>37914.2</v>
      </c>
      <c r="H725" s="87" t="e">
        <f>G725/#REF!</f>
        <v>#REF!</v>
      </c>
      <c r="K725" s="82"/>
    </row>
    <row r="726" spans="2:11" ht="18.75" customHeight="1">
      <c r="B726" s="112" t="s">
        <v>538</v>
      </c>
      <c r="C726" s="153">
        <v>808</v>
      </c>
      <c r="D726" s="50" t="s">
        <v>431</v>
      </c>
      <c r="E726" s="50" t="s">
        <v>409</v>
      </c>
      <c r="F726" s="50" t="s">
        <v>169</v>
      </c>
      <c r="G726" s="154">
        <v>178.9</v>
      </c>
      <c r="H726" s="87" t="e">
        <f>G726/#REF!</f>
        <v>#REF!</v>
      </c>
      <c r="K726" s="82"/>
    </row>
    <row r="727" spans="2:11" ht="16.5">
      <c r="B727" s="40" t="s">
        <v>170</v>
      </c>
      <c r="C727" s="153">
        <v>808</v>
      </c>
      <c r="D727" s="50" t="s">
        <v>431</v>
      </c>
      <c r="E727" s="50" t="s">
        <v>409</v>
      </c>
      <c r="F727" s="50" t="s">
        <v>171</v>
      </c>
      <c r="G727" s="154">
        <f>SUM(G728)</f>
        <v>36880.2</v>
      </c>
      <c r="H727" s="87" t="e">
        <f>G727/#REF!</f>
        <v>#REF!</v>
      </c>
      <c r="K727" s="82"/>
    </row>
    <row r="728" spans="2:11" s="90" customFormat="1" ht="18" customHeight="1">
      <c r="B728" s="40" t="s">
        <v>561</v>
      </c>
      <c r="C728" s="153">
        <v>808</v>
      </c>
      <c r="D728" s="50" t="s">
        <v>431</v>
      </c>
      <c r="E728" s="50" t="s">
        <v>409</v>
      </c>
      <c r="F728" s="50" t="s">
        <v>172</v>
      </c>
      <c r="G728" s="154">
        <f>SUM(G729:G730)</f>
        <v>36880.2</v>
      </c>
      <c r="H728" s="87" t="e">
        <f>G728/#REF!</f>
        <v>#REF!</v>
      </c>
      <c r="I728" s="95"/>
      <c r="J728" s="96"/>
      <c r="K728" s="82"/>
    </row>
    <row r="729" spans="2:11" s="79" customFormat="1" ht="50.25" customHeight="1">
      <c r="B729" s="112" t="s">
        <v>595</v>
      </c>
      <c r="C729" s="153">
        <v>808</v>
      </c>
      <c r="D729" s="50" t="s">
        <v>431</v>
      </c>
      <c r="E729" s="50" t="s">
        <v>409</v>
      </c>
      <c r="F729" s="50" t="s">
        <v>172</v>
      </c>
      <c r="G729" s="154">
        <v>36830.2</v>
      </c>
      <c r="H729" s="87" t="e">
        <f>G729/#REF!</f>
        <v>#REF!</v>
      </c>
      <c r="I729" s="88"/>
      <c r="J729" s="78"/>
      <c r="K729" s="82"/>
    </row>
    <row r="730" spans="2:11" s="79" customFormat="1" ht="20.25" customHeight="1">
      <c r="B730" s="112" t="s">
        <v>538</v>
      </c>
      <c r="C730" s="153">
        <v>808</v>
      </c>
      <c r="D730" s="50" t="s">
        <v>431</v>
      </c>
      <c r="E730" s="50" t="s">
        <v>409</v>
      </c>
      <c r="F730" s="50" t="s">
        <v>172</v>
      </c>
      <c r="G730" s="154">
        <v>50</v>
      </c>
      <c r="H730" s="87" t="e">
        <f>G730/#REF!</f>
        <v>#REF!</v>
      </c>
      <c r="I730" s="88"/>
      <c r="J730" s="78"/>
      <c r="K730" s="82"/>
    </row>
    <row r="731" spans="2:11" ht="38.25" customHeight="1">
      <c r="B731" s="101" t="s">
        <v>173</v>
      </c>
      <c r="C731" s="153">
        <v>808</v>
      </c>
      <c r="D731" s="50" t="s">
        <v>431</v>
      </c>
      <c r="E731" s="50" t="s">
        <v>409</v>
      </c>
      <c r="F731" s="50" t="s">
        <v>174</v>
      </c>
      <c r="G731" s="154">
        <f>SUM(G732)</f>
        <v>41335.9</v>
      </c>
      <c r="H731" s="87" t="e">
        <f>G731/#REF!</f>
        <v>#REF!</v>
      </c>
      <c r="K731" s="82"/>
    </row>
    <row r="732" spans="2:11" ht="21.75" customHeight="1">
      <c r="B732" s="40" t="s">
        <v>561</v>
      </c>
      <c r="C732" s="153">
        <v>808</v>
      </c>
      <c r="D732" s="50" t="s">
        <v>431</v>
      </c>
      <c r="E732" s="50" t="s">
        <v>409</v>
      </c>
      <c r="F732" s="50" t="s">
        <v>175</v>
      </c>
      <c r="G732" s="154">
        <f>SUM(G733:G734)</f>
        <v>41335.9</v>
      </c>
      <c r="H732" s="87" t="e">
        <f>G732/#REF!</f>
        <v>#REF!</v>
      </c>
      <c r="K732" s="82"/>
    </row>
    <row r="733" spans="2:11" ht="51.75" customHeight="1">
      <c r="B733" s="40" t="s">
        <v>44</v>
      </c>
      <c r="C733" s="153">
        <v>808</v>
      </c>
      <c r="D733" s="50" t="s">
        <v>431</v>
      </c>
      <c r="E733" s="50" t="s">
        <v>409</v>
      </c>
      <c r="F733" s="50" t="s">
        <v>175</v>
      </c>
      <c r="G733" s="154">
        <v>11706.6</v>
      </c>
      <c r="H733" s="87" t="e">
        <f>G733/#REF!</f>
        <v>#REF!</v>
      </c>
      <c r="K733" s="82"/>
    </row>
    <row r="734" spans="2:11" ht="50.25" customHeight="1">
      <c r="B734" s="112" t="s">
        <v>595</v>
      </c>
      <c r="C734" s="153">
        <v>808</v>
      </c>
      <c r="D734" s="50" t="s">
        <v>431</v>
      </c>
      <c r="E734" s="50" t="s">
        <v>409</v>
      </c>
      <c r="F734" s="50" t="s">
        <v>175</v>
      </c>
      <c r="G734" s="154">
        <v>29629.3</v>
      </c>
      <c r="H734" s="87" t="e">
        <f>G734/#REF!</f>
        <v>#REF!</v>
      </c>
      <c r="K734" s="82"/>
    </row>
    <row r="735" spans="2:11" ht="19.5" customHeight="1" hidden="1">
      <c r="B735" s="101" t="s">
        <v>494</v>
      </c>
      <c r="C735" s="153">
        <v>808</v>
      </c>
      <c r="D735" s="50" t="s">
        <v>431</v>
      </c>
      <c r="E735" s="50" t="s">
        <v>409</v>
      </c>
      <c r="F735" s="50" t="s">
        <v>631</v>
      </c>
      <c r="G735" s="154">
        <f>SUM(G736,G738,G740,G742)</f>
        <v>0</v>
      </c>
      <c r="H735" s="87"/>
      <c r="K735" s="82"/>
    </row>
    <row r="736" spans="2:11" ht="36" customHeight="1" hidden="1">
      <c r="B736" s="101" t="s">
        <v>176</v>
      </c>
      <c r="C736" s="153">
        <v>808</v>
      </c>
      <c r="D736" s="50" t="s">
        <v>431</v>
      </c>
      <c r="E736" s="50" t="s">
        <v>409</v>
      </c>
      <c r="F736" s="50" t="s">
        <v>177</v>
      </c>
      <c r="G736" s="154">
        <f>SUM(G737)</f>
        <v>0</v>
      </c>
      <c r="H736" s="87"/>
      <c r="K736" s="82"/>
    </row>
    <row r="737" spans="2:11" ht="18" customHeight="1" hidden="1">
      <c r="B737" s="112" t="s">
        <v>538</v>
      </c>
      <c r="C737" s="153">
        <v>808</v>
      </c>
      <c r="D737" s="50" t="s">
        <v>431</v>
      </c>
      <c r="E737" s="50" t="s">
        <v>409</v>
      </c>
      <c r="F737" s="50" t="s">
        <v>177</v>
      </c>
      <c r="G737" s="154"/>
      <c r="H737" s="87"/>
      <c r="K737" s="82"/>
    </row>
    <row r="738" spans="2:11" ht="36" customHeight="1" hidden="1">
      <c r="B738" s="66" t="s">
        <v>178</v>
      </c>
      <c r="C738" s="153">
        <v>808</v>
      </c>
      <c r="D738" s="50" t="s">
        <v>431</v>
      </c>
      <c r="E738" s="50" t="s">
        <v>409</v>
      </c>
      <c r="F738" s="50" t="s">
        <v>179</v>
      </c>
      <c r="G738" s="154">
        <f>SUM(G739)</f>
        <v>0</v>
      </c>
      <c r="H738" s="87"/>
      <c r="K738" s="82"/>
    </row>
    <row r="739" spans="2:11" ht="20.25" customHeight="1" hidden="1">
      <c r="B739" s="112" t="s">
        <v>538</v>
      </c>
      <c r="C739" s="153">
        <v>808</v>
      </c>
      <c r="D739" s="50" t="s">
        <v>431</v>
      </c>
      <c r="E739" s="50" t="s">
        <v>409</v>
      </c>
      <c r="F739" s="50" t="s">
        <v>179</v>
      </c>
      <c r="G739" s="154"/>
      <c r="H739" s="87"/>
      <c r="K739" s="82"/>
    </row>
    <row r="740" spans="2:11" ht="52.5" customHeight="1" hidden="1">
      <c r="B740" s="66" t="s">
        <v>180</v>
      </c>
      <c r="C740" s="153">
        <v>808</v>
      </c>
      <c r="D740" s="50" t="s">
        <v>431</v>
      </c>
      <c r="E740" s="50" t="s">
        <v>409</v>
      </c>
      <c r="F740" s="50" t="s">
        <v>181</v>
      </c>
      <c r="G740" s="154">
        <f>G741</f>
        <v>0</v>
      </c>
      <c r="H740" s="87"/>
      <c r="K740" s="82"/>
    </row>
    <row r="741" spans="2:11" ht="18.75" customHeight="1" hidden="1">
      <c r="B741" s="112" t="s">
        <v>538</v>
      </c>
      <c r="C741" s="153">
        <v>808</v>
      </c>
      <c r="D741" s="50" t="s">
        <v>431</v>
      </c>
      <c r="E741" s="50" t="s">
        <v>409</v>
      </c>
      <c r="F741" s="50" t="s">
        <v>181</v>
      </c>
      <c r="G741" s="154"/>
      <c r="H741" s="87"/>
      <c r="K741" s="82"/>
    </row>
    <row r="742" spans="2:11" ht="33.75" customHeight="1" hidden="1">
      <c r="B742" s="101" t="s">
        <v>23</v>
      </c>
      <c r="C742" s="153">
        <v>808</v>
      </c>
      <c r="D742" s="50" t="s">
        <v>431</v>
      </c>
      <c r="E742" s="50" t="s">
        <v>409</v>
      </c>
      <c r="F742" s="50" t="s">
        <v>24</v>
      </c>
      <c r="G742" s="154">
        <f>G743</f>
        <v>0</v>
      </c>
      <c r="H742" s="87"/>
      <c r="K742" s="82"/>
    </row>
    <row r="743" spans="2:11" ht="19.5" customHeight="1" hidden="1">
      <c r="B743" s="112" t="s">
        <v>538</v>
      </c>
      <c r="C743" s="153">
        <v>808</v>
      </c>
      <c r="D743" s="50" t="s">
        <v>431</v>
      </c>
      <c r="E743" s="50" t="s">
        <v>409</v>
      </c>
      <c r="F743" s="50" t="s">
        <v>24</v>
      </c>
      <c r="G743" s="154"/>
      <c r="H743" s="87"/>
      <c r="K743" s="82"/>
    </row>
    <row r="744" spans="2:11" ht="21" customHeight="1">
      <c r="B744" s="101" t="s">
        <v>454</v>
      </c>
      <c r="C744" s="153">
        <v>808</v>
      </c>
      <c r="D744" s="50" t="s">
        <v>431</v>
      </c>
      <c r="E744" s="50" t="s">
        <v>415</v>
      </c>
      <c r="F744" s="50"/>
      <c r="G744" s="154">
        <f>G745+G748+G752</f>
        <v>23140.5</v>
      </c>
      <c r="H744" s="87" t="e">
        <f>G744/#REF!</f>
        <v>#REF!</v>
      </c>
      <c r="K744" s="82"/>
    </row>
    <row r="745" spans="2:11" ht="55.5" customHeight="1">
      <c r="B745" s="101" t="s">
        <v>480</v>
      </c>
      <c r="C745" s="153">
        <v>808</v>
      </c>
      <c r="D745" s="50" t="s">
        <v>431</v>
      </c>
      <c r="E745" s="50" t="s">
        <v>415</v>
      </c>
      <c r="F745" s="50" t="s">
        <v>481</v>
      </c>
      <c r="G745" s="154">
        <f>SUM(G746)</f>
        <v>6379.8</v>
      </c>
      <c r="H745" s="87" t="e">
        <f>G745/#REF!</f>
        <v>#REF!</v>
      </c>
      <c r="K745" s="82"/>
    </row>
    <row r="746" spans="2:11" ht="18" customHeight="1">
      <c r="B746" s="101" t="s">
        <v>486</v>
      </c>
      <c r="C746" s="153">
        <v>808</v>
      </c>
      <c r="D746" s="50" t="s">
        <v>431</v>
      </c>
      <c r="E746" s="50" t="s">
        <v>415</v>
      </c>
      <c r="F746" s="50" t="s">
        <v>487</v>
      </c>
      <c r="G746" s="154">
        <f>SUM(G747)</f>
        <v>6379.8</v>
      </c>
      <c r="H746" s="87" t="e">
        <f>G746/#REF!</f>
        <v>#REF!</v>
      </c>
      <c r="K746" s="82"/>
    </row>
    <row r="747" spans="2:11" ht="20.25" customHeight="1">
      <c r="B747" s="101" t="s">
        <v>484</v>
      </c>
      <c r="C747" s="153">
        <v>808</v>
      </c>
      <c r="D747" s="50" t="s">
        <v>431</v>
      </c>
      <c r="E747" s="50" t="s">
        <v>415</v>
      </c>
      <c r="F747" s="50" t="s">
        <v>487</v>
      </c>
      <c r="G747" s="154">
        <v>6379.8</v>
      </c>
      <c r="H747" s="87" t="e">
        <f>G747/#REF!</f>
        <v>#REF!</v>
      </c>
      <c r="K747" s="82"/>
    </row>
    <row r="748" spans="2:11" ht="67.5" customHeight="1">
      <c r="B748" s="101" t="s">
        <v>131</v>
      </c>
      <c r="C748" s="153">
        <v>808</v>
      </c>
      <c r="D748" s="50" t="s">
        <v>431</v>
      </c>
      <c r="E748" s="50" t="s">
        <v>415</v>
      </c>
      <c r="F748" s="50" t="s">
        <v>132</v>
      </c>
      <c r="G748" s="154">
        <f>G749</f>
        <v>6856.5</v>
      </c>
      <c r="H748" s="87" t="e">
        <f>G748/#REF!</f>
        <v>#REF!</v>
      </c>
      <c r="K748" s="82"/>
    </row>
    <row r="749" spans="2:11" ht="19.5" customHeight="1">
      <c r="B749" s="40" t="s">
        <v>561</v>
      </c>
      <c r="C749" s="153">
        <v>808</v>
      </c>
      <c r="D749" s="50" t="s">
        <v>431</v>
      </c>
      <c r="E749" s="50" t="s">
        <v>415</v>
      </c>
      <c r="F749" s="50" t="s">
        <v>133</v>
      </c>
      <c r="G749" s="154">
        <f>G750+G751</f>
        <v>6856.5</v>
      </c>
      <c r="H749" s="87" t="e">
        <f>G749/#REF!</f>
        <v>#REF!</v>
      </c>
      <c r="K749" s="82"/>
    </row>
    <row r="750" spans="2:11" ht="55.5" customHeight="1">
      <c r="B750" s="112" t="s">
        <v>595</v>
      </c>
      <c r="C750" s="153">
        <v>808</v>
      </c>
      <c r="D750" s="50" t="s">
        <v>431</v>
      </c>
      <c r="E750" s="50" t="s">
        <v>415</v>
      </c>
      <c r="F750" s="50" t="s">
        <v>133</v>
      </c>
      <c r="G750" s="154">
        <v>6856.5</v>
      </c>
      <c r="H750" s="87" t="e">
        <f>G750/#REF!</f>
        <v>#REF!</v>
      </c>
      <c r="K750" s="82"/>
    </row>
    <row r="751" spans="2:11" ht="18.75" customHeight="1" hidden="1">
      <c r="B751" s="112" t="s">
        <v>538</v>
      </c>
      <c r="C751" s="153">
        <v>808</v>
      </c>
      <c r="D751" s="50" t="s">
        <v>431</v>
      </c>
      <c r="E751" s="50" t="s">
        <v>415</v>
      </c>
      <c r="F751" s="50" t="s">
        <v>133</v>
      </c>
      <c r="G751" s="154"/>
      <c r="H751" s="87"/>
      <c r="K751" s="82"/>
    </row>
    <row r="752" spans="2:11" ht="19.5" customHeight="1">
      <c r="B752" s="40" t="s">
        <v>492</v>
      </c>
      <c r="C752" s="153">
        <v>808</v>
      </c>
      <c r="D752" s="50" t="s">
        <v>431</v>
      </c>
      <c r="E752" s="50" t="s">
        <v>415</v>
      </c>
      <c r="F752" s="50" t="s">
        <v>493</v>
      </c>
      <c r="G752" s="154">
        <f>G753+G770</f>
        <v>9904.199999999999</v>
      </c>
      <c r="H752" s="87" t="e">
        <f>G752/#REF!</f>
        <v>#REF!</v>
      </c>
      <c r="K752" s="82"/>
    </row>
    <row r="753" spans="2:11" ht="19.5" customHeight="1">
      <c r="B753" s="40" t="s">
        <v>494</v>
      </c>
      <c r="C753" s="153">
        <v>808</v>
      </c>
      <c r="D753" s="50" t="s">
        <v>431</v>
      </c>
      <c r="E753" s="50" t="s">
        <v>415</v>
      </c>
      <c r="F753" s="50" t="s">
        <v>495</v>
      </c>
      <c r="G753" s="154">
        <f>G754+G756+G758+G760+G764+G767</f>
        <v>2232.1</v>
      </c>
      <c r="H753" s="87" t="e">
        <f>G753/#REF!</f>
        <v>#REF!</v>
      </c>
      <c r="K753" s="82"/>
    </row>
    <row r="754" spans="2:11" ht="19.5" customHeight="1">
      <c r="B754" s="40" t="s">
        <v>571</v>
      </c>
      <c r="C754" s="153">
        <v>808</v>
      </c>
      <c r="D754" s="50" t="s">
        <v>431</v>
      </c>
      <c r="E754" s="50" t="s">
        <v>415</v>
      </c>
      <c r="F754" s="50" t="s">
        <v>572</v>
      </c>
      <c r="G754" s="154">
        <f>G755</f>
        <v>674.4</v>
      </c>
      <c r="H754" s="87" t="e">
        <f>G754/#REF!</f>
        <v>#REF!</v>
      </c>
      <c r="K754" s="82"/>
    </row>
    <row r="755" spans="2:11" ht="22.5" customHeight="1">
      <c r="B755" s="112" t="s">
        <v>538</v>
      </c>
      <c r="C755" s="153">
        <v>808</v>
      </c>
      <c r="D755" s="50" t="s">
        <v>431</v>
      </c>
      <c r="E755" s="50" t="s">
        <v>415</v>
      </c>
      <c r="F755" s="50" t="s">
        <v>572</v>
      </c>
      <c r="G755" s="154">
        <v>674.4</v>
      </c>
      <c r="H755" s="87" t="e">
        <f>G755/#REF!</f>
        <v>#REF!</v>
      </c>
      <c r="K755" s="82"/>
    </row>
    <row r="756" spans="2:11" ht="17.25" customHeight="1">
      <c r="B756" s="161" t="s">
        <v>573</v>
      </c>
      <c r="C756" s="153">
        <v>808</v>
      </c>
      <c r="D756" s="50" t="s">
        <v>431</v>
      </c>
      <c r="E756" s="50" t="s">
        <v>415</v>
      </c>
      <c r="F756" s="50" t="s">
        <v>574</v>
      </c>
      <c r="G756" s="154">
        <f>G757</f>
        <v>50</v>
      </c>
      <c r="H756" s="87" t="e">
        <f>G756/#REF!</f>
        <v>#REF!</v>
      </c>
      <c r="K756" s="82"/>
    </row>
    <row r="757" spans="2:11" ht="23.25" customHeight="1">
      <c r="B757" s="112" t="s">
        <v>538</v>
      </c>
      <c r="C757" s="153">
        <v>808</v>
      </c>
      <c r="D757" s="50" t="s">
        <v>431</v>
      </c>
      <c r="E757" s="50" t="s">
        <v>415</v>
      </c>
      <c r="F757" s="50" t="s">
        <v>574</v>
      </c>
      <c r="G757" s="154">
        <v>50</v>
      </c>
      <c r="H757" s="87" t="e">
        <f>G757/#REF!</f>
        <v>#REF!</v>
      </c>
      <c r="K757" s="82"/>
    </row>
    <row r="758" spans="2:11" ht="23.25" customHeight="1">
      <c r="B758" s="161" t="s">
        <v>667</v>
      </c>
      <c r="C758" s="153">
        <v>808</v>
      </c>
      <c r="D758" s="50" t="s">
        <v>431</v>
      </c>
      <c r="E758" s="50" t="s">
        <v>415</v>
      </c>
      <c r="F758" s="50" t="s">
        <v>6</v>
      </c>
      <c r="G758" s="154">
        <f>G759</f>
        <v>23</v>
      </c>
      <c r="H758" s="87" t="e">
        <f>G758/#REF!</f>
        <v>#REF!</v>
      </c>
      <c r="K758" s="82"/>
    </row>
    <row r="759" spans="2:11" ht="20.25" customHeight="1">
      <c r="B759" s="112" t="s">
        <v>538</v>
      </c>
      <c r="C759" s="153">
        <v>808</v>
      </c>
      <c r="D759" s="50" t="s">
        <v>431</v>
      </c>
      <c r="E759" s="50" t="s">
        <v>415</v>
      </c>
      <c r="F759" s="50" t="s">
        <v>6</v>
      </c>
      <c r="G759" s="154">
        <v>23</v>
      </c>
      <c r="H759" s="87" t="e">
        <f>G759/#REF!</f>
        <v>#REF!</v>
      </c>
      <c r="K759" s="82"/>
    </row>
    <row r="760" spans="2:11" ht="53.25" customHeight="1" hidden="1">
      <c r="B760" s="112" t="s">
        <v>496</v>
      </c>
      <c r="C760" s="153">
        <v>808</v>
      </c>
      <c r="D760" s="50" t="s">
        <v>431</v>
      </c>
      <c r="E760" s="50" t="s">
        <v>415</v>
      </c>
      <c r="F760" s="50" t="s">
        <v>497</v>
      </c>
      <c r="G760" s="154">
        <f>G761+G762+G763</f>
        <v>0</v>
      </c>
      <c r="H760" s="87"/>
      <c r="K760" s="82"/>
    </row>
    <row r="761" spans="2:11" ht="16.5" customHeight="1" hidden="1">
      <c r="B761" s="101" t="s">
        <v>484</v>
      </c>
      <c r="C761" s="153">
        <v>808</v>
      </c>
      <c r="D761" s="50" t="s">
        <v>431</v>
      </c>
      <c r="E761" s="50" t="s">
        <v>415</v>
      </c>
      <c r="F761" s="50" t="s">
        <v>497</v>
      </c>
      <c r="G761" s="154"/>
      <c r="H761" s="87"/>
      <c r="K761" s="82"/>
    </row>
    <row r="762" spans="2:11" ht="16.5" customHeight="1" hidden="1">
      <c r="B762" s="40" t="s">
        <v>536</v>
      </c>
      <c r="C762" s="153">
        <v>808</v>
      </c>
      <c r="D762" s="50" t="s">
        <v>431</v>
      </c>
      <c r="E762" s="50" t="s">
        <v>415</v>
      </c>
      <c r="F762" s="50" t="s">
        <v>497</v>
      </c>
      <c r="G762" s="154"/>
      <c r="H762" s="87"/>
      <c r="K762" s="82"/>
    </row>
    <row r="763" spans="2:11" ht="16.5" customHeight="1" hidden="1">
      <c r="B763" s="112" t="s">
        <v>538</v>
      </c>
      <c r="C763" s="153">
        <v>808</v>
      </c>
      <c r="D763" s="50" t="s">
        <v>431</v>
      </c>
      <c r="E763" s="50" t="s">
        <v>415</v>
      </c>
      <c r="F763" s="50" t="s">
        <v>497</v>
      </c>
      <c r="G763" s="154"/>
      <c r="H763" s="87"/>
      <c r="K763" s="82"/>
    </row>
    <row r="764" spans="2:11" ht="53.25" customHeight="1">
      <c r="B764" s="112" t="s">
        <v>576</v>
      </c>
      <c r="C764" s="153">
        <v>808</v>
      </c>
      <c r="D764" s="50" t="s">
        <v>431</v>
      </c>
      <c r="E764" s="50" t="s">
        <v>415</v>
      </c>
      <c r="F764" s="50" t="s">
        <v>577</v>
      </c>
      <c r="G764" s="154">
        <f>G765+G766</f>
        <v>747.6999999999999</v>
      </c>
      <c r="H764" s="87" t="e">
        <f>G764/#REF!</f>
        <v>#REF!</v>
      </c>
      <c r="K764" s="82"/>
    </row>
    <row r="765" spans="2:11" ht="27" customHeight="1">
      <c r="B765" s="40" t="s">
        <v>536</v>
      </c>
      <c r="C765" s="153">
        <v>808</v>
      </c>
      <c r="D765" s="50" t="s">
        <v>431</v>
      </c>
      <c r="E765" s="50" t="s">
        <v>415</v>
      </c>
      <c r="F765" s="50" t="s">
        <v>577</v>
      </c>
      <c r="G765" s="154">
        <v>25.8</v>
      </c>
      <c r="H765" s="87" t="e">
        <f>G765/#REF!</f>
        <v>#REF!</v>
      </c>
      <c r="K765" s="82"/>
    </row>
    <row r="766" spans="2:11" ht="21" customHeight="1">
      <c r="B766" s="112" t="s">
        <v>538</v>
      </c>
      <c r="C766" s="153">
        <v>808</v>
      </c>
      <c r="D766" s="50" t="s">
        <v>431</v>
      </c>
      <c r="E766" s="50" t="s">
        <v>415</v>
      </c>
      <c r="F766" s="50" t="s">
        <v>577</v>
      </c>
      <c r="G766" s="154">
        <v>721.9</v>
      </c>
      <c r="H766" s="87" t="e">
        <f>G766/#REF!</f>
        <v>#REF!</v>
      </c>
      <c r="K766" s="82"/>
    </row>
    <row r="767" spans="2:11" ht="21.75" customHeight="1">
      <c r="B767" s="112" t="s">
        <v>578</v>
      </c>
      <c r="C767" s="153">
        <v>808</v>
      </c>
      <c r="D767" s="50" t="s">
        <v>431</v>
      </c>
      <c r="E767" s="50" t="s">
        <v>415</v>
      </c>
      <c r="F767" s="50" t="s">
        <v>579</v>
      </c>
      <c r="G767" s="154">
        <f>G768+G769</f>
        <v>737</v>
      </c>
      <c r="H767" s="87" t="e">
        <f>G767/#REF!</f>
        <v>#REF!</v>
      </c>
      <c r="K767" s="82"/>
    </row>
    <row r="768" spans="2:11" ht="16.5" customHeight="1" hidden="1">
      <c r="B768" s="40" t="s">
        <v>536</v>
      </c>
      <c r="C768" s="153">
        <v>808</v>
      </c>
      <c r="D768" s="50" t="s">
        <v>431</v>
      </c>
      <c r="E768" s="50" t="s">
        <v>415</v>
      </c>
      <c r="F768" s="50" t="s">
        <v>579</v>
      </c>
      <c r="G768" s="154"/>
      <c r="H768" s="87"/>
      <c r="K768" s="82"/>
    </row>
    <row r="769" spans="2:11" ht="18.75" customHeight="1">
      <c r="B769" s="112" t="s">
        <v>538</v>
      </c>
      <c r="C769" s="153">
        <v>808</v>
      </c>
      <c r="D769" s="50" t="s">
        <v>431</v>
      </c>
      <c r="E769" s="50" t="s">
        <v>415</v>
      </c>
      <c r="F769" s="50" t="s">
        <v>579</v>
      </c>
      <c r="G769" s="154">
        <v>737</v>
      </c>
      <c r="H769" s="87" t="e">
        <f>G769/#REF!</f>
        <v>#REF!</v>
      </c>
      <c r="K769" s="82"/>
    </row>
    <row r="770" spans="2:11" ht="16.5" customHeight="1">
      <c r="B770" s="40" t="s">
        <v>580</v>
      </c>
      <c r="C770" s="153">
        <v>808</v>
      </c>
      <c r="D770" s="50" t="s">
        <v>431</v>
      </c>
      <c r="E770" s="50" t="s">
        <v>415</v>
      </c>
      <c r="F770" s="50" t="s">
        <v>581</v>
      </c>
      <c r="G770" s="154">
        <f>G771+G774</f>
        <v>7672.099999999999</v>
      </c>
      <c r="H770" s="87" t="e">
        <f>G770/#REF!</f>
        <v>#REF!</v>
      </c>
      <c r="K770" s="82"/>
    </row>
    <row r="771" spans="2:11" ht="16.5" customHeight="1">
      <c r="B771" s="112" t="s">
        <v>160</v>
      </c>
      <c r="C771" s="153">
        <v>808</v>
      </c>
      <c r="D771" s="50" t="s">
        <v>431</v>
      </c>
      <c r="E771" s="50" t="s">
        <v>415</v>
      </c>
      <c r="F771" s="50" t="s">
        <v>161</v>
      </c>
      <c r="G771" s="154">
        <f>G772+G773</f>
        <v>7672.099999999999</v>
      </c>
      <c r="H771" s="87" t="e">
        <f>G771/#REF!</f>
        <v>#REF!</v>
      </c>
      <c r="K771" s="82"/>
    </row>
    <row r="772" spans="2:11" ht="16.5" customHeight="1">
      <c r="B772" s="40" t="s">
        <v>536</v>
      </c>
      <c r="C772" s="153">
        <v>808</v>
      </c>
      <c r="D772" s="50" t="s">
        <v>431</v>
      </c>
      <c r="E772" s="50" t="s">
        <v>415</v>
      </c>
      <c r="F772" s="181" t="s">
        <v>161</v>
      </c>
      <c r="G772" s="154"/>
      <c r="H772" s="87"/>
      <c r="K772" s="82"/>
    </row>
    <row r="773" spans="2:11" ht="16.5" customHeight="1">
      <c r="B773" s="112" t="s">
        <v>538</v>
      </c>
      <c r="C773" s="153">
        <v>808</v>
      </c>
      <c r="D773" s="50" t="s">
        <v>431</v>
      </c>
      <c r="E773" s="50" t="s">
        <v>415</v>
      </c>
      <c r="F773" s="50" t="s">
        <v>161</v>
      </c>
      <c r="G773" s="154">
        <f>7672.2-0.1</f>
        <v>7672.099999999999</v>
      </c>
      <c r="H773" s="87" t="e">
        <f>G773/#REF!</f>
        <v>#REF!</v>
      </c>
      <c r="K773" s="82"/>
    </row>
    <row r="774" spans="2:11" ht="16.5" customHeight="1">
      <c r="B774" s="112" t="s">
        <v>183</v>
      </c>
      <c r="C774" s="153">
        <v>808</v>
      </c>
      <c r="D774" s="50" t="s">
        <v>431</v>
      </c>
      <c r="E774" s="50" t="s">
        <v>415</v>
      </c>
      <c r="F774" s="50" t="s">
        <v>184</v>
      </c>
      <c r="G774" s="154">
        <f>G775</f>
        <v>0</v>
      </c>
      <c r="H774" s="87"/>
      <c r="K774" s="82"/>
    </row>
    <row r="775" spans="2:11" ht="16.5" customHeight="1">
      <c r="B775" s="112" t="s">
        <v>538</v>
      </c>
      <c r="C775" s="153">
        <v>808</v>
      </c>
      <c r="D775" s="50" t="s">
        <v>431</v>
      </c>
      <c r="E775" s="50" t="s">
        <v>415</v>
      </c>
      <c r="F775" s="50" t="s">
        <v>184</v>
      </c>
      <c r="G775" s="154"/>
      <c r="H775" s="87"/>
      <c r="K775" s="82"/>
    </row>
    <row r="776" spans="2:11" ht="16.5" customHeight="1">
      <c r="B776" s="40" t="s">
        <v>325</v>
      </c>
      <c r="C776" s="153">
        <v>808</v>
      </c>
      <c r="D776" s="50" t="s">
        <v>427</v>
      </c>
      <c r="E776" s="50"/>
      <c r="F776" s="50"/>
      <c r="G776" s="154">
        <f>G777</f>
        <v>201.2</v>
      </c>
      <c r="H776" s="87" t="e">
        <f>G776/#REF!</f>
        <v>#REF!</v>
      </c>
      <c r="K776" s="82"/>
    </row>
    <row r="777" spans="2:11" ht="16.5" customHeight="1">
      <c r="B777" s="66" t="s">
        <v>461</v>
      </c>
      <c r="C777" s="153">
        <v>808</v>
      </c>
      <c r="D777" s="50" t="s">
        <v>427</v>
      </c>
      <c r="E777" s="50" t="s">
        <v>427</v>
      </c>
      <c r="F777" s="50"/>
      <c r="G777" s="154">
        <f>G778</f>
        <v>201.2</v>
      </c>
      <c r="H777" s="87" t="e">
        <f>G777/#REF!</f>
        <v>#REF!</v>
      </c>
      <c r="K777" s="82"/>
    </row>
    <row r="778" spans="2:11" ht="16.5" customHeight="1">
      <c r="B778" s="41" t="s">
        <v>202</v>
      </c>
      <c r="C778" s="153">
        <v>808</v>
      </c>
      <c r="D778" s="50" t="s">
        <v>427</v>
      </c>
      <c r="E778" s="50" t="s">
        <v>427</v>
      </c>
      <c r="F778" s="50" t="s">
        <v>203</v>
      </c>
      <c r="G778" s="154">
        <f>G779</f>
        <v>201.2</v>
      </c>
      <c r="H778" s="87" t="e">
        <f>G778/#REF!</f>
        <v>#REF!</v>
      </c>
      <c r="K778" s="82"/>
    </row>
    <row r="779" spans="2:11" ht="16.5" customHeight="1">
      <c r="B779" s="41" t="s">
        <v>204</v>
      </c>
      <c r="C779" s="153">
        <v>808</v>
      </c>
      <c r="D779" s="50" t="s">
        <v>427</v>
      </c>
      <c r="E779" s="50" t="s">
        <v>427</v>
      </c>
      <c r="F779" s="50" t="s">
        <v>205</v>
      </c>
      <c r="G779" s="154">
        <f>G780+G783</f>
        <v>201.2</v>
      </c>
      <c r="H779" s="87" t="e">
        <f>G779/#REF!</f>
        <v>#REF!</v>
      </c>
      <c r="K779" s="82"/>
    </row>
    <row r="780" spans="2:11" ht="38.25" customHeight="1">
      <c r="B780" s="112" t="s">
        <v>206</v>
      </c>
      <c r="C780" s="153">
        <v>808</v>
      </c>
      <c r="D780" s="50" t="s">
        <v>427</v>
      </c>
      <c r="E780" s="50" t="s">
        <v>427</v>
      </c>
      <c r="F780" s="50" t="s">
        <v>207</v>
      </c>
      <c r="G780" s="154">
        <f>SUM(G781:G782)</f>
        <v>12.6</v>
      </c>
      <c r="H780" s="87" t="e">
        <f>G780/#REF!</f>
        <v>#REF!</v>
      </c>
      <c r="K780" s="82"/>
    </row>
    <row r="781" spans="2:11" ht="16.5" customHeight="1" hidden="1">
      <c r="B781" s="66" t="s">
        <v>208</v>
      </c>
      <c r="C781" s="153">
        <v>808</v>
      </c>
      <c r="D781" s="50" t="s">
        <v>427</v>
      </c>
      <c r="E781" s="50" t="s">
        <v>427</v>
      </c>
      <c r="F781" s="50" t="s">
        <v>207</v>
      </c>
      <c r="G781" s="154"/>
      <c r="H781" s="87"/>
      <c r="K781" s="82"/>
    </row>
    <row r="782" spans="2:11" ht="16.5" customHeight="1">
      <c r="B782" s="112" t="s">
        <v>538</v>
      </c>
      <c r="C782" s="153">
        <v>808</v>
      </c>
      <c r="D782" s="50" t="s">
        <v>427</v>
      </c>
      <c r="E782" s="50" t="s">
        <v>427</v>
      </c>
      <c r="F782" s="50" t="s">
        <v>207</v>
      </c>
      <c r="G782" s="154">
        <v>12.6</v>
      </c>
      <c r="H782" s="87" t="e">
        <f>G782/#REF!</f>
        <v>#REF!</v>
      </c>
      <c r="K782" s="82"/>
    </row>
    <row r="783" spans="2:11" ht="34.5" customHeight="1">
      <c r="B783" s="112" t="s">
        <v>210</v>
      </c>
      <c r="C783" s="153">
        <v>808</v>
      </c>
      <c r="D783" s="50" t="s">
        <v>427</v>
      </c>
      <c r="E783" s="50" t="s">
        <v>427</v>
      </c>
      <c r="F783" s="50" t="s">
        <v>211</v>
      </c>
      <c r="G783" s="154">
        <f>G784+G785</f>
        <v>188.6</v>
      </c>
      <c r="H783" s="87" t="e">
        <f>G783/#REF!</f>
        <v>#REF!</v>
      </c>
      <c r="K783" s="82"/>
    </row>
    <row r="784" spans="2:11" ht="20.25" customHeight="1" hidden="1">
      <c r="B784" s="66" t="s">
        <v>208</v>
      </c>
      <c r="C784" s="153">
        <v>808</v>
      </c>
      <c r="D784" s="50" t="s">
        <v>427</v>
      </c>
      <c r="E784" s="50" t="s">
        <v>427</v>
      </c>
      <c r="F784" s="50" t="s">
        <v>211</v>
      </c>
      <c r="G784" s="154"/>
      <c r="H784" s="87"/>
      <c r="K784" s="82"/>
    </row>
    <row r="785" spans="2:11" ht="20.25" customHeight="1">
      <c r="B785" s="112" t="s">
        <v>538</v>
      </c>
      <c r="C785" s="153">
        <v>808</v>
      </c>
      <c r="D785" s="50" t="s">
        <v>427</v>
      </c>
      <c r="E785" s="50" t="s">
        <v>427</v>
      </c>
      <c r="F785" s="50" t="s">
        <v>211</v>
      </c>
      <c r="G785" s="154">
        <v>188.6</v>
      </c>
      <c r="H785" s="87" t="e">
        <f>G785/#REF!</f>
        <v>#REF!</v>
      </c>
      <c r="K785" s="82"/>
    </row>
    <row r="786" spans="2:11" ht="29.25" customHeight="1">
      <c r="B786" s="115" t="s">
        <v>333</v>
      </c>
      <c r="C786" s="153">
        <v>809</v>
      </c>
      <c r="D786" s="50"/>
      <c r="E786" s="50"/>
      <c r="F786" s="50"/>
      <c r="G786" s="154">
        <f>G787+G797+G842+G830</f>
        <v>335578.39999999997</v>
      </c>
      <c r="H786" s="87" t="e">
        <f>G786/#REF!</f>
        <v>#REF!</v>
      </c>
      <c r="K786" s="82"/>
    </row>
    <row r="787" spans="2:11" ht="20.25" customHeight="1">
      <c r="B787" s="152" t="s">
        <v>302</v>
      </c>
      <c r="C787" s="153">
        <v>809</v>
      </c>
      <c r="D787" s="50" t="s">
        <v>409</v>
      </c>
      <c r="E787" s="50"/>
      <c r="F787" s="50"/>
      <c r="G787" s="154">
        <f>G788+G793</f>
        <v>157.8</v>
      </c>
      <c r="H787" s="87" t="e">
        <f>G787/#REF!</f>
        <v>#REF!</v>
      </c>
      <c r="K787" s="82"/>
    </row>
    <row r="788" spans="2:11" ht="15" customHeight="1">
      <c r="B788" s="66" t="s">
        <v>420</v>
      </c>
      <c r="C788" s="153">
        <v>809</v>
      </c>
      <c r="D788" s="155" t="s">
        <v>409</v>
      </c>
      <c r="E788" s="50" t="s">
        <v>421</v>
      </c>
      <c r="F788" s="50"/>
      <c r="G788" s="154">
        <f>G789</f>
        <v>57.8</v>
      </c>
      <c r="H788" s="87" t="e">
        <f>G788/#REF!</f>
        <v>#REF!</v>
      </c>
      <c r="K788" s="82"/>
    </row>
    <row r="789" spans="2:11" ht="18.75" customHeight="1">
      <c r="B789" s="156" t="s">
        <v>526</v>
      </c>
      <c r="C789" s="153">
        <v>809</v>
      </c>
      <c r="D789" s="155" t="s">
        <v>409</v>
      </c>
      <c r="E789" s="50" t="s">
        <v>421</v>
      </c>
      <c r="F789" s="50" t="s">
        <v>527</v>
      </c>
      <c r="G789" s="154">
        <f>G790</f>
        <v>57.8</v>
      </c>
      <c r="H789" s="87" t="e">
        <f>G789/#REF!</f>
        <v>#REF!</v>
      </c>
      <c r="K789" s="82"/>
    </row>
    <row r="790" spans="2:11" ht="33" customHeight="1">
      <c r="B790" s="101" t="s">
        <v>528</v>
      </c>
      <c r="C790" s="153">
        <v>809</v>
      </c>
      <c r="D790" s="155" t="s">
        <v>409</v>
      </c>
      <c r="E790" s="50" t="s">
        <v>421</v>
      </c>
      <c r="F790" s="50" t="s">
        <v>529</v>
      </c>
      <c r="G790" s="154">
        <f>G791</f>
        <v>57.8</v>
      </c>
      <c r="H790" s="87" t="e">
        <f>G790/#REF!</f>
        <v>#REF!</v>
      </c>
      <c r="K790" s="82"/>
    </row>
    <row r="791" spans="2:11" ht="21" customHeight="1">
      <c r="B791" s="101" t="s">
        <v>534</v>
      </c>
      <c r="C791" s="153">
        <v>809</v>
      </c>
      <c r="D791" s="155" t="s">
        <v>409</v>
      </c>
      <c r="E791" s="50" t="s">
        <v>421</v>
      </c>
      <c r="F791" s="50" t="s">
        <v>535</v>
      </c>
      <c r="G791" s="154">
        <f>G792</f>
        <v>57.8</v>
      </c>
      <c r="H791" s="87" t="e">
        <f>G791/#REF!</f>
        <v>#REF!</v>
      </c>
      <c r="K791" s="82"/>
    </row>
    <row r="792" spans="2:11" ht="16.5" customHeight="1">
      <c r="B792" s="40" t="s">
        <v>536</v>
      </c>
      <c r="C792" s="153">
        <v>809</v>
      </c>
      <c r="D792" s="155" t="s">
        <v>409</v>
      </c>
      <c r="E792" s="50" t="s">
        <v>421</v>
      </c>
      <c r="F792" s="50" t="s">
        <v>535</v>
      </c>
      <c r="G792" s="154">
        <v>57.8</v>
      </c>
      <c r="H792" s="87" t="e">
        <f>G792/#REF!</f>
        <v>#REF!</v>
      </c>
      <c r="K792" s="82"/>
    </row>
    <row r="793" spans="2:11" ht="16.5" customHeight="1">
      <c r="B793" s="40" t="s">
        <v>424</v>
      </c>
      <c r="C793" s="153">
        <v>809</v>
      </c>
      <c r="D793" s="155" t="s">
        <v>409</v>
      </c>
      <c r="E793" s="50" t="s">
        <v>425</v>
      </c>
      <c r="F793" s="50"/>
      <c r="G793" s="154">
        <f>G794</f>
        <v>100</v>
      </c>
      <c r="H793" s="87" t="e">
        <f>G793/#REF!</f>
        <v>#REF!</v>
      </c>
      <c r="K793" s="82"/>
    </row>
    <row r="794" spans="2:11" ht="16.5" customHeight="1">
      <c r="B794" s="40" t="s">
        <v>549</v>
      </c>
      <c r="C794" s="153">
        <v>809</v>
      </c>
      <c r="D794" s="155" t="s">
        <v>409</v>
      </c>
      <c r="E794" s="50" t="s">
        <v>425</v>
      </c>
      <c r="F794" s="50" t="s">
        <v>550</v>
      </c>
      <c r="G794" s="154">
        <f>G795</f>
        <v>100</v>
      </c>
      <c r="H794" s="87" t="e">
        <f>G794/#REF!</f>
        <v>#REF!</v>
      </c>
      <c r="K794" s="82"/>
    </row>
    <row r="795" spans="2:11" ht="16.5" customHeight="1">
      <c r="B795" s="101" t="s">
        <v>551</v>
      </c>
      <c r="C795" s="153">
        <v>809</v>
      </c>
      <c r="D795" s="155" t="s">
        <v>409</v>
      </c>
      <c r="E795" s="50" t="s">
        <v>425</v>
      </c>
      <c r="F795" s="50" t="s">
        <v>552</v>
      </c>
      <c r="G795" s="154">
        <f>G796</f>
        <v>100</v>
      </c>
      <c r="H795" s="87" t="e">
        <f>G795/#REF!</f>
        <v>#REF!</v>
      </c>
      <c r="K795" s="82"/>
    </row>
    <row r="796" spans="2:11" ht="16.5" customHeight="1">
      <c r="B796" s="101" t="s">
        <v>484</v>
      </c>
      <c r="C796" s="153">
        <v>809</v>
      </c>
      <c r="D796" s="155" t="s">
        <v>409</v>
      </c>
      <c r="E796" s="50" t="s">
        <v>425</v>
      </c>
      <c r="F796" s="50" t="s">
        <v>552</v>
      </c>
      <c r="G796" s="154">
        <v>100</v>
      </c>
      <c r="H796" s="87" t="e">
        <f>G796/#REF!</f>
        <v>#REF!</v>
      </c>
      <c r="K796" s="82"/>
    </row>
    <row r="797" spans="2:11" ht="18" customHeight="1">
      <c r="B797" s="40" t="s">
        <v>309</v>
      </c>
      <c r="C797" s="153">
        <v>809</v>
      </c>
      <c r="D797" s="50" t="s">
        <v>421</v>
      </c>
      <c r="E797" s="50"/>
      <c r="F797" s="50"/>
      <c r="G797" s="154">
        <f>SUM(G798,G813,G809)</f>
        <v>117613.4</v>
      </c>
      <c r="H797" s="87" t="e">
        <f>G797/#REF!</f>
        <v>#REF!</v>
      </c>
      <c r="K797" s="82"/>
    </row>
    <row r="798" spans="1:11" ht="16.5" customHeight="1">
      <c r="A798" s="70" t="s">
        <v>334</v>
      </c>
      <c r="B798" s="40" t="s">
        <v>447</v>
      </c>
      <c r="C798" s="153">
        <v>809</v>
      </c>
      <c r="D798" s="50" t="s">
        <v>421</v>
      </c>
      <c r="E798" s="50" t="s">
        <v>411</v>
      </c>
      <c r="F798" s="50"/>
      <c r="G798" s="154">
        <f>G799+G805</f>
        <v>111108.7</v>
      </c>
      <c r="H798" s="87" t="e">
        <f>G798/#REF!</f>
        <v>#REF!</v>
      </c>
      <c r="K798" s="82"/>
    </row>
    <row r="799" spans="1:15" s="90" customFormat="1" ht="21.75" customHeight="1">
      <c r="A799" s="79"/>
      <c r="B799" s="40" t="s">
        <v>71</v>
      </c>
      <c r="C799" s="153">
        <v>809</v>
      </c>
      <c r="D799" s="50" t="s">
        <v>421</v>
      </c>
      <c r="E799" s="50" t="s">
        <v>411</v>
      </c>
      <c r="F799" s="50" t="s">
        <v>72</v>
      </c>
      <c r="G799" s="154">
        <f>G800</f>
        <v>110941.2</v>
      </c>
      <c r="H799" s="87" t="e">
        <f>G799/#REF!</f>
        <v>#REF!</v>
      </c>
      <c r="I799" s="88"/>
      <c r="J799" s="78"/>
      <c r="K799" s="82"/>
      <c r="L799" s="79"/>
      <c r="M799" s="79"/>
      <c r="N799" s="79"/>
      <c r="O799" s="79"/>
    </row>
    <row r="800" spans="1:11" ht="18" customHeight="1">
      <c r="A800" s="91"/>
      <c r="B800" s="40" t="s">
        <v>561</v>
      </c>
      <c r="C800" s="153">
        <v>809</v>
      </c>
      <c r="D800" s="50" t="s">
        <v>421</v>
      </c>
      <c r="E800" s="50" t="s">
        <v>411</v>
      </c>
      <c r="F800" s="50" t="s">
        <v>73</v>
      </c>
      <c r="G800" s="154">
        <f>SUM(G801:G804)</f>
        <v>110941.2</v>
      </c>
      <c r="H800" s="87" t="e">
        <f>G800/#REF!</f>
        <v>#REF!</v>
      </c>
      <c r="K800" s="82"/>
    </row>
    <row r="801" spans="2:11" ht="53.25" customHeight="1">
      <c r="B801" s="40" t="s">
        <v>44</v>
      </c>
      <c r="C801" s="153">
        <v>809</v>
      </c>
      <c r="D801" s="50" t="s">
        <v>421</v>
      </c>
      <c r="E801" s="50" t="s">
        <v>411</v>
      </c>
      <c r="F801" s="50" t="s">
        <v>73</v>
      </c>
      <c r="G801" s="154">
        <v>16185.3</v>
      </c>
      <c r="H801" s="87" t="e">
        <f>G801/#REF!</f>
        <v>#REF!</v>
      </c>
      <c r="K801" s="82"/>
    </row>
    <row r="802" spans="2:11" ht="17.25" customHeight="1">
      <c r="B802" s="40" t="s">
        <v>536</v>
      </c>
      <c r="C802" s="153">
        <v>809</v>
      </c>
      <c r="D802" s="50" t="s">
        <v>421</v>
      </c>
      <c r="E802" s="50" t="s">
        <v>411</v>
      </c>
      <c r="F802" s="50" t="s">
        <v>73</v>
      </c>
      <c r="G802" s="154">
        <v>399.9</v>
      </c>
      <c r="H802" s="87" t="e">
        <f>G802/#REF!</f>
        <v>#REF!</v>
      </c>
      <c r="K802" s="82"/>
    </row>
    <row r="803" spans="2:11" ht="47.25" customHeight="1">
      <c r="B803" s="112" t="s">
        <v>595</v>
      </c>
      <c r="C803" s="153">
        <v>809</v>
      </c>
      <c r="D803" s="50" t="s">
        <v>421</v>
      </c>
      <c r="E803" s="50" t="s">
        <v>411</v>
      </c>
      <c r="F803" s="50" t="s">
        <v>73</v>
      </c>
      <c r="G803" s="154">
        <v>93955.2</v>
      </c>
      <c r="H803" s="87" t="e">
        <f>G803/#REF!</f>
        <v>#REF!</v>
      </c>
      <c r="K803" s="82"/>
    </row>
    <row r="804" spans="2:11" ht="19.5" customHeight="1">
      <c r="B804" s="112" t="s">
        <v>538</v>
      </c>
      <c r="C804" s="153">
        <v>809</v>
      </c>
      <c r="D804" s="50" t="s">
        <v>421</v>
      </c>
      <c r="E804" s="50" t="s">
        <v>411</v>
      </c>
      <c r="F804" s="50" t="s">
        <v>73</v>
      </c>
      <c r="G804" s="154">
        <v>400.8</v>
      </c>
      <c r="H804" s="87" t="e">
        <f>G804/#REF!</f>
        <v>#REF!</v>
      </c>
      <c r="K804" s="82"/>
    </row>
    <row r="805" spans="2:11" ht="19.5" customHeight="1">
      <c r="B805" s="66" t="s">
        <v>46</v>
      </c>
      <c r="C805" s="153">
        <v>809</v>
      </c>
      <c r="D805" s="50" t="s">
        <v>421</v>
      </c>
      <c r="E805" s="50" t="s">
        <v>411</v>
      </c>
      <c r="F805" s="50" t="s">
        <v>47</v>
      </c>
      <c r="G805" s="154">
        <f>G806</f>
        <v>167.5</v>
      </c>
      <c r="H805" s="87" t="e">
        <f>G805/#REF!</f>
        <v>#REF!</v>
      </c>
      <c r="K805" s="82"/>
    </row>
    <row r="806" spans="2:11" ht="19.5" customHeight="1">
      <c r="B806" s="66" t="s">
        <v>48</v>
      </c>
      <c r="C806" s="153">
        <v>809</v>
      </c>
      <c r="D806" s="50" t="s">
        <v>421</v>
      </c>
      <c r="E806" s="50" t="s">
        <v>411</v>
      </c>
      <c r="F806" s="50" t="s">
        <v>49</v>
      </c>
      <c r="G806" s="154">
        <f>G807</f>
        <v>167.5</v>
      </c>
      <c r="H806" s="87" t="e">
        <f>G806/#REF!</f>
        <v>#REF!</v>
      </c>
      <c r="K806" s="82"/>
    </row>
    <row r="807" spans="2:11" ht="51" customHeight="1">
      <c r="B807" s="48" t="s">
        <v>50</v>
      </c>
      <c r="C807" s="153">
        <v>809</v>
      </c>
      <c r="D807" s="50" t="s">
        <v>421</v>
      </c>
      <c r="E807" s="50" t="s">
        <v>411</v>
      </c>
      <c r="F807" s="50" t="s">
        <v>53</v>
      </c>
      <c r="G807" s="154">
        <f>G808</f>
        <v>167.5</v>
      </c>
      <c r="H807" s="87" t="e">
        <f>G807/#REF!</f>
        <v>#REF!</v>
      </c>
      <c r="K807" s="82"/>
    </row>
    <row r="808" spans="2:11" ht="19.5" customHeight="1">
      <c r="B808" s="101" t="s">
        <v>54</v>
      </c>
      <c r="C808" s="153">
        <v>809</v>
      </c>
      <c r="D808" s="50" t="s">
        <v>421</v>
      </c>
      <c r="E808" s="50" t="s">
        <v>411</v>
      </c>
      <c r="F808" s="50" t="s">
        <v>53</v>
      </c>
      <c r="G808" s="154">
        <v>167.5</v>
      </c>
      <c r="H808" s="87" t="e">
        <f>G808/#REF!</f>
        <v>#REF!</v>
      </c>
      <c r="K808" s="82"/>
    </row>
    <row r="809" spans="2:11" ht="19.5" customHeight="1">
      <c r="B809" s="40" t="s">
        <v>450</v>
      </c>
      <c r="C809" s="153">
        <v>809</v>
      </c>
      <c r="D809" s="50" t="s">
        <v>421</v>
      </c>
      <c r="E809" s="50" t="s">
        <v>421</v>
      </c>
      <c r="F809" s="50"/>
      <c r="G809" s="154">
        <f>G810</f>
        <v>268.9</v>
      </c>
      <c r="H809" s="87" t="e">
        <f>G809/#REF!</f>
        <v>#REF!</v>
      </c>
      <c r="K809" s="82"/>
    </row>
    <row r="810" spans="2:11" ht="19.5" customHeight="1">
      <c r="B810" s="40" t="s">
        <v>502</v>
      </c>
      <c r="C810" s="153">
        <v>809</v>
      </c>
      <c r="D810" s="50" t="s">
        <v>421</v>
      </c>
      <c r="E810" s="50" t="s">
        <v>421</v>
      </c>
      <c r="F810" s="50" t="s">
        <v>503</v>
      </c>
      <c r="G810" s="154">
        <f>G811</f>
        <v>268.9</v>
      </c>
      <c r="H810" s="87" t="e">
        <f>G810/#REF!</f>
        <v>#REF!</v>
      </c>
      <c r="K810" s="82"/>
    </row>
    <row r="811" spans="2:11" ht="118.5" customHeight="1">
      <c r="B811" s="40" t="s">
        <v>110</v>
      </c>
      <c r="C811" s="153">
        <v>809</v>
      </c>
      <c r="D811" s="50" t="s">
        <v>421</v>
      </c>
      <c r="E811" s="50" t="s">
        <v>421</v>
      </c>
      <c r="F811" s="50" t="s">
        <v>111</v>
      </c>
      <c r="G811" s="154">
        <f>G812</f>
        <v>268.9</v>
      </c>
      <c r="H811" s="87" t="e">
        <f>G811/#REF!</f>
        <v>#REF!</v>
      </c>
      <c r="K811" s="82"/>
    </row>
    <row r="812" spans="2:11" ht="19.5" customHeight="1">
      <c r="B812" s="112" t="s">
        <v>538</v>
      </c>
      <c r="C812" s="153">
        <v>809</v>
      </c>
      <c r="D812" s="50" t="s">
        <v>421</v>
      </c>
      <c r="E812" s="50" t="s">
        <v>421</v>
      </c>
      <c r="F812" s="50" t="s">
        <v>111</v>
      </c>
      <c r="G812" s="154">
        <v>268.9</v>
      </c>
      <c r="H812" s="87" t="e">
        <f>G812/#REF!</f>
        <v>#REF!</v>
      </c>
      <c r="K812" s="82"/>
    </row>
    <row r="813" spans="2:11" ht="19.5" customHeight="1">
      <c r="B813" s="40" t="s">
        <v>451</v>
      </c>
      <c r="C813" s="108">
        <v>809</v>
      </c>
      <c r="D813" s="155" t="s">
        <v>421</v>
      </c>
      <c r="E813" s="155" t="s">
        <v>427</v>
      </c>
      <c r="F813" s="155"/>
      <c r="G813" s="154">
        <f>SUM(G814)</f>
        <v>6235.799999999999</v>
      </c>
      <c r="H813" s="87" t="e">
        <f>G813/#REF!</f>
        <v>#REF!</v>
      </c>
      <c r="K813" s="82"/>
    </row>
    <row r="814" spans="2:11" ht="18.75" customHeight="1">
      <c r="B814" s="40" t="s">
        <v>492</v>
      </c>
      <c r="C814" s="108">
        <v>809</v>
      </c>
      <c r="D814" s="155" t="s">
        <v>421</v>
      </c>
      <c r="E814" s="155" t="s">
        <v>427</v>
      </c>
      <c r="F814" s="50" t="s">
        <v>493</v>
      </c>
      <c r="G814" s="154">
        <f>G815+G827</f>
        <v>6235.799999999999</v>
      </c>
      <c r="H814" s="87" t="e">
        <f>G814/#REF!</f>
        <v>#REF!</v>
      </c>
      <c r="K814" s="82"/>
    </row>
    <row r="815" spans="2:11" ht="18.75" customHeight="1">
      <c r="B815" s="40" t="s">
        <v>494</v>
      </c>
      <c r="C815" s="108">
        <v>809</v>
      </c>
      <c r="D815" s="155" t="s">
        <v>421</v>
      </c>
      <c r="E815" s="155" t="s">
        <v>427</v>
      </c>
      <c r="F815" s="50" t="s">
        <v>495</v>
      </c>
      <c r="G815" s="154">
        <f>G818+G821+G824+G816</f>
        <v>1760.9</v>
      </c>
      <c r="H815" s="87" t="e">
        <f>G815/#REF!</f>
        <v>#REF!</v>
      </c>
      <c r="K815" s="82"/>
    </row>
    <row r="816" spans="2:11" ht="21.75" customHeight="1">
      <c r="B816" s="40" t="s">
        <v>571</v>
      </c>
      <c r="C816" s="108">
        <v>809</v>
      </c>
      <c r="D816" s="155" t="s">
        <v>421</v>
      </c>
      <c r="E816" s="155" t="s">
        <v>427</v>
      </c>
      <c r="F816" s="50" t="s">
        <v>572</v>
      </c>
      <c r="G816" s="154">
        <f>G817</f>
        <v>90</v>
      </c>
      <c r="H816" s="87" t="e">
        <f>G816/#REF!</f>
        <v>#REF!</v>
      </c>
      <c r="K816" s="82"/>
    </row>
    <row r="817" spans="2:11" ht="21.75" customHeight="1">
      <c r="B817" s="112" t="s">
        <v>538</v>
      </c>
      <c r="C817" s="108">
        <v>809</v>
      </c>
      <c r="D817" s="155" t="s">
        <v>421</v>
      </c>
      <c r="E817" s="155" t="s">
        <v>427</v>
      </c>
      <c r="F817" s="50" t="s">
        <v>572</v>
      </c>
      <c r="G817" s="154">
        <f>89.9+0.1</f>
        <v>90</v>
      </c>
      <c r="H817" s="87" t="e">
        <f>G817/#REF!</f>
        <v>#REF!</v>
      </c>
      <c r="K817" s="82"/>
    </row>
    <row r="818" spans="2:11" ht="49.5" customHeight="1" hidden="1">
      <c r="B818" s="112" t="s">
        <v>496</v>
      </c>
      <c r="C818" s="108">
        <v>809</v>
      </c>
      <c r="D818" s="155" t="s">
        <v>421</v>
      </c>
      <c r="E818" s="155" t="s">
        <v>427</v>
      </c>
      <c r="F818" s="50" t="s">
        <v>497</v>
      </c>
      <c r="G818" s="154">
        <f>G819+G820</f>
        <v>0</v>
      </c>
      <c r="H818" s="87"/>
      <c r="K818" s="82"/>
    </row>
    <row r="819" spans="2:11" ht="18.75" customHeight="1" hidden="1">
      <c r="B819" s="40" t="s">
        <v>536</v>
      </c>
      <c r="C819" s="108">
        <v>809</v>
      </c>
      <c r="D819" s="155" t="s">
        <v>421</v>
      </c>
      <c r="E819" s="155" t="s">
        <v>427</v>
      </c>
      <c r="F819" s="50" t="s">
        <v>497</v>
      </c>
      <c r="G819" s="154"/>
      <c r="H819" s="87"/>
      <c r="K819" s="82"/>
    </row>
    <row r="820" spans="2:11" ht="18.75" customHeight="1" hidden="1">
      <c r="B820" s="112" t="s">
        <v>538</v>
      </c>
      <c r="C820" s="108">
        <v>809</v>
      </c>
      <c r="D820" s="155" t="s">
        <v>421</v>
      </c>
      <c r="E820" s="155" t="s">
        <v>427</v>
      </c>
      <c r="F820" s="50" t="s">
        <v>497</v>
      </c>
      <c r="G820" s="154"/>
      <c r="H820" s="87"/>
      <c r="K820" s="82"/>
    </row>
    <row r="821" spans="2:11" ht="71.25" customHeight="1">
      <c r="B821" s="112" t="s">
        <v>576</v>
      </c>
      <c r="C821" s="108">
        <v>809</v>
      </c>
      <c r="D821" s="155" t="s">
        <v>421</v>
      </c>
      <c r="E821" s="155" t="s">
        <v>427</v>
      </c>
      <c r="F821" s="50" t="s">
        <v>577</v>
      </c>
      <c r="G821" s="154">
        <f>G822+G823</f>
        <v>639.9000000000001</v>
      </c>
      <c r="H821" s="87" t="e">
        <f>G821/#REF!</f>
        <v>#REF!</v>
      </c>
      <c r="K821" s="82"/>
    </row>
    <row r="822" spans="2:11" ht="18.75" customHeight="1">
      <c r="B822" s="40" t="s">
        <v>536</v>
      </c>
      <c r="C822" s="108">
        <v>809</v>
      </c>
      <c r="D822" s="155" t="s">
        <v>421</v>
      </c>
      <c r="E822" s="155" t="s">
        <v>427</v>
      </c>
      <c r="F822" s="50" t="s">
        <v>577</v>
      </c>
      <c r="G822" s="154">
        <v>119.2</v>
      </c>
      <c r="H822" s="87" t="e">
        <f>G822/#REF!</f>
        <v>#REF!</v>
      </c>
      <c r="K822" s="82"/>
    </row>
    <row r="823" spans="2:11" ht="18.75" customHeight="1">
      <c r="B823" s="112" t="s">
        <v>538</v>
      </c>
      <c r="C823" s="108">
        <v>809</v>
      </c>
      <c r="D823" s="155" t="s">
        <v>421</v>
      </c>
      <c r="E823" s="155" t="s">
        <v>427</v>
      </c>
      <c r="F823" s="50" t="s">
        <v>577</v>
      </c>
      <c r="G823" s="154">
        <v>520.7</v>
      </c>
      <c r="H823" s="87" t="e">
        <f>G823/#REF!</f>
        <v>#REF!</v>
      </c>
      <c r="K823" s="82"/>
    </row>
    <row r="824" spans="2:11" ht="18.75" customHeight="1">
      <c r="B824" s="112" t="s">
        <v>578</v>
      </c>
      <c r="C824" s="108">
        <v>809</v>
      </c>
      <c r="D824" s="155" t="s">
        <v>421</v>
      </c>
      <c r="E824" s="155" t="s">
        <v>427</v>
      </c>
      <c r="F824" s="50" t="s">
        <v>579</v>
      </c>
      <c r="G824" s="154">
        <f>G825+G826</f>
        <v>1031</v>
      </c>
      <c r="H824" s="87" t="e">
        <f>G824/#REF!</f>
        <v>#REF!</v>
      </c>
      <c r="K824" s="82"/>
    </row>
    <row r="825" spans="2:11" ht="18.75" customHeight="1">
      <c r="B825" s="40" t="s">
        <v>536</v>
      </c>
      <c r="C825" s="108">
        <v>809</v>
      </c>
      <c r="D825" s="155" t="s">
        <v>421</v>
      </c>
      <c r="E825" s="155" t="s">
        <v>427</v>
      </c>
      <c r="F825" s="50" t="s">
        <v>579</v>
      </c>
      <c r="G825" s="154">
        <v>725.7</v>
      </c>
      <c r="H825" s="87" t="e">
        <f>G825/#REF!</f>
        <v>#REF!</v>
      </c>
      <c r="K825" s="82"/>
    </row>
    <row r="826" spans="2:11" ht="18.75" customHeight="1">
      <c r="B826" s="112" t="s">
        <v>538</v>
      </c>
      <c r="C826" s="108">
        <v>809</v>
      </c>
      <c r="D826" s="155" t="s">
        <v>421</v>
      </c>
      <c r="E826" s="155" t="s">
        <v>427</v>
      </c>
      <c r="F826" s="50" t="s">
        <v>579</v>
      </c>
      <c r="G826" s="154">
        <v>305.3</v>
      </c>
      <c r="H826" s="87" t="e">
        <f>G826/#REF!</f>
        <v>#REF!</v>
      </c>
      <c r="K826" s="82"/>
    </row>
    <row r="827" spans="2:11" ht="18.75" customHeight="1">
      <c r="B827" s="40" t="s">
        <v>580</v>
      </c>
      <c r="C827" s="108">
        <v>809</v>
      </c>
      <c r="D827" s="155" t="s">
        <v>421</v>
      </c>
      <c r="E827" s="155" t="s">
        <v>427</v>
      </c>
      <c r="F827" s="50" t="s">
        <v>581</v>
      </c>
      <c r="G827" s="154">
        <f>G828</f>
        <v>4474.9</v>
      </c>
      <c r="H827" s="87" t="e">
        <f>G827/#REF!</f>
        <v>#REF!</v>
      </c>
      <c r="K827" s="82"/>
    </row>
    <row r="828" spans="2:11" ht="18.75" customHeight="1">
      <c r="B828" s="40" t="s">
        <v>158</v>
      </c>
      <c r="C828" s="108">
        <v>809</v>
      </c>
      <c r="D828" s="155" t="s">
        <v>421</v>
      </c>
      <c r="E828" s="155" t="s">
        <v>427</v>
      </c>
      <c r="F828" s="50" t="s">
        <v>159</v>
      </c>
      <c r="G828" s="154">
        <f>G829</f>
        <v>4474.9</v>
      </c>
      <c r="H828" s="87" t="e">
        <f>G828/#REF!</f>
        <v>#REF!</v>
      </c>
      <c r="K828" s="82"/>
    </row>
    <row r="829" spans="2:11" ht="18.75" customHeight="1">
      <c r="B829" s="112" t="s">
        <v>538</v>
      </c>
      <c r="C829" s="108">
        <v>809</v>
      </c>
      <c r="D829" s="155" t="s">
        <v>421</v>
      </c>
      <c r="E829" s="155" t="s">
        <v>427</v>
      </c>
      <c r="F829" s="50" t="s">
        <v>159</v>
      </c>
      <c r="G829" s="154">
        <v>4474.9</v>
      </c>
      <c r="H829" s="87" t="e">
        <f>G829/#REF!</f>
        <v>#REF!</v>
      </c>
      <c r="K829" s="82"/>
    </row>
    <row r="830" spans="2:11" ht="19.5" customHeight="1">
      <c r="B830" s="40" t="s">
        <v>325</v>
      </c>
      <c r="C830" s="108">
        <v>809</v>
      </c>
      <c r="D830" s="50" t="s">
        <v>427</v>
      </c>
      <c r="E830" s="50"/>
      <c r="F830" s="50"/>
      <c r="G830" s="154">
        <f>G831</f>
        <v>111</v>
      </c>
      <c r="H830" s="87" t="e">
        <f>G830/#REF!</f>
        <v>#REF!</v>
      </c>
      <c r="K830" s="82"/>
    </row>
    <row r="831" spans="2:11" ht="19.5" customHeight="1">
      <c r="B831" s="66" t="s">
        <v>461</v>
      </c>
      <c r="C831" s="108">
        <v>809</v>
      </c>
      <c r="D831" s="50" t="s">
        <v>427</v>
      </c>
      <c r="E831" s="50" t="s">
        <v>427</v>
      </c>
      <c r="F831" s="50"/>
      <c r="G831" s="154">
        <f>G832</f>
        <v>111</v>
      </c>
      <c r="H831" s="87" t="e">
        <f>G831/#REF!</f>
        <v>#REF!</v>
      </c>
      <c r="K831" s="82"/>
    </row>
    <row r="832" spans="2:11" ht="19.5" customHeight="1">
      <c r="B832" s="41" t="s">
        <v>202</v>
      </c>
      <c r="C832" s="108">
        <v>809</v>
      </c>
      <c r="D832" s="50" t="s">
        <v>427</v>
      </c>
      <c r="E832" s="50" t="s">
        <v>427</v>
      </c>
      <c r="F832" s="50" t="s">
        <v>203</v>
      </c>
      <c r="G832" s="154">
        <f>G833</f>
        <v>111</v>
      </c>
      <c r="H832" s="87" t="e">
        <f>G832/#REF!</f>
        <v>#REF!</v>
      </c>
      <c r="K832" s="82"/>
    </row>
    <row r="833" spans="2:11" ht="19.5" customHeight="1">
      <c r="B833" s="41" t="s">
        <v>204</v>
      </c>
      <c r="C833" s="108">
        <v>809</v>
      </c>
      <c r="D833" s="50" t="s">
        <v>427</v>
      </c>
      <c r="E833" s="50" t="s">
        <v>427</v>
      </c>
      <c r="F833" s="50" t="s">
        <v>205</v>
      </c>
      <c r="G833" s="154">
        <f>G834+G838</f>
        <v>111</v>
      </c>
      <c r="H833" s="87" t="e">
        <f>G833/#REF!</f>
        <v>#REF!</v>
      </c>
      <c r="K833" s="82"/>
    </row>
    <row r="834" spans="2:11" ht="34.5" customHeight="1">
      <c r="B834" s="112" t="s">
        <v>206</v>
      </c>
      <c r="C834" s="108">
        <v>809</v>
      </c>
      <c r="D834" s="50" t="s">
        <v>427</v>
      </c>
      <c r="E834" s="50" t="s">
        <v>427</v>
      </c>
      <c r="F834" s="50" t="s">
        <v>207</v>
      </c>
      <c r="G834" s="154">
        <f>G835+G836+G837</f>
        <v>5.699999999999999</v>
      </c>
      <c r="H834" s="87" t="e">
        <f>G834/#REF!</f>
        <v>#REF!</v>
      </c>
      <c r="K834" s="82"/>
    </row>
    <row r="835" spans="2:11" ht="19.5" customHeight="1" hidden="1">
      <c r="B835" s="66" t="s">
        <v>208</v>
      </c>
      <c r="C835" s="108">
        <v>809</v>
      </c>
      <c r="D835" s="50" t="s">
        <v>427</v>
      </c>
      <c r="E835" s="50" t="s">
        <v>427</v>
      </c>
      <c r="F835" s="50" t="s">
        <v>207</v>
      </c>
      <c r="G835" s="154"/>
      <c r="H835" s="87"/>
      <c r="K835" s="82"/>
    </row>
    <row r="836" spans="2:11" ht="19.5" customHeight="1">
      <c r="B836" s="40" t="s">
        <v>536</v>
      </c>
      <c r="C836" s="108">
        <v>809</v>
      </c>
      <c r="D836" s="50" t="s">
        <v>335</v>
      </c>
      <c r="E836" s="50" t="s">
        <v>427</v>
      </c>
      <c r="F836" s="50" t="s">
        <v>207</v>
      </c>
      <c r="G836" s="154">
        <v>2.9</v>
      </c>
      <c r="H836" s="87" t="e">
        <f>G836/#REF!</f>
        <v>#REF!</v>
      </c>
      <c r="K836" s="82"/>
    </row>
    <row r="837" spans="2:11" ht="19.5" customHeight="1">
      <c r="B837" s="112" t="s">
        <v>538</v>
      </c>
      <c r="C837" s="155">
        <v>809</v>
      </c>
      <c r="D837" s="50" t="s">
        <v>427</v>
      </c>
      <c r="E837" s="50" t="s">
        <v>427</v>
      </c>
      <c r="F837" s="50" t="s">
        <v>207</v>
      </c>
      <c r="G837" s="154">
        <v>2.8</v>
      </c>
      <c r="H837" s="87" t="e">
        <f>G837/#REF!</f>
        <v>#REF!</v>
      </c>
      <c r="K837" s="82"/>
    </row>
    <row r="838" spans="2:11" ht="35.25" customHeight="1">
      <c r="B838" s="112" t="s">
        <v>210</v>
      </c>
      <c r="C838" s="108">
        <v>809</v>
      </c>
      <c r="D838" s="50" t="s">
        <v>427</v>
      </c>
      <c r="E838" s="50" t="s">
        <v>427</v>
      </c>
      <c r="F838" s="50" t="s">
        <v>211</v>
      </c>
      <c r="G838" s="154">
        <f>G839+G840+G841</f>
        <v>105.3</v>
      </c>
      <c r="H838" s="87" t="e">
        <f>G838/#REF!</f>
        <v>#REF!</v>
      </c>
      <c r="K838" s="82"/>
    </row>
    <row r="839" spans="2:11" ht="19.5" customHeight="1" hidden="1">
      <c r="B839" s="66" t="s">
        <v>208</v>
      </c>
      <c r="C839" s="108">
        <v>809</v>
      </c>
      <c r="D839" s="50" t="s">
        <v>427</v>
      </c>
      <c r="E839" s="50" t="s">
        <v>427</v>
      </c>
      <c r="F839" s="50" t="s">
        <v>211</v>
      </c>
      <c r="G839" s="154"/>
      <c r="H839" s="87"/>
      <c r="K839" s="82"/>
    </row>
    <row r="840" spans="2:11" ht="19.5" customHeight="1">
      <c r="B840" s="40" t="s">
        <v>536</v>
      </c>
      <c r="C840" s="108">
        <v>809</v>
      </c>
      <c r="D840" s="50" t="s">
        <v>427</v>
      </c>
      <c r="E840" s="50" t="s">
        <v>427</v>
      </c>
      <c r="F840" s="50" t="s">
        <v>211</v>
      </c>
      <c r="G840" s="154">
        <v>54.9</v>
      </c>
      <c r="H840" s="87" t="e">
        <f>G840/#REF!</f>
        <v>#REF!</v>
      </c>
      <c r="K840" s="82"/>
    </row>
    <row r="841" spans="2:11" ht="19.5" customHeight="1">
      <c r="B841" s="112" t="s">
        <v>538</v>
      </c>
      <c r="C841" s="108">
        <v>809</v>
      </c>
      <c r="D841" s="50" t="s">
        <v>427</v>
      </c>
      <c r="E841" s="50" t="s">
        <v>427</v>
      </c>
      <c r="F841" s="50" t="s">
        <v>211</v>
      </c>
      <c r="G841" s="154">
        <v>50.4</v>
      </c>
      <c r="H841" s="87" t="e">
        <f>G841/#REF!</f>
        <v>#REF!</v>
      </c>
      <c r="K841" s="82"/>
    </row>
    <row r="842" spans="2:11" ht="18" customHeight="1">
      <c r="B842" s="40" t="s">
        <v>336</v>
      </c>
      <c r="C842" s="108">
        <v>809</v>
      </c>
      <c r="D842" s="155" t="s">
        <v>423</v>
      </c>
      <c r="E842" s="155"/>
      <c r="F842" s="155"/>
      <c r="G842" s="154">
        <f>G843+G865+G870</f>
        <v>217696.19999999998</v>
      </c>
      <c r="H842" s="87" t="e">
        <f>G842/#REF!</f>
        <v>#REF!</v>
      </c>
      <c r="K842" s="82"/>
    </row>
    <row r="843" spans="2:11" ht="18" customHeight="1">
      <c r="B843" s="66" t="s">
        <v>337</v>
      </c>
      <c r="C843" s="108">
        <v>809</v>
      </c>
      <c r="D843" s="155" t="s">
        <v>423</v>
      </c>
      <c r="E843" s="155" t="s">
        <v>409</v>
      </c>
      <c r="F843" s="155"/>
      <c r="G843" s="154">
        <f>SUM(G844,G851)</f>
        <v>208897.09999999998</v>
      </c>
      <c r="H843" s="87" t="e">
        <f>G843/#REF!</f>
        <v>#REF!</v>
      </c>
      <c r="K843" s="82"/>
    </row>
    <row r="844" spans="2:11" ht="18" customHeight="1">
      <c r="B844" s="40" t="s">
        <v>284</v>
      </c>
      <c r="C844" s="108">
        <v>809</v>
      </c>
      <c r="D844" s="155" t="s">
        <v>423</v>
      </c>
      <c r="E844" s="155" t="s">
        <v>409</v>
      </c>
      <c r="F844" s="155" t="s">
        <v>285</v>
      </c>
      <c r="G844" s="154">
        <f>SUM(G845)</f>
        <v>198390.8</v>
      </c>
      <c r="H844" s="87" t="e">
        <f>G844/#REF!</f>
        <v>#REF!</v>
      </c>
      <c r="K844" s="82"/>
    </row>
    <row r="845" spans="2:11" ht="36" customHeight="1">
      <c r="B845" s="101" t="s">
        <v>286</v>
      </c>
      <c r="C845" s="108">
        <v>809</v>
      </c>
      <c r="D845" s="155" t="s">
        <v>423</v>
      </c>
      <c r="E845" s="155" t="s">
        <v>409</v>
      </c>
      <c r="F845" s="155" t="s">
        <v>287</v>
      </c>
      <c r="G845" s="154">
        <f>G848+G850+G849+G847+G846</f>
        <v>198390.8</v>
      </c>
      <c r="H845" s="87" t="e">
        <f>G845/#REF!</f>
        <v>#REF!</v>
      </c>
      <c r="K845" s="82"/>
    </row>
    <row r="846" spans="2:11" ht="18.75" customHeight="1">
      <c r="B846" s="66" t="s">
        <v>553</v>
      </c>
      <c r="C846" s="108">
        <v>809</v>
      </c>
      <c r="D846" s="155" t="s">
        <v>423</v>
      </c>
      <c r="E846" s="155" t="s">
        <v>409</v>
      </c>
      <c r="F846" s="155" t="s">
        <v>287</v>
      </c>
      <c r="G846" s="154">
        <v>2900</v>
      </c>
      <c r="H846" s="87" t="e">
        <f>G846/#REF!</f>
        <v>#REF!</v>
      </c>
      <c r="K846" s="82"/>
    </row>
    <row r="847" spans="2:11" ht="31.5" customHeight="1">
      <c r="B847" s="53" t="s">
        <v>288</v>
      </c>
      <c r="C847" s="108">
        <v>809</v>
      </c>
      <c r="D847" s="155" t="s">
        <v>423</v>
      </c>
      <c r="E847" s="155" t="s">
        <v>409</v>
      </c>
      <c r="F847" s="155" t="s">
        <v>287</v>
      </c>
      <c r="G847" s="154">
        <v>609.6</v>
      </c>
      <c r="H847" s="87" t="e">
        <f>G847/#REF!</f>
        <v>#REF!</v>
      </c>
      <c r="K847" s="82"/>
    </row>
    <row r="848" spans="2:11" ht="57.75" customHeight="1">
      <c r="B848" s="40" t="s">
        <v>44</v>
      </c>
      <c r="C848" s="108">
        <v>809</v>
      </c>
      <c r="D848" s="155" t="s">
        <v>423</v>
      </c>
      <c r="E848" s="155" t="s">
        <v>409</v>
      </c>
      <c r="F848" s="155" t="s">
        <v>287</v>
      </c>
      <c r="G848" s="154">
        <v>170345.4</v>
      </c>
      <c r="H848" s="87" t="e">
        <f>G848/#REF!</f>
        <v>#REF!</v>
      </c>
      <c r="K848" s="82"/>
    </row>
    <row r="849" spans="2:11" ht="19.5" customHeight="1">
      <c r="B849" s="40" t="s">
        <v>536</v>
      </c>
      <c r="C849" s="108">
        <v>809</v>
      </c>
      <c r="D849" s="155" t="s">
        <v>423</v>
      </c>
      <c r="E849" s="155" t="s">
        <v>409</v>
      </c>
      <c r="F849" s="155" t="s">
        <v>287</v>
      </c>
      <c r="G849" s="154">
        <v>6023</v>
      </c>
      <c r="H849" s="87" t="e">
        <f>G849/#REF!</f>
        <v>#REF!</v>
      </c>
      <c r="K849" s="82"/>
    </row>
    <row r="850" spans="2:11" ht="50.25" customHeight="1">
      <c r="B850" s="101" t="s">
        <v>595</v>
      </c>
      <c r="C850" s="108">
        <v>809</v>
      </c>
      <c r="D850" s="155" t="s">
        <v>423</v>
      </c>
      <c r="E850" s="155" t="s">
        <v>409</v>
      </c>
      <c r="F850" s="155" t="s">
        <v>287</v>
      </c>
      <c r="G850" s="154">
        <v>18512.8</v>
      </c>
      <c r="H850" s="87" t="e">
        <f>G850/#REF!</f>
        <v>#REF!</v>
      </c>
      <c r="K850" s="82"/>
    </row>
    <row r="851" spans="2:11" ht="18" customHeight="1">
      <c r="B851" s="40" t="s">
        <v>492</v>
      </c>
      <c r="C851" s="108">
        <v>809</v>
      </c>
      <c r="D851" s="155" t="s">
        <v>423</v>
      </c>
      <c r="E851" s="155" t="s">
        <v>409</v>
      </c>
      <c r="F851" s="155" t="s">
        <v>493</v>
      </c>
      <c r="G851" s="154">
        <f>G852+G862</f>
        <v>10506.3</v>
      </c>
      <c r="H851" s="87" t="e">
        <f>G851/#REF!</f>
        <v>#REF!</v>
      </c>
      <c r="K851" s="82"/>
    </row>
    <row r="852" spans="2:11" ht="18" customHeight="1">
      <c r="B852" s="40" t="s">
        <v>494</v>
      </c>
      <c r="C852" s="153">
        <v>809</v>
      </c>
      <c r="D852" s="50" t="s">
        <v>423</v>
      </c>
      <c r="E852" s="50" t="s">
        <v>409</v>
      </c>
      <c r="F852" s="50" t="s">
        <v>495</v>
      </c>
      <c r="G852" s="154">
        <f>G853+G855+G857+G859</f>
        <v>755.3</v>
      </c>
      <c r="H852" s="87" t="e">
        <f>G852/#REF!</f>
        <v>#REF!</v>
      </c>
      <c r="K852" s="82"/>
    </row>
    <row r="853" spans="2:11" ht="18" customHeight="1">
      <c r="B853" s="40" t="s">
        <v>571</v>
      </c>
      <c r="C853" s="153">
        <v>809</v>
      </c>
      <c r="D853" s="50" t="s">
        <v>423</v>
      </c>
      <c r="E853" s="50" t="s">
        <v>409</v>
      </c>
      <c r="F853" s="50" t="s">
        <v>572</v>
      </c>
      <c r="G853" s="154">
        <f>G854</f>
        <v>368.3</v>
      </c>
      <c r="H853" s="87" t="e">
        <f>G853/#REF!</f>
        <v>#REF!</v>
      </c>
      <c r="K853" s="82"/>
    </row>
    <row r="854" spans="2:11" ht="21.75" customHeight="1">
      <c r="B854" s="40" t="s">
        <v>536</v>
      </c>
      <c r="C854" s="153">
        <v>809</v>
      </c>
      <c r="D854" s="50" t="s">
        <v>423</v>
      </c>
      <c r="E854" s="50" t="s">
        <v>409</v>
      </c>
      <c r="F854" s="50" t="s">
        <v>572</v>
      </c>
      <c r="G854" s="154">
        <v>368.3</v>
      </c>
      <c r="H854" s="87" t="e">
        <f>G854/#REF!</f>
        <v>#REF!</v>
      </c>
      <c r="K854" s="82"/>
    </row>
    <row r="855" spans="2:11" ht="22.5" customHeight="1">
      <c r="B855" s="101" t="s">
        <v>667</v>
      </c>
      <c r="C855" s="153">
        <v>809</v>
      </c>
      <c r="D855" s="50" t="s">
        <v>423</v>
      </c>
      <c r="E855" s="50" t="s">
        <v>409</v>
      </c>
      <c r="F855" s="50" t="s">
        <v>6</v>
      </c>
      <c r="G855" s="154">
        <f>G856</f>
        <v>387</v>
      </c>
      <c r="H855" s="87" t="e">
        <f>G855/#REF!</f>
        <v>#REF!</v>
      </c>
      <c r="K855" s="82"/>
    </row>
    <row r="856" spans="2:11" ht="15.75" customHeight="1">
      <c r="B856" s="66" t="s">
        <v>553</v>
      </c>
      <c r="C856" s="153">
        <v>809</v>
      </c>
      <c r="D856" s="50" t="s">
        <v>423</v>
      </c>
      <c r="E856" s="50" t="s">
        <v>409</v>
      </c>
      <c r="F856" s="50" t="s">
        <v>6</v>
      </c>
      <c r="G856" s="154">
        <v>387</v>
      </c>
      <c r="H856" s="87" t="e">
        <f>G856/#REF!</f>
        <v>#REF!</v>
      </c>
      <c r="K856" s="82"/>
    </row>
    <row r="857" spans="2:11" ht="51.75" customHeight="1" hidden="1">
      <c r="B857" s="112" t="s">
        <v>496</v>
      </c>
      <c r="C857" s="153">
        <v>809</v>
      </c>
      <c r="D857" s="50" t="s">
        <v>423</v>
      </c>
      <c r="E857" s="50" t="s">
        <v>409</v>
      </c>
      <c r="F857" s="50" t="s">
        <v>497</v>
      </c>
      <c r="G857" s="154">
        <f>G858</f>
        <v>0</v>
      </c>
      <c r="H857" s="87"/>
      <c r="K857" s="82"/>
    </row>
    <row r="858" spans="2:11" ht="22.5" customHeight="1" hidden="1">
      <c r="B858" s="40" t="s">
        <v>536</v>
      </c>
      <c r="C858" s="153">
        <v>809</v>
      </c>
      <c r="D858" s="50" t="s">
        <v>423</v>
      </c>
      <c r="E858" s="50" t="s">
        <v>409</v>
      </c>
      <c r="F858" s="50" t="s">
        <v>497</v>
      </c>
      <c r="G858" s="154"/>
      <c r="H858" s="87"/>
      <c r="K858" s="82"/>
    </row>
    <row r="859" spans="2:11" ht="55.5" customHeight="1" hidden="1">
      <c r="B859" s="112" t="s">
        <v>576</v>
      </c>
      <c r="C859" s="153">
        <v>809</v>
      </c>
      <c r="D859" s="50" t="s">
        <v>423</v>
      </c>
      <c r="E859" s="50" t="s">
        <v>409</v>
      </c>
      <c r="F859" s="50" t="s">
        <v>577</v>
      </c>
      <c r="G859" s="154">
        <f>G860</f>
        <v>0</v>
      </c>
      <c r="H859" s="87"/>
      <c r="K859" s="82"/>
    </row>
    <row r="860" spans="2:11" ht="22.5" customHeight="1" hidden="1">
      <c r="B860" s="40" t="s">
        <v>536</v>
      </c>
      <c r="C860" s="153">
        <v>809</v>
      </c>
      <c r="D860" s="50" t="s">
        <v>423</v>
      </c>
      <c r="E860" s="50" t="s">
        <v>409</v>
      </c>
      <c r="F860" s="50" t="s">
        <v>577</v>
      </c>
      <c r="G860" s="154"/>
      <c r="H860" s="87"/>
      <c r="K860" s="82"/>
    </row>
    <row r="861" spans="2:11" ht="19.5" customHeight="1">
      <c r="B861" s="40" t="s">
        <v>580</v>
      </c>
      <c r="C861" s="108">
        <v>809</v>
      </c>
      <c r="D861" s="50" t="s">
        <v>423</v>
      </c>
      <c r="E861" s="50" t="s">
        <v>409</v>
      </c>
      <c r="F861" s="50" t="s">
        <v>581</v>
      </c>
      <c r="G861" s="154">
        <f>G862</f>
        <v>9751</v>
      </c>
      <c r="H861" s="87" t="e">
        <f>G861/#REF!</f>
        <v>#REF!</v>
      </c>
      <c r="K861" s="82"/>
    </row>
    <row r="862" spans="2:11" ht="21.75" customHeight="1">
      <c r="B862" s="40" t="s">
        <v>158</v>
      </c>
      <c r="C862" s="108">
        <v>809</v>
      </c>
      <c r="D862" s="50" t="s">
        <v>423</v>
      </c>
      <c r="E862" s="50" t="s">
        <v>409</v>
      </c>
      <c r="F862" s="50" t="s">
        <v>159</v>
      </c>
      <c r="G862" s="154">
        <f>G863+G864</f>
        <v>9751</v>
      </c>
      <c r="H862" s="87" t="e">
        <f>G862/#REF!</f>
        <v>#REF!</v>
      </c>
      <c r="K862" s="82"/>
    </row>
    <row r="863" spans="2:11" ht="19.5" customHeight="1">
      <c r="B863" s="66" t="s">
        <v>553</v>
      </c>
      <c r="C863" s="108">
        <v>809</v>
      </c>
      <c r="D863" s="50" t="s">
        <v>423</v>
      </c>
      <c r="E863" s="50" t="s">
        <v>409</v>
      </c>
      <c r="F863" s="50" t="s">
        <v>159</v>
      </c>
      <c r="G863" s="154">
        <v>5500</v>
      </c>
      <c r="H863" s="87" t="e">
        <f>G863/#REF!</f>
        <v>#REF!</v>
      </c>
      <c r="K863" s="82"/>
    </row>
    <row r="864" spans="2:11" ht="22.5" customHeight="1">
      <c r="B864" s="40" t="s">
        <v>536</v>
      </c>
      <c r="C864" s="108">
        <v>809</v>
      </c>
      <c r="D864" s="50" t="s">
        <v>423</v>
      </c>
      <c r="E864" s="50" t="s">
        <v>409</v>
      </c>
      <c r="F864" s="50" t="s">
        <v>159</v>
      </c>
      <c r="G864" s="154">
        <v>4251</v>
      </c>
      <c r="H864" s="87" t="e">
        <f>G864/#REF!</f>
        <v>#REF!</v>
      </c>
      <c r="K864" s="82"/>
    </row>
    <row r="865" spans="2:11" ht="18" customHeight="1" hidden="1">
      <c r="B865" s="66" t="s">
        <v>470</v>
      </c>
      <c r="C865" s="153">
        <v>809</v>
      </c>
      <c r="D865" s="50" t="s">
        <v>423</v>
      </c>
      <c r="E865" s="50" t="s">
        <v>413</v>
      </c>
      <c r="F865" s="155"/>
      <c r="G865" s="154">
        <f>G868</f>
        <v>0</v>
      </c>
      <c r="H865" s="87"/>
      <c r="K865" s="82"/>
    </row>
    <row r="866" spans="2:11" ht="18" customHeight="1" hidden="1">
      <c r="B866" s="41" t="s">
        <v>284</v>
      </c>
      <c r="C866" s="153">
        <v>809</v>
      </c>
      <c r="D866" s="50" t="s">
        <v>423</v>
      </c>
      <c r="E866" s="50" t="s">
        <v>413</v>
      </c>
      <c r="F866" s="155" t="s">
        <v>285</v>
      </c>
      <c r="G866" s="154">
        <f>G867</f>
        <v>0</v>
      </c>
      <c r="H866" s="87"/>
      <c r="K866" s="82"/>
    </row>
    <row r="867" spans="2:11" ht="35.25" customHeight="1" hidden="1">
      <c r="B867" s="41" t="s">
        <v>288</v>
      </c>
      <c r="C867" s="153">
        <v>809</v>
      </c>
      <c r="D867" s="50" t="s">
        <v>423</v>
      </c>
      <c r="E867" s="50" t="s">
        <v>413</v>
      </c>
      <c r="F867" s="155" t="s">
        <v>287</v>
      </c>
      <c r="G867" s="154">
        <f>G868</f>
        <v>0</v>
      </c>
      <c r="H867" s="87"/>
      <c r="K867" s="82"/>
    </row>
    <row r="868" spans="2:11" ht="18" customHeight="1" hidden="1">
      <c r="B868" s="101" t="s">
        <v>290</v>
      </c>
      <c r="C868" s="153">
        <v>809</v>
      </c>
      <c r="D868" s="50" t="s">
        <v>423</v>
      </c>
      <c r="E868" s="50" t="s">
        <v>413</v>
      </c>
      <c r="F868" s="155" t="s">
        <v>291</v>
      </c>
      <c r="G868" s="154">
        <f>G869</f>
        <v>0</v>
      </c>
      <c r="H868" s="87"/>
      <c r="K868" s="82"/>
    </row>
    <row r="869" spans="2:11" ht="18" customHeight="1" hidden="1">
      <c r="B869" s="66" t="s">
        <v>553</v>
      </c>
      <c r="C869" s="153">
        <v>809</v>
      </c>
      <c r="D869" s="50" t="s">
        <v>423</v>
      </c>
      <c r="E869" s="50" t="s">
        <v>413</v>
      </c>
      <c r="F869" s="155" t="s">
        <v>291</v>
      </c>
      <c r="G869" s="154"/>
      <c r="H869" s="87"/>
      <c r="K869" s="82"/>
    </row>
    <row r="870" spans="2:11" ht="18" customHeight="1">
      <c r="B870" s="66" t="s">
        <v>471</v>
      </c>
      <c r="C870" s="153">
        <v>809</v>
      </c>
      <c r="D870" s="50" t="s">
        <v>423</v>
      </c>
      <c r="E870" s="50" t="s">
        <v>417</v>
      </c>
      <c r="F870" s="50"/>
      <c r="G870" s="154">
        <f>G871+G874+G878</f>
        <v>8799.1</v>
      </c>
      <c r="H870" s="87" t="e">
        <f>G870/#REF!</f>
        <v>#REF!</v>
      </c>
      <c r="K870" s="82"/>
    </row>
    <row r="871" spans="2:11" ht="57.75" customHeight="1">
      <c r="B871" s="101" t="s">
        <v>480</v>
      </c>
      <c r="C871" s="153">
        <v>809</v>
      </c>
      <c r="D871" s="50" t="s">
        <v>423</v>
      </c>
      <c r="E871" s="50" t="s">
        <v>417</v>
      </c>
      <c r="F871" s="50" t="s">
        <v>481</v>
      </c>
      <c r="G871" s="154">
        <f>SUM(G872)</f>
        <v>4929.5</v>
      </c>
      <c r="H871" s="87" t="e">
        <f>G871/#REF!</f>
        <v>#REF!</v>
      </c>
      <c r="K871" s="82"/>
    </row>
    <row r="872" spans="2:11" ht="18" customHeight="1">
      <c r="B872" s="101" t="s">
        <v>486</v>
      </c>
      <c r="C872" s="153">
        <v>809</v>
      </c>
      <c r="D872" s="50" t="s">
        <v>423</v>
      </c>
      <c r="E872" s="50" t="s">
        <v>417</v>
      </c>
      <c r="F872" s="50" t="s">
        <v>487</v>
      </c>
      <c r="G872" s="154">
        <f>SUM(G873)</f>
        <v>4929.5</v>
      </c>
      <c r="H872" s="87" t="e">
        <f>G872/#REF!</f>
        <v>#REF!</v>
      </c>
      <c r="K872" s="82"/>
    </row>
    <row r="873" spans="2:11" ht="18" customHeight="1">
      <c r="B873" s="101" t="s">
        <v>484</v>
      </c>
      <c r="C873" s="153">
        <v>809</v>
      </c>
      <c r="D873" s="50" t="s">
        <v>423</v>
      </c>
      <c r="E873" s="50" t="s">
        <v>417</v>
      </c>
      <c r="F873" s="50" t="s">
        <v>487</v>
      </c>
      <c r="G873" s="154">
        <v>4929.5</v>
      </c>
      <c r="H873" s="87" t="e">
        <f>G873/#REF!</f>
        <v>#REF!</v>
      </c>
      <c r="K873" s="82"/>
    </row>
    <row r="874" spans="2:11" ht="63" customHeight="1">
      <c r="B874" s="101" t="s">
        <v>131</v>
      </c>
      <c r="C874" s="153">
        <v>809</v>
      </c>
      <c r="D874" s="50" t="s">
        <v>423</v>
      </c>
      <c r="E874" s="50" t="s">
        <v>417</v>
      </c>
      <c r="F874" s="50" t="s">
        <v>132</v>
      </c>
      <c r="G874" s="154">
        <f>G875</f>
        <v>3594.6000000000004</v>
      </c>
      <c r="H874" s="87" t="e">
        <f>G874/#REF!</f>
        <v>#REF!</v>
      </c>
      <c r="K874" s="82"/>
    </row>
    <row r="875" spans="2:11" ht="24.75" customHeight="1">
      <c r="B875" s="40" t="s">
        <v>561</v>
      </c>
      <c r="C875" s="153">
        <v>809</v>
      </c>
      <c r="D875" s="50" t="s">
        <v>423</v>
      </c>
      <c r="E875" s="50" t="s">
        <v>417</v>
      </c>
      <c r="F875" s="50" t="s">
        <v>133</v>
      </c>
      <c r="G875" s="154">
        <f>SUM(G876:G877)</f>
        <v>3594.6000000000004</v>
      </c>
      <c r="H875" s="87" t="e">
        <f>G875/#REF!</f>
        <v>#REF!</v>
      </c>
      <c r="K875" s="82"/>
    </row>
    <row r="876" spans="2:11" ht="50.25" customHeight="1">
      <c r="B876" s="112" t="s">
        <v>595</v>
      </c>
      <c r="C876" s="153">
        <v>809</v>
      </c>
      <c r="D876" s="50" t="s">
        <v>423</v>
      </c>
      <c r="E876" s="50" t="s">
        <v>417</v>
      </c>
      <c r="F876" s="50" t="s">
        <v>133</v>
      </c>
      <c r="G876" s="154">
        <v>3508.8</v>
      </c>
      <c r="H876" s="87" t="e">
        <f>G876/#REF!</f>
        <v>#REF!</v>
      </c>
      <c r="K876" s="82"/>
    </row>
    <row r="877" spans="2:11" ht="16.5" customHeight="1">
      <c r="B877" s="112" t="s">
        <v>538</v>
      </c>
      <c r="C877" s="153">
        <v>809</v>
      </c>
      <c r="D877" s="50" t="s">
        <v>423</v>
      </c>
      <c r="E877" s="50" t="s">
        <v>417</v>
      </c>
      <c r="F877" s="50" t="s">
        <v>133</v>
      </c>
      <c r="G877" s="154">
        <v>85.8</v>
      </c>
      <c r="H877" s="87" t="e">
        <f>G877/#REF!</f>
        <v>#REF!</v>
      </c>
      <c r="K877" s="82"/>
    </row>
    <row r="878" spans="2:11" ht="18.75" customHeight="1">
      <c r="B878" s="40" t="s">
        <v>492</v>
      </c>
      <c r="C878" s="153">
        <v>809</v>
      </c>
      <c r="D878" s="50" t="s">
        <v>423</v>
      </c>
      <c r="E878" s="50" t="s">
        <v>417</v>
      </c>
      <c r="F878" s="50" t="s">
        <v>493</v>
      </c>
      <c r="G878" s="154">
        <f>G879</f>
        <v>275</v>
      </c>
      <c r="H878" s="87" t="e">
        <f>G878/#REF!</f>
        <v>#REF!</v>
      </c>
      <c r="K878" s="82"/>
    </row>
    <row r="879" spans="2:11" ht="18" customHeight="1">
      <c r="B879" s="40" t="s">
        <v>494</v>
      </c>
      <c r="C879" s="153">
        <v>809</v>
      </c>
      <c r="D879" s="50" t="s">
        <v>423</v>
      </c>
      <c r="E879" s="50" t="s">
        <v>417</v>
      </c>
      <c r="F879" s="50" t="s">
        <v>495</v>
      </c>
      <c r="G879" s="154">
        <f>G882+G880</f>
        <v>275</v>
      </c>
      <c r="H879" s="87" t="e">
        <f>G879/#REF!</f>
        <v>#REF!</v>
      </c>
      <c r="K879" s="82"/>
    </row>
    <row r="880" spans="2:11" ht="17.25" customHeight="1">
      <c r="B880" s="40" t="s">
        <v>571</v>
      </c>
      <c r="C880" s="153">
        <v>809</v>
      </c>
      <c r="D880" s="50" t="s">
        <v>423</v>
      </c>
      <c r="E880" s="50" t="s">
        <v>417</v>
      </c>
      <c r="F880" s="50" t="s">
        <v>572</v>
      </c>
      <c r="G880" s="154">
        <f>G881</f>
        <v>275</v>
      </c>
      <c r="H880" s="87" t="e">
        <f>G880/#REF!</f>
        <v>#REF!</v>
      </c>
      <c r="K880" s="82"/>
    </row>
    <row r="881" spans="2:11" ht="36.75" customHeight="1">
      <c r="B881" s="53" t="s">
        <v>288</v>
      </c>
      <c r="C881" s="153">
        <v>809</v>
      </c>
      <c r="D881" s="50" t="s">
        <v>423</v>
      </c>
      <c r="E881" s="50" t="s">
        <v>417</v>
      </c>
      <c r="F881" s="50" t="s">
        <v>572</v>
      </c>
      <c r="G881" s="154">
        <v>275</v>
      </c>
      <c r="H881" s="87" t="e">
        <f>G881/#REF!</f>
        <v>#REF!</v>
      </c>
      <c r="K881" s="82"/>
    </row>
    <row r="882" spans="2:11" ht="55.5" customHeight="1" hidden="1">
      <c r="B882" s="112" t="s">
        <v>496</v>
      </c>
      <c r="C882" s="153">
        <v>809</v>
      </c>
      <c r="D882" s="50" t="s">
        <v>423</v>
      </c>
      <c r="E882" s="50" t="s">
        <v>417</v>
      </c>
      <c r="F882" s="50" t="s">
        <v>497</v>
      </c>
      <c r="G882" s="154">
        <f>G883</f>
        <v>0</v>
      </c>
      <c r="H882" s="87"/>
      <c r="K882" s="82"/>
    </row>
    <row r="883" spans="2:11" ht="20.25" customHeight="1" hidden="1">
      <c r="B883" s="101" t="s">
        <v>484</v>
      </c>
      <c r="C883" s="153">
        <v>809</v>
      </c>
      <c r="D883" s="50" t="s">
        <v>423</v>
      </c>
      <c r="E883" s="50" t="s">
        <v>417</v>
      </c>
      <c r="F883" s="50" t="s">
        <v>497</v>
      </c>
      <c r="G883" s="154"/>
      <c r="H883" s="87"/>
      <c r="K883" s="82"/>
    </row>
    <row r="884" spans="2:11" ht="18" customHeight="1">
      <c r="B884" s="115" t="s">
        <v>338</v>
      </c>
      <c r="C884" s="153">
        <v>810</v>
      </c>
      <c r="D884" s="50"/>
      <c r="E884" s="50"/>
      <c r="F884" s="50"/>
      <c r="G884" s="154">
        <f>G895+G907+G917+G890+G885</f>
        <v>1021125.0000000001</v>
      </c>
      <c r="H884" s="87" t="e">
        <f>G884/#REF!</f>
        <v>#REF!</v>
      </c>
      <c r="K884" s="82"/>
    </row>
    <row r="885" spans="2:11" ht="18" customHeight="1">
      <c r="B885" s="152" t="s">
        <v>302</v>
      </c>
      <c r="C885" s="153">
        <v>810</v>
      </c>
      <c r="D885" s="50" t="s">
        <v>409</v>
      </c>
      <c r="E885" s="50"/>
      <c r="F885" s="50"/>
      <c r="G885" s="154">
        <f>G886</f>
        <v>100</v>
      </c>
      <c r="H885" s="87" t="e">
        <f>G885/#REF!</f>
        <v>#REF!</v>
      </c>
      <c r="K885" s="82"/>
    </row>
    <row r="886" spans="2:11" ht="18" customHeight="1">
      <c r="B886" s="40" t="s">
        <v>424</v>
      </c>
      <c r="C886" s="153">
        <v>810</v>
      </c>
      <c r="D886" s="155" t="s">
        <v>409</v>
      </c>
      <c r="E886" s="50" t="s">
        <v>425</v>
      </c>
      <c r="F886" s="50"/>
      <c r="G886" s="154">
        <f>G887</f>
        <v>100</v>
      </c>
      <c r="H886" s="87" t="e">
        <f>G886/#REF!</f>
        <v>#REF!</v>
      </c>
      <c r="K886" s="82"/>
    </row>
    <row r="887" spans="2:11" ht="18" customHeight="1">
      <c r="B887" s="40" t="s">
        <v>549</v>
      </c>
      <c r="C887" s="153">
        <v>810</v>
      </c>
      <c r="D887" s="155" t="s">
        <v>409</v>
      </c>
      <c r="E887" s="50" t="s">
        <v>425</v>
      </c>
      <c r="F887" s="50" t="s">
        <v>550</v>
      </c>
      <c r="G887" s="154">
        <f>G888</f>
        <v>100</v>
      </c>
      <c r="H887" s="87" t="e">
        <f>G887/#REF!</f>
        <v>#REF!</v>
      </c>
      <c r="K887" s="82"/>
    </row>
    <row r="888" spans="2:11" ht="18" customHeight="1">
      <c r="B888" s="101" t="s">
        <v>551</v>
      </c>
      <c r="C888" s="153">
        <v>810</v>
      </c>
      <c r="D888" s="155" t="s">
        <v>409</v>
      </c>
      <c r="E888" s="50" t="s">
        <v>425</v>
      </c>
      <c r="F888" s="50" t="s">
        <v>552</v>
      </c>
      <c r="G888" s="154">
        <f>G889</f>
        <v>100</v>
      </c>
      <c r="H888" s="87" t="e">
        <f>G888/#REF!</f>
        <v>#REF!</v>
      </c>
      <c r="K888" s="82"/>
    </row>
    <row r="889" spans="2:11" ht="18" customHeight="1">
      <c r="B889" s="101" t="s">
        <v>484</v>
      </c>
      <c r="C889" s="153">
        <v>810</v>
      </c>
      <c r="D889" s="155" t="s">
        <v>409</v>
      </c>
      <c r="E889" s="50" t="s">
        <v>425</v>
      </c>
      <c r="F889" s="50" t="s">
        <v>552</v>
      </c>
      <c r="G889" s="154">
        <v>100</v>
      </c>
      <c r="H889" s="87" t="e">
        <f>G889/#REF!</f>
        <v>#REF!</v>
      </c>
      <c r="K889" s="82"/>
    </row>
    <row r="890" spans="2:11" ht="18" customHeight="1">
      <c r="B890" s="115" t="s">
        <v>307</v>
      </c>
      <c r="C890" s="153">
        <v>810</v>
      </c>
      <c r="D890" s="50" t="s">
        <v>415</v>
      </c>
      <c r="E890" s="50"/>
      <c r="F890" s="50"/>
      <c r="G890" s="154">
        <f>G891</f>
        <v>122.6</v>
      </c>
      <c r="H890" s="87" t="e">
        <f>G890/#REF!</f>
        <v>#REF!</v>
      </c>
      <c r="K890" s="82"/>
    </row>
    <row r="891" spans="2:11" ht="18" customHeight="1">
      <c r="B891" s="101" t="s">
        <v>429</v>
      </c>
      <c r="C891" s="153">
        <v>810</v>
      </c>
      <c r="D891" s="50" t="s">
        <v>415</v>
      </c>
      <c r="E891" s="50" t="s">
        <v>409</v>
      </c>
      <c r="F891" s="50"/>
      <c r="G891" s="154">
        <f>G892</f>
        <v>122.6</v>
      </c>
      <c r="H891" s="87" t="e">
        <f>G891/#REF!</f>
        <v>#REF!</v>
      </c>
      <c r="K891" s="82"/>
    </row>
    <row r="892" spans="2:11" ht="18" customHeight="1">
      <c r="B892" s="101" t="s">
        <v>591</v>
      </c>
      <c r="C892" s="153">
        <v>810</v>
      </c>
      <c r="D892" s="50" t="s">
        <v>415</v>
      </c>
      <c r="E892" s="50" t="s">
        <v>409</v>
      </c>
      <c r="F892" s="50" t="s">
        <v>592</v>
      </c>
      <c r="G892" s="154">
        <f>G893</f>
        <v>122.6</v>
      </c>
      <c r="H892" s="87" t="e">
        <f>G892/#REF!</f>
        <v>#REF!</v>
      </c>
      <c r="K892" s="82"/>
    </row>
    <row r="893" spans="2:11" ht="36" customHeight="1">
      <c r="B893" s="101" t="s">
        <v>593</v>
      </c>
      <c r="C893" s="153">
        <v>810</v>
      </c>
      <c r="D893" s="50" t="s">
        <v>415</v>
      </c>
      <c r="E893" s="50" t="s">
        <v>409</v>
      </c>
      <c r="F893" s="50" t="s">
        <v>594</v>
      </c>
      <c r="G893" s="154">
        <f>G894</f>
        <v>122.6</v>
      </c>
      <c r="H893" s="87" t="e">
        <f>G893/#REF!</f>
        <v>#REF!</v>
      </c>
      <c r="K893" s="82"/>
    </row>
    <row r="894" spans="2:11" ht="18" customHeight="1">
      <c r="B894" s="112" t="s">
        <v>538</v>
      </c>
      <c r="C894" s="153">
        <v>810</v>
      </c>
      <c r="D894" s="50" t="s">
        <v>415</v>
      </c>
      <c r="E894" s="50" t="s">
        <v>409</v>
      </c>
      <c r="F894" s="50" t="s">
        <v>594</v>
      </c>
      <c r="G894" s="154">
        <v>122.6</v>
      </c>
      <c r="H894" s="87" t="e">
        <f>G894/#REF!</f>
        <v>#REF!</v>
      </c>
      <c r="K894" s="82"/>
    </row>
    <row r="895" spans="2:11" ht="17.25" customHeight="1">
      <c r="B895" s="40" t="s">
        <v>309</v>
      </c>
      <c r="C895" s="153">
        <v>810</v>
      </c>
      <c r="D895" s="50" t="s">
        <v>421</v>
      </c>
      <c r="E895" s="50"/>
      <c r="F895" s="50"/>
      <c r="G895" s="154">
        <f>SUM(G896)</f>
        <v>65877</v>
      </c>
      <c r="H895" s="87" t="e">
        <f>G895/#REF!</f>
        <v>#REF!</v>
      </c>
      <c r="K895" s="82"/>
    </row>
    <row r="896" spans="2:11" ht="18.75" customHeight="1">
      <c r="B896" s="40" t="s">
        <v>450</v>
      </c>
      <c r="C896" s="153">
        <v>810</v>
      </c>
      <c r="D896" s="50" t="s">
        <v>421</v>
      </c>
      <c r="E896" s="50" t="s">
        <v>421</v>
      </c>
      <c r="F896" s="50"/>
      <c r="G896" s="154">
        <f>G897+G903</f>
        <v>65877</v>
      </c>
      <c r="H896" s="87" t="e">
        <f>G896/#REF!</f>
        <v>#REF!</v>
      </c>
      <c r="K896" s="82"/>
    </row>
    <row r="897" spans="2:11" ht="21" customHeight="1">
      <c r="B897" s="101" t="s">
        <v>96</v>
      </c>
      <c r="C897" s="153">
        <v>810</v>
      </c>
      <c r="D897" s="50" t="s">
        <v>421</v>
      </c>
      <c r="E897" s="50" t="s">
        <v>421</v>
      </c>
      <c r="F897" s="50" t="s">
        <v>97</v>
      </c>
      <c r="G897" s="154">
        <f>G898+G901</f>
        <v>40499.700000000004</v>
      </c>
      <c r="H897" s="87" t="e">
        <f>G897/#REF!</f>
        <v>#REF!</v>
      </c>
      <c r="K897" s="82"/>
    </row>
    <row r="898" spans="2:11" ht="15.75" customHeight="1">
      <c r="B898" s="40" t="s">
        <v>98</v>
      </c>
      <c r="C898" s="153">
        <v>810</v>
      </c>
      <c r="D898" s="50" t="s">
        <v>421</v>
      </c>
      <c r="E898" s="50" t="s">
        <v>421</v>
      </c>
      <c r="F898" s="50" t="s">
        <v>99</v>
      </c>
      <c r="G898" s="154">
        <f>G899+G900</f>
        <v>39804.8</v>
      </c>
      <c r="H898" s="87" t="e">
        <f>G898/#REF!</f>
        <v>#REF!</v>
      </c>
      <c r="K898" s="82"/>
    </row>
    <row r="899" spans="2:11" ht="18.75" customHeight="1">
      <c r="B899" s="40" t="s">
        <v>606</v>
      </c>
      <c r="C899" s="153">
        <v>810</v>
      </c>
      <c r="D899" s="50" t="s">
        <v>421</v>
      </c>
      <c r="E899" s="50" t="s">
        <v>421</v>
      </c>
      <c r="F899" s="50" t="s">
        <v>99</v>
      </c>
      <c r="G899" s="154">
        <v>33000</v>
      </c>
      <c r="H899" s="87" t="e">
        <f>G899/#REF!</f>
        <v>#REF!</v>
      </c>
      <c r="K899" s="82"/>
    </row>
    <row r="900" spans="2:11" ht="21" customHeight="1">
      <c r="B900" s="66" t="s">
        <v>100</v>
      </c>
      <c r="C900" s="153">
        <v>810</v>
      </c>
      <c r="D900" s="50" t="s">
        <v>421</v>
      </c>
      <c r="E900" s="50" t="s">
        <v>421</v>
      </c>
      <c r="F900" s="50" t="s">
        <v>99</v>
      </c>
      <c r="G900" s="154">
        <v>6804.8</v>
      </c>
      <c r="H900" s="87" t="e">
        <f>G900/#REF!</f>
        <v>#REF!</v>
      </c>
      <c r="K900" s="82"/>
    </row>
    <row r="901" spans="2:11" ht="21" customHeight="1">
      <c r="B901" s="40" t="s">
        <v>102</v>
      </c>
      <c r="C901" s="153">
        <v>810</v>
      </c>
      <c r="D901" s="50" t="s">
        <v>421</v>
      </c>
      <c r="E901" s="50" t="s">
        <v>421</v>
      </c>
      <c r="F901" s="50" t="s">
        <v>103</v>
      </c>
      <c r="G901" s="154">
        <f>G902</f>
        <v>694.9</v>
      </c>
      <c r="H901" s="87" t="e">
        <f>G901/#REF!</f>
        <v>#REF!</v>
      </c>
      <c r="K901" s="82"/>
    </row>
    <row r="902" spans="2:11" ht="21" customHeight="1">
      <c r="B902" s="66" t="s">
        <v>104</v>
      </c>
      <c r="C902" s="153">
        <v>810</v>
      </c>
      <c r="D902" s="50" t="s">
        <v>421</v>
      </c>
      <c r="E902" s="50" t="s">
        <v>421</v>
      </c>
      <c r="F902" s="50" t="s">
        <v>103</v>
      </c>
      <c r="G902" s="154">
        <v>694.9</v>
      </c>
      <c r="H902" s="87" t="e">
        <f>G902/#REF!</f>
        <v>#REF!</v>
      </c>
      <c r="K902" s="82"/>
    </row>
    <row r="903" spans="2:11" ht="21" customHeight="1">
      <c r="B903" s="40" t="s">
        <v>502</v>
      </c>
      <c r="C903" s="153">
        <v>810</v>
      </c>
      <c r="D903" s="50" t="s">
        <v>421</v>
      </c>
      <c r="E903" s="50" t="s">
        <v>421</v>
      </c>
      <c r="F903" s="50" t="s">
        <v>503</v>
      </c>
      <c r="G903" s="154">
        <f>G904</f>
        <v>25377.3</v>
      </c>
      <c r="H903" s="87" t="e">
        <f>G903/#REF!</f>
        <v>#REF!</v>
      </c>
      <c r="K903" s="82"/>
    </row>
    <row r="904" spans="2:11" ht="120.75" customHeight="1">
      <c r="B904" s="40" t="s">
        <v>400</v>
      </c>
      <c r="C904" s="153">
        <v>810</v>
      </c>
      <c r="D904" s="50" t="s">
        <v>421</v>
      </c>
      <c r="E904" s="50" t="s">
        <v>421</v>
      </c>
      <c r="F904" s="50" t="s">
        <v>111</v>
      </c>
      <c r="G904" s="154">
        <f>SUM(G905:G906)</f>
        <v>25377.3</v>
      </c>
      <c r="H904" s="87" t="e">
        <f>G904/#REF!</f>
        <v>#REF!</v>
      </c>
      <c r="K904" s="82"/>
    </row>
    <row r="905" spans="2:11" ht="19.5" customHeight="1">
      <c r="B905" s="101" t="s">
        <v>109</v>
      </c>
      <c r="C905" s="153">
        <v>810</v>
      </c>
      <c r="D905" s="50" t="s">
        <v>421</v>
      </c>
      <c r="E905" s="50" t="s">
        <v>421</v>
      </c>
      <c r="F905" s="50" t="s">
        <v>111</v>
      </c>
      <c r="G905" s="154">
        <v>25164.7</v>
      </c>
      <c r="H905" s="87" t="e">
        <f>G905/#REF!</f>
        <v>#REF!</v>
      </c>
      <c r="K905" s="82"/>
    </row>
    <row r="906" spans="2:11" ht="16.5" customHeight="1">
      <c r="B906" s="40" t="s">
        <v>538</v>
      </c>
      <c r="C906" s="153">
        <v>810</v>
      </c>
      <c r="D906" s="50" t="s">
        <v>421</v>
      </c>
      <c r="E906" s="50" t="s">
        <v>421</v>
      </c>
      <c r="F906" s="50" t="s">
        <v>111</v>
      </c>
      <c r="G906" s="154">
        <v>212.6</v>
      </c>
      <c r="H906" s="87" t="e">
        <f>G906/#REF!</f>
        <v>#REF!</v>
      </c>
      <c r="K906" s="82"/>
    </row>
    <row r="907" spans="2:11" s="79" customFormat="1" ht="18" customHeight="1">
      <c r="B907" s="40" t="s">
        <v>325</v>
      </c>
      <c r="C907" s="153">
        <v>810</v>
      </c>
      <c r="D907" s="50" t="s">
        <v>427</v>
      </c>
      <c r="E907" s="50"/>
      <c r="F907" s="50"/>
      <c r="G907" s="154">
        <f>G908</f>
        <v>73</v>
      </c>
      <c r="H907" s="87" t="e">
        <f>G907/#REF!</f>
        <v>#REF!</v>
      </c>
      <c r="I907" s="88"/>
      <c r="J907" s="78"/>
      <c r="K907" s="82"/>
    </row>
    <row r="908" spans="2:11" s="79" customFormat="1" ht="18" customHeight="1">
      <c r="B908" s="66" t="s">
        <v>461</v>
      </c>
      <c r="C908" s="153">
        <v>810</v>
      </c>
      <c r="D908" s="50" t="s">
        <v>427</v>
      </c>
      <c r="E908" s="50" t="s">
        <v>427</v>
      </c>
      <c r="F908" s="50"/>
      <c r="G908" s="154">
        <f>G909</f>
        <v>73</v>
      </c>
      <c r="H908" s="87" t="e">
        <f>G908/#REF!</f>
        <v>#REF!</v>
      </c>
      <c r="I908" s="88"/>
      <c r="J908" s="78"/>
      <c r="K908" s="82"/>
    </row>
    <row r="909" spans="2:11" s="79" customFormat="1" ht="18" customHeight="1">
      <c r="B909" s="41" t="s">
        <v>202</v>
      </c>
      <c r="C909" s="153">
        <v>810</v>
      </c>
      <c r="D909" s="50" t="s">
        <v>427</v>
      </c>
      <c r="E909" s="50" t="s">
        <v>427</v>
      </c>
      <c r="F909" s="50" t="s">
        <v>203</v>
      </c>
      <c r="G909" s="154">
        <f>G910</f>
        <v>73</v>
      </c>
      <c r="H909" s="87" t="e">
        <f>G909/#REF!</f>
        <v>#REF!</v>
      </c>
      <c r="I909" s="88"/>
      <c r="J909" s="78"/>
      <c r="K909" s="82"/>
    </row>
    <row r="910" spans="2:11" s="79" customFormat="1" ht="18" customHeight="1">
      <c r="B910" s="41" t="s">
        <v>204</v>
      </c>
      <c r="C910" s="153">
        <v>810</v>
      </c>
      <c r="D910" s="50" t="s">
        <v>427</v>
      </c>
      <c r="E910" s="50" t="s">
        <v>427</v>
      </c>
      <c r="F910" s="50" t="s">
        <v>205</v>
      </c>
      <c r="G910" s="154">
        <f>G911+G914</f>
        <v>73</v>
      </c>
      <c r="H910" s="87" t="e">
        <f>G910/#REF!</f>
        <v>#REF!</v>
      </c>
      <c r="I910" s="88"/>
      <c r="J910" s="78"/>
      <c r="K910" s="82"/>
    </row>
    <row r="911" spans="2:11" s="79" customFormat="1" ht="34.5" customHeight="1">
      <c r="B911" s="112" t="s">
        <v>206</v>
      </c>
      <c r="C911" s="153">
        <v>810</v>
      </c>
      <c r="D911" s="50" t="s">
        <v>427</v>
      </c>
      <c r="E911" s="50" t="s">
        <v>427</v>
      </c>
      <c r="F911" s="50" t="s">
        <v>207</v>
      </c>
      <c r="G911" s="154">
        <f>G912+G913</f>
        <v>4.1</v>
      </c>
      <c r="H911" s="87" t="e">
        <f>G911/#REF!</f>
        <v>#REF!</v>
      </c>
      <c r="I911" s="88"/>
      <c r="J911" s="78"/>
      <c r="K911" s="82"/>
    </row>
    <row r="912" spans="2:11" s="79" customFormat="1" ht="18" customHeight="1" hidden="1">
      <c r="B912" s="66" t="s">
        <v>208</v>
      </c>
      <c r="C912" s="153">
        <v>810</v>
      </c>
      <c r="D912" s="50" t="s">
        <v>427</v>
      </c>
      <c r="E912" s="50" t="s">
        <v>427</v>
      </c>
      <c r="F912" s="50" t="s">
        <v>207</v>
      </c>
      <c r="G912" s="154"/>
      <c r="H912" s="87"/>
      <c r="I912" s="88"/>
      <c r="J912" s="78"/>
      <c r="K912" s="82"/>
    </row>
    <row r="913" spans="2:11" s="79" customFormat="1" ht="18" customHeight="1">
      <c r="B913" s="40" t="s">
        <v>538</v>
      </c>
      <c r="C913" s="153">
        <v>810</v>
      </c>
      <c r="D913" s="50" t="s">
        <v>427</v>
      </c>
      <c r="E913" s="50" t="s">
        <v>427</v>
      </c>
      <c r="F913" s="50" t="s">
        <v>207</v>
      </c>
      <c r="G913" s="154">
        <v>4.1</v>
      </c>
      <c r="H913" s="87" t="e">
        <f>G913/#REF!</f>
        <v>#REF!</v>
      </c>
      <c r="I913" s="88"/>
      <c r="J913" s="78"/>
      <c r="K913" s="82"/>
    </row>
    <row r="914" spans="2:11" s="79" customFormat="1" ht="33.75" customHeight="1">
      <c r="B914" s="112" t="s">
        <v>210</v>
      </c>
      <c r="C914" s="153">
        <v>810</v>
      </c>
      <c r="D914" s="50" t="s">
        <v>427</v>
      </c>
      <c r="E914" s="50" t="s">
        <v>427</v>
      </c>
      <c r="F914" s="50" t="s">
        <v>211</v>
      </c>
      <c r="G914" s="154">
        <f>G915+G916</f>
        <v>68.9</v>
      </c>
      <c r="H914" s="87" t="e">
        <f>G914/#REF!</f>
        <v>#REF!</v>
      </c>
      <c r="I914" s="88"/>
      <c r="J914" s="78"/>
      <c r="K914" s="82"/>
    </row>
    <row r="915" spans="2:11" s="79" customFormat="1" ht="18" customHeight="1" hidden="1">
      <c r="B915" s="66" t="s">
        <v>208</v>
      </c>
      <c r="C915" s="153">
        <v>810</v>
      </c>
      <c r="D915" s="50" t="s">
        <v>427</v>
      </c>
      <c r="E915" s="50" t="s">
        <v>427</v>
      </c>
      <c r="F915" s="50" t="s">
        <v>211</v>
      </c>
      <c r="G915" s="154"/>
      <c r="H915" s="87" t="e">
        <f>G915/#REF!</f>
        <v>#REF!</v>
      </c>
      <c r="I915" s="88"/>
      <c r="J915" s="78"/>
      <c r="K915" s="82"/>
    </row>
    <row r="916" spans="2:11" s="79" customFormat="1" ht="18" customHeight="1">
      <c r="B916" s="40" t="s">
        <v>538</v>
      </c>
      <c r="C916" s="153">
        <v>810</v>
      </c>
      <c r="D916" s="50" t="s">
        <v>113</v>
      </c>
      <c r="E916" s="50" t="s">
        <v>427</v>
      </c>
      <c r="F916" s="50" t="s">
        <v>211</v>
      </c>
      <c r="G916" s="154">
        <v>68.9</v>
      </c>
      <c r="H916" s="87" t="e">
        <f>G916/#REF!</f>
        <v>#REF!</v>
      </c>
      <c r="I916" s="88"/>
      <c r="J916" s="78"/>
      <c r="K916" s="82"/>
    </row>
    <row r="917" spans="2:11" ht="19.5" customHeight="1">
      <c r="B917" s="40" t="s">
        <v>311</v>
      </c>
      <c r="C917" s="153">
        <v>810</v>
      </c>
      <c r="D917" s="50" t="s">
        <v>434</v>
      </c>
      <c r="E917" s="50"/>
      <c r="F917" s="50"/>
      <c r="G917" s="154">
        <f>SUM(G935,G969,G918)</f>
        <v>954952.4000000001</v>
      </c>
      <c r="H917" s="87" t="e">
        <f>G917/#REF!</f>
        <v>#REF!</v>
      </c>
      <c r="K917" s="82"/>
    </row>
    <row r="918" spans="2:11" ht="19.5" customHeight="1">
      <c r="B918" s="40" t="s">
        <v>464</v>
      </c>
      <c r="C918" s="153">
        <v>810</v>
      </c>
      <c r="D918" s="50" t="s">
        <v>434</v>
      </c>
      <c r="E918" s="50" t="s">
        <v>411</v>
      </c>
      <c r="F918" s="50"/>
      <c r="G918" s="154">
        <f>G930+G922+G919</f>
        <v>93992.8</v>
      </c>
      <c r="H918" s="87" t="e">
        <f>G918/#REF!</f>
        <v>#REF!</v>
      </c>
      <c r="K918" s="82"/>
    </row>
    <row r="919" spans="2:11" ht="19.5" customHeight="1">
      <c r="B919" s="40" t="s">
        <v>46</v>
      </c>
      <c r="C919" s="153">
        <v>810</v>
      </c>
      <c r="D919" s="50" t="s">
        <v>434</v>
      </c>
      <c r="E919" s="50" t="s">
        <v>411</v>
      </c>
      <c r="F919" s="50" t="s">
        <v>47</v>
      </c>
      <c r="G919" s="154">
        <f>G920</f>
        <v>367.3</v>
      </c>
      <c r="H919" s="87" t="e">
        <f>G919/#REF!</f>
        <v>#REF!</v>
      </c>
      <c r="K919" s="82"/>
    </row>
    <row r="920" spans="2:11" ht="71.25" customHeight="1">
      <c r="B920" s="40" t="s">
        <v>519</v>
      </c>
      <c r="C920" s="153">
        <v>810</v>
      </c>
      <c r="D920" s="50" t="s">
        <v>434</v>
      </c>
      <c r="E920" s="50" t="s">
        <v>411</v>
      </c>
      <c r="F920" s="50" t="s">
        <v>517</v>
      </c>
      <c r="G920" s="154">
        <f>G921</f>
        <v>367.3</v>
      </c>
      <c r="H920" s="87" t="e">
        <f>G920/#REF!</f>
        <v>#REF!</v>
      </c>
      <c r="K920" s="82"/>
    </row>
    <row r="921" spans="2:11" ht="19.5" customHeight="1">
      <c r="B921" s="40" t="s">
        <v>538</v>
      </c>
      <c r="C921" s="153">
        <v>810</v>
      </c>
      <c r="D921" s="50" t="s">
        <v>434</v>
      </c>
      <c r="E921" s="50" t="s">
        <v>411</v>
      </c>
      <c r="F921" s="50" t="s">
        <v>517</v>
      </c>
      <c r="G921" s="154">
        <v>367.3</v>
      </c>
      <c r="H921" s="87" t="e">
        <f>G921/#REF!</f>
        <v>#REF!</v>
      </c>
      <c r="K921" s="82"/>
    </row>
    <row r="922" spans="2:11" ht="19.5" customHeight="1">
      <c r="B922" s="101" t="s">
        <v>494</v>
      </c>
      <c r="C922" s="153">
        <v>810</v>
      </c>
      <c r="D922" s="50" t="s">
        <v>434</v>
      </c>
      <c r="E922" s="50" t="s">
        <v>411</v>
      </c>
      <c r="F922" s="50" t="s">
        <v>631</v>
      </c>
      <c r="G922" s="154">
        <f>G925+G927+G923</f>
        <v>763.1</v>
      </c>
      <c r="H922" s="87" t="e">
        <f>G922/#REF!</f>
        <v>#REF!</v>
      </c>
      <c r="K922" s="82"/>
    </row>
    <row r="923" spans="2:11" ht="36" customHeight="1">
      <c r="B923" s="101" t="s">
        <v>224</v>
      </c>
      <c r="C923" s="153">
        <v>810</v>
      </c>
      <c r="D923" s="50" t="s">
        <v>434</v>
      </c>
      <c r="E923" s="50" t="s">
        <v>411</v>
      </c>
      <c r="F923" s="50" t="s">
        <v>24</v>
      </c>
      <c r="G923" s="154">
        <f>G924</f>
        <v>40</v>
      </c>
      <c r="H923" s="87" t="e">
        <f>G923/#REF!</f>
        <v>#REF!</v>
      </c>
      <c r="K923" s="82"/>
    </row>
    <row r="924" spans="2:11" ht="19.5" customHeight="1">
      <c r="B924" s="112" t="s">
        <v>538</v>
      </c>
      <c r="C924" s="153">
        <v>810</v>
      </c>
      <c r="D924" s="50" t="s">
        <v>434</v>
      </c>
      <c r="E924" s="50" t="s">
        <v>411</v>
      </c>
      <c r="F924" s="50" t="s">
        <v>24</v>
      </c>
      <c r="G924" s="154">
        <v>40</v>
      </c>
      <c r="H924" s="87" t="e">
        <f>G924/#REF!</f>
        <v>#REF!</v>
      </c>
      <c r="K924" s="82"/>
    </row>
    <row r="925" spans="2:11" ht="35.25" customHeight="1">
      <c r="B925" s="40" t="s">
        <v>225</v>
      </c>
      <c r="C925" s="153">
        <v>810</v>
      </c>
      <c r="D925" s="50" t="s">
        <v>434</v>
      </c>
      <c r="E925" s="50" t="s">
        <v>411</v>
      </c>
      <c r="F925" s="50" t="s">
        <v>226</v>
      </c>
      <c r="G925" s="154">
        <f>G926</f>
        <v>413.1</v>
      </c>
      <c r="H925" s="87" t="e">
        <f>G925/#REF!</f>
        <v>#REF!</v>
      </c>
      <c r="K925" s="82"/>
    </row>
    <row r="926" spans="2:11" ht="19.5" customHeight="1">
      <c r="B926" s="112" t="s">
        <v>538</v>
      </c>
      <c r="C926" s="153">
        <v>810</v>
      </c>
      <c r="D926" s="50" t="s">
        <v>434</v>
      </c>
      <c r="E926" s="50" t="s">
        <v>411</v>
      </c>
      <c r="F926" s="50" t="s">
        <v>226</v>
      </c>
      <c r="G926" s="154">
        <v>413.1</v>
      </c>
      <c r="H926" s="87" t="e">
        <f>G926/#REF!</f>
        <v>#REF!</v>
      </c>
      <c r="K926" s="82"/>
    </row>
    <row r="927" spans="2:11" ht="63" customHeight="1">
      <c r="B927" s="101" t="s">
        <v>227</v>
      </c>
      <c r="C927" s="153">
        <v>810</v>
      </c>
      <c r="D927" s="50" t="s">
        <v>434</v>
      </c>
      <c r="E927" s="50" t="s">
        <v>411</v>
      </c>
      <c r="F927" s="50" t="s">
        <v>228</v>
      </c>
      <c r="G927" s="154">
        <f>G928+G929</f>
        <v>310</v>
      </c>
      <c r="H927" s="87" t="e">
        <f>G927/#REF!</f>
        <v>#REF!</v>
      </c>
      <c r="K927" s="82"/>
    </row>
    <row r="928" spans="2:11" ht="19.5" customHeight="1" hidden="1">
      <c r="B928" s="101" t="s">
        <v>484</v>
      </c>
      <c r="C928" s="153">
        <v>810</v>
      </c>
      <c r="D928" s="50" t="s">
        <v>434</v>
      </c>
      <c r="E928" s="50" t="s">
        <v>411</v>
      </c>
      <c r="F928" s="50" t="s">
        <v>228</v>
      </c>
      <c r="G928" s="154"/>
      <c r="H928" s="87"/>
      <c r="K928" s="82"/>
    </row>
    <row r="929" spans="2:11" ht="19.5" customHeight="1">
      <c r="B929" s="112" t="s">
        <v>538</v>
      </c>
      <c r="C929" s="153">
        <v>810</v>
      </c>
      <c r="D929" s="50" t="s">
        <v>434</v>
      </c>
      <c r="E929" s="50" t="s">
        <v>411</v>
      </c>
      <c r="F929" s="50" t="s">
        <v>228</v>
      </c>
      <c r="G929" s="154">
        <v>310</v>
      </c>
      <c r="H929" s="87" t="e">
        <f>G929/#REF!</f>
        <v>#REF!</v>
      </c>
      <c r="K929" s="82"/>
    </row>
    <row r="930" spans="2:11" ht="19.5" customHeight="1">
      <c r="B930" s="40" t="s">
        <v>502</v>
      </c>
      <c r="C930" s="153">
        <v>810</v>
      </c>
      <c r="D930" s="50" t="s">
        <v>434</v>
      </c>
      <c r="E930" s="50" t="s">
        <v>411</v>
      </c>
      <c r="F930" s="50" t="s">
        <v>503</v>
      </c>
      <c r="G930" s="154">
        <f>G931</f>
        <v>92862.4</v>
      </c>
      <c r="H930" s="87" t="e">
        <f>G930/#REF!</f>
        <v>#REF!</v>
      </c>
      <c r="K930" s="82"/>
    </row>
    <row r="931" spans="2:11" ht="119.25" customHeight="1">
      <c r="B931" s="40" t="s">
        <v>401</v>
      </c>
      <c r="C931" s="153">
        <v>810</v>
      </c>
      <c r="D931" s="50" t="s">
        <v>434</v>
      </c>
      <c r="E931" s="50" t="s">
        <v>411</v>
      </c>
      <c r="F931" s="50" t="s">
        <v>111</v>
      </c>
      <c r="G931" s="154">
        <f>G933+G934+G932</f>
        <v>92862.4</v>
      </c>
      <c r="H931" s="87" t="e">
        <f>G931/#REF!</f>
        <v>#REF!</v>
      </c>
      <c r="K931" s="82"/>
    </row>
    <row r="932" spans="2:11" ht="18" customHeight="1">
      <c r="B932" s="66" t="s">
        <v>54</v>
      </c>
      <c r="C932" s="153">
        <v>810</v>
      </c>
      <c r="D932" s="50" t="s">
        <v>434</v>
      </c>
      <c r="E932" s="50" t="s">
        <v>411</v>
      </c>
      <c r="F932" s="50" t="s">
        <v>111</v>
      </c>
      <c r="G932" s="154">
        <v>90</v>
      </c>
      <c r="H932" s="87" t="e">
        <f>G932/#REF!</f>
        <v>#REF!</v>
      </c>
      <c r="K932" s="82"/>
    </row>
    <row r="933" spans="2:11" ht="56.25" customHeight="1">
      <c r="B933" s="112" t="s">
        <v>595</v>
      </c>
      <c r="C933" s="153">
        <v>810</v>
      </c>
      <c r="D933" s="50" t="s">
        <v>434</v>
      </c>
      <c r="E933" s="50" t="s">
        <v>411</v>
      </c>
      <c r="F933" s="50" t="s">
        <v>111</v>
      </c>
      <c r="G933" s="154">
        <v>92772.4</v>
      </c>
      <c r="H933" s="87" t="e">
        <f>G933/#REF!</f>
        <v>#REF!</v>
      </c>
      <c r="K933" s="82"/>
    </row>
    <row r="934" spans="2:11" ht="19.5" customHeight="1" hidden="1">
      <c r="B934" s="112" t="s">
        <v>538</v>
      </c>
      <c r="C934" s="153">
        <v>810</v>
      </c>
      <c r="D934" s="50" t="s">
        <v>434</v>
      </c>
      <c r="E934" s="50" t="s">
        <v>411</v>
      </c>
      <c r="F934" s="50" t="s">
        <v>111</v>
      </c>
      <c r="G934" s="154"/>
      <c r="H934" s="87"/>
      <c r="K934" s="82"/>
    </row>
    <row r="935" spans="2:11" ht="20.25" customHeight="1">
      <c r="B935" s="40" t="s">
        <v>465</v>
      </c>
      <c r="C935" s="153">
        <v>810</v>
      </c>
      <c r="D935" s="50" t="s">
        <v>434</v>
      </c>
      <c r="E935" s="50" t="s">
        <v>413</v>
      </c>
      <c r="F935" s="50"/>
      <c r="G935" s="154">
        <f>SUM(G936,G941,G960)</f>
        <v>802795.1000000001</v>
      </c>
      <c r="H935" s="87" t="e">
        <f>G935/#REF!</f>
        <v>#REF!</v>
      </c>
      <c r="K935" s="82"/>
    </row>
    <row r="936" spans="2:11" ht="18" customHeight="1">
      <c r="B936" s="40" t="s">
        <v>235</v>
      </c>
      <c r="C936" s="153">
        <v>810</v>
      </c>
      <c r="D936" s="50" t="s">
        <v>434</v>
      </c>
      <c r="E936" s="50" t="s">
        <v>413</v>
      </c>
      <c r="F936" s="50" t="s">
        <v>236</v>
      </c>
      <c r="G936" s="154">
        <f>SUM(G937,G939)</f>
        <v>177675.6</v>
      </c>
      <c r="H936" s="87" t="e">
        <f>G936/#REF!</f>
        <v>#REF!</v>
      </c>
      <c r="K936" s="82"/>
    </row>
    <row r="937" spans="2:11" ht="34.5" customHeight="1">
      <c r="B937" s="66" t="s">
        <v>245</v>
      </c>
      <c r="C937" s="153">
        <v>810</v>
      </c>
      <c r="D937" s="50" t="s">
        <v>434</v>
      </c>
      <c r="E937" s="50" t="s">
        <v>413</v>
      </c>
      <c r="F937" s="50" t="s">
        <v>246</v>
      </c>
      <c r="G937" s="154">
        <f>G938</f>
        <v>152557.7</v>
      </c>
      <c r="H937" s="87" t="e">
        <f>G937/#REF!</f>
        <v>#REF!</v>
      </c>
      <c r="K937" s="82"/>
    </row>
    <row r="938" spans="2:11" ht="18.75" customHeight="1">
      <c r="B938" s="66" t="s">
        <v>54</v>
      </c>
      <c r="C938" s="153">
        <v>810</v>
      </c>
      <c r="D938" s="50" t="s">
        <v>434</v>
      </c>
      <c r="E938" s="50" t="s">
        <v>413</v>
      </c>
      <c r="F938" s="50" t="s">
        <v>247</v>
      </c>
      <c r="G938" s="154">
        <v>152557.7</v>
      </c>
      <c r="H938" s="87" t="e">
        <f>G938/#REF!</f>
        <v>#REF!</v>
      </c>
      <c r="K938" s="82"/>
    </row>
    <row r="939" spans="2:11" ht="40.5" customHeight="1">
      <c r="B939" s="66" t="s">
        <v>248</v>
      </c>
      <c r="C939" s="153">
        <v>810</v>
      </c>
      <c r="D939" s="50" t="s">
        <v>434</v>
      </c>
      <c r="E939" s="50" t="s">
        <v>413</v>
      </c>
      <c r="F939" s="50" t="s">
        <v>249</v>
      </c>
      <c r="G939" s="154">
        <f>SUM(G940)</f>
        <v>25117.9</v>
      </c>
      <c r="H939" s="87" t="e">
        <f>G939/#REF!</f>
        <v>#REF!</v>
      </c>
      <c r="K939" s="82"/>
    </row>
    <row r="940" spans="1:11" s="90" customFormat="1" ht="19.5" customHeight="1">
      <c r="A940" s="79"/>
      <c r="B940" s="66" t="s">
        <v>54</v>
      </c>
      <c r="C940" s="153">
        <v>810</v>
      </c>
      <c r="D940" s="50" t="s">
        <v>434</v>
      </c>
      <c r="E940" s="50" t="s">
        <v>413</v>
      </c>
      <c r="F940" s="50" t="s">
        <v>249</v>
      </c>
      <c r="G940" s="154">
        <v>25117.9</v>
      </c>
      <c r="H940" s="87" t="e">
        <f>G940/#REF!</f>
        <v>#REF!</v>
      </c>
      <c r="I940" s="95"/>
      <c r="J940" s="96"/>
      <c r="K940" s="82"/>
    </row>
    <row r="941" spans="1:11" ht="19.5" customHeight="1">
      <c r="A941" s="91"/>
      <c r="B941" s="66" t="s">
        <v>46</v>
      </c>
      <c r="C941" s="153">
        <v>810</v>
      </c>
      <c r="D941" s="50" t="s">
        <v>434</v>
      </c>
      <c r="E941" s="50" t="s">
        <v>413</v>
      </c>
      <c r="F941" s="50" t="s">
        <v>47</v>
      </c>
      <c r="G941" s="154">
        <f>G942+G945</f>
        <v>18186.1</v>
      </c>
      <c r="H941" s="87" t="e">
        <f>G941/#REF!</f>
        <v>#REF!</v>
      </c>
      <c r="K941" s="82"/>
    </row>
    <row r="942" spans="2:11" ht="19.5" customHeight="1">
      <c r="B942" s="40" t="s">
        <v>252</v>
      </c>
      <c r="C942" s="153">
        <v>810</v>
      </c>
      <c r="D942" s="50" t="s">
        <v>434</v>
      </c>
      <c r="E942" s="50" t="s">
        <v>413</v>
      </c>
      <c r="F942" s="50" t="s">
        <v>253</v>
      </c>
      <c r="G942" s="154">
        <f>G943</f>
        <v>13141.6</v>
      </c>
      <c r="H942" s="87" t="e">
        <f>G942/#REF!</f>
        <v>#REF!</v>
      </c>
      <c r="K942" s="82"/>
    </row>
    <row r="943" spans="2:11" ht="17.25" customHeight="1">
      <c r="B943" s="40" t="s">
        <v>254</v>
      </c>
      <c r="C943" s="153">
        <v>810</v>
      </c>
      <c r="D943" s="50" t="s">
        <v>434</v>
      </c>
      <c r="E943" s="50" t="s">
        <v>413</v>
      </c>
      <c r="F943" s="50" t="s">
        <v>255</v>
      </c>
      <c r="G943" s="154">
        <f>SUM(G944:G944)</f>
        <v>13141.6</v>
      </c>
      <c r="H943" s="87" t="e">
        <f>G943/#REF!</f>
        <v>#REF!</v>
      </c>
      <c r="K943" s="82"/>
    </row>
    <row r="944" spans="2:11" ht="19.5" customHeight="1">
      <c r="B944" s="66" t="s">
        <v>256</v>
      </c>
      <c r="C944" s="153">
        <v>810</v>
      </c>
      <c r="D944" s="50" t="s">
        <v>434</v>
      </c>
      <c r="E944" s="50" t="s">
        <v>413</v>
      </c>
      <c r="F944" s="50" t="s">
        <v>255</v>
      </c>
      <c r="G944" s="154">
        <v>13141.6</v>
      </c>
      <c r="H944" s="87" t="e">
        <f>G944/#REF!</f>
        <v>#REF!</v>
      </c>
      <c r="K944" s="82"/>
    </row>
    <row r="945" spans="2:11" ht="19.5" customHeight="1">
      <c r="B945" s="66" t="s">
        <v>48</v>
      </c>
      <c r="C945" s="153">
        <v>810</v>
      </c>
      <c r="D945" s="50" t="s">
        <v>434</v>
      </c>
      <c r="E945" s="50" t="s">
        <v>413</v>
      </c>
      <c r="F945" s="50" t="s">
        <v>49</v>
      </c>
      <c r="G945" s="154">
        <f>G948+G946+G950+G952+G954+G956+G958</f>
        <v>5044.5</v>
      </c>
      <c r="H945" s="87" t="e">
        <f>G945/#REF!</f>
        <v>#REF!</v>
      </c>
      <c r="K945" s="82"/>
    </row>
    <row r="946" spans="2:11" ht="49.5" customHeight="1">
      <c r="B946" s="66" t="s">
        <v>258</v>
      </c>
      <c r="C946" s="153">
        <v>810</v>
      </c>
      <c r="D946" s="50" t="s">
        <v>434</v>
      </c>
      <c r="E946" s="50" t="s">
        <v>413</v>
      </c>
      <c r="F946" s="50" t="s">
        <v>259</v>
      </c>
      <c r="G946" s="154">
        <f>SUM(G947)</f>
        <v>216</v>
      </c>
      <c r="H946" s="87" t="e">
        <f>G946/#REF!</f>
        <v>#REF!</v>
      </c>
      <c r="K946" s="82"/>
    </row>
    <row r="947" spans="2:11" ht="18" customHeight="1">
      <c r="B947" s="66" t="s">
        <v>54</v>
      </c>
      <c r="C947" s="153">
        <v>810</v>
      </c>
      <c r="D947" s="50" t="s">
        <v>434</v>
      </c>
      <c r="E947" s="50" t="s">
        <v>413</v>
      </c>
      <c r="F947" s="50" t="s">
        <v>259</v>
      </c>
      <c r="G947" s="154">
        <v>216</v>
      </c>
      <c r="H947" s="87" t="e">
        <f>G947/#REF!</f>
        <v>#REF!</v>
      </c>
      <c r="K947" s="82"/>
    </row>
    <row r="948" spans="2:11" ht="53.25" customHeight="1">
      <c r="B948" s="66" t="s">
        <v>339</v>
      </c>
      <c r="C948" s="153">
        <v>810</v>
      </c>
      <c r="D948" s="50" t="s">
        <v>434</v>
      </c>
      <c r="E948" s="50" t="s">
        <v>413</v>
      </c>
      <c r="F948" s="50" t="s">
        <v>260</v>
      </c>
      <c r="G948" s="154">
        <f>SUM(G949)</f>
        <v>266.7</v>
      </c>
      <c r="H948" s="87" t="e">
        <f>G948/#REF!</f>
        <v>#REF!</v>
      </c>
      <c r="K948" s="82"/>
    </row>
    <row r="949" spans="2:11" ht="18" customHeight="1">
      <c r="B949" s="66" t="s">
        <v>54</v>
      </c>
      <c r="C949" s="153">
        <v>810</v>
      </c>
      <c r="D949" s="50" t="s">
        <v>434</v>
      </c>
      <c r="E949" s="50" t="s">
        <v>413</v>
      </c>
      <c r="F949" s="50" t="s">
        <v>260</v>
      </c>
      <c r="G949" s="154">
        <v>266.7</v>
      </c>
      <c r="H949" s="87" t="e">
        <f>G949/#REF!</f>
        <v>#REF!</v>
      </c>
      <c r="K949" s="82"/>
    </row>
    <row r="950" spans="2:11" ht="37.5" customHeight="1">
      <c r="B950" s="66" t="s">
        <v>362</v>
      </c>
      <c r="C950" s="153">
        <v>810</v>
      </c>
      <c r="D950" s="50" t="s">
        <v>434</v>
      </c>
      <c r="E950" s="50" t="s">
        <v>413</v>
      </c>
      <c r="F950" s="50" t="s">
        <v>261</v>
      </c>
      <c r="G950" s="154">
        <f>G951</f>
        <v>500</v>
      </c>
      <c r="H950" s="87" t="e">
        <f>G950/#REF!</f>
        <v>#REF!</v>
      </c>
      <c r="K950" s="82"/>
    </row>
    <row r="951" spans="2:11" ht="18" customHeight="1">
      <c r="B951" s="66" t="s">
        <v>54</v>
      </c>
      <c r="C951" s="153">
        <v>810</v>
      </c>
      <c r="D951" s="50" t="s">
        <v>434</v>
      </c>
      <c r="E951" s="50" t="s">
        <v>413</v>
      </c>
      <c r="F951" s="50" t="s">
        <v>261</v>
      </c>
      <c r="G951" s="154">
        <v>500</v>
      </c>
      <c r="H951" s="87" t="e">
        <f>G951/#REF!</f>
        <v>#REF!</v>
      </c>
      <c r="K951" s="82"/>
    </row>
    <row r="952" spans="2:11" ht="54.75" customHeight="1">
      <c r="B952" s="66" t="s">
        <v>265</v>
      </c>
      <c r="C952" s="153">
        <v>810</v>
      </c>
      <c r="D952" s="50" t="s">
        <v>434</v>
      </c>
      <c r="E952" s="50" t="s">
        <v>413</v>
      </c>
      <c r="F952" s="50" t="s">
        <v>266</v>
      </c>
      <c r="G952" s="154">
        <f>G953</f>
        <v>18</v>
      </c>
      <c r="H952" s="87" t="e">
        <f>G952/#REF!</f>
        <v>#REF!</v>
      </c>
      <c r="K952" s="82"/>
    </row>
    <row r="953" spans="2:11" ht="18" customHeight="1">
      <c r="B953" s="66" t="s">
        <v>54</v>
      </c>
      <c r="C953" s="153">
        <v>810</v>
      </c>
      <c r="D953" s="50" t="s">
        <v>434</v>
      </c>
      <c r="E953" s="50" t="s">
        <v>413</v>
      </c>
      <c r="F953" s="50" t="s">
        <v>266</v>
      </c>
      <c r="G953" s="154">
        <v>18</v>
      </c>
      <c r="H953" s="87" t="e">
        <f>G953/#REF!</f>
        <v>#REF!</v>
      </c>
      <c r="K953" s="82"/>
    </row>
    <row r="954" spans="2:11" ht="31.5" customHeight="1">
      <c r="B954" s="159" t="s">
        <v>603</v>
      </c>
      <c r="C954" s="153">
        <v>810</v>
      </c>
      <c r="D954" s="50" t="s">
        <v>434</v>
      </c>
      <c r="E954" s="50" t="s">
        <v>413</v>
      </c>
      <c r="F954" s="160" t="s">
        <v>361</v>
      </c>
      <c r="G954" s="154">
        <f>G955</f>
        <v>3391.1</v>
      </c>
      <c r="H954" s="87" t="e">
        <f>G954/#REF!</f>
        <v>#REF!</v>
      </c>
      <c r="K954" s="82"/>
    </row>
    <row r="955" spans="2:11" ht="18" customHeight="1">
      <c r="B955" s="159" t="s">
        <v>54</v>
      </c>
      <c r="C955" s="153">
        <v>810</v>
      </c>
      <c r="D955" s="50" t="s">
        <v>434</v>
      </c>
      <c r="E955" s="50" t="s">
        <v>413</v>
      </c>
      <c r="F955" s="160" t="s">
        <v>361</v>
      </c>
      <c r="G955" s="154">
        <v>3391.1</v>
      </c>
      <c r="H955" s="87" t="e">
        <f>G955/#REF!</f>
        <v>#REF!</v>
      </c>
      <c r="K955" s="82"/>
    </row>
    <row r="956" spans="2:11" ht="33" customHeight="1">
      <c r="B956" s="48" t="s">
        <v>137</v>
      </c>
      <c r="C956" s="153">
        <v>810</v>
      </c>
      <c r="D956" s="50" t="s">
        <v>434</v>
      </c>
      <c r="E956" s="50" t="s">
        <v>413</v>
      </c>
      <c r="F956" s="50" t="s">
        <v>377</v>
      </c>
      <c r="G956" s="154">
        <f>G957</f>
        <v>152.7</v>
      </c>
      <c r="H956" s="87" t="e">
        <f>G956/#REF!</f>
        <v>#REF!</v>
      </c>
      <c r="K956" s="82"/>
    </row>
    <row r="957" spans="2:11" ht="19.5" customHeight="1">
      <c r="B957" s="101" t="s">
        <v>54</v>
      </c>
      <c r="C957" s="153">
        <v>810</v>
      </c>
      <c r="D957" s="50" t="s">
        <v>434</v>
      </c>
      <c r="E957" s="50" t="s">
        <v>413</v>
      </c>
      <c r="F957" s="50" t="s">
        <v>377</v>
      </c>
      <c r="G957" s="154">
        <v>152.7</v>
      </c>
      <c r="H957" s="87" t="e">
        <f>G957/#REF!</f>
        <v>#REF!</v>
      </c>
      <c r="K957" s="82"/>
    </row>
    <row r="958" spans="2:11" ht="40.5" customHeight="1">
      <c r="B958" s="66" t="s">
        <v>507</v>
      </c>
      <c r="C958" s="153">
        <v>810</v>
      </c>
      <c r="D958" s="50" t="s">
        <v>434</v>
      </c>
      <c r="E958" s="50" t="s">
        <v>413</v>
      </c>
      <c r="F958" s="50" t="s">
        <v>396</v>
      </c>
      <c r="G958" s="154">
        <f>G959</f>
        <v>500</v>
      </c>
      <c r="H958" s="87" t="e">
        <f>G958/#REF!</f>
        <v>#REF!</v>
      </c>
      <c r="K958" s="82"/>
    </row>
    <row r="959" spans="2:11" ht="18.75" customHeight="1">
      <c r="B959" s="101" t="s">
        <v>54</v>
      </c>
      <c r="C959" s="153">
        <v>810</v>
      </c>
      <c r="D959" s="50" t="s">
        <v>434</v>
      </c>
      <c r="E959" s="50" t="s">
        <v>413</v>
      </c>
      <c r="F959" s="50" t="s">
        <v>396</v>
      </c>
      <c r="G959" s="154">
        <v>500</v>
      </c>
      <c r="H959" s="87" t="e">
        <f>G959/#REF!</f>
        <v>#REF!</v>
      </c>
      <c r="K959" s="82"/>
    </row>
    <row r="960" spans="2:11" ht="18" customHeight="1">
      <c r="B960" s="40" t="s">
        <v>502</v>
      </c>
      <c r="C960" s="153">
        <v>810</v>
      </c>
      <c r="D960" s="50" t="s">
        <v>434</v>
      </c>
      <c r="E960" s="50" t="s">
        <v>413</v>
      </c>
      <c r="F960" s="50" t="s">
        <v>503</v>
      </c>
      <c r="G960" s="154">
        <f>G964+G967+G961</f>
        <v>606933.4</v>
      </c>
      <c r="H960" s="87" t="e">
        <f>G960/#REF!</f>
        <v>#REF!</v>
      </c>
      <c r="K960" s="82"/>
    </row>
    <row r="961" spans="2:11" ht="39" customHeight="1">
      <c r="B961" s="101" t="s">
        <v>85</v>
      </c>
      <c r="C961" s="153">
        <v>810</v>
      </c>
      <c r="D961" s="50" t="s">
        <v>434</v>
      </c>
      <c r="E961" s="50" t="s">
        <v>413</v>
      </c>
      <c r="F961" s="50" t="s">
        <v>59</v>
      </c>
      <c r="G961" s="154">
        <f>G962</f>
        <v>381.9</v>
      </c>
      <c r="H961" s="87" t="e">
        <f>G961/#REF!</f>
        <v>#REF!</v>
      </c>
      <c r="K961" s="82"/>
    </row>
    <row r="962" spans="2:11" ht="137.25" customHeight="1">
      <c r="B962" s="101" t="s">
        <v>402</v>
      </c>
      <c r="C962" s="153">
        <v>810</v>
      </c>
      <c r="D962" s="50" t="s">
        <v>434</v>
      </c>
      <c r="E962" s="50" t="s">
        <v>413</v>
      </c>
      <c r="F962" s="50" t="s">
        <v>87</v>
      </c>
      <c r="G962" s="154">
        <f>G963</f>
        <v>381.9</v>
      </c>
      <c r="H962" s="87" t="e">
        <f>G962/#REF!</f>
        <v>#REF!</v>
      </c>
      <c r="K962" s="82"/>
    </row>
    <row r="963" spans="2:11" ht="18" customHeight="1">
      <c r="B963" s="40" t="s">
        <v>241</v>
      </c>
      <c r="C963" s="153">
        <v>810</v>
      </c>
      <c r="D963" s="50" t="s">
        <v>434</v>
      </c>
      <c r="E963" s="50" t="s">
        <v>413</v>
      </c>
      <c r="F963" s="50" t="s">
        <v>87</v>
      </c>
      <c r="G963" s="154">
        <v>381.9</v>
      </c>
      <c r="H963" s="87" t="e">
        <f>G963/#REF!</f>
        <v>#REF!</v>
      </c>
      <c r="K963" s="82"/>
    </row>
    <row r="964" spans="2:11" ht="120.75" customHeight="1">
      <c r="B964" s="40" t="s">
        <v>110</v>
      </c>
      <c r="C964" s="153">
        <v>810</v>
      </c>
      <c r="D964" s="50" t="s">
        <v>434</v>
      </c>
      <c r="E964" s="50" t="s">
        <v>413</v>
      </c>
      <c r="F964" s="50" t="s">
        <v>111</v>
      </c>
      <c r="G964" s="154">
        <f>G965+G966</f>
        <v>386911.8</v>
      </c>
      <c r="H964" s="87" t="e">
        <f>G964/#REF!</f>
        <v>#REF!</v>
      </c>
      <c r="K964" s="82"/>
    </row>
    <row r="965" spans="2:11" ht="18" customHeight="1">
      <c r="B965" s="40" t="s">
        <v>241</v>
      </c>
      <c r="C965" s="153">
        <v>810</v>
      </c>
      <c r="D965" s="50" t="s">
        <v>434</v>
      </c>
      <c r="E965" s="50" t="s">
        <v>413</v>
      </c>
      <c r="F965" s="50" t="s">
        <v>111</v>
      </c>
      <c r="G965" s="154">
        <v>384161.8</v>
      </c>
      <c r="H965" s="87" t="e">
        <f>G965/#REF!</f>
        <v>#REF!</v>
      </c>
      <c r="K965" s="82"/>
    </row>
    <row r="966" spans="2:11" ht="18" customHeight="1">
      <c r="B966" s="112" t="s">
        <v>538</v>
      </c>
      <c r="C966" s="153">
        <v>810</v>
      </c>
      <c r="D966" s="50" t="s">
        <v>434</v>
      </c>
      <c r="E966" s="50" t="s">
        <v>413</v>
      </c>
      <c r="F966" s="50" t="s">
        <v>111</v>
      </c>
      <c r="G966" s="154">
        <v>2750</v>
      </c>
      <c r="H966" s="87" t="e">
        <f>G966/#REF!</f>
        <v>#REF!</v>
      </c>
      <c r="K966" s="82"/>
    </row>
    <row r="967" spans="2:11" ht="86.25" customHeight="1">
      <c r="B967" s="40" t="s">
        <v>273</v>
      </c>
      <c r="C967" s="153">
        <v>810</v>
      </c>
      <c r="D967" s="50" t="s">
        <v>434</v>
      </c>
      <c r="E967" s="50" t="s">
        <v>413</v>
      </c>
      <c r="F967" s="50" t="s">
        <v>274</v>
      </c>
      <c r="G967" s="154">
        <f>G968</f>
        <v>219639.7</v>
      </c>
      <c r="H967" s="87" t="e">
        <f>G967/#REF!</f>
        <v>#REF!</v>
      </c>
      <c r="K967" s="82"/>
    </row>
    <row r="968" spans="2:11" ht="18" customHeight="1">
      <c r="B968" s="40" t="s">
        <v>109</v>
      </c>
      <c r="C968" s="153">
        <v>810</v>
      </c>
      <c r="D968" s="50" t="s">
        <v>434</v>
      </c>
      <c r="E968" s="50" t="s">
        <v>413</v>
      </c>
      <c r="F968" s="50" t="s">
        <v>274</v>
      </c>
      <c r="G968" s="154">
        <v>219639.7</v>
      </c>
      <c r="H968" s="87" t="e">
        <f>G968/#REF!</f>
        <v>#REF!</v>
      </c>
      <c r="K968" s="82"/>
    </row>
    <row r="969" spans="2:11" ht="18" customHeight="1">
      <c r="B969" s="40" t="s">
        <v>467</v>
      </c>
      <c r="C969" s="153">
        <v>810</v>
      </c>
      <c r="D969" s="50" t="s">
        <v>434</v>
      </c>
      <c r="E969" s="50" t="s">
        <v>419</v>
      </c>
      <c r="F969" s="50"/>
      <c r="G969" s="154">
        <f>SUM(G970,G973,G1005,G976,G990,G982)</f>
        <v>58164.5</v>
      </c>
      <c r="H969" s="87" t="e">
        <f>G969/#REF!</f>
        <v>#REF!</v>
      </c>
      <c r="K969" s="82"/>
    </row>
    <row r="970" spans="2:11" ht="48.75" customHeight="1">
      <c r="B970" s="101" t="s">
        <v>480</v>
      </c>
      <c r="C970" s="153">
        <v>810</v>
      </c>
      <c r="D970" s="50" t="s">
        <v>434</v>
      </c>
      <c r="E970" s="50" t="s">
        <v>419</v>
      </c>
      <c r="F970" s="50" t="s">
        <v>481</v>
      </c>
      <c r="G970" s="154">
        <f>SUM(G971)</f>
        <v>18269.4</v>
      </c>
      <c r="H970" s="87" t="e">
        <f>G970/#REF!</f>
        <v>#REF!</v>
      </c>
      <c r="K970" s="82"/>
    </row>
    <row r="971" spans="2:11" ht="18" customHeight="1">
      <c r="B971" s="101" t="s">
        <v>486</v>
      </c>
      <c r="C971" s="153">
        <v>810</v>
      </c>
      <c r="D971" s="50" t="s">
        <v>434</v>
      </c>
      <c r="E971" s="50" t="s">
        <v>419</v>
      </c>
      <c r="F971" s="50" t="s">
        <v>487</v>
      </c>
      <c r="G971" s="154">
        <f>SUM(G972)</f>
        <v>18269.4</v>
      </c>
      <c r="H971" s="87" t="e">
        <f>G971/#REF!</f>
        <v>#REF!</v>
      </c>
      <c r="K971" s="82"/>
    </row>
    <row r="972" spans="2:11" ht="18" customHeight="1">
      <c r="B972" s="101" t="s">
        <v>484</v>
      </c>
      <c r="C972" s="153">
        <v>810</v>
      </c>
      <c r="D972" s="50" t="s">
        <v>434</v>
      </c>
      <c r="E972" s="50" t="s">
        <v>419</v>
      </c>
      <c r="F972" s="50" t="s">
        <v>487</v>
      </c>
      <c r="G972" s="154">
        <v>18269.4</v>
      </c>
      <c r="H972" s="87" t="e">
        <f>G972/#REF!</f>
        <v>#REF!</v>
      </c>
      <c r="K972" s="82"/>
    </row>
    <row r="973" spans="2:11" ht="60.75" customHeight="1">
      <c r="B973" s="101" t="s">
        <v>131</v>
      </c>
      <c r="C973" s="153">
        <v>810</v>
      </c>
      <c r="D973" s="50" t="s">
        <v>434</v>
      </c>
      <c r="E973" s="50" t="s">
        <v>419</v>
      </c>
      <c r="F973" s="50" t="s">
        <v>132</v>
      </c>
      <c r="G973" s="154">
        <f>SUM(G974)</f>
        <v>101.5</v>
      </c>
      <c r="H973" s="87" t="e">
        <f>G973/#REF!</f>
        <v>#REF!</v>
      </c>
      <c r="K973" s="82"/>
    </row>
    <row r="974" spans="2:11" ht="18" customHeight="1">
      <c r="B974" s="40" t="s">
        <v>561</v>
      </c>
      <c r="C974" s="153">
        <v>810</v>
      </c>
      <c r="D974" s="50" t="s">
        <v>434</v>
      </c>
      <c r="E974" s="50" t="s">
        <v>419</v>
      </c>
      <c r="F974" s="50" t="s">
        <v>133</v>
      </c>
      <c r="G974" s="154">
        <f>SUM(G975:G975)</f>
        <v>101.5</v>
      </c>
      <c r="H974" s="87" t="e">
        <f>G974/#REF!</f>
        <v>#REF!</v>
      </c>
      <c r="K974" s="82"/>
    </row>
    <row r="975" spans="2:11" ht="18" customHeight="1">
      <c r="B975" s="40" t="s">
        <v>559</v>
      </c>
      <c r="C975" s="153">
        <v>810</v>
      </c>
      <c r="D975" s="50" t="s">
        <v>434</v>
      </c>
      <c r="E975" s="50" t="s">
        <v>419</v>
      </c>
      <c r="F975" s="50" t="s">
        <v>133</v>
      </c>
      <c r="G975" s="154">
        <v>101.5</v>
      </c>
      <c r="H975" s="87" t="e">
        <f>G975/#REF!</f>
        <v>#REF!</v>
      </c>
      <c r="K975" s="82"/>
    </row>
    <row r="976" spans="2:11" ht="18" customHeight="1">
      <c r="B976" s="40" t="s">
        <v>235</v>
      </c>
      <c r="C976" s="153">
        <v>810</v>
      </c>
      <c r="D976" s="50" t="s">
        <v>434</v>
      </c>
      <c r="E976" s="50" t="s">
        <v>419</v>
      </c>
      <c r="F976" s="50" t="s">
        <v>236</v>
      </c>
      <c r="G976" s="154">
        <f>SUM(G977,G979)</f>
        <v>11948</v>
      </c>
      <c r="H976" s="87" t="e">
        <f>G976/#REF!</f>
        <v>#REF!</v>
      </c>
      <c r="K976" s="82"/>
    </row>
    <row r="977" spans="2:11" ht="34.5" customHeight="1">
      <c r="B977" s="66" t="s">
        <v>245</v>
      </c>
      <c r="C977" s="153">
        <v>810</v>
      </c>
      <c r="D977" s="50" t="s">
        <v>434</v>
      </c>
      <c r="E977" s="50" t="s">
        <v>419</v>
      </c>
      <c r="F977" s="50" t="s">
        <v>247</v>
      </c>
      <c r="G977" s="154">
        <f>G978</f>
        <v>1047.9</v>
      </c>
      <c r="H977" s="87" t="e">
        <f>G977/#REF!</f>
        <v>#REF!</v>
      </c>
      <c r="K977" s="82"/>
    </row>
    <row r="978" spans="2:11" ht="18" customHeight="1">
      <c r="B978" s="101" t="s">
        <v>484</v>
      </c>
      <c r="C978" s="153">
        <v>810</v>
      </c>
      <c r="D978" s="50" t="s">
        <v>434</v>
      </c>
      <c r="E978" s="50" t="s">
        <v>419</v>
      </c>
      <c r="F978" s="50" t="s">
        <v>247</v>
      </c>
      <c r="G978" s="154">
        <v>1047.9</v>
      </c>
      <c r="H978" s="87" t="e">
        <f>G978/#REF!</f>
        <v>#REF!</v>
      </c>
      <c r="K978" s="82"/>
    </row>
    <row r="979" spans="2:11" ht="36" customHeight="1">
      <c r="B979" s="66" t="s">
        <v>280</v>
      </c>
      <c r="C979" s="153">
        <v>810</v>
      </c>
      <c r="D979" s="50" t="s">
        <v>434</v>
      </c>
      <c r="E979" s="50" t="s">
        <v>419</v>
      </c>
      <c r="F979" s="50" t="s">
        <v>249</v>
      </c>
      <c r="G979" s="154">
        <f>SUM(G980:G981)</f>
        <v>10900.1</v>
      </c>
      <c r="H979" s="87" t="e">
        <f>G979/#REF!</f>
        <v>#REF!</v>
      </c>
      <c r="K979" s="82"/>
    </row>
    <row r="980" spans="2:11" ht="21.75" customHeight="1">
      <c r="B980" s="101" t="s">
        <v>484</v>
      </c>
      <c r="C980" s="153">
        <v>810</v>
      </c>
      <c r="D980" s="50" t="s">
        <v>434</v>
      </c>
      <c r="E980" s="50" t="s">
        <v>419</v>
      </c>
      <c r="F980" s="50" t="s">
        <v>249</v>
      </c>
      <c r="G980" s="154">
        <v>10843.6</v>
      </c>
      <c r="H980" s="87" t="e">
        <f>G980/#REF!</f>
        <v>#REF!</v>
      </c>
      <c r="K980" s="82"/>
    </row>
    <row r="981" spans="2:11" ht="18" customHeight="1">
      <c r="B981" s="40" t="s">
        <v>559</v>
      </c>
      <c r="C981" s="153">
        <v>810</v>
      </c>
      <c r="D981" s="50" t="s">
        <v>434</v>
      </c>
      <c r="E981" s="50" t="s">
        <v>419</v>
      </c>
      <c r="F981" s="50" t="s">
        <v>249</v>
      </c>
      <c r="G981" s="154">
        <v>56.5</v>
      </c>
      <c r="H981" s="87" t="e">
        <f>G981/#REF!</f>
        <v>#REF!</v>
      </c>
      <c r="K981" s="82"/>
    </row>
    <row r="982" spans="2:11" ht="18" customHeight="1">
      <c r="B982" s="101" t="s">
        <v>494</v>
      </c>
      <c r="C982" s="153">
        <v>810</v>
      </c>
      <c r="D982" s="50" t="s">
        <v>434</v>
      </c>
      <c r="E982" s="50" t="s">
        <v>419</v>
      </c>
      <c r="F982" s="50" t="s">
        <v>631</v>
      </c>
      <c r="G982" s="154">
        <f>G983+G985+G988</f>
        <v>1726.6</v>
      </c>
      <c r="H982" s="87" t="e">
        <f>G982/#REF!</f>
        <v>#REF!</v>
      </c>
      <c r="K982" s="82"/>
    </row>
    <row r="983" spans="2:11" ht="39.75" customHeight="1">
      <c r="B983" s="101" t="s">
        <v>23</v>
      </c>
      <c r="C983" s="153">
        <v>810</v>
      </c>
      <c r="D983" s="50" t="s">
        <v>434</v>
      </c>
      <c r="E983" s="50" t="s">
        <v>419</v>
      </c>
      <c r="F983" s="50" t="s">
        <v>24</v>
      </c>
      <c r="G983" s="154">
        <f>SUM(G984:G984)</f>
        <v>50.8</v>
      </c>
      <c r="H983" s="87" t="e">
        <f>G983/#REF!</f>
        <v>#REF!</v>
      </c>
      <c r="K983" s="82"/>
    </row>
    <row r="984" spans="2:11" ht="18" customHeight="1">
      <c r="B984" s="66" t="s">
        <v>256</v>
      </c>
      <c r="C984" s="153">
        <v>810</v>
      </c>
      <c r="D984" s="50" t="s">
        <v>434</v>
      </c>
      <c r="E984" s="50" t="s">
        <v>419</v>
      </c>
      <c r="F984" s="50" t="s">
        <v>24</v>
      </c>
      <c r="G984" s="154">
        <v>50.8</v>
      </c>
      <c r="H984" s="87" t="e">
        <f>G984/#REF!</f>
        <v>#REF!</v>
      </c>
      <c r="K984" s="82"/>
    </row>
    <row r="985" spans="2:11" ht="45.75" customHeight="1">
      <c r="B985" s="40" t="s">
        <v>225</v>
      </c>
      <c r="C985" s="153">
        <v>810</v>
      </c>
      <c r="D985" s="50" t="s">
        <v>434</v>
      </c>
      <c r="E985" s="50" t="s">
        <v>419</v>
      </c>
      <c r="F985" s="50" t="s">
        <v>226</v>
      </c>
      <c r="G985" s="154">
        <f>G987+G986</f>
        <v>1675.8</v>
      </c>
      <c r="H985" s="87" t="e">
        <f>G985/#REF!</f>
        <v>#REF!</v>
      </c>
      <c r="K985" s="82"/>
    </row>
    <row r="986" spans="2:11" ht="16.5" customHeight="1">
      <c r="B986" s="66" t="s">
        <v>256</v>
      </c>
      <c r="C986" s="153">
        <v>810</v>
      </c>
      <c r="D986" s="50" t="s">
        <v>434</v>
      </c>
      <c r="E986" s="50" t="s">
        <v>419</v>
      </c>
      <c r="F986" s="50" t="s">
        <v>226</v>
      </c>
      <c r="G986" s="154">
        <v>1675.8</v>
      </c>
      <c r="H986" s="87" t="e">
        <f>G986/#REF!</f>
        <v>#REF!</v>
      </c>
      <c r="K986" s="82"/>
    </row>
    <row r="987" spans="2:11" ht="18" customHeight="1" hidden="1">
      <c r="B987" s="101" t="s">
        <v>484</v>
      </c>
      <c r="C987" s="153">
        <v>810</v>
      </c>
      <c r="D987" s="50" t="s">
        <v>434</v>
      </c>
      <c r="E987" s="50" t="s">
        <v>419</v>
      </c>
      <c r="F987" s="50" t="s">
        <v>226</v>
      </c>
      <c r="G987" s="154"/>
      <c r="H987" s="87"/>
      <c r="K987" s="82"/>
    </row>
    <row r="988" spans="2:11" ht="51.75" customHeight="1" hidden="1">
      <c r="B988" s="101" t="s">
        <v>227</v>
      </c>
      <c r="C988" s="153">
        <v>810</v>
      </c>
      <c r="D988" s="50" t="s">
        <v>434</v>
      </c>
      <c r="E988" s="50" t="s">
        <v>419</v>
      </c>
      <c r="F988" s="50" t="s">
        <v>228</v>
      </c>
      <c r="G988" s="154">
        <f>G989</f>
        <v>0</v>
      </c>
      <c r="H988" s="87"/>
      <c r="K988" s="82"/>
    </row>
    <row r="989" spans="2:11" ht="18" customHeight="1" hidden="1">
      <c r="B989" s="101" t="s">
        <v>484</v>
      </c>
      <c r="C989" s="153">
        <v>810</v>
      </c>
      <c r="D989" s="50" t="s">
        <v>434</v>
      </c>
      <c r="E989" s="50" t="s">
        <v>419</v>
      </c>
      <c r="F989" s="50" t="s">
        <v>228</v>
      </c>
      <c r="G989" s="154"/>
      <c r="H989" s="87"/>
      <c r="K989" s="82"/>
    </row>
    <row r="990" spans="2:11" ht="18" customHeight="1">
      <c r="B990" s="40" t="s">
        <v>502</v>
      </c>
      <c r="C990" s="153">
        <v>810</v>
      </c>
      <c r="D990" s="50" t="s">
        <v>434</v>
      </c>
      <c r="E990" s="50" t="s">
        <v>419</v>
      </c>
      <c r="F990" s="50" t="s">
        <v>503</v>
      </c>
      <c r="G990" s="154">
        <f>G1000+G1003+G996</f>
        <v>25781.4</v>
      </c>
      <c r="H990" s="87" t="e">
        <f>G990/#REF!</f>
        <v>#REF!</v>
      </c>
      <c r="K990" s="82"/>
    </row>
    <row r="991" spans="2:11" ht="120" customHeight="1" hidden="1">
      <c r="B991" s="40" t="s">
        <v>340</v>
      </c>
      <c r="C991" s="153">
        <v>810</v>
      </c>
      <c r="D991" s="50" t="s">
        <v>434</v>
      </c>
      <c r="E991" s="50" t="s">
        <v>419</v>
      </c>
      <c r="F991" s="50" t="s">
        <v>111</v>
      </c>
      <c r="G991" s="154">
        <f>SUM(G993:G995)</f>
        <v>0</v>
      </c>
      <c r="H991" s="87"/>
      <c r="K991" s="82"/>
    </row>
    <row r="992" spans="2:11" ht="36.75" customHeight="1" hidden="1">
      <c r="B992" s="66" t="s">
        <v>256</v>
      </c>
      <c r="C992" s="153">
        <v>810</v>
      </c>
      <c r="D992" s="50" t="s">
        <v>434</v>
      </c>
      <c r="E992" s="50" t="s">
        <v>419</v>
      </c>
      <c r="F992" s="50" t="s">
        <v>111</v>
      </c>
      <c r="G992" s="154"/>
      <c r="H992" s="87"/>
      <c r="K992" s="82"/>
    </row>
    <row r="993" spans="2:11" ht="51.75" customHeight="1" hidden="1">
      <c r="B993" s="112" t="s">
        <v>595</v>
      </c>
      <c r="C993" s="153">
        <v>810</v>
      </c>
      <c r="D993" s="50" t="s">
        <v>434</v>
      </c>
      <c r="E993" s="50" t="s">
        <v>419</v>
      </c>
      <c r="F993" s="50" t="s">
        <v>111</v>
      </c>
      <c r="G993" s="154"/>
      <c r="H993" s="87"/>
      <c r="K993" s="82"/>
    </row>
    <row r="994" spans="2:11" ht="20.25" customHeight="1" hidden="1">
      <c r="B994" s="112" t="s">
        <v>538</v>
      </c>
      <c r="C994" s="153">
        <v>810</v>
      </c>
      <c r="D994" s="50" t="s">
        <v>434</v>
      </c>
      <c r="E994" s="50" t="s">
        <v>419</v>
      </c>
      <c r="F994" s="50" t="s">
        <v>111</v>
      </c>
      <c r="G994" s="154"/>
      <c r="H994" s="87"/>
      <c r="K994" s="82"/>
    </row>
    <row r="995" spans="2:11" ht="18" customHeight="1" hidden="1">
      <c r="B995" s="101" t="s">
        <v>304</v>
      </c>
      <c r="C995" s="153">
        <v>810</v>
      </c>
      <c r="D995" s="50" t="s">
        <v>434</v>
      </c>
      <c r="E995" s="50" t="s">
        <v>419</v>
      </c>
      <c r="F995" s="50" t="s">
        <v>111</v>
      </c>
      <c r="G995" s="154"/>
      <c r="H995" s="87"/>
      <c r="K995" s="82"/>
    </row>
    <row r="996" spans="2:11" ht="123" customHeight="1">
      <c r="B996" s="40" t="s">
        <v>110</v>
      </c>
      <c r="C996" s="153">
        <v>810</v>
      </c>
      <c r="D996" s="50" t="s">
        <v>434</v>
      </c>
      <c r="E996" s="50" t="s">
        <v>419</v>
      </c>
      <c r="F996" s="50" t="s">
        <v>111</v>
      </c>
      <c r="G996" s="154">
        <f>G997+G998+G999</f>
        <v>19082.8</v>
      </c>
      <c r="H996" s="87" t="e">
        <f>G996/#REF!</f>
        <v>#REF!</v>
      </c>
      <c r="K996" s="82"/>
    </row>
    <row r="997" spans="2:11" ht="18" customHeight="1">
      <c r="B997" s="101" t="s">
        <v>484</v>
      </c>
      <c r="C997" s="153">
        <v>810</v>
      </c>
      <c r="D997" s="50" t="s">
        <v>434</v>
      </c>
      <c r="E997" s="50" t="s">
        <v>419</v>
      </c>
      <c r="F997" s="50" t="s">
        <v>111</v>
      </c>
      <c r="G997" s="154">
        <v>12941.3</v>
      </c>
      <c r="H997" s="87" t="e">
        <f>G997/#REF!</f>
        <v>#REF!</v>
      </c>
      <c r="K997" s="82"/>
    </row>
    <row r="998" spans="2:11" ht="18" customHeight="1">
      <c r="B998" s="40" t="s">
        <v>559</v>
      </c>
      <c r="C998" s="153">
        <v>810</v>
      </c>
      <c r="D998" s="50" t="s">
        <v>434</v>
      </c>
      <c r="E998" s="50" t="s">
        <v>419</v>
      </c>
      <c r="F998" s="50" t="s">
        <v>111</v>
      </c>
      <c r="G998" s="154">
        <f>5929.6-0.1</f>
        <v>5929.5</v>
      </c>
      <c r="H998" s="87" t="e">
        <f>G998/#REF!</f>
        <v>#REF!</v>
      </c>
      <c r="K998" s="82"/>
    </row>
    <row r="999" spans="2:11" ht="18" customHeight="1">
      <c r="B999" s="66" t="s">
        <v>256</v>
      </c>
      <c r="C999" s="153">
        <v>810</v>
      </c>
      <c r="D999" s="50" t="s">
        <v>434</v>
      </c>
      <c r="E999" s="50" t="s">
        <v>419</v>
      </c>
      <c r="F999" s="50" t="s">
        <v>111</v>
      </c>
      <c r="G999" s="154">
        <v>212</v>
      </c>
      <c r="H999" s="87" t="e">
        <f>G999/#REF!</f>
        <v>#REF!</v>
      </c>
      <c r="K999" s="82"/>
    </row>
    <row r="1000" spans="2:11" ht="49.5" customHeight="1">
      <c r="B1000" s="101" t="s">
        <v>281</v>
      </c>
      <c r="C1000" s="153">
        <v>810</v>
      </c>
      <c r="D1000" s="50" t="s">
        <v>434</v>
      </c>
      <c r="E1000" s="50" t="s">
        <v>419</v>
      </c>
      <c r="F1000" s="50" t="s">
        <v>282</v>
      </c>
      <c r="G1000" s="154">
        <f>G1002+G1001</f>
        <v>5495</v>
      </c>
      <c r="H1000" s="87" t="e">
        <f>G1000/#REF!</f>
        <v>#REF!</v>
      </c>
      <c r="K1000" s="82"/>
    </row>
    <row r="1001" spans="2:11" ht="18.75" customHeight="1">
      <c r="B1001" s="101" t="s">
        <v>109</v>
      </c>
      <c r="C1001" s="153">
        <v>810</v>
      </c>
      <c r="D1001" s="50" t="s">
        <v>434</v>
      </c>
      <c r="E1001" s="50" t="s">
        <v>419</v>
      </c>
      <c r="F1001" s="50" t="s">
        <v>282</v>
      </c>
      <c r="G1001" s="154">
        <v>2752.6</v>
      </c>
      <c r="H1001" s="87" t="e">
        <f>G1001/#REF!</f>
        <v>#REF!</v>
      </c>
      <c r="K1001" s="82"/>
    </row>
    <row r="1002" spans="2:11" ht="18" customHeight="1">
      <c r="B1002" s="101" t="s">
        <v>484</v>
      </c>
      <c r="C1002" s="153">
        <v>810</v>
      </c>
      <c r="D1002" s="50" t="s">
        <v>434</v>
      </c>
      <c r="E1002" s="50" t="s">
        <v>419</v>
      </c>
      <c r="F1002" s="50" t="s">
        <v>282</v>
      </c>
      <c r="G1002" s="154">
        <v>2742.4</v>
      </c>
      <c r="H1002" s="87" t="e">
        <f>G1002/#REF!</f>
        <v>#REF!</v>
      </c>
      <c r="K1002" s="82"/>
    </row>
    <row r="1003" spans="2:11" ht="34.5" customHeight="1">
      <c r="B1003" s="41" t="s">
        <v>384</v>
      </c>
      <c r="C1003" s="153">
        <v>810</v>
      </c>
      <c r="D1003" s="50" t="s">
        <v>434</v>
      </c>
      <c r="E1003" s="50" t="s">
        <v>419</v>
      </c>
      <c r="F1003" s="50" t="s">
        <v>283</v>
      </c>
      <c r="G1003" s="154">
        <f>G1004</f>
        <v>1203.6</v>
      </c>
      <c r="H1003" s="87" t="e">
        <f>G1003/#REF!</f>
        <v>#REF!</v>
      </c>
      <c r="K1003" s="82"/>
    </row>
    <row r="1004" spans="2:11" ht="18" customHeight="1">
      <c r="B1004" s="101" t="s">
        <v>484</v>
      </c>
      <c r="C1004" s="153">
        <v>810</v>
      </c>
      <c r="D1004" s="50" t="s">
        <v>434</v>
      </c>
      <c r="E1004" s="50" t="s">
        <v>419</v>
      </c>
      <c r="F1004" s="50" t="s">
        <v>283</v>
      </c>
      <c r="G1004" s="154">
        <v>1203.6</v>
      </c>
      <c r="H1004" s="87" t="e">
        <f>G1004/#REF!</f>
        <v>#REF!</v>
      </c>
      <c r="K1004" s="82"/>
    </row>
    <row r="1005" spans="2:11" ht="18" customHeight="1">
      <c r="B1005" s="40" t="s">
        <v>492</v>
      </c>
      <c r="C1005" s="153">
        <v>810</v>
      </c>
      <c r="D1005" s="50" t="s">
        <v>434</v>
      </c>
      <c r="E1005" s="50" t="s">
        <v>419</v>
      </c>
      <c r="F1005" s="155" t="s">
        <v>493</v>
      </c>
      <c r="G1005" s="154">
        <f>G1006</f>
        <v>337.6</v>
      </c>
      <c r="H1005" s="87" t="e">
        <f>G1005/#REF!</f>
        <v>#REF!</v>
      </c>
      <c r="K1005" s="82"/>
    </row>
    <row r="1006" spans="2:11" ht="18" customHeight="1">
      <c r="B1006" s="40" t="s">
        <v>494</v>
      </c>
      <c r="C1006" s="153">
        <v>810</v>
      </c>
      <c r="D1006" s="50" t="s">
        <v>434</v>
      </c>
      <c r="E1006" s="50" t="s">
        <v>419</v>
      </c>
      <c r="F1006" s="155" t="s">
        <v>495</v>
      </c>
      <c r="G1006" s="154">
        <f>G1013+G1015+G1009+G1011</f>
        <v>337.6</v>
      </c>
      <c r="H1006" s="87" t="e">
        <f>G1006/#REF!</f>
        <v>#REF!</v>
      </c>
      <c r="K1006" s="82"/>
    </row>
    <row r="1007" spans="2:11" ht="18" customHeight="1" hidden="1">
      <c r="B1007" s="40" t="s">
        <v>571</v>
      </c>
      <c r="C1007" s="153">
        <v>810</v>
      </c>
      <c r="D1007" s="50" t="s">
        <v>434</v>
      </c>
      <c r="E1007" s="50" t="s">
        <v>419</v>
      </c>
      <c r="F1007" s="155" t="s">
        <v>572</v>
      </c>
      <c r="G1007" s="154"/>
      <c r="H1007" s="87"/>
      <c r="K1007" s="82"/>
    </row>
    <row r="1008" spans="2:11" ht="18" customHeight="1" hidden="1">
      <c r="B1008" s="66" t="s">
        <v>256</v>
      </c>
      <c r="C1008" s="153">
        <v>810</v>
      </c>
      <c r="D1008" s="50" t="s">
        <v>434</v>
      </c>
      <c r="E1008" s="50" t="s">
        <v>419</v>
      </c>
      <c r="F1008" s="155" t="s">
        <v>572</v>
      </c>
      <c r="G1008" s="154"/>
      <c r="H1008" s="87"/>
      <c r="K1008" s="82"/>
    </row>
    <row r="1009" spans="2:11" ht="18" customHeight="1">
      <c r="B1009" s="40" t="s">
        <v>571</v>
      </c>
      <c r="C1009" s="153">
        <v>810</v>
      </c>
      <c r="D1009" s="50" t="s">
        <v>434</v>
      </c>
      <c r="E1009" s="50" t="s">
        <v>419</v>
      </c>
      <c r="F1009" s="50" t="s">
        <v>572</v>
      </c>
      <c r="G1009" s="154">
        <f>G1010</f>
        <v>150</v>
      </c>
      <c r="H1009" s="87" t="e">
        <f>G1009/#REF!</f>
        <v>#REF!</v>
      </c>
      <c r="K1009" s="82"/>
    </row>
    <row r="1010" spans="2:11" ht="18" customHeight="1">
      <c r="B1010" s="66" t="s">
        <v>256</v>
      </c>
      <c r="C1010" s="153">
        <v>810</v>
      </c>
      <c r="D1010" s="50" t="s">
        <v>434</v>
      </c>
      <c r="E1010" s="50" t="s">
        <v>419</v>
      </c>
      <c r="F1010" s="50" t="s">
        <v>572</v>
      </c>
      <c r="G1010" s="154">
        <v>150</v>
      </c>
      <c r="H1010" s="87" t="e">
        <f>G1010/#REF!</f>
        <v>#REF!</v>
      </c>
      <c r="K1010" s="82"/>
    </row>
    <row r="1011" spans="2:11" ht="18" customHeight="1">
      <c r="B1011" s="112" t="s">
        <v>667</v>
      </c>
      <c r="C1011" s="153">
        <v>810</v>
      </c>
      <c r="D1011" s="50" t="s">
        <v>434</v>
      </c>
      <c r="E1011" s="50" t="s">
        <v>419</v>
      </c>
      <c r="F1011" s="50" t="s">
        <v>6</v>
      </c>
      <c r="G1011" s="154">
        <f>G1012</f>
        <v>124.6</v>
      </c>
      <c r="H1011" s="87" t="e">
        <f>G1011/#REF!</f>
        <v>#REF!</v>
      </c>
      <c r="K1011" s="82"/>
    </row>
    <row r="1012" spans="2:11" ht="18" customHeight="1">
      <c r="B1012" s="66" t="s">
        <v>256</v>
      </c>
      <c r="C1012" s="153">
        <v>810</v>
      </c>
      <c r="D1012" s="50" t="s">
        <v>434</v>
      </c>
      <c r="E1012" s="50" t="s">
        <v>419</v>
      </c>
      <c r="F1012" s="50" t="s">
        <v>6</v>
      </c>
      <c r="G1012" s="154">
        <f>124.5+0.1</f>
        <v>124.6</v>
      </c>
      <c r="H1012" s="87" t="e">
        <f>G1012/#REF!</f>
        <v>#REF!</v>
      </c>
      <c r="K1012" s="82"/>
    </row>
    <row r="1013" spans="2:11" ht="52.5" customHeight="1" hidden="1">
      <c r="B1013" s="112" t="s">
        <v>496</v>
      </c>
      <c r="C1013" s="153">
        <v>810</v>
      </c>
      <c r="D1013" s="50" t="s">
        <v>434</v>
      </c>
      <c r="E1013" s="50" t="s">
        <v>419</v>
      </c>
      <c r="F1013" s="50" t="s">
        <v>497</v>
      </c>
      <c r="G1013" s="154">
        <f>SUM(G1014)</f>
        <v>0</v>
      </c>
      <c r="H1013" s="87"/>
      <c r="K1013" s="82"/>
    </row>
    <row r="1014" spans="2:11" ht="18" customHeight="1" hidden="1">
      <c r="B1014" s="101" t="s">
        <v>484</v>
      </c>
      <c r="C1014" s="153">
        <v>810</v>
      </c>
      <c r="D1014" s="50" t="s">
        <v>434</v>
      </c>
      <c r="E1014" s="50" t="s">
        <v>419</v>
      </c>
      <c r="F1014" s="50" t="s">
        <v>497</v>
      </c>
      <c r="G1014" s="154"/>
      <c r="H1014" s="87"/>
      <c r="K1014" s="82"/>
    </row>
    <row r="1015" spans="2:11" ht="18" customHeight="1">
      <c r="B1015" s="112" t="s">
        <v>578</v>
      </c>
      <c r="C1015" s="153">
        <v>810</v>
      </c>
      <c r="D1015" s="50" t="s">
        <v>434</v>
      </c>
      <c r="E1015" s="50" t="s">
        <v>419</v>
      </c>
      <c r="F1015" s="50" t="s">
        <v>579</v>
      </c>
      <c r="G1015" s="154">
        <f>G1016</f>
        <v>63</v>
      </c>
      <c r="H1015" s="87" t="e">
        <f>G1015/#REF!</f>
        <v>#REF!</v>
      </c>
      <c r="K1015" s="82"/>
    </row>
    <row r="1016" spans="2:11" ht="18" customHeight="1">
      <c r="B1016" s="101" t="s">
        <v>484</v>
      </c>
      <c r="C1016" s="153">
        <v>810</v>
      </c>
      <c r="D1016" s="50" t="s">
        <v>434</v>
      </c>
      <c r="E1016" s="50" t="s">
        <v>419</v>
      </c>
      <c r="F1016" s="50" t="s">
        <v>579</v>
      </c>
      <c r="G1016" s="154">
        <v>63</v>
      </c>
      <c r="H1016" s="87" t="e">
        <f>G1016/#REF!</f>
        <v>#REF!</v>
      </c>
      <c r="K1016" s="82"/>
    </row>
    <row r="1017" spans="2:11" ht="19.5" customHeight="1">
      <c r="B1017" s="115" t="s">
        <v>341</v>
      </c>
      <c r="C1017" s="153">
        <v>811</v>
      </c>
      <c r="D1017" s="50"/>
      <c r="E1017" s="50"/>
      <c r="F1017" s="157"/>
      <c r="G1017" s="154">
        <f>SUM(G1018,G1034,G1055,G1122)</f>
        <v>1225755.4000000001</v>
      </c>
      <c r="H1017" s="87" t="e">
        <f>G1017/#REF!</f>
        <v>#REF!</v>
      </c>
      <c r="K1017" s="82"/>
    </row>
    <row r="1018" spans="2:11" ht="19.5" customHeight="1">
      <c r="B1018" s="152" t="s">
        <v>302</v>
      </c>
      <c r="C1018" s="153">
        <v>811</v>
      </c>
      <c r="D1018" s="50" t="s">
        <v>409</v>
      </c>
      <c r="E1018" s="50"/>
      <c r="F1018" s="157"/>
      <c r="G1018" s="154">
        <f>G1019+G1024</f>
        <v>18968.4</v>
      </c>
      <c r="H1018" s="87" t="e">
        <f>G1018/#REF!</f>
        <v>#REF!</v>
      </c>
      <c r="K1018" s="82"/>
    </row>
    <row r="1019" spans="2:11" ht="19.5" customHeight="1">
      <c r="B1019" s="66" t="s">
        <v>420</v>
      </c>
      <c r="C1019" s="153">
        <v>811</v>
      </c>
      <c r="D1019" s="155" t="s">
        <v>409</v>
      </c>
      <c r="E1019" s="50" t="s">
        <v>421</v>
      </c>
      <c r="F1019" s="50"/>
      <c r="G1019" s="154">
        <f>G1020</f>
        <v>393.2</v>
      </c>
      <c r="H1019" s="87" t="e">
        <f>G1019/#REF!</f>
        <v>#REF!</v>
      </c>
      <c r="K1019" s="82"/>
    </row>
    <row r="1020" spans="2:11" ht="19.5" customHeight="1">
      <c r="B1020" s="156" t="s">
        <v>526</v>
      </c>
      <c r="C1020" s="153">
        <v>811</v>
      </c>
      <c r="D1020" s="155" t="s">
        <v>409</v>
      </c>
      <c r="E1020" s="50" t="s">
        <v>421</v>
      </c>
      <c r="F1020" s="50" t="s">
        <v>527</v>
      </c>
      <c r="G1020" s="154">
        <f>G1021</f>
        <v>393.2</v>
      </c>
      <c r="H1020" s="87" t="e">
        <f>G1020/#REF!</f>
        <v>#REF!</v>
      </c>
      <c r="K1020" s="82"/>
    </row>
    <row r="1021" spans="2:11" ht="36" customHeight="1">
      <c r="B1021" s="101" t="s">
        <v>528</v>
      </c>
      <c r="C1021" s="153">
        <v>811</v>
      </c>
      <c r="D1021" s="155" t="s">
        <v>409</v>
      </c>
      <c r="E1021" s="50" t="s">
        <v>421</v>
      </c>
      <c r="F1021" s="50" t="s">
        <v>529</v>
      </c>
      <c r="G1021" s="154">
        <f>G1022</f>
        <v>393.2</v>
      </c>
      <c r="H1021" s="87" t="e">
        <f>G1021/#REF!</f>
        <v>#REF!</v>
      </c>
      <c r="K1021" s="82"/>
    </row>
    <row r="1022" spans="2:11" ht="19.5" customHeight="1">
      <c r="B1022" s="101" t="s">
        <v>534</v>
      </c>
      <c r="C1022" s="153">
        <v>811</v>
      </c>
      <c r="D1022" s="155" t="s">
        <v>409</v>
      </c>
      <c r="E1022" s="50" t="s">
        <v>421</v>
      </c>
      <c r="F1022" s="50" t="s">
        <v>535</v>
      </c>
      <c r="G1022" s="154">
        <f>G1023</f>
        <v>393.2</v>
      </c>
      <c r="H1022" s="87" t="e">
        <f>G1022/#REF!</f>
        <v>#REF!</v>
      </c>
      <c r="K1022" s="82"/>
    </row>
    <row r="1023" spans="2:11" ht="19.5" customHeight="1">
      <c r="B1023" s="40" t="s">
        <v>532</v>
      </c>
      <c r="C1023" s="153">
        <v>811</v>
      </c>
      <c r="D1023" s="155" t="s">
        <v>409</v>
      </c>
      <c r="E1023" s="50" t="s">
        <v>421</v>
      </c>
      <c r="F1023" s="50" t="s">
        <v>535</v>
      </c>
      <c r="G1023" s="154">
        <f>393.2</f>
        <v>393.2</v>
      </c>
      <c r="H1023" s="87" t="e">
        <f>G1023/#REF!</f>
        <v>#REF!</v>
      </c>
      <c r="K1023" s="82"/>
    </row>
    <row r="1024" spans="2:11" ht="19.5" customHeight="1">
      <c r="B1024" s="40" t="s">
        <v>424</v>
      </c>
      <c r="C1024" s="153">
        <v>811</v>
      </c>
      <c r="D1024" s="50" t="s">
        <v>409</v>
      </c>
      <c r="E1024" s="50" t="s">
        <v>425</v>
      </c>
      <c r="F1024" s="157"/>
      <c r="G1024" s="154">
        <f>SUM(G1025,G1028,G1031)</f>
        <v>18575.2</v>
      </c>
      <c r="H1024" s="87" t="e">
        <f>G1024/#REF!</f>
        <v>#REF!</v>
      </c>
      <c r="K1024" s="82"/>
    </row>
    <row r="1025" spans="2:11" ht="51" customHeight="1">
      <c r="B1025" s="101" t="s">
        <v>480</v>
      </c>
      <c r="C1025" s="153">
        <v>811</v>
      </c>
      <c r="D1025" s="50" t="s">
        <v>409</v>
      </c>
      <c r="E1025" s="50" t="s">
        <v>425</v>
      </c>
      <c r="F1025" s="157" t="s">
        <v>481</v>
      </c>
      <c r="G1025" s="154">
        <f>SUM(G1026)</f>
        <v>2209.9</v>
      </c>
      <c r="H1025" s="87" t="e">
        <f>G1025/#REF!</f>
        <v>#REF!</v>
      </c>
      <c r="K1025" s="82"/>
    </row>
    <row r="1026" spans="2:11" ht="39" customHeight="1">
      <c r="B1026" s="40" t="s">
        <v>543</v>
      </c>
      <c r="C1026" s="153">
        <v>811</v>
      </c>
      <c r="D1026" s="50" t="s">
        <v>409</v>
      </c>
      <c r="E1026" s="50" t="s">
        <v>425</v>
      </c>
      <c r="F1026" s="50" t="s">
        <v>544</v>
      </c>
      <c r="G1026" s="154">
        <f>SUM(G1027)</f>
        <v>2209.9</v>
      </c>
      <c r="H1026" s="87" t="e">
        <f>G1026/#REF!</f>
        <v>#REF!</v>
      </c>
      <c r="K1026" s="82"/>
    </row>
    <row r="1027" spans="2:11" ht="19.5" customHeight="1">
      <c r="B1027" s="101" t="s">
        <v>484</v>
      </c>
      <c r="C1027" s="153">
        <v>811</v>
      </c>
      <c r="D1027" s="50" t="s">
        <v>409</v>
      </c>
      <c r="E1027" s="50" t="s">
        <v>425</v>
      </c>
      <c r="F1027" s="50" t="s">
        <v>544</v>
      </c>
      <c r="G1027" s="154">
        <v>2209.9</v>
      </c>
      <c r="H1027" s="87" t="e">
        <f>G1027/#REF!</f>
        <v>#REF!</v>
      </c>
      <c r="K1027" s="82"/>
    </row>
    <row r="1028" spans="2:11" ht="36" customHeight="1">
      <c r="B1028" s="101" t="s">
        <v>545</v>
      </c>
      <c r="C1028" s="153">
        <v>811</v>
      </c>
      <c r="D1028" s="50" t="s">
        <v>409</v>
      </c>
      <c r="E1028" s="50" t="s">
        <v>425</v>
      </c>
      <c r="F1028" s="50" t="s">
        <v>546</v>
      </c>
      <c r="G1028" s="154">
        <f>SUM(G1029)</f>
        <v>15477.7</v>
      </c>
      <c r="H1028" s="87" t="e">
        <f>G1028/#REF!</f>
        <v>#REF!</v>
      </c>
      <c r="K1028" s="82"/>
    </row>
    <row r="1029" spans="2:11" ht="36" customHeight="1">
      <c r="B1029" s="66" t="s">
        <v>547</v>
      </c>
      <c r="C1029" s="153">
        <v>811</v>
      </c>
      <c r="D1029" s="50" t="s">
        <v>409</v>
      </c>
      <c r="E1029" s="50" t="s">
        <v>425</v>
      </c>
      <c r="F1029" s="50" t="s">
        <v>548</v>
      </c>
      <c r="G1029" s="154">
        <f>SUM(G1030)</f>
        <v>15477.7</v>
      </c>
      <c r="H1029" s="87" t="e">
        <f>G1029/#REF!</f>
        <v>#REF!</v>
      </c>
      <c r="K1029" s="82"/>
    </row>
    <row r="1030" spans="2:11" ht="18.75" customHeight="1">
      <c r="B1030" s="101" t="s">
        <v>484</v>
      </c>
      <c r="C1030" s="153">
        <v>811</v>
      </c>
      <c r="D1030" s="50" t="s">
        <v>409</v>
      </c>
      <c r="E1030" s="50" t="s">
        <v>425</v>
      </c>
      <c r="F1030" s="50" t="s">
        <v>548</v>
      </c>
      <c r="G1030" s="154">
        <v>15477.7</v>
      </c>
      <c r="H1030" s="87" t="e">
        <f>G1030/#REF!</f>
        <v>#REF!</v>
      </c>
      <c r="K1030" s="82"/>
    </row>
    <row r="1031" spans="2:11" ht="19.5" customHeight="1">
      <c r="B1031" s="40" t="s">
        <v>549</v>
      </c>
      <c r="C1031" s="153">
        <v>811</v>
      </c>
      <c r="D1031" s="50" t="s">
        <v>409</v>
      </c>
      <c r="E1031" s="50" t="s">
        <v>425</v>
      </c>
      <c r="F1031" s="50" t="s">
        <v>550</v>
      </c>
      <c r="G1031" s="154">
        <f>G1032</f>
        <v>887.6</v>
      </c>
      <c r="H1031" s="87" t="e">
        <f>G1031/#REF!</f>
        <v>#REF!</v>
      </c>
      <c r="K1031" s="82"/>
    </row>
    <row r="1032" spans="1:11" s="90" customFormat="1" ht="21.75" customHeight="1">
      <c r="A1032" s="79"/>
      <c r="B1032" s="101" t="s">
        <v>551</v>
      </c>
      <c r="C1032" s="153">
        <v>811</v>
      </c>
      <c r="D1032" s="50" t="s">
        <v>409</v>
      </c>
      <c r="E1032" s="50" t="s">
        <v>425</v>
      </c>
      <c r="F1032" s="50" t="s">
        <v>552</v>
      </c>
      <c r="G1032" s="154">
        <f>G1033</f>
        <v>887.6</v>
      </c>
      <c r="H1032" s="87" t="e">
        <f>G1032/#REF!</f>
        <v>#REF!</v>
      </c>
      <c r="I1032" s="95"/>
      <c r="J1032" s="96"/>
      <c r="K1032" s="82"/>
    </row>
    <row r="1033" spans="1:11" s="93" customFormat="1" ht="18.75" customHeight="1">
      <c r="A1033" s="91"/>
      <c r="B1033" s="101" t="s">
        <v>484</v>
      </c>
      <c r="C1033" s="153">
        <v>811</v>
      </c>
      <c r="D1033" s="50" t="s">
        <v>409</v>
      </c>
      <c r="E1033" s="50" t="s">
        <v>425</v>
      </c>
      <c r="F1033" s="50" t="s">
        <v>552</v>
      </c>
      <c r="G1033" s="154">
        <v>887.6</v>
      </c>
      <c r="H1033" s="87" t="e">
        <f>G1033/#REF!</f>
        <v>#REF!</v>
      </c>
      <c r="I1033" s="97"/>
      <c r="J1033" s="98"/>
      <c r="K1033" s="82"/>
    </row>
    <row r="1034" spans="2:11" ht="18.75" customHeight="1">
      <c r="B1034" s="101" t="s">
        <v>307</v>
      </c>
      <c r="C1034" s="153">
        <v>811</v>
      </c>
      <c r="D1034" s="50" t="s">
        <v>415</v>
      </c>
      <c r="E1034" s="50"/>
      <c r="F1034" s="50"/>
      <c r="G1034" s="154">
        <f>SUM(G1035)</f>
        <v>73963.3</v>
      </c>
      <c r="H1034" s="87" t="e">
        <f>G1034/#REF!</f>
        <v>#REF!</v>
      </c>
      <c r="K1034" s="82"/>
    </row>
    <row r="1035" spans="2:11" ht="20.25" customHeight="1">
      <c r="B1035" s="40" t="s">
        <v>435</v>
      </c>
      <c r="C1035" s="153">
        <v>811</v>
      </c>
      <c r="D1035" s="50" t="s">
        <v>415</v>
      </c>
      <c r="E1035" s="50" t="s">
        <v>436</v>
      </c>
      <c r="F1035" s="50"/>
      <c r="G1035" s="154">
        <f>G1036+G1039+G1048+G1045</f>
        <v>73963.3</v>
      </c>
      <c r="H1035" s="87" t="e">
        <f>G1035/#REF!</f>
        <v>#REF!</v>
      </c>
      <c r="K1035" s="82"/>
    </row>
    <row r="1036" spans="2:11" ht="51.75" customHeight="1">
      <c r="B1036" s="101" t="s">
        <v>480</v>
      </c>
      <c r="C1036" s="153">
        <v>811</v>
      </c>
      <c r="D1036" s="50" t="s">
        <v>415</v>
      </c>
      <c r="E1036" s="50" t="s">
        <v>436</v>
      </c>
      <c r="F1036" s="50" t="s">
        <v>481</v>
      </c>
      <c r="G1036" s="154">
        <f>SUM(G1037)</f>
        <v>28272.3</v>
      </c>
      <c r="H1036" s="87" t="e">
        <f>G1036/#REF!</f>
        <v>#REF!</v>
      </c>
      <c r="K1036" s="82"/>
    </row>
    <row r="1037" spans="2:11" ht="17.25" customHeight="1">
      <c r="B1037" s="101" t="s">
        <v>486</v>
      </c>
      <c r="C1037" s="153">
        <v>811</v>
      </c>
      <c r="D1037" s="50" t="s">
        <v>415</v>
      </c>
      <c r="E1037" s="50" t="s">
        <v>436</v>
      </c>
      <c r="F1037" s="50" t="s">
        <v>487</v>
      </c>
      <c r="G1037" s="154">
        <f>SUM(G1038)</f>
        <v>28272.3</v>
      </c>
      <c r="H1037" s="87" t="e">
        <f>G1037/#REF!</f>
        <v>#REF!</v>
      </c>
      <c r="K1037" s="82"/>
    </row>
    <row r="1038" spans="2:11" ht="19.5" customHeight="1">
      <c r="B1038" s="101" t="s">
        <v>484</v>
      </c>
      <c r="C1038" s="153">
        <v>811</v>
      </c>
      <c r="D1038" s="50" t="s">
        <v>415</v>
      </c>
      <c r="E1038" s="50" t="s">
        <v>436</v>
      </c>
      <c r="F1038" s="50" t="s">
        <v>487</v>
      </c>
      <c r="G1038" s="154">
        <v>28272.3</v>
      </c>
      <c r="H1038" s="87" t="e">
        <f>G1038/#REF!</f>
        <v>#REF!</v>
      </c>
      <c r="K1038" s="82"/>
    </row>
    <row r="1039" spans="2:11" ht="16.5">
      <c r="B1039" s="40" t="s">
        <v>651</v>
      </c>
      <c r="C1039" s="153">
        <v>811</v>
      </c>
      <c r="D1039" s="50" t="s">
        <v>415</v>
      </c>
      <c r="E1039" s="50" t="s">
        <v>436</v>
      </c>
      <c r="F1039" s="50" t="s">
        <v>652</v>
      </c>
      <c r="G1039" s="154">
        <f>G1040+G1042</f>
        <v>45612</v>
      </c>
      <c r="H1039" s="87" t="e">
        <f>G1039/#REF!</f>
        <v>#REF!</v>
      </c>
      <c r="K1039" s="82"/>
    </row>
    <row r="1040" spans="2:11" ht="20.25" customHeight="1">
      <c r="B1040" s="66" t="s">
        <v>653</v>
      </c>
      <c r="C1040" s="153">
        <v>811</v>
      </c>
      <c r="D1040" s="50" t="s">
        <v>415</v>
      </c>
      <c r="E1040" s="50" t="s">
        <v>436</v>
      </c>
      <c r="F1040" s="50" t="s">
        <v>654</v>
      </c>
      <c r="G1040" s="154">
        <f>SUM(G1041)</f>
        <v>208.4</v>
      </c>
      <c r="H1040" s="87" t="e">
        <f>G1040/#REF!</f>
        <v>#REF!</v>
      </c>
      <c r="K1040" s="82"/>
    </row>
    <row r="1041" spans="2:11" ht="19.5" customHeight="1">
      <c r="B1041" s="101" t="s">
        <v>484</v>
      </c>
      <c r="C1041" s="153">
        <v>811</v>
      </c>
      <c r="D1041" s="50" t="s">
        <v>415</v>
      </c>
      <c r="E1041" s="50" t="s">
        <v>436</v>
      </c>
      <c r="F1041" s="50" t="s">
        <v>654</v>
      </c>
      <c r="G1041" s="154">
        <v>208.4</v>
      </c>
      <c r="H1041" s="87" t="e">
        <f>G1041/#REF!</f>
        <v>#REF!</v>
      </c>
      <c r="K1041" s="82"/>
    </row>
    <row r="1042" spans="2:11" ht="18.75" customHeight="1">
      <c r="B1042" s="40" t="s">
        <v>561</v>
      </c>
      <c r="C1042" s="153">
        <v>811</v>
      </c>
      <c r="D1042" s="50" t="s">
        <v>415</v>
      </c>
      <c r="E1042" s="50" t="s">
        <v>436</v>
      </c>
      <c r="F1042" s="50" t="s">
        <v>655</v>
      </c>
      <c r="G1042" s="154">
        <f>G1043+G1044</f>
        <v>45403.6</v>
      </c>
      <c r="H1042" s="87" t="e">
        <f>G1042/#REF!</f>
        <v>#REF!</v>
      </c>
      <c r="K1042" s="82"/>
    </row>
    <row r="1043" spans="2:11" ht="18.75" customHeight="1">
      <c r="B1043" s="40" t="s">
        <v>559</v>
      </c>
      <c r="C1043" s="153">
        <v>811</v>
      </c>
      <c r="D1043" s="50" t="s">
        <v>415</v>
      </c>
      <c r="E1043" s="50" t="s">
        <v>436</v>
      </c>
      <c r="F1043" s="50" t="s">
        <v>655</v>
      </c>
      <c r="G1043" s="154">
        <v>45403.6</v>
      </c>
      <c r="H1043" s="87" t="e">
        <f>G1043/#REF!</f>
        <v>#REF!</v>
      </c>
      <c r="K1043" s="82"/>
    </row>
    <row r="1044" spans="2:11" ht="35.25" customHeight="1" hidden="1">
      <c r="B1044" s="101" t="s">
        <v>563</v>
      </c>
      <c r="C1044" s="153">
        <v>811</v>
      </c>
      <c r="D1044" s="50" t="s">
        <v>415</v>
      </c>
      <c r="E1044" s="50" t="s">
        <v>436</v>
      </c>
      <c r="F1044" s="50" t="s">
        <v>655</v>
      </c>
      <c r="G1044" s="154"/>
      <c r="H1044" s="87"/>
      <c r="K1044" s="82"/>
    </row>
    <row r="1045" spans="2:11" ht="23.25" customHeight="1">
      <c r="B1045" s="101" t="s">
        <v>498</v>
      </c>
      <c r="C1045" s="153">
        <v>811</v>
      </c>
      <c r="D1045" s="50" t="s">
        <v>415</v>
      </c>
      <c r="E1045" s="50" t="s">
        <v>436</v>
      </c>
      <c r="F1045" s="50" t="s">
        <v>499</v>
      </c>
      <c r="G1045" s="154">
        <f>G1046</f>
        <v>20</v>
      </c>
      <c r="H1045" s="87" t="e">
        <f>G1045/#REF!</f>
        <v>#REF!</v>
      </c>
      <c r="K1045" s="82"/>
    </row>
    <row r="1046" spans="2:11" ht="57.75" customHeight="1">
      <c r="B1046" s="101" t="s">
        <v>128</v>
      </c>
      <c r="C1046" s="153">
        <v>811</v>
      </c>
      <c r="D1046" s="50" t="s">
        <v>415</v>
      </c>
      <c r="E1046" s="50" t="s">
        <v>436</v>
      </c>
      <c r="F1046" s="50" t="s">
        <v>512</v>
      </c>
      <c r="G1046" s="154">
        <f>G1047</f>
        <v>20</v>
      </c>
      <c r="H1046" s="87" t="e">
        <f>G1046/#REF!</f>
        <v>#REF!</v>
      </c>
      <c r="K1046" s="82"/>
    </row>
    <row r="1047" spans="2:11" ht="21.75" customHeight="1">
      <c r="B1047" s="101" t="s">
        <v>484</v>
      </c>
      <c r="C1047" s="153">
        <v>811</v>
      </c>
      <c r="D1047" s="50" t="s">
        <v>415</v>
      </c>
      <c r="E1047" s="50" t="s">
        <v>436</v>
      </c>
      <c r="F1047" s="50" t="s">
        <v>512</v>
      </c>
      <c r="G1047" s="154">
        <v>20</v>
      </c>
      <c r="H1047" s="87" t="e">
        <f>G1047/#REF!</f>
        <v>#REF!</v>
      </c>
      <c r="K1047" s="82"/>
    </row>
    <row r="1048" spans="2:11" ht="18.75" customHeight="1">
      <c r="B1048" s="40" t="s">
        <v>492</v>
      </c>
      <c r="C1048" s="153">
        <v>811</v>
      </c>
      <c r="D1048" s="50" t="s">
        <v>415</v>
      </c>
      <c r="E1048" s="50" t="s">
        <v>436</v>
      </c>
      <c r="F1048" s="50" t="s">
        <v>493</v>
      </c>
      <c r="G1048" s="154">
        <f>G1049</f>
        <v>59</v>
      </c>
      <c r="H1048" s="87" t="e">
        <f>G1048/#REF!</f>
        <v>#REF!</v>
      </c>
      <c r="K1048" s="82"/>
    </row>
    <row r="1049" spans="2:11" ht="18.75" customHeight="1">
      <c r="B1049" s="40" t="s">
        <v>494</v>
      </c>
      <c r="C1049" s="153">
        <v>811</v>
      </c>
      <c r="D1049" s="50" t="s">
        <v>415</v>
      </c>
      <c r="E1049" s="50" t="s">
        <v>436</v>
      </c>
      <c r="F1049" s="50" t="s">
        <v>495</v>
      </c>
      <c r="G1049" s="154">
        <f>G1050+G1053</f>
        <v>59</v>
      </c>
      <c r="H1049" s="87" t="e">
        <f>G1049/#REF!</f>
        <v>#REF!</v>
      </c>
      <c r="K1049" s="82"/>
    </row>
    <row r="1050" spans="2:11" ht="57" customHeight="1" hidden="1">
      <c r="B1050" s="112" t="s">
        <v>496</v>
      </c>
      <c r="C1050" s="153">
        <v>811</v>
      </c>
      <c r="D1050" s="50" t="s">
        <v>415</v>
      </c>
      <c r="E1050" s="50" t="s">
        <v>436</v>
      </c>
      <c r="F1050" s="50" t="s">
        <v>497</v>
      </c>
      <c r="G1050" s="154">
        <f>G1051+G1052</f>
        <v>0</v>
      </c>
      <c r="H1050" s="87"/>
      <c r="K1050" s="82"/>
    </row>
    <row r="1051" spans="2:11" ht="18.75" customHeight="1" hidden="1">
      <c r="B1051" s="101" t="s">
        <v>484</v>
      </c>
      <c r="C1051" s="153">
        <v>811</v>
      </c>
      <c r="D1051" s="50" t="s">
        <v>415</v>
      </c>
      <c r="E1051" s="50" t="s">
        <v>436</v>
      </c>
      <c r="F1051" s="50" t="s">
        <v>497</v>
      </c>
      <c r="G1051" s="154"/>
      <c r="H1051" s="87"/>
      <c r="K1051" s="82"/>
    </row>
    <row r="1052" spans="2:11" ht="18.75" customHeight="1" hidden="1">
      <c r="B1052" s="40" t="s">
        <v>559</v>
      </c>
      <c r="C1052" s="153">
        <v>811</v>
      </c>
      <c r="D1052" s="50" t="s">
        <v>415</v>
      </c>
      <c r="E1052" s="50" t="s">
        <v>436</v>
      </c>
      <c r="F1052" s="50" t="s">
        <v>497</v>
      </c>
      <c r="G1052" s="154"/>
      <c r="H1052" s="87"/>
      <c r="K1052" s="82"/>
    </row>
    <row r="1053" spans="2:11" ht="18.75" customHeight="1">
      <c r="B1053" s="40" t="s">
        <v>578</v>
      </c>
      <c r="C1053" s="153">
        <v>811</v>
      </c>
      <c r="D1053" s="50" t="s">
        <v>415</v>
      </c>
      <c r="E1053" s="50" t="s">
        <v>436</v>
      </c>
      <c r="F1053" s="50" t="s">
        <v>579</v>
      </c>
      <c r="G1053" s="154">
        <f>G1054</f>
        <v>59</v>
      </c>
      <c r="H1053" s="87" t="e">
        <f>G1053/#REF!</f>
        <v>#REF!</v>
      </c>
      <c r="K1053" s="82"/>
    </row>
    <row r="1054" spans="2:11" ht="18.75" customHeight="1">
      <c r="B1054" s="40" t="s">
        <v>559</v>
      </c>
      <c r="C1054" s="153">
        <v>811</v>
      </c>
      <c r="D1054" s="50" t="s">
        <v>415</v>
      </c>
      <c r="E1054" s="50" t="s">
        <v>436</v>
      </c>
      <c r="F1054" s="50" t="s">
        <v>579</v>
      </c>
      <c r="G1054" s="154">
        <v>59</v>
      </c>
      <c r="H1054" s="87" t="e">
        <f>G1054/#REF!</f>
        <v>#REF!</v>
      </c>
      <c r="K1054" s="82"/>
    </row>
    <row r="1055" spans="2:11" ht="18.75" customHeight="1">
      <c r="B1055" s="115" t="s">
        <v>342</v>
      </c>
      <c r="C1055" s="153">
        <v>811</v>
      </c>
      <c r="D1055" s="162"/>
      <c r="E1055" s="162"/>
      <c r="F1055" s="162"/>
      <c r="G1055" s="154">
        <f>SUM(G1056,G1063,G1088,G1108,G1113,G1077)</f>
        <v>164446.5</v>
      </c>
      <c r="H1055" s="87" t="e">
        <f>G1055/#REF!</f>
        <v>#REF!</v>
      </c>
      <c r="K1055" s="82"/>
    </row>
    <row r="1056" spans="2:11" ht="18.75" customHeight="1">
      <c r="B1056" s="152" t="s">
        <v>302</v>
      </c>
      <c r="C1056" s="153">
        <v>811</v>
      </c>
      <c r="D1056" s="50" t="s">
        <v>409</v>
      </c>
      <c r="E1056" s="162"/>
      <c r="F1056" s="162"/>
      <c r="G1056" s="154">
        <f>G1057</f>
        <v>7837.7</v>
      </c>
      <c r="H1056" s="87" t="e">
        <f>G1056/#REF!</f>
        <v>#REF!</v>
      </c>
      <c r="K1056" s="82"/>
    </row>
    <row r="1057" spans="2:11" ht="18.75" customHeight="1">
      <c r="B1057" s="40" t="s">
        <v>424</v>
      </c>
      <c r="C1057" s="153">
        <v>811</v>
      </c>
      <c r="D1057" s="50" t="s">
        <v>409</v>
      </c>
      <c r="E1057" s="50" t="s">
        <v>425</v>
      </c>
      <c r="F1057" s="50"/>
      <c r="G1057" s="154">
        <f>G1058</f>
        <v>7837.7</v>
      </c>
      <c r="H1057" s="87" t="e">
        <f>G1057/#REF!</f>
        <v>#REF!</v>
      </c>
      <c r="K1057" s="82"/>
    </row>
    <row r="1058" spans="2:11" ht="18.75" customHeight="1">
      <c r="B1058" s="40" t="s">
        <v>549</v>
      </c>
      <c r="C1058" s="153">
        <v>811</v>
      </c>
      <c r="D1058" s="50" t="s">
        <v>409</v>
      </c>
      <c r="E1058" s="50" t="s">
        <v>425</v>
      </c>
      <c r="F1058" s="50" t="s">
        <v>550</v>
      </c>
      <c r="G1058" s="154">
        <f>G1059+G1061</f>
        <v>7837.7</v>
      </c>
      <c r="H1058" s="87" t="e">
        <f>G1058/#REF!</f>
        <v>#REF!</v>
      </c>
      <c r="K1058" s="82"/>
    </row>
    <row r="1059" spans="2:11" ht="18.75" customHeight="1">
      <c r="B1059" s="101" t="s">
        <v>551</v>
      </c>
      <c r="C1059" s="153">
        <v>811</v>
      </c>
      <c r="D1059" s="50" t="s">
        <v>409</v>
      </c>
      <c r="E1059" s="50" t="s">
        <v>425</v>
      </c>
      <c r="F1059" s="50" t="s">
        <v>552</v>
      </c>
      <c r="G1059" s="154">
        <f>G1060</f>
        <v>7837.7</v>
      </c>
      <c r="H1059" s="87" t="e">
        <f>G1059/#REF!</f>
        <v>#REF!</v>
      </c>
      <c r="K1059" s="82"/>
    </row>
    <row r="1060" spans="2:11" ht="36" customHeight="1">
      <c r="B1060" s="40" t="s">
        <v>151</v>
      </c>
      <c r="C1060" s="153">
        <v>811</v>
      </c>
      <c r="D1060" s="50" t="s">
        <v>409</v>
      </c>
      <c r="E1060" s="50" t="s">
        <v>425</v>
      </c>
      <c r="F1060" s="50" t="s">
        <v>552</v>
      </c>
      <c r="G1060" s="154">
        <v>7837.7</v>
      </c>
      <c r="H1060" s="87" t="e">
        <f>G1060/#REF!</f>
        <v>#REF!</v>
      </c>
      <c r="K1060" s="82"/>
    </row>
    <row r="1061" spans="2:11" ht="17.25" customHeight="1" hidden="1">
      <c r="B1061" s="40" t="s">
        <v>561</v>
      </c>
      <c r="C1061" s="153">
        <v>811</v>
      </c>
      <c r="D1061" s="50" t="s">
        <v>409</v>
      </c>
      <c r="E1061" s="50" t="s">
        <v>425</v>
      </c>
      <c r="F1061" s="50" t="s">
        <v>562</v>
      </c>
      <c r="G1061" s="154">
        <f>G1062</f>
        <v>0</v>
      </c>
      <c r="H1061" s="87"/>
      <c r="K1061" s="82"/>
    </row>
    <row r="1062" spans="2:11" ht="36" customHeight="1" hidden="1">
      <c r="B1062" s="40" t="s">
        <v>151</v>
      </c>
      <c r="C1062" s="153">
        <v>811</v>
      </c>
      <c r="D1062" s="50" t="s">
        <v>409</v>
      </c>
      <c r="E1062" s="50" t="s">
        <v>425</v>
      </c>
      <c r="F1062" s="50" t="s">
        <v>562</v>
      </c>
      <c r="G1062" s="154">
        <f>2710-2710</f>
        <v>0</v>
      </c>
      <c r="H1062" s="87"/>
      <c r="K1062" s="82"/>
    </row>
    <row r="1063" spans="2:11" ht="16.5" customHeight="1" hidden="1">
      <c r="B1063" s="101" t="s">
        <v>307</v>
      </c>
      <c r="C1063" s="153">
        <v>811</v>
      </c>
      <c r="D1063" s="50" t="s">
        <v>415</v>
      </c>
      <c r="E1063" s="50"/>
      <c r="F1063" s="50"/>
      <c r="G1063" s="154">
        <f>SUM(G1064,G1069,G1073)</f>
        <v>0</v>
      </c>
      <c r="H1063" s="87"/>
      <c r="K1063" s="82"/>
    </row>
    <row r="1064" spans="2:11" ht="19.5" customHeight="1" hidden="1">
      <c r="B1064" s="41" t="s">
        <v>432</v>
      </c>
      <c r="C1064" s="153">
        <v>811</v>
      </c>
      <c r="D1064" s="50" t="s">
        <v>415</v>
      </c>
      <c r="E1064" s="50" t="s">
        <v>427</v>
      </c>
      <c r="F1064" s="50"/>
      <c r="G1064" s="154">
        <f>G1065</f>
        <v>0</v>
      </c>
      <c r="H1064" s="87"/>
      <c r="K1064" s="82"/>
    </row>
    <row r="1065" spans="2:11" ht="19.5" customHeight="1" hidden="1">
      <c r="B1065" s="41" t="s">
        <v>625</v>
      </c>
      <c r="C1065" s="153">
        <v>811</v>
      </c>
      <c r="D1065" s="50" t="s">
        <v>415</v>
      </c>
      <c r="E1065" s="50" t="s">
        <v>427</v>
      </c>
      <c r="F1065" s="50" t="s">
        <v>626</v>
      </c>
      <c r="G1065" s="154">
        <f>G1066</f>
        <v>0</v>
      </c>
      <c r="H1065" s="87"/>
      <c r="K1065" s="82"/>
    </row>
    <row r="1066" spans="2:11" ht="19.5" customHeight="1" hidden="1">
      <c r="B1066" s="41" t="s">
        <v>627</v>
      </c>
      <c r="C1066" s="153">
        <v>811</v>
      </c>
      <c r="D1066" s="50" t="s">
        <v>415</v>
      </c>
      <c r="E1066" s="50" t="s">
        <v>427</v>
      </c>
      <c r="F1066" s="50" t="s">
        <v>628</v>
      </c>
      <c r="G1066" s="154">
        <f>G1067</f>
        <v>0</v>
      </c>
      <c r="H1066" s="87"/>
      <c r="K1066" s="82"/>
    </row>
    <row r="1067" spans="2:11" ht="17.25" customHeight="1" hidden="1">
      <c r="B1067" s="41" t="s">
        <v>629</v>
      </c>
      <c r="C1067" s="153">
        <v>811</v>
      </c>
      <c r="D1067" s="50" t="s">
        <v>415</v>
      </c>
      <c r="E1067" s="50" t="s">
        <v>427</v>
      </c>
      <c r="F1067" s="50" t="s">
        <v>630</v>
      </c>
      <c r="G1067" s="154">
        <f>G1068</f>
        <v>0</v>
      </c>
      <c r="H1067" s="87"/>
      <c r="K1067" s="82"/>
    </row>
    <row r="1068" spans="2:11" ht="33" customHeight="1" hidden="1">
      <c r="B1068" s="40" t="s">
        <v>151</v>
      </c>
      <c r="C1068" s="153">
        <v>811</v>
      </c>
      <c r="D1068" s="50" t="s">
        <v>415</v>
      </c>
      <c r="E1068" s="50" t="s">
        <v>427</v>
      </c>
      <c r="F1068" s="50" t="s">
        <v>630</v>
      </c>
      <c r="G1068" s="154"/>
      <c r="H1068" s="87"/>
      <c r="K1068" s="82"/>
    </row>
    <row r="1069" spans="2:11" ht="18.75" customHeight="1" hidden="1">
      <c r="B1069" s="40" t="s">
        <v>433</v>
      </c>
      <c r="C1069" s="153">
        <v>811</v>
      </c>
      <c r="D1069" s="50" t="s">
        <v>415</v>
      </c>
      <c r="E1069" s="50" t="s">
        <v>434</v>
      </c>
      <c r="F1069" s="50"/>
      <c r="G1069" s="154">
        <f>G1070</f>
        <v>0</v>
      </c>
      <c r="H1069" s="87"/>
      <c r="K1069" s="82"/>
    </row>
    <row r="1070" spans="2:11" ht="18" customHeight="1" hidden="1">
      <c r="B1070" s="40" t="s">
        <v>646</v>
      </c>
      <c r="C1070" s="153">
        <v>811</v>
      </c>
      <c r="D1070" s="50" t="s">
        <v>415</v>
      </c>
      <c r="E1070" s="50" t="s">
        <v>434</v>
      </c>
      <c r="F1070" s="50" t="s">
        <v>647</v>
      </c>
      <c r="G1070" s="154">
        <f>G1071</f>
        <v>0</v>
      </c>
      <c r="H1070" s="87"/>
      <c r="K1070" s="82"/>
    </row>
    <row r="1071" spans="2:11" ht="18.75" customHeight="1" hidden="1">
      <c r="B1071" s="40" t="s">
        <v>561</v>
      </c>
      <c r="C1071" s="153">
        <v>811</v>
      </c>
      <c r="D1071" s="50" t="s">
        <v>415</v>
      </c>
      <c r="E1071" s="50" t="s">
        <v>434</v>
      </c>
      <c r="F1071" s="50" t="s">
        <v>648</v>
      </c>
      <c r="G1071" s="154">
        <f>G1072</f>
        <v>0</v>
      </c>
      <c r="H1071" s="87"/>
      <c r="K1071" s="82"/>
    </row>
    <row r="1072" spans="2:11" ht="33" customHeight="1" hidden="1">
      <c r="B1072" s="40" t="s">
        <v>151</v>
      </c>
      <c r="C1072" s="153">
        <v>811</v>
      </c>
      <c r="D1072" s="50" t="s">
        <v>415</v>
      </c>
      <c r="E1072" s="50" t="s">
        <v>434</v>
      </c>
      <c r="F1072" s="50" t="s">
        <v>648</v>
      </c>
      <c r="G1072" s="154"/>
      <c r="H1072" s="87"/>
      <c r="K1072" s="82"/>
    </row>
    <row r="1073" spans="2:11" ht="15.75" customHeight="1" hidden="1">
      <c r="B1073" s="40" t="s">
        <v>435</v>
      </c>
      <c r="C1073" s="153">
        <v>811</v>
      </c>
      <c r="D1073" s="50" t="s">
        <v>415</v>
      </c>
      <c r="E1073" s="50" t="s">
        <v>436</v>
      </c>
      <c r="F1073" s="50"/>
      <c r="G1073" s="154">
        <f>G1074</f>
        <v>0</v>
      </c>
      <c r="H1073" s="87"/>
      <c r="K1073" s="82"/>
    </row>
    <row r="1074" spans="2:11" ht="22.5" customHeight="1" hidden="1">
      <c r="B1074" s="40" t="s">
        <v>651</v>
      </c>
      <c r="C1074" s="153">
        <v>811</v>
      </c>
      <c r="D1074" s="50" t="s">
        <v>415</v>
      </c>
      <c r="E1074" s="50" t="s">
        <v>436</v>
      </c>
      <c r="F1074" s="50" t="s">
        <v>652</v>
      </c>
      <c r="G1074" s="154">
        <f>G1075</f>
        <v>0</v>
      </c>
      <c r="H1074" s="87"/>
      <c r="K1074" s="82"/>
    </row>
    <row r="1075" spans="2:11" ht="18" customHeight="1" hidden="1">
      <c r="B1075" s="40" t="s">
        <v>561</v>
      </c>
      <c r="C1075" s="153">
        <v>811</v>
      </c>
      <c r="D1075" s="50" t="s">
        <v>415</v>
      </c>
      <c r="E1075" s="50" t="s">
        <v>436</v>
      </c>
      <c r="F1075" s="50" t="s">
        <v>655</v>
      </c>
      <c r="G1075" s="154">
        <f>G1076</f>
        <v>0</v>
      </c>
      <c r="H1075" s="87"/>
      <c r="K1075" s="82"/>
    </row>
    <row r="1076" spans="2:11" ht="33" customHeight="1" hidden="1">
      <c r="B1076" s="40" t="s">
        <v>151</v>
      </c>
      <c r="C1076" s="153">
        <v>811</v>
      </c>
      <c r="D1076" s="50" t="s">
        <v>415</v>
      </c>
      <c r="E1076" s="50" t="s">
        <v>436</v>
      </c>
      <c r="F1076" s="50" t="s">
        <v>655</v>
      </c>
      <c r="G1076" s="154"/>
      <c r="H1076" s="87"/>
      <c r="K1076" s="82"/>
    </row>
    <row r="1077" spans="2:11" ht="18.75" customHeight="1">
      <c r="B1077" s="66" t="s">
        <v>316</v>
      </c>
      <c r="C1077" s="153">
        <v>811</v>
      </c>
      <c r="D1077" s="50" t="s">
        <v>417</v>
      </c>
      <c r="E1077" s="50"/>
      <c r="F1077" s="50"/>
      <c r="G1077" s="154">
        <f>G1082+G1078</f>
        <v>703</v>
      </c>
      <c r="H1077" s="87" t="e">
        <f>G1077/#REF!</f>
        <v>#REF!</v>
      </c>
      <c r="K1077" s="82"/>
    </row>
    <row r="1078" spans="2:11" ht="21.75" customHeight="1">
      <c r="B1078" s="40" t="s">
        <v>438</v>
      </c>
      <c r="C1078" s="153">
        <v>811</v>
      </c>
      <c r="D1078" s="50" t="s">
        <v>417</v>
      </c>
      <c r="E1078" s="50" t="s">
        <v>409</v>
      </c>
      <c r="F1078" s="50"/>
      <c r="G1078" s="154">
        <f>SUM(G1079)</f>
        <v>703</v>
      </c>
      <c r="H1078" s="87" t="e">
        <f>G1078/#REF!</f>
        <v>#REF!</v>
      </c>
      <c r="K1078" s="82"/>
    </row>
    <row r="1079" spans="2:11" ht="18.75" customHeight="1">
      <c r="B1079" s="40" t="s">
        <v>682</v>
      </c>
      <c r="C1079" s="153">
        <v>811</v>
      </c>
      <c r="D1079" s="50" t="s">
        <v>417</v>
      </c>
      <c r="E1079" s="50" t="s">
        <v>409</v>
      </c>
      <c r="F1079" s="50" t="s">
        <v>683</v>
      </c>
      <c r="G1079" s="154">
        <f>SUM(G1080)</f>
        <v>703</v>
      </c>
      <c r="H1079" s="87" t="e">
        <f>G1079/#REF!</f>
        <v>#REF!</v>
      </c>
      <c r="K1079" s="82"/>
    </row>
    <row r="1080" spans="2:11" ht="19.5" customHeight="1">
      <c r="B1080" s="40" t="s">
        <v>684</v>
      </c>
      <c r="C1080" s="153">
        <v>811</v>
      </c>
      <c r="D1080" s="50" t="s">
        <v>417</v>
      </c>
      <c r="E1080" s="50" t="s">
        <v>409</v>
      </c>
      <c r="F1080" s="50" t="s">
        <v>685</v>
      </c>
      <c r="G1080" s="154">
        <f>SUM(G1081)</f>
        <v>703</v>
      </c>
      <c r="H1080" s="87" t="e">
        <f>G1080/#REF!</f>
        <v>#REF!</v>
      </c>
      <c r="K1080" s="82"/>
    </row>
    <row r="1081" spans="2:11" ht="35.25" customHeight="1">
      <c r="B1081" s="40" t="s">
        <v>151</v>
      </c>
      <c r="C1081" s="153">
        <v>811</v>
      </c>
      <c r="D1081" s="50" t="s">
        <v>417</v>
      </c>
      <c r="E1081" s="50" t="s">
        <v>409</v>
      </c>
      <c r="F1081" s="50" t="s">
        <v>685</v>
      </c>
      <c r="G1081" s="154">
        <v>703</v>
      </c>
      <c r="H1081" s="87" t="e">
        <f>G1081/#REF!</f>
        <v>#REF!</v>
      </c>
      <c r="K1081" s="82"/>
    </row>
    <row r="1082" spans="2:11" ht="18.75" customHeight="1" hidden="1">
      <c r="B1082" s="66" t="s">
        <v>440</v>
      </c>
      <c r="C1082" s="153">
        <v>811</v>
      </c>
      <c r="D1082" s="50" t="s">
        <v>417</v>
      </c>
      <c r="E1082" s="50" t="s">
        <v>413</v>
      </c>
      <c r="F1082" s="50"/>
      <c r="G1082" s="154">
        <f>G1083</f>
        <v>0</v>
      </c>
      <c r="H1082" s="87"/>
      <c r="K1082" s="82"/>
    </row>
    <row r="1083" spans="2:11" ht="19.5" customHeight="1" hidden="1">
      <c r="B1083" s="40" t="s">
        <v>27</v>
      </c>
      <c r="C1083" s="153">
        <v>811</v>
      </c>
      <c r="D1083" s="50" t="s">
        <v>417</v>
      </c>
      <c r="E1083" s="50" t="s">
        <v>413</v>
      </c>
      <c r="F1083" s="50" t="s">
        <v>28</v>
      </c>
      <c r="G1083" s="154">
        <f>G1084+G1086</f>
        <v>0</v>
      </c>
      <c r="H1083" s="87"/>
      <c r="K1083" s="82"/>
    </row>
    <row r="1084" spans="2:11" ht="36" customHeight="1" hidden="1">
      <c r="B1084" s="66" t="s">
        <v>343</v>
      </c>
      <c r="C1084" s="153">
        <v>811</v>
      </c>
      <c r="D1084" s="50" t="s">
        <v>417</v>
      </c>
      <c r="E1084" s="50" t="s">
        <v>413</v>
      </c>
      <c r="F1084" s="50" t="s">
        <v>32</v>
      </c>
      <c r="G1084" s="154">
        <f>G1085</f>
        <v>0</v>
      </c>
      <c r="H1084" s="87"/>
      <c r="K1084" s="82"/>
    </row>
    <row r="1085" spans="2:11" ht="19.5" customHeight="1" hidden="1">
      <c r="B1085" s="101" t="s">
        <v>484</v>
      </c>
      <c r="C1085" s="153">
        <v>811</v>
      </c>
      <c r="D1085" s="50" t="s">
        <v>417</v>
      </c>
      <c r="E1085" s="50" t="s">
        <v>413</v>
      </c>
      <c r="F1085" s="50" t="s">
        <v>32</v>
      </c>
      <c r="G1085" s="154"/>
      <c r="H1085" s="87"/>
      <c r="K1085" s="82"/>
    </row>
    <row r="1086" spans="2:11" ht="18" customHeight="1" hidden="1">
      <c r="B1086" s="66" t="s">
        <v>344</v>
      </c>
      <c r="C1086" s="153">
        <v>811</v>
      </c>
      <c r="D1086" s="50" t="s">
        <v>417</v>
      </c>
      <c r="E1086" s="50" t="s">
        <v>413</v>
      </c>
      <c r="F1086" s="50" t="s">
        <v>345</v>
      </c>
      <c r="G1086" s="154">
        <f>G1087</f>
        <v>0</v>
      </c>
      <c r="H1086" s="87"/>
      <c r="K1086" s="82"/>
    </row>
    <row r="1087" spans="2:11" ht="20.25" customHeight="1" hidden="1">
      <c r="B1087" s="101" t="s">
        <v>484</v>
      </c>
      <c r="C1087" s="153">
        <v>811</v>
      </c>
      <c r="D1087" s="50" t="s">
        <v>417</v>
      </c>
      <c r="E1087" s="50" t="s">
        <v>413</v>
      </c>
      <c r="F1087" s="50" t="s">
        <v>345</v>
      </c>
      <c r="G1087" s="154"/>
      <c r="H1087" s="87"/>
      <c r="K1087" s="82"/>
    </row>
    <row r="1088" spans="2:11" ht="20.25" customHeight="1">
      <c r="B1088" s="40" t="s">
        <v>309</v>
      </c>
      <c r="C1088" s="153">
        <v>811</v>
      </c>
      <c r="D1088" s="50" t="s">
        <v>421</v>
      </c>
      <c r="E1088" s="50"/>
      <c r="F1088" s="50"/>
      <c r="G1088" s="154">
        <f>SUM(G1089,G1093,G1104)</f>
        <v>28396.7</v>
      </c>
      <c r="H1088" s="87" t="e">
        <f>G1088/#REF!</f>
        <v>#REF!</v>
      </c>
      <c r="K1088" s="82"/>
    </row>
    <row r="1089" spans="2:11" ht="20.25" customHeight="1" hidden="1">
      <c r="B1089" s="40" t="s">
        <v>446</v>
      </c>
      <c r="C1089" s="153">
        <v>811</v>
      </c>
      <c r="D1089" s="50" t="s">
        <v>421</v>
      </c>
      <c r="E1089" s="50" t="s">
        <v>409</v>
      </c>
      <c r="F1089" s="50"/>
      <c r="G1089" s="154">
        <f>SUM(G1090)</f>
        <v>0</v>
      </c>
      <c r="H1089" s="87"/>
      <c r="K1089" s="82"/>
    </row>
    <row r="1090" spans="2:11" ht="20.25" customHeight="1" hidden="1">
      <c r="B1090" s="40" t="s">
        <v>41</v>
      </c>
      <c r="C1090" s="153">
        <v>811</v>
      </c>
      <c r="D1090" s="50" t="s">
        <v>421</v>
      </c>
      <c r="E1090" s="50" t="s">
        <v>409</v>
      </c>
      <c r="F1090" s="50" t="s">
        <v>42</v>
      </c>
      <c r="G1090" s="154">
        <f>SUM(G1091)</f>
        <v>0</v>
      </c>
      <c r="H1090" s="87"/>
      <c r="K1090" s="82"/>
    </row>
    <row r="1091" spans="2:11" ht="19.5" customHeight="1" hidden="1">
      <c r="B1091" s="40" t="s">
        <v>561</v>
      </c>
      <c r="C1091" s="153">
        <v>811</v>
      </c>
      <c r="D1091" s="50" t="s">
        <v>421</v>
      </c>
      <c r="E1091" s="50" t="s">
        <v>409</v>
      </c>
      <c r="F1091" s="50" t="s">
        <v>43</v>
      </c>
      <c r="G1091" s="154">
        <f>SUM(G1092)</f>
        <v>0</v>
      </c>
      <c r="H1091" s="87"/>
      <c r="K1091" s="82"/>
    </row>
    <row r="1092" spans="2:11" ht="37.5" customHeight="1" hidden="1">
      <c r="B1092" s="40" t="s">
        <v>151</v>
      </c>
      <c r="C1092" s="153">
        <v>811</v>
      </c>
      <c r="D1092" s="50" t="s">
        <v>421</v>
      </c>
      <c r="E1092" s="50" t="s">
        <v>409</v>
      </c>
      <c r="F1092" s="50" t="s">
        <v>43</v>
      </c>
      <c r="G1092" s="154"/>
      <c r="H1092" s="87"/>
      <c r="K1092" s="82"/>
    </row>
    <row r="1093" spans="2:11" ht="15.75" customHeight="1">
      <c r="B1093" s="40" t="s">
        <v>447</v>
      </c>
      <c r="C1093" s="153">
        <v>811</v>
      </c>
      <c r="D1093" s="50" t="s">
        <v>421</v>
      </c>
      <c r="E1093" s="50" t="s">
        <v>411</v>
      </c>
      <c r="F1093" s="50"/>
      <c r="G1093" s="154">
        <f>SUM(G1094,G1097,G1100)</f>
        <v>27203.7</v>
      </c>
      <c r="H1093" s="87" t="e">
        <f>G1093/#REF!</f>
        <v>#REF!</v>
      </c>
      <c r="K1093" s="82"/>
    </row>
    <row r="1094" spans="2:11" ht="16.5">
      <c r="B1094" s="40" t="s">
        <v>62</v>
      </c>
      <c r="C1094" s="153">
        <v>811</v>
      </c>
      <c r="D1094" s="50" t="s">
        <v>421</v>
      </c>
      <c r="E1094" s="50" t="s">
        <v>411</v>
      </c>
      <c r="F1094" s="50" t="s">
        <v>63</v>
      </c>
      <c r="G1094" s="154">
        <f>SUM(G1095)</f>
        <v>22290.5</v>
      </c>
      <c r="H1094" s="87" t="e">
        <f>G1094/#REF!</f>
        <v>#REF!</v>
      </c>
      <c r="K1094" s="82"/>
    </row>
    <row r="1095" spans="2:11" ht="18" customHeight="1">
      <c r="B1095" s="40" t="s">
        <v>561</v>
      </c>
      <c r="C1095" s="153">
        <v>811</v>
      </c>
      <c r="D1095" s="50" t="s">
        <v>421</v>
      </c>
      <c r="E1095" s="50" t="s">
        <v>411</v>
      </c>
      <c r="F1095" s="50" t="s">
        <v>64</v>
      </c>
      <c r="G1095" s="154">
        <f>SUM(G1096)</f>
        <v>22290.5</v>
      </c>
      <c r="H1095" s="87" t="e">
        <f>G1095/#REF!</f>
        <v>#REF!</v>
      </c>
      <c r="K1095" s="82"/>
    </row>
    <row r="1096" spans="2:11" ht="33.75" customHeight="1">
      <c r="B1096" s="40" t="s">
        <v>151</v>
      </c>
      <c r="C1096" s="153">
        <v>811</v>
      </c>
      <c r="D1096" s="50" t="s">
        <v>421</v>
      </c>
      <c r="E1096" s="50" t="s">
        <v>411</v>
      </c>
      <c r="F1096" s="50" t="s">
        <v>64</v>
      </c>
      <c r="G1096" s="154">
        <v>22290.5</v>
      </c>
      <c r="H1096" s="87" t="e">
        <f>G1096/#REF!</f>
        <v>#REF!</v>
      </c>
      <c r="K1096" s="82"/>
    </row>
    <row r="1097" spans="2:11" ht="16.5">
      <c r="B1097" s="40" t="s">
        <v>71</v>
      </c>
      <c r="C1097" s="153">
        <v>811</v>
      </c>
      <c r="D1097" s="50" t="s">
        <v>421</v>
      </c>
      <c r="E1097" s="50" t="s">
        <v>411</v>
      </c>
      <c r="F1097" s="50" t="s">
        <v>72</v>
      </c>
      <c r="G1097" s="154">
        <f>SUM(G1098)</f>
        <v>4913.200000000001</v>
      </c>
      <c r="H1097" s="87" t="e">
        <f>G1097/#REF!</f>
        <v>#REF!</v>
      </c>
      <c r="K1097" s="82"/>
    </row>
    <row r="1098" spans="2:11" ht="19.5" customHeight="1">
      <c r="B1098" s="40" t="s">
        <v>561</v>
      </c>
      <c r="C1098" s="153">
        <v>811</v>
      </c>
      <c r="D1098" s="50" t="s">
        <v>421</v>
      </c>
      <c r="E1098" s="50" t="s">
        <v>411</v>
      </c>
      <c r="F1098" s="50" t="s">
        <v>73</v>
      </c>
      <c r="G1098" s="154">
        <f>SUM(G1099)</f>
        <v>4913.200000000001</v>
      </c>
      <c r="H1098" s="87" t="e">
        <f>G1098/#REF!</f>
        <v>#REF!</v>
      </c>
      <c r="K1098" s="82"/>
    </row>
    <row r="1099" spans="2:11" ht="36" customHeight="1">
      <c r="B1099" s="40" t="s">
        <v>151</v>
      </c>
      <c r="C1099" s="153">
        <v>811</v>
      </c>
      <c r="D1099" s="50" t="s">
        <v>421</v>
      </c>
      <c r="E1099" s="50" t="s">
        <v>411</v>
      </c>
      <c r="F1099" s="50" t="s">
        <v>73</v>
      </c>
      <c r="G1099" s="154">
        <f>4913.1+0.1</f>
        <v>4913.200000000001</v>
      </c>
      <c r="H1099" s="87" t="e">
        <f>G1099/#REF!</f>
        <v>#REF!</v>
      </c>
      <c r="K1099" s="82"/>
    </row>
    <row r="1100" spans="2:11" ht="22.5" customHeight="1" hidden="1">
      <c r="B1100" s="40" t="s">
        <v>494</v>
      </c>
      <c r="C1100" s="153">
        <v>811</v>
      </c>
      <c r="D1100" s="50" t="s">
        <v>421</v>
      </c>
      <c r="E1100" s="50" t="s">
        <v>411</v>
      </c>
      <c r="F1100" s="50" t="s">
        <v>631</v>
      </c>
      <c r="G1100" s="154">
        <f>G1101</f>
        <v>0</v>
      </c>
      <c r="H1100" s="87"/>
      <c r="K1100" s="82"/>
    </row>
    <row r="1101" spans="2:11" ht="52.5" customHeight="1" hidden="1">
      <c r="B1101" s="41" t="s">
        <v>632</v>
      </c>
      <c r="C1101" s="153">
        <v>811</v>
      </c>
      <c r="D1101" s="50" t="s">
        <v>421</v>
      </c>
      <c r="E1101" s="50" t="s">
        <v>411</v>
      </c>
      <c r="F1101" s="50" t="s">
        <v>633</v>
      </c>
      <c r="G1101" s="154">
        <f>G1102</f>
        <v>0</v>
      </c>
      <c r="H1101" s="87"/>
      <c r="K1101" s="82"/>
    </row>
    <row r="1102" spans="2:11" ht="69.75" customHeight="1" hidden="1">
      <c r="B1102" s="101" t="s">
        <v>82</v>
      </c>
      <c r="C1102" s="153">
        <v>811</v>
      </c>
      <c r="D1102" s="50" t="s">
        <v>421</v>
      </c>
      <c r="E1102" s="50" t="s">
        <v>411</v>
      </c>
      <c r="F1102" s="50" t="s">
        <v>83</v>
      </c>
      <c r="G1102" s="154">
        <f>G1103</f>
        <v>0</v>
      </c>
      <c r="H1102" s="87"/>
      <c r="K1102" s="82"/>
    </row>
    <row r="1103" spans="2:11" ht="20.25" customHeight="1" hidden="1">
      <c r="B1103" s="66" t="s">
        <v>614</v>
      </c>
      <c r="C1103" s="153">
        <v>811</v>
      </c>
      <c r="D1103" s="50" t="s">
        <v>421</v>
      </c>
      <c r="E1103" s="50" t="s">
        <v>411</v>
      </c>
      <c r="F1103" s="50" t="s">
        <v>83</v>
      </c>
      <c r="G1103" s="154"/>
      <c r="H1103" s="87"/>
      <c r="K1103" s="82"/>
    </row>
    <row r="1104" spans="2:11" ht="20.25" customHeight="1">
      <c r="B1104" s="40" t="s">
        <v>450</v>
      </c>
      <c r="C1104" s="153">
        <v>811</v>
      </c>
      <c r="D1104" s="50" t="s">
        <v>421</v>
      </c>
      <c r="E1104" s="50" t="s">
        <v>421</v>
      </c>
      <c r="F1104" s="50"/>
      <c r="G1104" s="154">
        <f>G1105</f>
        <v>1193</v>
      </c>
      <c r="H1104" s="87" t="e">
        <f>G1104/#REF!</f>
        <v>#REF!</v>
      </c>
      <c r="K1104" s="82"/>
    </row>
    <row r="1105" spans="2:11" ht="20.25" customHeight="1">
      <c r="B1105" s="40" t="s">
        <v>494</v>
      </c>
      <c r="C1105" s="153">
        <v>811</v>
      </c>
      <c r="D1105" s="50" t="s">
        <v>421</v>
      </c>
      <c r="E1105" s="50" t="s">
        <v>421</v>
      </c>
      <c r="F1105" s="50" t="s">
        <v>631</v>
      </c>
      <c r="G1105" s="154">
        <f>G1106</f>
        <v>1193</v>
      </c>
      <c r="H1105" s="87" t="e">
        <f>G1105/#REF!</f>
        <v>#REF!</v>
      </c>
      <c r="K1105" s="82"/>
    </row>
    <row r="1106" spans="2:11" ht="50.25" customHeight="1">
      <c r="B1106" s="41" t="s">
        <v>105</v>
      </c>
      <c r="C1106" s="153">
        <v>811</v>
      </c>
      <c r="D1106" s="50" t="s">
        <v>421</v>
      </c>
      <c r="E1106" s="50" t="s">
        <v>421</v>
      </c>
      <c r="F1106" s="50" t="s">
        <v>106</v>
      </c>
      <c r="G1106" s="154">
        <f>G1107</f>
        <v>1193</v>
      </c>
      <c r="H1106" s="87" t="e">
        <f>G1106/#REF!</f>
        <v>#REF!</v>
      </c>
      <c r="K1106" s="82"/>
    </row>
    <row r="1107" spans="2:11" ht="36.75" customHeight="1">
      <c r="B1107" s="40" t="s">
        <v>151</v>
      </c>
      <c r="C1107" s="153">
        <v>811</v>
      </c>
      <c r="D1107" s="50" t="s">
        <v>421</v>
      </c>
      <c r="E1107" s="50" t="s">
        <v>421</v>
      </c>
      <c r="F1107" s="50" t="s">
        <v>106</v>
      </c>
      <c r="G1107" s="154">
        <v>1193</v>
      </c>
      <c r="H1107" s="87" t="e">
        <f>G1107/#REF!</f>
        <v>#REF!</v>
      </c>
      <c r="K1107" s="82"/>
    </row>
    <row r="1108" spans="2:11" ht="18" customHeight="1" hidden="1">
      <c r="B1108" s="40" t="s">
        <v>331</v>
      </c>
      <c r="C1108" s="153">
        <v>811</v>
      </c>
      <c r="D1108" s="50" t="s">
        <v>431</v>
      </c>
      <c r="E1108" s="50"/>
      <c r="F1108" s="50"/>
      <c r="G1108" s="154">
        <f>SUM(G1109)</f>
        <v>0</v>
      </c>
      <c r="H1108" s="87"/>
      <c r="K1108" s="82"/>
    </row>
    <row r="1109" spans="2:11" ht="18" customHeight="1" hidden="1">
      <c r="B1109" s="40" t="s">
        <v>162</v>
      </c>
      <c r="C1109" s="153">
        <v>811</v>
      </c>
      <c r="D1109" s="50" t="s">
        <v>431</v>
      </c>
      <c r="E1109" s="50" t="s">
        <v>409</v>
      </c>
      <c r="F1109" s="50"/>
      <c r="G1109" s="154">
        <f>SUM(G1110)</f>
        <v>0</v>
      </c>
      <c r="H1109" s="87"/>
      <c r="K1109" s="82"/>
    </row>
    <row r="1110" spans="2:11" ht="18.75" customHeight="1" hidden="1">
      <c r="B1110" s="40" t="s">
        <v>167</v>
      </c>
      <c r="C1110" s="153">
        <v>811</v>
      </c>
      <c r="D1110" s="50" t="s">
        <v>431</v>
      </c>
      <c r="E1110" s="50" t="s">
        <v>409</v>
      </c>
      <c r="F1110" s="50" t="s">
        <v>168</v>
      </c>
      <c r="G1110" s="154">
        <f>SUM(G1111)</f>
        <v>0</v>
      </c>
      <c r="H1110" s="87"/>
      <c r="K1110" s="82"/>
    </row>
    <row r="1111" spans="2:11" ht="18" customHeight="1" hidden="1">
      <c r="B1111" s="40" t="s">
        <v>561</v>
      </c>
      <c r="C1111" s="153">
        <v>811</v>
      </c>
      <c r="D1111" s="50" t="s">
        <v>431</v>
      </c>
      <c r="E1111" s="50" t="s">
        <v>409</v>
      </c>
      <c r="F1111" s="50" t="s">
        <v>169</v>
      </c>
      <c r="G1111" s="154">
        <f>SUM(G1112)</f>
        <v>0</v>
      </c>
      <c r="H1111" s="87"/>
      <c r="K1111" s="82"/>
    </row>
    <row r="1112" spans="2:11" ht="33" customHeight="1" hidden="1">
      <c r="B1112" s="40" t="s">
        <v>151</v>
      </c>
      <c r="C1112" s="153">
        <v>811</v>
      </c>
      <c r="D1112" s="50" t="s">
        <v>431</v>
      </c>
      <c r="E1112" s="50" t="s">
        <v>409</v>
      </c>
      <c r="F1112" s="50" t="s">
        <v>169</v>
      </c>
      <c r="G1112" s="154"/>
      <c r="H1112" s="87"/>
      <c r="K1112" s="82"/>
    </row>
    <row r="1113" spans="2:11" ht="18" customHeight="1">
      <c r="B1113" s="40" t="s">
        <v>346</v>
      </c>
      <c r="C1113" s="153">
        <v>811</v>
      </c>
      <c r="D1113" s="155" t="s">
        <v>427</v>
      </c>
      <c r="E1113" s="155"/>
      <c r="F1113" s="50"/>
      <c r="G1113" s="154">
        <f>G1114+G1118</f>
        <v>127509.1</v>
      </c>
      <c r="H1113" s="87" t="e">
        <f>G1113/#REF!</f>
        <v>#REF!</v>
      </c>
      <c r="K1113" s="82"/>
    </row>
    <row r="1114" spans="2:11" ht="18" customHeight="1">
      <c r="B1114" s="40" t="s">
        <v>456</v>
      </c>
      <c r="C1114" s="153">
        <v>811</v>
      </c>
      <c r="D1114" s="50" t="s">
        <v>427</v>
      </c>
      <c r="E1114" s="50" t="s">
        <v>409</v>
      </c>
      <c r="F1114" s="50"/>
      <c r="G1114" s="154">
        <f>SUM(G1115)</f>
        <v>9031.3</v>
      </c>
      <c r="H1114" s="87" t="e">
        <f>G1114/#REF!</f>
        <v>#REF!</v>
      </c>
      <c r="K1114" s="82"/>
    </row>
    <row r="1115" spans="2:11" ht="18" customHeight="1">
      <c r="B1115" s="66" t="s">
        <v>188</v>
      </c>
      <c r="C1115" s="153">
        <v>811</v>
      </c>
      <c r="D1115" s="50" t="s">
        <v>427</v>
      </c>
      <c r="E1115" s="50" t="s">
        <v>409</v>
      </c>
      <c r="F1115" s="50" t="s">
        <v>189</v>
      </c>
      <c r="G1115" s="154">
        <f>SUM(G1116)</f>
        <v>9031.3</v>
      </c>
      <c r="H1115" s="87" t="e">
        <f>G1115/#REF!</f>
        <v>#REF!</v>
      </c>
      <c r="K1115" s="82"/>
    </row>
    <row r="1116" spans="2:11" ht="18" customHeight="1">
      <c r="B1116" s="40" t="s">
        <v>561</v>
      </c>
      <c r="C1116" s="153">
        <v>811</v>
      </c>
      <c r="D1116" s="50" t="s">
        <v>427</v>
      </c>
      <c r="E1116" s="50" t="s">
        <v>409</v>
      </c>
      <c r="F1116" s="50" t="s">
        <v>190</v>
      </c>
      <c r="G1116" s="154">
        <f>SUM(G1117)</f>
        <v>9031.3</v>
      </c>
      <c r="H1116" s="87" t="e">
        <f>G1116/#REF!</f>
        <v>#REF!</v>
      </c>
      <c r="K1116" s="82"/>
    </row>
    <row r="1117" spans="2:11" ht="35.25" customHeight="1">
      <c r="B1117" s="40" t="s">
        <v>151</v>
      </c>
      <c r="C1117" s="153">
        <v>811</v>
      </c>
      <c r="D1117" s="50" t="s">
        <v>427</v>
      </c>
      <c r="E1117" s="50" t="s">
        <v>409</v>
      </c>
      <c r="F1117" s="50" t="s">
        <v>190</v>
      </c>
      <c r="G1117" s="154">
        <v>9031.3</v>
      </c>
      <c r="H1117" s="87" t="e">
        <f>G1117/#REF!</f>
        <v>#REF!</v>
      </c>
      <c r="K1117" s="82"/>
    </row>
    <row r="1118" spans="2:11" ht="16.5" customHeight="1">
      <c r="B1118" s="66" t="s">
        <v>461</v>
      </c>
      <c r="C1118" s="153">
        <v>811</v>
      </c>
      <c r="D1118" s="155" t="s">
        <v>427</v>
      </c>
      <c r="E1118" s="50" t="s">
        <v>427</v>
      </c>
      <c r="F1118" s="50"/>
      <c r="G1118" s="154">
        <f>G1119</f>
        <v>118477.8</v>
      </c>
      <c r="H1118" s="87" t="e">
        <f>G1118/#REF!</f>
        <v>#REF!</v>
      </c>
      <c r="K1118" s="82"/>
    </row>
    <row r="1119" spans="2:11" ht="35.25" customHeight="1">
      <c r="B1119" s="66" t="s">
        <v>185</v>
      </c>
      <c r="C1119" s="153">
        <v>811</v>
      </c>
      <c r="D1119" s="155" t="s">
        <v>427</v>
      </c>
      <c r="E1119" s="50" t="s">
        <v>427</v>
      </c>
      <c r="F1119" s="50" t="s">
        <v>186</v>
      </c>
      <c r="G1119" s="154">
        <f>G1120</f>
        <v>118477.8</v>
      </c>
      <c r="H1119" s="87" t="e">
        <f>G1119/#REF!</f>
        <v>#REF!</v>
      </c>
      <c r="K1119" s="82"/>
    </row>
    <row r="1120" spans="2:11" ht="49.5" customHeight="1">
      <c r="B1120" s="66" t="s">
        <v>382</v>
      </c>
      <c r="C1120" s="153">
        <v>811</v>
      </c>
      <c r="D1120" s="155" t="s">
        <v>427</v>
      </c>
      <c r="E1120" s="50" t="s">
        <v>427</v>
      </c>
      <c r="F1120" s="50" t="s">
        <v>199</v>
      </c>
      <c r="G1120" s="154">
        <f>G1121</f>
        <v>118477.8</v>
      </c>
      <c r="H1120" s="87" t="e">
        <f>G1120/#REF!</f>
        <v>#REF!</v>
      </c>
      <c r="K1120" s="82"/>
    </row>
    <row r="1121" spans="2:11" ht="35.25" customHeight="1">
      <c r="B1121" s="40" t="s">
        <v>151</v>
      </c>
      <c r="C1121" s="153">
        <v>811</v>
      </c>
      <c r="D1121" s="155" t="s">
        <v>427</v>
      </c>
      <c r="E1121" s="50" t="s">
        <v>427</v>
      </c>
      <c r="F1121" s="50" t="s">
        <v>199</v>
      </c>
      <c r="G1121" s="154">
        <v>118477.8</v>
      </c>
      <c r="H1121" s="87" t="e">
        <f>G1121/#REF!</f>
        <v>#REF!</v>
      </c>
      <c r="K1121" s="82"/>
    </row>
    <row r="1122" spans="2:11" ht="16.5" customHeight="1">
      <c r="B1122" s="115" t="s">
        <v>347</v>
      </c>
      <c r="C1122" s="153">
        <v>811</v>
      </c>
      <c r="D1122" s="50"/>
      <c r="E1122" s="50"/>
      <c r="F1122" s="50"/>
      <c r="G1122" s="154">
        <f>G1165+G1205+G1232+G1243+G1123+G1251</f>
        <v>968377.2000000001</v>
      </c>
      <c r="H1122" s="87" t="e">
        <f>G1122/#REF!</f>
        <v>#REF!</v>
      </c>
      <c r="K1122" s="82"/>
    </row>
    <row r="1123" spans="2:11" ht="17.25" customHeight="1">
      <c r="B1123" s="101" t="s">
        <v>307</v>
      </c>
      <c r="C1123" s="153">
        <v>811</v>
      </c>
      <c r="D1123" s="50" t="s">
        <v>415</v>
      </c>
      <c r="E1123" s="50"/>
      <c r="F1123" s="50"/>
      <c r="G1123" s="154">
        <f>G1124+G1160</f>
        <v>849212.7000000001</v>
      </c>
      <c r="H1123" s="87" t="e">
        <f>G1123/#REF!</f>
        <v>#REF!</v>
      </c>
      <c r="K1123" s="82"/>
    </row>
    <row r="1124" spans="2:11" ht="18" customHeight="1">
      <c r="B1124" s="53" t="s">
        <v>432</v>
      </c>
      <c r="C1124" s="153">
        <v>811</v>
      </c>
      <c r="D1124" s="50" t="s">
        <v>415</v>
      </c>
      <c r="E1124" s="50" t="s">
        <v>427</v>
      </c>
      <c r="F1124" s="50"/>
      <c r="G1124" s="154">
        <f>G1125+G1149+G1145</f>
        <v>849114.1000000001</v>
      </c>
      <c r="H1124" s="87" t="e">
        <f>G1124/#REF!</f>
        <v>#REF!</v>
      </c>
      <c r="K1124" s="82"/>
    </row>
    <row r="1125" spans="2:11" ht="32.25" customHeight="1">
      <c r="B1125" s="101" t="s">
        <v>608</v>
      </c>
      <c r="C1125" s="153">
        <v>811</v>
      </c>
      <c r="D1125" s="50" t="s">
        <v>415</v>
      </c>
      <c r="E1125" s="50" t="s">
        <v>427</v>
      </c>
      <c r="F1125" s="50" t="s">
        <v>609</v>
      </c>
      <c r="G1125" s="154">
        <f>G1126</f>
        <v>22160.899999999998</v>
      </c>
      <c r="H1125" s="87" t="e">
        <f>G1125/#REF!</f>
        <v>#REF!</v>
      </c>
      <c r="K1125" s="82"/>
    </row>
    <row r="1126" spans="2:11" ht="27" customHeight="1">
      <c r="B1126" s="101" t="s">
        <v>610</v>
      </c>
      <c r="C1126" s="153">
        <v>811</v>
      </c>
      <c r="D1126" s="50" t="s">
        <v>415</v>
      </c>
      <c r="E1126" s="50" t="s">
        <v>427</v>
      </c>
      <c r="F1126" s="50" t="s">
        <v>611</v>
      </c>
      <c r="G1126" s="154">
        <f>G1127+G1129+G1133+G1135+G1141+G1137+G1139+G1131+G1143</f>
        <v>22160.899999999998</v>
      </c>
      <c r="H1126" s="87" t="e">
        <f>G1126/#REF!</f>
        <v>#REF!</v>
      </c>
      <c r="K1126" s="82"/>
    </row>
    <row r="1127" spans="2:11" ht="17.25" customHeight="1">
      <c r="B1127" s="101" t="s">
        <v>612</v>
      </c>
      <c r="C1127" s="153">
        <v>811</v>
      </c>
      <c r="D1127" s="50" t="s">
        <v>415</v>
      </c>
      <c r="E1127" s="50" t="s">
        <v>427</v>
      </c>
      <c r="F1127" s="50" t="s">
        <v>613</v>
      </c>
      <c r="G1127" s="154">
        <f>G1128</f>
        <v>746.4</v>
      </c>
      <c r="H1127" s="87" t="e">
        <f>G1127/#REF!</f>
        <v>#REF!</v>
      </c>
      <c r="K1127" s="82"/>
    </row>
    <row r="1128" spans="2:11" ht="18" customHeight="1">
      <c r="B1128" s="66" t="s">
        <v>614</v>
      </c>
      <c r="C1128" s="153">
        <v>811</v>
      </c>
      <c r="D1128" s="50" t="s">
        <v>415</v>
      </c>
      <c r="E1128" s="50" t="s">
        <v>427</v>
      </c>
      <c r="F1128" s="50" t="s">
        <v>613</v>
      </c>
      <c r="G1128" s="154">
        <v>746.4</v>
      </c>
      <c r="H1128" s="87" t="e">
        <f>G1128/#REF!</f>
        <v>#REF!</v>
      </c>
      <c r="K1128" s="82"/>
    </row>
    <row r="1129" spans="2:11" ht="18" customHeight="1">
      <c r="B1129" s="101" t="s">
        <v>150</v>
      </c>
      <c r="C1129" s="153">
        <v>811</v>
      </c>
      <c r="D1129" s="50" t="s">
        <v>415</v>
      </c>
      <c r="E1129" s="50" t="s">
        <v>427</v>
      </c>
      <c r="F1129" s="50" t="s">
        <v>616</v>
      </c>
      <c r="G1129" s="154">
        <f>G1130</f>
        <v>7661.1</v>
      </c>
      <c r="H1129" s="87" t="e">
        <f>G1129/#REF!</f>
        <v>#REF!</v>
      </c>
      <c r="K1129" s="82"/>
    </row>
    <row r="1130" spans="2:11" ht="18" customHeight="1">
      <c r="B1130" s="66" t="s">
        <v>614</v>
      </c>
      <c r="C1130" s="153">
        <v>811</v>
      </c>
      <c r="D1130" s="50" t="s">
        <v>415</v>
      </c>
      <c r="E1130" s="50" t="s">
        <v>427</v>
      </c>
      <c r="F1130" s="50" t="s">
        <v>616</v>
      </c>
      <c r="G1130" s="113">
        <v>7661.1</v>
      </c>
      <c r="H1130" s="87" t="e">
        <f>G1130/#REF!</f>
        <v>#REF!</v>
      </c>
      <c r="K1130" s="82"/>
    </row>
    <row r="1131" spans="2:11" ht="18" customHeight="1">
      <c r="B1131" s="40" t="s">
        <v>51</v>
      </c>
      <c r="C1131" s="153">
        <v>811</v>
      </c>
      <c r="D1131" s="50" t="s">
        <v>415</v>
      </c>
      <c r="E1131" s="50" t="s">
        <v>427</v>
      </c>
      <c r="F1131" s="50" t="s">
        <v>262</v>
      </c>
      <c r="G1131" s="154">
        <f>G1132</f>
        <v>7897.7</v>
      </c>
      <c r="H1131" s="87" t="e">
        <f>G1131/#REF!</f>
        <v>#REF!</v>
      </c>
      <c r="K1131" s="82"/>
    </row>
    <row r="1132" spans="2:11" ht="18" customHeight="1">
      <c r="B1132" s="66" t="s">
        <v>614</v>
      </c>
      <c r="C1132" s="153">
        <v>811</v>
      </c>
      <c r="D1132" s="50" t="s">
        <v>415</v>
      </c>
      <c r="E1132" s="50" t="s">
        <v>427</v>
      </c>
      <c r="F1132" s="50" t="s">
        <v>262</v>
      </c>
      <c r="G1132" s="113">
        <v>7897.7</v>
      </c>
      <c r="H1132" s="87" t="e">
        <f>G1132/#REF!</f>
        <v>#REF!</v>
      </c>
      <c r="K1132" s="82"/>
    </row>
    <row r="1133" spans="2:11" ht="31.5" customHeight="1">
      <c r="B1133" s="66" t="s">
        <v>148</v>
      </c>
      <c r="C1133" s="153">
        <v>811</v>
      </c>
      <c r="D1133" s="50" t="s">
        <v>415</v>
      </c>
      <c r="E1133" s="50" t="s">
        <v>427</v>
      </c>
      <c r="F1133" s="50" t="s">
        <v>617</v>
      </c>
      <c r="G1133" s="113">
        <f>G1134</f>
        <v>33.4</v>
      </c>
      <c r="H1133" s="87" t="e">
        <f>G1133/#REF!</f>
        <v>#REF!</v>
      </c>
      <c r="K1133" s="82"/>
    </row>
    <row r="1134" spans="2:11" ht="18" customHeight="1">
      <c r="B1134" s="66" t="s">
        <v>614</v>
      </c>
      <c r="C1134" s="153">
        <v>811</v>
      </c>
      <c r="D1134" s="50" t="s">
        <v>415</v>
      </c>
      <c r="E1134" s="50" t="s">
        <v>427</v>
      </c>
      <c r="F1134" s="50" t="s">
        <v>617</v>
      </c>
      <c r="G1134" s="113">
        <v>33.4</v>
      </c>
      <c r="H1134" s="87" t="e">
        <f>G1134/#REF!</f>
        <v>#REF!</v>
      </c>
      <c r="K1134" s="82"/>
    </row>
    <row r="1135" spans="2:11" ht="26.25" customHeight="1">
      <c r="B1135" s="66" t="s">
        <v>149</v>
      </c>
      <c r="C1135" s="153">
        <v>811</v>
      </c>
      <c r="D1135" s="50" t="s">
        <v>415</v>
      </c>
      <c r="E1135" s="50" t="s">
        <v>427</v>
      </c>
      <c r="F1135" s="50" t="s">
        <v>618</v>
      </c>
      <c r="G1135" s="154">
        <f>G1136</f>
        <v>322.3</v>
      </c>
      <c r="H1135" s="87" t="e">
        <f>G1135/#REF!</f>
        <v>#REF!</v>
      </c>
      <c r="K1135" s="82"/>
    </row>
    <row r="1136" spans="2:11" ht="18" customHeight="1">
      <c r="B1136" s="66" t="s">
        <v>614</v>
      </c>
      <c r="C1136" s="153">
        <v>811</v>
      </c>
      <c r="D1136" s="50" t="s">
        <v>415</v>
      </c>
      <c r="E1136" s="50" t="s">
        <v>427</v>
      </c>
      <c r="F1136" s="50" t="s">
        <v>618</v>
      </c>
      <c r="G1136" s="113">
        <f>322.2+0.1</f>
        <v>322.3</v>
      </c>
      <c r="H1136" s="87" t="e">
        <f>G1136/#REF!</f>
        <v>#REF!</v>
      </c>
      <c r="K1136" s="82"/>
    </row>
    <row r="1137" spans="2:11" ht="18" customHeight="1" hidden="1">
      <c r="B1137" s="66" t="s">
        <v>619</v>
      </c>
      <c r="C1137" s="153">
        <v>811</v>
      </c>
      <c r="D1137" s="50" t="s">
        <v>415</v>
      </c>
      <c r="E1137" s="50" t="s">
        <v>427</v>
      </c>
      <c r="F1137" s="50" t="s">
        <v>620</v>
      </c>
      <c r="G1137" s="113"/>
      <c r="H1137" s="87"/>
      <c r="K1137" s="82"/>
    </row>
    <row r="1138" spans="2:11" ht="18" customHeight="1" hidden="1">
      <c r="B1138" s="66" t="s">
        <v>614</v>
      </c>
      <c r="C1138" s="153">
        <v>811</v>
      </c>
      <c r="D1138" s="50" t="s">
        <v>415</v>
      </c>
      <c r="E1138" s="50" t="s">
        <v>427</v>
      </c>
      <c r="F1138" s="50" t="s">
        <v>620</v>
      </c>
      <c r="G1138" s="113"/>
      <c r="H1138" s="87"/>
      <c r="K1138" s="82"/>
    </row>
    <row r="1139" spans="2:11" ht="34.5" customHeight="1" hidden="1">
      <c r="B1139" s="66" t="s">
        <v>621</v>
      </c>
      <c r="C1139" s="153">
        <v>811</v>
      </c>
      <c r="D1139" s="50" t="s">
        <v>415</v>
      </c>
      <c r="E1139" s="50" t="s">
        <v>427</v>
      </c>
      <c r="F1139" s="50" t="s">
        <v>622</v>
      </c>
      <c r="G1139" s="113"/>
      <c r="H1139" s="87"/>
      <c r="K1139" s="82"/>
    </row>
    <row r="1140" spans="2:11" ht="18" customHeight="1" hidden="1">
      <c r="B1140" s="66" t="s">
        <v>614</v>
      </c>
      <c r="C1140" s="153">
        <v>811</v>
      </c>
      <c r="D1140" s="50" t="s">
        <v>415</v>
      </c>
      <c r="E1140" s="50" t="s">
        <v>427</v>
      </c>
      <c r="F1140" s="50" t="s">
        <v>622</v>
      </c>
      <c r="G1140" s="113"/>
      <c r="H1140" s="87"/>
      <c r="K1140" s="82"/>
    </row>
    <row r="1141" spans="2:11" ht="33" customHeight="1" hidden="1">
      <c r="B1141" s="66" t="s">
        <v>623</v>
      </c>
      <c r="C1141" s="153">
        <v>811</v>
      </c>
      <c r="D1141" s="50" t="s">
        <v>415</v>
      </c>
      <c r="E1141" s="50" t="s">
        <v>427</v>
      </c>
      <c r="F1141" s="50" t="s">
        <v>624</v>
      </c>
      <c r="G1141" s="113"/>
      <c r="H1141" s="87"/>
      <c r="K1141" s="82"/>
    </row>
    <row r="1142" spans="2:11" ht="18" customHeight="1" hidden="1">
      <c r="B1142" s="66" t="s">
        <v>614</v>
      </c>
      <c r="C1142" s="153">
        <v>811</v>
      </c>
      <c r="D1142" s="50" t="s">
        <v>415</v>
      </c>
      <c r="E1142" s="50" t="s">
        <v>427</v>
      </c>
      <c r="F1142" s="50" t="s">
        <v>624</v>
      </c>
      <c r="G1142" s="113"/>
      <c r="H1142" s="87"/>
      <c r="K1142" s="82"/>
    </row>
    <row r="1143" spans="2:11" ht="42" customHeight="1">
      <c r="B1143" s="66" t="s">
        <v>264</v>
      </c>
      <c r="C1143" s="153">
        <v>811</v>
      </c>
      <c r="D1143" s="50" t="s">
        <v>415</v>
      </c>
      <c r="E1143" s="50" t="s">
        <v>427</v>
      </c>
      <c r="F1143" s="50" t="s">
        <v>52</v>
      </c>
      <c r="G1143" s="154">
        <f>G1144</f>
        <v>5500</v>
      </c>
      <c r="H1143" s="87" t="e">
        <f>G1143/#REF!</f>
        <v>#REF!</v>
      </c>
      <c r="K1143" s="82"/>
    </row>
    <row r="1144" spans="2:11" ht="18" customHeight="1">
      <c r="B1144" s="66" t="s">
        <v>614</v>
      </c>
      <c r="C1144" s="153">
        <v>811</v>
      </c>
      <c r="D1144" s="50" t="s">
        <v>415</v>
      </c>
      <c r="E1144" s="50" t="s">
        <v>427</v>
      </c>
      <c r="F1144" s="50" t="s">
        <v>52</v>
      </c>
      <c r="G1144" s="113">
        <v>5500</v>
      </c>
      <c r="H1144" s="87" t="e">
        <f>G1144/#REF!</f>
        <v>#REF!</v>
      </c>
      <c r="K1144" s="82"/>
    </row>
    <row r="1145" spans="2:11" ht="18" customHeight="1">
      <c r="B1145" s="53" t="s">
        <v>625</v>
      </c>
      <c r="C1145" s="153">
        <v>811</v>
      </c>
      <c r="D1145" s="50" t="s">
        <v>415</v>
      </c>
      <c r="E1145" s="50" t="s">
        <v>427</v>
      </c>
      <c r="F1145" s="50" t="s">
        <v>626</v>
      </c>
      <c r="G1145" s="154">
        <f>G1146</f>
        <v>616953.2000000001</v>
      </c>
      <c r="H1145" s="87" t="e">
        <f>G1145/#REF!</f>
        <v>#REF!</v>
      </c>
      <c r="K1145" s="82"/>
    </row>
    <row r="1146" spans="2:11" ht="18" customHeight="1">
      <c r="B1146" s="44" t="s">
        <v>367</v>
      </c>
      <c r="C1146" s="153">
        <v>811</v>
      </c>
      <c r="D1146" s="50" t="s">
        <v>415</v>
      </c>
      <c r="E1146" s="50" t="s">
        <v>427</v>
      </c>
      <c r="F1146" s="50" t="s">
        <v>368</v>
      </c>
      <c r="G1146" s="154">
        <f>G1147</f>
        <v>616953.2000000001</v>
      </c>
      <c r="H1146" s="87" t="e">
        <f>G1146/#REF!</f>
        <v>#REF!</v>
      </c>
      <c r="K1146" s="82"/>
    </row>
    <row r="1147" spans="2:11" ht="36.75" customHeight="1">
      <c r="B1147" s="53" t="s">
        <v>376</v>
      </c>
      <c r="C1147" s="153">
        <v>811</v>
      </c>
      <c r="D1147" s="50" t="s">
        <v>415</v>
      </c>
      <c r="E1147" s="50" t="s">
        <v>427</v>
      </c>
      <c r="F1147" s="50" t="s">
        <v>375</v>
      </c>
      <c r="G1147" s="154">
        <f>G1148</f>
        <v>616953.2000000001</v>
      </c>
      <c r="H1147" s="87" t="e">
        <f>G1147/#REF!</f>
        <v>#REF!</v>
      </c>
      <c r="K1147" s="82"/>
    </row>
    <row r="1148" spans="2:11" ht="18" customHeight="1">
      <c r="B1148" s="101" t="s">
        <v>371</v>
      </c>
      <c r="C1148" s="153">
        <v>811</v>
      </c>
      <c r="D1148" s="50" t="s">
        <v>415</v>
      </c>
      <c r="E1148" s="50" t="s">
        <v>427</v>
      </c>
      <c r="F1148" s="50" t="s">
        <v>375</v>
      </c>
      <c r="G1148" s="113">
        <f>616953.3-0.1</f>
        <v>616953.2000000001</v>
      </c>
      <c r="H1148" s="87" t="e">
        <f>G1148/#REF!</f>
        <v>#REF!</v>
      </c>
      <c r="K1148" s="82"/>
    </row>
    <row r="1149" spans="2:11" ht="18" customHeight="1">
      <c r="B1149" s="40" t="s">
        <v>494</v>
      </c>
      <c r="C1149" s="153">
        <v>811</v>
      </c>
      <c r="D1149" s="50" t="s">
        <v>415</v>
      </c>
      <c r="E1149" s="50" t="s">
        <v>427</v>
      </c>
      <c r="F1149" s="50" t="s">
        <v>631</v>
      </c>
      <c r="G1149" s="154">
        <f>G1150+G1153</f>
        <v>210000</v>
      </c>
      <c r="H1149" s="87" t="e">
        <f>G1149/#REF!</f>
        <v>#REF!</v>
      </c>
      <c r="K1149" s="82"/>
    </row>
    <row r="1150" spans="2:11" ht="52.5" customHeight="1">
      <c r="B1150" s="53" t="s">
        <v>632</v>
      </c>
      <c r="C1150" s="153">
        <v>811</v>
      </c>
      <c r="D1150" s="155" t="s">
        <v>415</v>
      </c>
      <c r="E1150" s="50" t="s">
        <v>427</v>
      </c>
      <c r="F1150" s="50" t="s">
        <v>633</v>
      </c>
      <c r="G1150" s="154">
        <f>G1151</f>
        <v>210000</v>
      </c>
      <c r="H1150" s="87" t="e">
        <f>G1150/#REF!</f>
        <v>#REF!</v>
      </c>
      <c r="K1150" s="82"/>
    </row>
    <row r="1151" spans="2:11" ht="37.5" customHeight="1">
      <c r="B1151" s="40" t="s">
        <v>634</v>
      </c>
      <c r="C1151" s="153">
        <v>811</v>
      </c>
      <c r="D1151" s="155" t="s">
        <v>415</v>
      </c>
      <c r="E1151" s="50" t="s">
        <v>427</v>
      </c>
      <c r="F1151" s="50" t="s">
        <v>635</v>
      </c>
      <c r="G1151" s="154">
        <f>G1152</f>
        <v>210000</v>
      </c>
      <c r="H1151" s="87" t="e">
        <f>G1151/#REF!</f>
        <v>#REF!</v>
      </c>
      <c r="K1151" s="82"/>
    </row>
    <row r="1152" spans="2:11" ht="18" customHeight="1">
      <c r="B1152" s="66" t="s">
        <v>614</v>
      </c>
      <c r="C1152" s="153">
        <v>811</v>
      </c>
      <c r="D1152" s="155" t="s">
        <v>415</v>
      </c>
      <c r="E1152" s="50" t="s">
        <v>427</v>
      </c>
      <c r="F1152" s="50" t="s">
        <v>635</v>
      </c>
      <c r="G1152" s="113">
        <v>210000</v>
      </c>
      <c r="H1152" s="87" t="e">
        <f>G1152/#REF!</f>
        <v>#REF!</v>
      </c>
      <c r="K1152" s="82"/>
    </row>
    <row r="1153" spans="2:11" ht="39.75" customHeight="1" hidden="1">
      <c r="B1153" s="53" t="s">
        <v>636</v>
      </c>
      <c r="C1153" s="153">
        <v>811</v>
      </c>
      <c r="D1153" s="155" t="s">
        <v>415</v>
      </c>
      <c r="E1153" s="50" t="s">
        <v>427</v>
      </c>
      <c r="F1153" s="50" t="s">
        <v>637</v>
      </c>
      <c r="G1153" s="113"/>
      <c r="H1153" s="87"/>
      <c r="K1153" s="82"/>
    </row>
    <row r="1154" spans="2:11" ht="63.75" customHeight="1" hidden="1">
      <c r="B1154" s="66" t="s">
        <v>638</v>
      </c>
      <c r="C1154" s="153">
        <v>811</v>
      </c>
      <c r="D1154" s="155" t="s">
        <v>415</v>
      </c>
      <c r="E1154" s="50" t="s">
        <v>427</v>
      </c>
      <c r="F1154" s="50" t="s">
        <v>639</v>
      </c>
      <c r="G1154" s="113"/>
      <c r="H1154" s="87"/>
      <c r="K1154" s="82"/>
    </row>
    <row r="1155" spans="2:11" ht="21.75" customHeight="1" hidden="1">
      <c r="B1155" s="66" t="s">
        <v>614</v>
      </c>
      <c r="C1155" s="153">
        <v>811</v>
      </c>
      <c r="D1155" s="155" t="s">
        <v>415</v>
      </c>
      <c r="E1155" s="50" t="s">
        <v>427</v>
      </c>
      <c r="F1155" s="50" t="s">
        <v>639</v>
      </c>
      <c r="G1155" s="113"/>
      <c r="H1155" s="87"/>
      <c r="K1155" s="82"/>
    </row>
    <row r="1156" spans="2:11" ht="35.25" customHeight="1" hidden="1">
      <c r="B1156" s="66" t="s">
        <v>640</v>
      </c>
      <c r="C1156" s="153">
        <v>811</v>
      </c>
      <c r="D1156" s="155" t="s">
        <v>415</v>
      </c>
      <c r="E1156" s="50" t="s">
        <v>427</v>
      </c>
      <c r="F1156" s="50" t="s">
        <v>641</v>
      </c>
      <c r="G1156" s="113"/>
      <c r="H1156" s="87"/>
      <c r="K1156" s="82"/>
    </row>
    <row r="1157" spans="2:11" ht="21.75" customHeight="1" hidden="1">
      <c r="B1157" s="66" t="s">
        <v>614</v>
      </c>
      <c r="C1157" s="153">
        <v>811</v>
      </c>
      <c r="D1157" s="155" t="s">
        <v>415</v>
      </c>
      <c r="E1157" s="50" t="s">
        <v>427</v>
      </c>
      <c r="F1157" s="50" t="s">
        <v>641</v>
      </c>
      <c r="G1157" s="113"/>
      <c r="H1157" s="87"/>
      <c r="K1157" s="82"/>
    </row>
    <row r="1158" spans="2:11" ht="33.75" customHeight="1" hidden="1">
      <c r="B1158" s="66" t="s">
        <v>642</v>
      </c>
      <c r="C1158" s="153">
        <v>811</v>
      </c>
      <c r="D1158" s="155" t="s">
        <v>415</v>
      </c>
      <c r="E1158" s="50" t="s">
        <v>427</v>
      </c>
      <c r="F1158" s="50" t="s">
        <v>643</v>
      </c>
      <c r="G1158" s="113"/>
      <c r="H1158" s="87"/>
      <c r="K1158" s="82"/>
    </row>
    <row r="1159" spans="2:11" ht="18.75" customHeight="1" hidden="1">
      <c r="B1159" s="66" t="s">
        <v>614</v>
      </c>
      <c r="C1159" s="153">
        <v>811</v>
      </c>
      <c r="D1159" s="155" t="s">
        <v>415</v>
      </c>
      <c r="E1159" s="50" t="s">
        <v>427</v>
      </c>
      <c r="F1159" s="50" t="s">
        <v>643</v>
      </c>
      <c r="G1159" s="113"/>
      <c r="H1159" s="87"/>
      <c r="K1159" s="82"/>
    </row>
    <row r="1160" spans="2:11" ht="18.75" customHeight="1">
      <c r="B1160" s="66" t="s">
        <v>435</v>
      </c>
      <c r="C1160" s="153">
        <v>811</v>
      </c>
      <c r="D1160" s="155" t="s">
        <v>415</v>
      </c>
      <c r="E1160" s="50" t="s">
        <v>436</v>
      </c>
      <c r="F1160" s="50"/>
      <c r="G1160" s="113">
        <f>G1161</f>
        <v>98.6</v>
      </c>
      <c r="H1160" s="87" t="e">
        <f>G1160/#REF!</f>
        <v>#REF!</v>
      </c>
      <c r="K1160" s="82"/>
    </row>
    <row r="1161" spans="2:11" ht="35.25" customHeight="1">
      <c r="B1161" s="101" t="s">
        <v>608</v>
      </c>
      <c r="C1161" s="153">
        <v>811</v>
      </c>
      <c r="D1161" s="155" t="s">
        <v>415</v>
      </c>
      <c r="E1161" s="50" t="s">
        <v>436</v>
      </c>
      <c r="F1161" s="50" t="s">
        <v>609</v>
      </c>
      <c r="G1161" s="113">
        <f>G1162</f>
        <v>98.6</v>
      </c>
      <c r="H1161" s="87" t="e">
        <f>G1161/#REF!</f>
        <v>#REF!</v>
      </c>
      <c r="K1161" s="82"/>
    </row>
    <row r="1162" spans="2:11" ht="18.75" customHeight="1">
      <c r="B1162" s="101" t="s">
        <v>610</v>
      </c>
      <c r="C1162" s="153">
        <v>811</v>
      </c>
      <c r="D1162" s="155" t="s">
        <v>415</v>
      </c>
      <c r="E1162" s="50" t="s">
        <v>436</v>
      </c>
      <c r="F1162" s="50" t="s">
        <v>611</v>
      </c>
      <c r="G1162" s="113">
        <f>G1163</f>
        <v>98.6</v>
      </c>
      <c r="H1162" s="87" t="e">
        <f>G1162/#REF!</f>
        <v>#REF!</v>
      </c>
      <c r="K1162" s="82"/>
    </row>
    <row r="1163" spans="2:11" ht="18.75" customHeight="1">
      <c r="B1163" s="101" t="s">
        <v>612</v>
      </c>
      <c r="C1163" s="153">
        <v>811</v>
      </c>
      <c r="D1163" s="155" t="s">
        <v>415</v>
      </c>
      <c r="E1163" s="50" t="s">
        <v>436</v>
      </c>
      <c r="F1163" s="50" t="s">
        <v>613</v>
      </c>
      <c r="G1163" s="113">
        <f>G1164</f>
        <v>98.6</v>
      </c>
      <c r="H1163" s="87" t="e">
        <f>G1163/#REF!</f>
        <v>#REF!</v>
      </c>
      <c r="K1163" s="82"/>
    </row>
    <row r="1164" spans="2:11" ht="18.75" customHeight="1">
      <c r="B1164" s="66" t="s">
        <v>614</v>
      </c>
      <c r="C1164" s="153">
        <v>811</v>
      </c>
      <c r="D1164" s="155" t="s">
        <v>415</v>
      </c>
      <c r="E1164" s="50" t="s">
        <v>436</v>
      </c>
      <c r="F1164" s="50" t="s">
        <v>613</v>
      </c>
      <c r="G1164" s="113">
        <f>98.5+0.1</f>
        <v>98.6</v>
      </c>
      <c r="H1164" s="87" t="e">
        <f>G1164/#REF!</f>
        <v>#REF!</v>
      </c>
      <c r="K1164" s="82"/>
    </row>
    <row r="1165" spans="2:11" ht="20.25" customHeight="1">
      <c r="B1165" s="101" t="s">
        <v>316</v>
      </c>
      <c r="C1165" s="153">
        <v>811</v>
      </c>
      <c r="D1165" s="50" t="s">
        <v>676</v>
      </c>
      <c r="E1165" s="50"/>
      <c r="F1165" s="50"/>
      <c r="G1165" s="154">
        <f>G1166+G1173+G1194</f>
        <v>40401.2</v>
      </c>
      <c r="H1165" s="87" t="e">
        <f>G1165/#REF!</f>
        <v>#REF!</v>
      </c>
      <c r="K1165" s="82"/>
    </row>
    <row r="1166" spans="2:11" ht="19.5" customHeight="1" hidden="1">
      <c r="B1166" s="40" t="s">
        <v>438</v>
      </c>
      <c r="C1166" s="153">
        <v>811</v>
      </c>
      <c r="D1166" s="50" t="s">
        <v>417</v>
      </c>
      <c r="E1166" s="50" t="s">
        <v>409</v>
      </c>
      <c r="F1166" s="50"/>
      <c r="G1166" s="154">
        <f>SUM(G1167)</f>
        <v>0</v>
      </c>
      <c r="H1166" s="87"/>
      <c r="K1166" s="82"/>
    </row>
    <row r="1167" spans="2:11" ht="36.75" customHeight="1" hidden="1">
      <c r="B1167" s="101" t="s">
        <v>608</v>
      </c>
      <c r="C1167" s="153">
        <v>811</v>
      </c>
      <c r="D1167" s="50" t="s">
        <v>417</v>
      </c>
      <c r="E1167" s="50" t="s">
        <v>409</v>
      </c>
      <c r="F1167" s="50" t="s">
        <v>609</v>
      </c>
      <c r="G1167" s="154">
        <f>SUM(G1168)</f>
        <v>0</v>
      </c>
      <c r="H1167" s="87"/>
      <c r="K1167" s="82"/>
    </row>
    <row r="1168" spans="2:11" ht="16.5" customHeight="1" hidden="1">
      <c r="B1168" s="101" t="s">
        <v>610</v>
      </c>
      <c r="C1168" s="153">
        <v>811</v>
      </c>
      <c r="D1168" s="50" t="s">
        <v>417</v>
      </c>
      <c r="E1168" s="50" t="s">
        <v>409</v>
      </c>
      <c r="F1168" s="50" t="s">
        <v>611</v>
      </c>
      <c r="G1168" s="154">
        <f>G1169+G1171</f>
        <v>0</v>
      </c>
      <c r="H1168" s="87"/>
      <c r="K1168" s="82"/>
    </row>
    <row r="1169" spans="2:11" ht="18.75" customHeight="1" hidden="1">
      <c r="B1169" s="101" t="s">
        <v>612</v>
      </c>
      <c r="C1169" s="153">
        <v>811</v>
      </c>
      <c r="D1169" s="50" t="s">
        <v>417</v>
      </c>
      <c r="E1169" s="50" t="s">
        <v>409</v>
      </c>
      <c r="F1169" s="50" t="s">
        <v>613</v>
      </c>
      <c r="G1169" s="154">
        <f>SUM(G1170)</f>
        <v>0</v>
      </c>
      <c r="H1169" s="87"/>
      <c r="K1169" s="82"/>
    </row>
    <row r="1170" spans="2:11" ht="16.5" hidden="1">
      <c r="B1170" s="66" t="s">
        <v>614</v>
      </c>
      <c r="C1170" s="153">
        <v>811</v>
      </c>
      <c r="D1170" s="50" t="s">
        <v>417</v>
      </c>
      <c r="E1170" s="50" t="s">
        <v>409</v>
      </c>
      <c r="F1170" s="50" t="s">
        <v>613</v>
      </c>
      <c r="G1170" s="113"/>
      <c r="H1170" s="87"/>
      <c r="K1170" s="82"/>
    </row>
    <row r="1171" spans="2:11" ht="19.5" customHeight="1" hidden="1">
      <c r="B1171" s="101" t="s">
        <v>680</v>
      </c>
      <c r="C1171" s="153">
        <v>811</v>
      </c>
      <c r="D1171" s="50" t="s">
        <v>417</v>
      </c>
      <c r="E1171" s="50" t="s">
        <v>409</v>
      </c>
      <c r="F1171" s="50" t="s">
        <v>681</v>
      </c>
      <c r="G1171" s="154">
        <f>G1172</f>
        <v>0</v>
      </c>
      <c r="H1171" s="87"/>
      <c r="K1171" s="82"/>
    </row>
    <row r="1172" spans="2:11" ht="18" customHeight="1" hidden="1">
      <c r="B1172" s="66" t="s">
        <v>614</v>
      </c>
      <c r="C1172" s="153">
        <v>811</v>
      </c>
      <c r="D1172" s="50" t="s">
        <v>417</v>
      </c>
      <c r="E1172" s="50" t="s">
        <v>409</v>
      </c>
      <c r="F1172" s="50" t="s">
        <v>681</v>
      </c>
      <c r="G1172" s="113"/>
      <c r="H1172" s="87"/>
      <c r="K1172" s="82"/>
    </row>
    <row r="1173" spans="2:11" ht="22.5" customHeight="1">
      <c r="B1173" s="66" t="s">
        <v>439</v>
      </c>
      <c r="C1173" s="153">
        <v>811</v>
      </c>
      <c r="D1173" s="50" t="s">
        <v>417</v>
      </c>
      <c r="E1173" s="50" t="s">
        <v>411</v>
      </c>
      <c r="F1173" s="50"/>
      <c r="G1173" s="154">
        <f>G1174+G1186</f>
        <v>21796.100000000002</v>
      </c>
      <c r="H1173" s="87" t="e">
        <f>G1173/#REF!</f>
        <v>#REF!</v>
      </c>
      <c r="K1173" s="82"/>
    </row>
    <row r="1174" spans="2:11" ht="33" customHeight="1">
      <c r="B1174" s="101" t="s">
        <v>608</v>
      </c>
      <c r="C1174" s="153">
        <v>811</v>
      </c>
      <c r="D1174" s="50" t="s">
        <v>417</v>
      </c>
      <c r="E1174" s="50" t="s">
        <v>411</v>
      </c>
      <c r="F1174" s="50" t="s">
        <v>609</v>
      </c>
      <c r="G1174" s="154">
        <f>G1175</f>
        <v>21796.100000000002</v>
      </c>
      <c r="H1174" s="87" t="e">
        <f>G1174/#REF!</f>
        <v>#REF!</v>
      </c>
      <c r="K1174" s="82"/>
    </row>
    <row r="1175" spans="2:11" ht="18.75" customHeight="1">
      <c r="B1175" s="101" t="s">
        <v>610</v>
      </c>
      <c r="C1175" s="153">
        <v>811</v>
      </c>
      <c r="D1175" s="50" t="s">
        <v>417</v>
      </c>
      <c r="E1175" s="50" t="s">
        <v>411</v>
      </c>
      <c r="F1175" s="50" t="s">
        <v>611</v>
      </c>
      <c r="G1175" s="154">
        <f>G1178+G1180+G1182+G1184+G1176+G1192</f>
        <v>21796.100000000002</v>
      </c>
      <c r="H1175" s="87" t="e">
        <f>G1175/#REF!</f>
        <v>#REF!</v>
      </c>
      <c r="K1175" s="82"/>
    </row>
    <row r="1176" spans="2:11" ht="18.75" customHeight="1" hidden="1">
      <c r="B1176" s="101" t="s">
        <v>612</v>
      </c>
      <c r="C1176" s="153">
        <v>811</v>
      </c>
      <c r="D1176" s="50" t="s">
        <v>417</v>
      </c>
      <c r="E1176" s="50" t="s">
        <v>411</v>
      </c>
      <c r="F1176" s="50" t="s">
        <v>613</v>
      </c>
      <c r="G1176" s="154">
        <f>G1177</f>
        <v>0</v>
      </c>
      <c r="H1176" s="87"/>
      <c r="K1176" s="82"/>
    </row>
    <row r="1177" spans="2:11" ht="18.75" customHeight="1" hidden="1">
      <c r="B1177" s="66" t="s">
        <v>614</v>
      </c>
      <c r="C1177" s="153">
        <v>811</v>
      </c>
      <c r="D1177" s="50" t="s">
        <v>417</v>
      </c>
      <c r="E1177" s="50" t="s">
        <v>411</v>
      </c>
      <c r="F1177" s="50" t="s">
        <v>613</v>
      </c>
      <c r="G1177" s="113"/>
      <c r="H1177" s="87"/>
      <c r="K1177" s="82"/>
    </row>
    <row r="1178" spans="2:11" ht="33" hidden="1">
      <c r="B1178" s="101" t="s">
        <v>7</v>
      </c>
      <c r="C1178" s="153">
        <v>811</v>
      </c>
      <c r="D1178" s="50" t="s">
        <v>417</v>
      </c>
      <c r="E1178" s="50" t="s">
        <v>411</v>
      </c>
      <c r="F1178" s="50" t="s">
        <v>8</v>
      </c>
      <c r="G1178" s="154">
        <f>SUM(G1179)</f>
        <v>0</v>
      </c>
      <c r="H1178" s="87"/>
      <c r="K1178" s="82"/>
    </row>
    <row r="1179" spans="2:11" ht="16.5" hidden="1">
      <c r="B1179" s="66" t="s">
        <v>614</v>
      </c>
      <c r="C1179" s="153">
        <v>811</v>
      </c>
      <c r="D1179" s="50" t="s">
        <v>417</v>
      </c>
      <c r="E1179" s="50" t="s">
        <v>411</v>
      </c>
      <c r="F1179" s="50" t="s">
        <v>8</v>
      </c>
      <c r="G1179" s="113"/>
      <c r="H1179" s="87"/>
      <c r="K1179" s="82"/>
    </row>
    <row r="1180" spans="2:11" ht="18.75" customHeight="1" hidden="1">
      <c r="B1180" s="66" t="s">
        <v>9</v>
      </c>
      <c r="C1180" s="153">
        <v>811</v>
      </c>
      <c r="D1180" s="50" t="s">
        <v>417</v>
      </c>
      <c r="E1180" s="50" t="s">
        <v>348</v>
      </c>
      <c r="F1180" s="50" t="s">
        <v>10</v>
      </c>
      <c r="G1180" s="154">
        <f>SUM(G1181)</f>
        <v>0</v>
      </c>
      <c r="H1180" s="87"/>
      <c r="K1180" s="82"/>
    </row>
    <row r="1181" spans="2:11" ht="18.75" customHeight="1" hidden="1">
      <c r="B1181" s="66" t="s">
        <v>614</v>
      </c>
      <c r="C1181" s="153">
        <v>811</v>
      </c>
      <c r="D1181" s="50" t="s">
        <v>417</v>
      </c>
      <c r="E1181" s="50" t="s">
        <v>411</v>
      </c>
      <c r="F1181" s="50" t="s">
        <v>10</v>
      </c>
      <c r="G1181" s="113"/>
      <c r="H1181" s="87"/>
      <c r="K1181" s="82"/>
    </row>
    <row r="1182" spans="2:11" ht="18" customHeight="1">
      <c r="B1182" s="66" t="s">
        <v>11</v>
      </c>
      <c r="C1182" s="153">
        <v>811</v>
      </c>
      <c r="D1182" s="50" t="s">
        <v>417</v>
      </c>
      <c r="E1182" s="50" t="s">
        <v>411</v>
      </c>
      <c r="F1182" s="50" t="s">
        <v>12</v>
      </c>
      <c r="G1182" s="154">
        <f>G1183</f>
        <v>2485.6</v>
      </c>
      <c r="H1182" s="87" t="e">
        <f>G1182/#REF!</f>
        <v>#REF!</v>
      </c>
      <c r="K1182" s="82"/>
    </row>
    <row r="1183" spans="2:11" ht="19.5" customHeight="1">
      <c r="B1183" s="66" t="s">
        <v>614</v>
      </c>
      <c r="C1183" s="153">
        <v>811</v>
      </c>
      <c r="D1183" s="50" t="s">
        <v>417</v>
      </c>
      <c r="E1183" s="50" t="s">
        <v>411</v>
      </c>
      <c r="F1183" s="50" t="s">
        <v>12</v>
      </c>
      <c r="G1183" s="113">
        <v>2485.6</v>
      </c>
      <c r="H1183" s="87" t="e">
        <f>G1183/#REF!</f>
        <v>#REF!</v>
      </c>
      <c r="K1183" s="82"/>
    </row>
    <row r="1184" spans="2:11" ht="33.75" customHeight="1">
      <c r="B1184" s="66" t="s">
        <v>13</v>
      </c>
      <c r="C1184" s="153">
        <v>811</v>
      </c>
      <c r="D1184" s="50" t="s">
        <v>417</v>
      </c>
      <c r="E1184" s="50" t="s">
        <v>411</v>
      </c>
      <c r="F1184" s="50" t="s">
        <v>14</v>
      </c>
      <c r="G1184" s="154">
        <f>G1185</f>
        <v>1371.6</v>
      </c>
      <c r="H1184" s="87" t="e">
        <f>G1184/#REF!</f>
        <v>#REF!</v>
      </c>
      <c r="K1184" s="82"/>
    </row>
    <row r="1185" spans="2:11" ht="19.5" customHeight="1">
      <c r="B1185" s="66" t="s">
        <v>614</v>
      </c>
      <c r="C1185" s="153">
        <v>811</v>
      </c>
      <c r="D1185" s="50" t="s">
        <v>417</v>
      </c>
      <c r="E1185" s="50" t="s">
        <v>411</v>
      </c>
      <c r="F1185" s="50" t="s">
        <v>14</v>
      </c>
      <c r="G1185" s="113">
        <v>1371.6</v>
      </c>
      <c r="H1185" s="87" t="e">
        <f>G1185/#REF!</f>
        <v>#REF!</v>
      </c>
      <c r="K1185" s="82"/>
    </row>
    <row r="1186" spans="2:11" ht="19.5" customHeight="1" hidden="1">
      <c r="B1186" s="40" t="s">
        <v>494</v>
      </c>
      <c r="C1186" s="153">
        <v>811</v>
      </c>
      <c r="D1186" s="50" t="s">
        <v>417</v>
      </c>
      <c r="E1186" s="50" t="s">
        <v>411</v>
      </c>
      <c r="F1186" s="50" t="s">
        <v>631</v>
      </c>
      <c r="G1186" s="154">
        <f>G1187</f>
        <v>0</v>
      </c>
      <c r="H1186" s="87"/>
      <c r="K1186" s="82"/>
    </row>
    <row r="1187" spans="2:11" ht="34.5" customHeight="1" hidden="1">
      <c r="B1187" s="53" t="s">
        <v>15</v>
      </c>
      <c r="C1187" s="153">
        <v>811</v>
      </c>
      <c r="D1187" s="50" t="s">
        <v>417</v>
      </c>
      <c r="E1187" s="50" t="s">
        <v>411</v>
      </c>
      <c r="F1187" s="50" t="s">
        <v>16</v>
      </c>
      <c r="G1187" s="154">
        <f>G1188+G1190</f>
        <v>0</v>
      </c>
      <c r="H1187" s="87"/>
      <c r="K1187" s="82"/>
    </row>
    <row r="1188" spans="2:11" ht="32.25" customHeight="1" hidden="1">
      <c r="B1188" s="40" t="s">
        <v>17</v>
      </c>
      <c r="C1188" s="153">
        <v>811</v>
      </c>
      <c r="D1188" s="50" t="s">
        <v>417</v>
      </c>
      <c r="E1188" s="50" t="s">
        <v>411</v>
      </c>
      <c r="F1188" s="50" t="s">
        <v>18</v>
      </c>
      <c r="G1188" s="154">
        <f>G1189</f>
        <v>0</v>
      </c>
      <c r="H1188" s="87"/>
      <c r="K1188" s="82"/>
    </row>
    <row r="1189" spans="2:11" ht="19.5" customHeight="1" hidden="1">
      <c r="B1189" s="66" t="s">
        <v>614</v>
      </c>
      <c r="C1189" s="153">
        <v>811</v>
      </c>
      <c r="D1189" s="50" t="s">
        <v>417</v>
      </c>
      <c r="E1189" s="50" t="s">
        <v>411</v>
      </c>
      <c r="F1189" s="50" t="s">
        <v>18</v>
      </c>
      <c r="G1189" s="113"/>
      <c r="H1189" s="87"/>
      <c r="K1189" s="82"/>
    </row>
    <row r="1190" spans="2:11" ht="33.75" customHeight="1" hidden="1">
      <c r="B1190" s="66" t="s">
        <v>19</v>
      </c>
      <c r="C1190" s="153">
        <v>811</v>
      </c>
      <c r="D1190" s="50" t="s">
        <v>417</v>
      </c>
      <c r="E1190" s="50" t="s">
        <v>411</v>
      </c>
      <c r="F1190" s="50" t="s">
        <v>20</v>
      </c>
      <c r="G1190" s="113"/>
      <c r="H1190" s="87"/>
      <c r="K1190" s="82"/>
    </row>
    <row r="1191" spans="2:11" ht="19.5" customHeight="1" hidden="1">
      <c r="B1191" s="66" t="s">
        <v>614</v>
      </c>
      <c r="C1191" s="153">
        <v>811</v>
      </c>
      <c r="D1191" s="50" t="s">
        <v>417</v>
      </c>
      <c r="E1191" s="50" t="s">
        <v>411</v>
      </c>
      <c r="F1191" s="50" t="s">
        <v>20</v>
      </c>
      <c r="G1191" s="113"/>
      <c r="H1191" s="87"/>
      <c r="K1191" s="82"/>
    </row>
    <row r="1192" spans="2:11" ht="31.5" customHeight="1">
      <c r="B1192" s="66" t="s">
        <v>354</v>
      </c>
      <c r="C1192" s="153">
        <v>811</v>
      </c>
      <c r="D1192" s="50" t="s">
        <v>417</v>
      </c>
      <c r="E1192" s="50" t="s">
        <v>411</v>
      </c>
      <c r="F1192" s="50" t="s">
        <v>353</v>
      </c>
      <c r="G1192" s="113">
        <f>G1193</f>
        <v>17938.9</v>
      </c>
      <c r="H1192" s="87" t="e">
        <f>G1192/#REF!</f>
        <v>#REF!</v>
      </c>
      <c r="K1192" s="82"/>
    </row>
    <row r="1193" spans="2:11" ht="19.5" customHeight="1">
      <c r="B1193" s="66" t="s">
        <v>614</v>
      </c>
      <c r="C1193" s="153">
        <v>811</v>
      </c>
      <c r="D1193" s="50" t="s">
        <v>417</v>
      </c>
      <c r="E1193" s="50" t="s">
        <v>411</v>
      </c>
      <c r="F1193" s="50" t="s">
        <v>353</v>
      </c>
      <c r="G1193" s="113">
        <f>17939-0.1</f>
        <v>17938.9</v>
      </c>
      <c r="H1193" s="87" t="e">
        <f>G1193/#REF!</f>
        <v>#REF!</v>
      </c>
      <c r="K1193" s="82"/>
    </row>
    <row r="1194" spans="2:11" ht="16.5">
      <c r="B1194" s="66" t="s">
        <v>440</v>
      </c>
      <c r="C1194" s="153">
        <v>811</v>
      </c>
      <c r="D1194" s="50" t="s">
        <v>417</v>
      </c>
      <c r="E1194" s="50" t="s">
        <v>413</v>
      </c>
      <c r="F1194" s="50"/>
      <c r="G1194" s="113">
        <f>G1195</f>
        <v>18605.1</v>
      </c>
      <c r="H1194" s="87" t="e">
        <f>G1194/#REF!</f>
        <v>#REF!</v>
      </c>
      <c r="K1194" s="82"/>
    </row>
    <row r="1195" spans="2:11" ht="33">
      <c r="B1195" s="101" t="s">
        <v>608</v>
      </c>
      <c r="C1195" s="153">
        <v>811</v>
      </c>
      <c r="D1195" s="50" t="s">
        <v>417</v>
      </c>
      <c r="E1195" s="50" t="s">
        <v>413</v>
      </c>
      <c r="F1195" s="50" t="s">
        <v>609</v>
      </c>
      <c r="G1195" s="113">
        <f>G1196</f>
        <v>18605.1</v>
      </c>
      <c r="H1195" s="87" t="e">
        <f>G1195/#REF!</f>
        <v>#REF!</v>
      </c>
      <c r="K1195" s="82"/>
    </row>
    <row r="1196" spans="2:11" ht="16.5">
      <c r="B1196" s="101" t="s">
        <v>610</v>
      </c>
      <c r="C1196" s="153">
        <v>811</v>
      </c>
      <c r="D1196" s="50" t="s">
        <v>417</v>
      </c>
      <c r="E1196" s="50" t="s">
        <v>413</v>
      </c>
      <c r="F1196" s="50" t="s">
        <v>611</v>
      </c>
      <c r="G1196" s="113">
        <f>G1197</f>
        <v>18605.1</v>
      </c>
      <c r="H1196" s="87" t="e">
        <f>G1196/#REF!</f>
        <v>#REF!</v>
      </c>
      <c r="K1196" s="82"/>
    </row>
    <row r="1197" spans="2:11" ht="16.5">
      <c r="B1197" s="101" t="s">
        <v>612</v>
      </c>
      <c r="C1197" s="153">
        <v>811</v>
      </c>
      <c r="D1197" s="50" t="s">
        <v>417</v>
      </c>
      <c r="E1197" s="50" t="s">
        <v>413</v>
      </c>
      <c r="F1197" s="50" t="s">
        <v>613</v>
      </c>
      <c r="G1197" s="113">
        <f>G1198</f>
        <v>18605.1</v>
      </c>
      <c r="H1197" s="87" t="e">
        <f>G1197/#REF!</f>
        <v>#REF!</v>
      </c>
      <c r="K1197" s="82"/>
    </row>
    <row r="1198" spans="2:11" ht="16.5">
      <c r="B1198" s="66" t="s">
        <v>614</v>
      </c>
      <c r="C1198" s="153">
        <v>811</v>
      </c>
      <c r="D1198" s="50" t="s">
        <v>417</v>
      </c>
      <c r="E1198" s="50" t="s">
        <v>413</v>
      </c>
      <c r="F1198" s="50" t="s">
        <v>613</v>
      </c>
      <c r="G1198" s="113">
        <v>18605.1</v>
      </c>
      <c r="H1198" s="87" t="e">
        <f>G1198/#REF!</f>
        <v>#REF!</v>
      </c>
      <c r="K1198" s="82"/>
    </row>
    <row r="1199" spans="2:11" ht="16.5" hidden="1">
      <c r="B1199" s="40" t="s">
        <v>21</v>
      </c>
      <c r="C1199" s="153">
        <v>811</v>
      </c>
      <c r="D1199" s="50" t="s">
        <v>417</v>
      </c>
      <c r="E1199" s="50" t="s">
        <v>413</v>
      </c>
      <c r="F1199" s="50" t="s">
        <v>22</v>
      </c>
      <c r="G1199" s="154">
        <f>G1200</f>
        <v>0</v>
      </c>
      <c r="H1199" s="87"/>
      <c r="K1199" s="82"/>
    </row>
    <row r="1200" spans="2:11" ht="16.5" hidden="1">
      <c r="B1200" s="66" t="s">
        <v>614</v>
      </c>
      <c r="C1200" s="153">
        <v>811</v>
      </c>
      <c r="D1200" s="50" t="s">
        <v>417</v>
      </c>
      <c r="E1200" s="50" t="s">
        <v>413</v>
      </c>
      <c r="F1200" s="50" t="s">
        <v>22</v>
      </c>
      <c r="G1200" s="154"/>
      <c r="H1200" s="87"/>
      <c r="K1200" s="82"/>
    </row>
    <row r="1201" spans="2:11" ht="16.5" hidden="1">
      <c r="B1201" s="40" t="s">
        <v>494</v>
      </c>
      <c r="C1201" s="153">
        <v>811</v>
      </c>
      <c r="D1201" s="50" t="s">
        <v>417</v>
      </c>
      <c r="E1201" s="50" t="s">
        <v>413</v>
      </c>
      <c r="F1201" s="50" t="s">
        <v>631</v>
      </c>
      <c r="G1201" s="154">
        <f>SUM(G1202)</f>
        <v>0</v>
      </c>
      <c r="H1201" s="87"/>
      <c r="K1201" s="82"/>
    </row>
    <row r="1202" spans="2:11" ht="33" hidden="1">
      <c r="B1202" s="53" t="s">
        <v>636</v>
      </c>
      <c r="C1202" s="153">
        <v>811</v>
      </c>
      <c r="D1202" s="155" t="s">
        <v>417</v>
      </c>
      <c r="E1202" s="50" t="s">
        <v>413</v>
      </c>
      <c r="F1202" s="50" t="s">
        <v>637</v>
      </c>
      <c r="G1202" s="154">
        <f>SUM(G1203)</f>
        <v>0</v>
      </c>
      <c r="H1202" s="87"/>
      <c r="K1202" s="82"/>
    </row>
    <row r="1203" spans="2:11" ht="33" hidden="1">
      <c r="B1203" s="40" t="s">
        <v>25</v>
      </c>
      <c r="C1203" s="153">
        <v>811</v>
      </c>
      <c r="D1203" s="155" t="s">
        <v>417</v>
      </c>
      <c r="E1203" s="50" t="s">
        <v>413</v>
      </c>
      <c r="F1203" s="50" t="s">
        <v>26</v>
      </c>
      <c r="G1203" s="154">
        <f>G1204</f>
        <v>0</v>
      </c>
      <c r="H1203" s="87"/>
      <c r="K1203" s="82"/>
    </row>
    <row r="1204" spans="2:11" ht="16.5" hidden="1">
      <c r="B1204" s="66" t="s">
        <v>614</v>
      </c>
      <c r="C1204" s="153">
        <v>811</v>
      </c>
      <c r="D1204" s="155" t="s">
        <v>417</v>
      </c>
      <c r="E1204" s="50" t="s">
        <v>413</v>
      </c>
      <c r="F1204" s="50" t="s">
        <v>26</v>
      </c>
      <c r="G1204" s="154"/>
      <c r="H1204" s="87"/>
      <c r="K1204" s="82"/>
    </row>
    <row r="1205" spans="2:11" ht="16.5">
      <c r="B1205" s="40" t="s">
        <v>309</v>
      </c>
      <c r="C1205" s="153">
        <v>811</v>
      </c>
      <c r="D1205" s="50" t="s">
        <v>421</v>
      </c>
      <c r="E1205" s="50"/>
      <c r="F1205" s="50"/>
      <c r="G1205" s="154">
        <f>G1206+G1216</f>
        <v>68416.2</v>
      </c>
      <c r="H1205" s="87" t="e">
        <f>G1205/#REF!</f>
        <v>#REF!</v>
      </c>
      <c r="K1205" s="82"/>
    </row>
    <row r="1206" spans="2:11" ht="16.5">
      <c r="B1206" s="40" t="s">
        <v>450</v>
      </c>
      <c r="C1206" s="153">
        <v>811</v>
      </c>
      <c r="D1206" s="50" t="s">
        <v>421</v>
      </c>
      <c r="E1206" s="50" t="s">
        <v>421</v>
      </c>
      <c r="F1206" s="50"/>
      <c r="G1206" s="154">
        <f>G1207+G1210+G1213</f>
        <v>1858.8999999999999</v>
      </c>
      <c r="H1206" s="87" t="e">
        <f>G1206/#REF!</f>
        <v>#REF!</v>
      </c>
      <c r="K1206" s="82"/>
    </row>
    <row r="1207" spans="2:11" ht="16.5" hidden="1">
      <c r="B1207" s="101" t="s">
        <v>610</v>
      </c>
      <c r="C1207" s="153">
        <v>811</v>
      </c>
      <c r="D1207" s="50" t="s">
        <v>421</v>
      </c>
      <c r="E1207" s="50" t="s">
        <v>421</v>
      </c>
      <c r="F1207" s="50" t="s">
        <v>611</v>
      </c>
      <c r="G1207" s="154">
        <f>G1208</f>
        <v>0</v>
      </c>
      <c r="H1207" s="87"/>
      <c r="K1207" s="82"/>
    </row>
    <row r="1208" spans="2:11" ht="16.5" hidden="1">
      <c r="B1208" s="101" t="s">
        <v>612</v>
      </c>
      <c r="C1208" s="153">
        <v>811</v>
      </c>
      <c r="D1208" s="50" t="s">
        <v>421</v>
      </c>
      <c r="E1208" s="50" t="s">
        <v>421</v>
      </c>
      <c r="F1208" s="50" t="s">
        <v>613</v>
      </c>
      <c r="G1208" s="154">
        <f>G1209</f>
        <v>0</v>
      </c>
      <c r="H1208" s="87"/>
      <c r="K1208" s="82"/>
    </row>
    <row r="1209" spans="2:11" ht="16.5" hidden="1">
      <c r="B1209" s="66" t="s">
        <v>614</v>
      </c>
      <c r="C1209" s="153">
        <v>811</v>
      </c>
      <c r="D1209" s="50" t="s">
        <v>421</v>
      </c>
      <c r="E1209" s="50" t="s">
        <v>421</v>
      </c>
      <c r="F1209" s="50" t="s">
        <v>613</v>
      </c>
      <c r="G1209" s="154"/>
      <c r="H1209" s="87"/>
      <c r="K1209" s="82"/>
    </row>
    <row r="1210" spans="2:11" ht="16.5">
      <c r="B1210" s="40" t="s">
        <v>494</v>
      </c>
      <c r="C1210" s="153">
        <v>811</v>
      </c>
      <c r="D1210" s="50" t="s">
        <v>421</v>
      </c>
      <c r="E1210" s="50" t="s">
        <v>421</v>
      </c>
      <c r="F1210" s="50" t="s">
        <v>631</v>
      </c>
      <c r="G1210" s="154">
        <f>G1211</f>
        <v>1591.6</v>
      </c>
      <c r="H1210" s="87" t="e">
        <f>G1210/#REF!</f>
        <v>#REF!</v>
      </c>
      <c r="K1210" s="82"/>
    </row>
    <row r="1211" spans="2:11" ht="55.5" customHeight="1">
      <c r="B1211" s="53" t="s">
        <v>105</v>
      </c>
      <c r="C1211" s="153">
        <v>811</v>
      </c>
      <c r="D1211" s="50" t="s">
        <v>421</v>
      </c>
      <c r="E1211" s="50" t="s">
        <v>421</v>
      </c>
      <c r="F1211" s="50" t="s">
        <v>106</v>
      </c>
      <c r="G1211" s="154">
        <f>G1212</f>
        <v>1591.6</v>
      </c>
      <c r="H1211" s="87" t="e">
        <f>G1211/#REF!</f>
        <v>#REF!</v>
      </c>
      <c r="K1211" s="82"/>
    </row>
    <row r="1212" spans="2:11" ht="16.5">
      <c r="B1212" s="66" t="s">
        <v>614</v>
      </c>
      <c r="C1212" s="153">
        <v>811</v>
      </c>
      <c r="D1212" s="50" t="s">
        <v>421</v>
      </c>
      <c r="E1212" s="50" t="s">
        <v>421</v>
      </c>
      <c r="F1212" s="50" t="s">
        <v>106</v>
      </c>
      <c r="G1212" s="154">
        <v>1591.6</v>
      </c>
      <c r="H1212" s="87" t="e">
        <f>G1212/#REF!</f>
        <v>#REF!</v>
      </c>
      <c r="K1212" s="82"/>
    </row>
    <row r="1213" spans="2:11" ht="16.5">
      <c r="B1213" s="40" t="s">
        <v>494</v>
      </c>
      <c r="C1213" s="50" t="s">
        <v>658</v>
      </c>
      <c r="D1213" s="50" t="s">
        <v>421</v>
      </c>
      <c r="E1213" s="50" t="s">
        <v>421</v>
      </c>
      <c r="F1213" s="50" t="s">
        <v>493</v>
      </c>
      <c r="G1213" s="154">
        <f>G1214</f>
        <v>267.3</v>
      </c>
      <c r="H1213" s="87" t="e">
        <f>G1213/#REF!</f>
        <v>#REF!</v>
      </c>
      <c r="K1213" s="82"/>
    </row>
    <row r="1214" spans="2:11" ht="42.75" customHeight="1">
      <c r="B1214" s="101" t="s">
        <v>385</v>
      </c>
      <c r="C1214" s="50" t="s">
        <v>658</v>
      </c>
      <c r="D1214" s="50" t="s">
        <v>421</v>
      </c>
      <c r="E1214" s="50" t="s">
        <v>421</v>
      </c>
      <c r="F1214" s="50" t="s">
        <v>657</v>
      </c>
      <c r="G1214" s="154">
        <f>G1215</f>
        <v>267.3</v>
      </c>
      <c r="H1214" s="87" t="e">
        <f>G1214/#REF!</f>
        <v>#REF!</v>
      </c>
      <c r="K1214" s="82"/>
    </row>
    <row r="1215" spans="2:11" ht="16.5">
      <c r="B1215" s="66" t="s">
        <v>614</v>
      </c>
      <c r="C1215" s="153">
        <v>811</v>
      </c>
      <c r="D1215" s="50" t="s">
        <v>421</v>
      </c>
      <c r="E1215" s="50" t="s">
        <v>421</v>
      </c>
      <c r="F1215" s="50" t="s">
        <v>657</v>
      </c>
      <c r="G1215" s="154">
        <v>267.3</v>
      </c>
      <c r="H1215" s="87" t="e">
        <f>G1215/#REF!</f>
        <v>#REF!</v>
      </c>
      <c r="K1215" s="82"/>
    </row>
    <row r="1216" spans="2:11" ht="16.5">
      <c r="B1216" s="40" t="s">
        <v>451</v>
      </c>
      <c r="C1216" s="153">
        <v>811</v>
      </c>
      <c r="D1216" s="50" t="s">
        <v>421</v>
      </c>
      <c r="E1216" s="50" t="s">
        <v>427</v>
      </c>
      <c r="F1216" s="50"/>
      <c r="G1216" s="154">
        <f>G1217+G1228</f>
        <v>66557.3</v>
      </c>
      <c r="H1216" s="87" t="e">
        <f>G1216/#REF!</f>
        <v>#REF!</v>
      </c>
      <c r="K1216" s="82"/>
    </row>
    <row r="1217" spans="2:11" ht="16.5">
      <c r="B1217" s="101" t="s">
        <v>610</v>
      </c>
      <c r="C1217" s="153">
        <v>811</v>
      </c>
      <c r="D1217" s="50" t="s">
        <v>421</v>
      </c>
      <c r="E1217" s="50" t="s">
        <v>427</v>
      </c>
      <c r="F1217" s="50" t="s">
        <v>611</v>
      </c>
      <c r="G1217" s="154">
        <f>G1218+G1220+G1222+G1226+G1224</f>
        <v>36557.3</v>
      </c>
      <c r="H1217" s="87" t="e">
        <f>G1217/#REF!</f>
        <v>#REF!</v>
      </c>
      <c r="K1217" s="82"/>
    </row>
    <row r="1218" spans="2:11" ht="16.5">
      <c r="B1218" s="101" t="s">
        <v>612</v>
      </c>
      <c r="C1218" s="153">
        <v>811</v>
      </c>
      <c r="D1218" s="50" t="s">
        <v>421</v>
      </c>
      <c r="E1218" s="50" t="s">
        <v>427</v>
      </c>
      <c r="F1218" s="50" t="s">
        <v>613</v>
      </c>
      <c r="G1218" s="154">
        <f>SUM(G1219)</f>
        <v>6384.3</v>
      </c>
      <c r="H1218" s="87" t="e">
        <f>G1218/#REF!</f>
        <v>#REF!</v>
      </c>
      <c r="K1218" s="82"/>
    </row>
    <row r="1219" spans="2:11" ht="16.5">
      <c r="B1219" s="66" t="s">
        <v>614</v>
      </c>
      <c r="C1219" s="153">
        <v>811</v>
      </c>
      <c r="D1219" s="50" t="s">
        <v>421</v>
      </c>
      <c r="E1219" s="50" t="s">
        <v>427</v>
      </c>
      <c r="F1219" s="50" t="s">
        <v>613</v>
      </c>
      <c r="G1219" s="154">
        <v>6384.3</v>
      </c>
      <c r="H1219" s="87" t="e">
        <f>G1219/#REF!</f>
        <v>#REF!</v>
      </c>
      <c r="K1219" s="82"/>
    </row>
    <row r="1220" spans="2:11" ht="31.5" customHeight="1" hidden="1">
      <c r="B1220" s="66" t="s">
        <v>114</v>
      </c>
      <c r="C1220" s="153">
        <v>811</v>
      </c>
      <c r="D1220" s="50" t="s">
        <v>421</v>
      </c>
      <c r="E1220" s="50" t="s">
        <v>427</v>
      </c>
      <c r="F1220" s="50" t="s">
        <v>115</v>
      </c>
      <c r="G1220" s="154">
        <f>SUM(G1221)</f>
        <v>0</v>
      </c>
      <c r="H1220" s="87"/>
      <c r="K1220" s="82"/>
    </row>
    <row r="1221" spans="2:11" ht="16.5" hidden="1">
      <c r="B1221" s="66" t="s">
        <v>614</v>
      </c>
      <c r="C1221" s="153">
        <v>811</v>
      </c>
      <c r="D1221" s="50" t="s">
        <v>421</v>
      </c>
      <c r="E1221" s="50" t="s">
        <v>427</v>
      </c>
      <c r="F1221" s="50" t="s">
        <v>115</v>
      </c>
      <c r="G1221" s="154"/>
      <c r="H1221" s="87"/>
      <c r="K1221" s="82"/>
    </row>
    <row r="1222" spans="2:11" ht="16.5" hidden="1">
      <c r="B1222" s="66" t="s">
        <v>116</v>
      </c>
      <c r="C1222" s="153">
        <v>811</v>
      </c>
      <c r="D1222" s="50" t="s">
        <v>421</v>
      </c>
      <c r="E1222" s="50" t="s">
        <v>427</v>
      </c>
      <c r="F1222" s="50" t="s">
        <v>117</v>
      </c>
      <c r="G1222" s="154">
        <f>SUM(G1223)</f>
        <v>0</v>
      </c>
      <c r="H1222" s="87"/>
      <c r="K1222" s="82"/>
    </row>
    <row r="1223" spans="2:11" ht="16.5" hidden="1">
      <c r="B1223" s="66" t="s">
        <v>614</v>
      </c>
      <c r="C1223" s="153">
        <v>811</v>
      </c>
      <c r="D1223" s="50" t="s">
        <v>421</v>
      </c>
      <c r="E1223" s="50" t="s">
        <v>427</v>
      </c>
      <c r="F1223" s="50" t="s">
        <v>117</v>
      </c>
      <c r="G1223" s="154">
        <f>800-800</f>
        <v>0</v>
      </c>
      <c r="H1223" s="87"/>
      <c r="K1223" s="82"/>
    </row>
    <row r="1224" spans="2:11" ht="16.5">
      <c r="B1224" s="66" t="s">
        <v>118</v>
      </c>
      <c r="C1224" s="153">
        <v>811</v>
      </c>
      <c r="D1224" s="50" t="s">
        <v>421</v>
      </c>
      <c r="E1224" s="50" t="s">
        <v>427</v>
      </c>
      <c r="F1224" s="50" t="s">
        <v>117</v>
      </c>
      <c r="G1224" s="154">
        <f>G1225</f>
        <v>29984.2</v>
      </c>
      <c r="H1224" s="87" t="e">
        <f>G1224/#REF!</f>
        <v>#REF!</v>
      </c>
      <c r="K1224" s="82"/>
    </row>
    <row r="1225" spans="2:11" ht="16.5">
      <c r="B1225" s="66" t="s">
        <v>614</v>
      </c>
      <c r="C1225" s="153">
        <v>811</v>
      </c>
      <c r="D1225" s="50" t="s">
        <v>421</v>
      </c>
      <c r="E1225" s="50" t="s">
        <v>427</v>
      </c>
      <c r="F1225" s="50" t="s">
        <v>117</v>
      </c>
      <c r="G1225" s="154">
        <v>29984.2</v>
      </c>
      <c r="H1225" s="87" t="e">
        <f>G1225/#REF!</f>
        <v>#REF!</v>
      </c>
      <c r="K1225" s="82"/>
    </row>
    <row r="1226" spans="2:11" ht="16.5">
      <c r="B1226" s="66" t="s">
        <v>119</v>
      </c>
      <c r="C1226" s="153">
        <v>811</v>
      </c>
      <c r="D1226" s="50" t="s">
        <v>421</v>
      </c>
      <c r="E1226" s="50" t="s">
        <v>427</v>
      </c>
      <c r="F1226" s="50" t="s">
        <v>120</v>
      </c>
      <c r="G1226" s="154">
        <f>G1227</f>
        <v>188.79999999999998</v>
      </c>
      <c r="H1226" s="87" t="e">
        <f>G1226/#REF!</f>
        <v>#REF!</v>
      </c>
      <c r="K1226" s="82"/>
    </row>
    <row r="1227" spans="2:11" ht="16.5">
      <c r="B1227" s="66" t="s">
        <v>614</v>
      </c>
      <c r="C1227" s="153">
        <v>811</v>
      </c>
      <c r="D1227" s="50" t="s">
        <v>421</v>
      </c>
      <c r="E1227" s="50" t="s">
        <v>427</v>
      </c>
      <c r="F1227" s="50" t="s">
        <v>120</v>
      </c>
      <c r="G1227" s="154">
        <f>188.7+0.1</f>
        <v>188.79999999999998</v>
      </c>
      <c r="H1227" s="87" t="e">
        <f>G1227/#REF!</f>
        <v>#REF!</v>
      </c>
      <c r="K1227" s="82"/>
    </row>
    <row r="1228" spans="2:11" ht="16.5">
      <c r="B1228" s="40" t="s">
        <v>494</v>
      </c>
      <c r="C1228" s="153">
        <v>811</v>
      </c>
      <c r="D1228" s="50" t="s">
        <v>421</v>
      </c>
      <c r="E1228" s="50" t="s">
        <v>427</v>
      </c>
      <c r="F1228" s="50" t="s">
        <v>631</v>
      </c>
      <c r="G1228" s="154">
        <f>G1229</f>
        <v>30000</v>
      </c>
      <c r="H1228" s="87" t="e">
        <f>G1228/#REF!</f>
        <v>#REF!</v>
      </c>
      <c r="K1228" s="82"/>
    </row>
    <row r="1229" spans="2:11" ht="57.75" customHeight="1">
      <c r="B1229" s="44" t="s">
        <v>397</v>
      </c>
      <c r="C1229" s="153">
        <v>811</v>
      </c>
      <c r="D1229" s="50" t="s">
        <v>421</v>
      </c>
      <c r="E1229" s="50" t="s">
        <v>427</v>
      </c>
      <c r="F1229" s="50" t="s">
        <v>88</v>
      </c>
      <c r="G1229" s="154">
        <f>G1231</f>
        <v>30000</v>
      </c>
      <c r="H1229" s="87" t="e">
        <f>G1229/#REF!</f>
        <v>#REF!</v>
      </c>
      <c r="K1229" s="82"/>
    </row>
    <row r="1230" spans="2:11" ht="33">
      <c r="B1230" s="44" t="s">
        <v>242</v>
      </c>
      <c r="C1230" s="153">
        <v>811</v>
      </c>
      <c r="D1230" s="50" t="s">
        <v>421</v>
      </c>
      <c r="E1230" s="50" t="s">
        <v>427</v>
      </c>
      <c r="F1230" s="50" t="s">
        <v>524</v>
      </c>
      <c r="G1230" s="154">
        <f>SUM(G1231)</f>
        <v>30000</v>
      </c>
      <c r="H1230" s="87" t="e">
        <f>G1230/#REF!</f>
        <v>#REF!</v>
      </c>
      <c r="K1230" s="82"/>
    </row>
    <row r="1231" spans="2:11" ht="16.5">
      <c r="B1231" s="66" t="s">
        <v>614</v>
      </c>
      <c r="C1231" s="153">
        <v>811</v>
      </c>
      <c r="D1231" s="50" t="s">
        <v>421</v>
      </c>
      <c r="E1231" s="50" t="s">
        <v>427</v>
      </c>
      <c r="F1231" s="50" t="s">
        <v>524</v>
      </c>
      <c r="G1231" s="154">
        <v>30000</v>
      </c>
      <c r="H1231" s="87" t="e">
        <f>G1231/#REF!</f>
        <v>#REF!</v>
      </c>
      <c r="K1231" s="82"/>
    </row>
    <row r="1232" spans="2:11" ht="16.5">
      <c r="B1232" s="40" t="s">
        <v>349</v>
      </c>
      <c r="C1232" s="153">
        <v>811</v>
      </c>
      <c r="D1232" s="50" t="s">
        <v>431</v>
      </c>
      <c r="E1232" s="50"/>
      <c r="F1232" s="50"/>
      <c r="G1232" s="154">
        <f>SUM(G1233)</f>
        <v>9956.9</v>
      </c>
      <c r="H1232" s="87" t="e">
        <f>G1232/#REF!</f>
        <v>#REF!</v>
      </c>
      <c r="K1232" s="82"/>
    </row>
    <row r="1233" spans="2:11" ht="16.5">
      <c r="B1233" s="101" t="s">
        <v>454</v>
      </c>
      <c r="C1233" s="153">
        <v>811</v>
      </c>
      <c r="D1233" s="50" t="s">
        <v>431</v>
      </c>
      <c r="E1233" s="50" t="s">
        <v>415</v>
      </c>
      <c r="F1233" s="50"/>
      <c r="G1233" s="154">
        <f>G1234+G1239</f>
        <v>9956.9</v>
      </c>
      <c r="H1233" s="87" t="e">
        <f>G1233/#REF!</f>
        <v>#REF!</v>
      </c>
      <c r="K1233" s="82"/>
    </row>
    <row r="1234" spans="2:11" ht="16.5">
      <c r="B1234" s="101" t="s">
        <v>610</v>
      </c>
      <c r="C1234" s="153">
        <v>811</v>
      </c>
      <c r="D1234" s="50" t="s">
        <v>431</v>
      </c>
      <c r="E1234" s="50" t="s">
        <v>415</v>
      </c>
      <c r="F1234" s="50" t="s">
        <v>611</v>
      </c>
      <c r="G1234" s="154">
        <f>G1235+G1237</f>
        <v>7656.9</v>
      </c>
      <c r="H1234" s="87" t="e">
        <f>G1234/#REF!</f>
        <v>#REF!</v>
      </c>
      <c r="K1234" s="82"/>
    </row>
    <row r="1235" spans="2:11" ht="16.5">
      <c r="B1235" s="101" t="s">
        <v>182</v>
      </c>
      <c r="C1235" s="153">
        <v>811</v>
      </c>
      <c r="D1235" s="50" t="s">
        <v>431</v>
      </c>
      <c r="E1235" s="50" t="s">
        <v>415</v>
      </c>
      <c r="F1235" s="50" t="s">
        <v>613</v>
      </c>
      <c r="G1235" s="154">
        <f>SUM(G1236)</f>
        <v>7656.9</v>
      </c>
      <c r="H1235" s="87" t="e">
        <f>G1235/#REF!</f>
        <v>#REF!</v>
      </c>
      <c r="K1235" s="82"/>
    </row>
    <row r="1236" spans="2:11" ht="16.5">
      <c r="B1236" s="66" t="s">
        <v>614</v>
      </c>
      <c r="C1236" s="153">
        <v>811</v>
      </c>
      <c r="D1236" s="50" t="s">
        <v>431</v>
      </c>
      <c r="E1236" s="50" t="s">
        <v>415</v>
      </c>
      <c r="F1236" s="50" t="s">
        <v>613</v>
      </c>
      <c r="G1236" s="154">
        <v>7656.9</v>
      </c>
      <c r="H1236" s="87" t="e">
        <f>G1236/#REF!</f>
        <v>#REF!</v>
      </c>
      <c r="K1236" s="82"/>
    </row>
    <row r="1237" spans="2:11" ht="16.5" hidden="1">
      <c r="B1237" s="66" t="s">
        <v>263</v>
      </c>
      <c r="C1237" s="153">
        <v>811</v>
      </c>
      <c r="D1237" s="50" t="s">
        <v>431</v>
      </c>
      <c r="E1237" s="50" t="s">
        <v>415</v>
      </c>
      <c r="F1237" s="50" t="s">
        <v>262</v>
      </c>
      <c r="G1237" s="154">
        <f>G1238</f>
        <v>0</v>
      </c>
      <c r="H1237" s="87"/>
      <c r="K1237" s="82"/>
    </row>
    <row r="1238" spans="2:11" ht="16.5" hidden="1">
      <c r="B1238" s="66" t="s">
        <v>614</v>
      </c>
      <c r="C1238" s="153">
        <v>811</v>
      </c>
      <c r="D1238" s="50" t="s">
        <v>431</v>
      </c>
      <c r="E1238" s="50" t="s">
        <v>415</v>
      </c>
      <c r="F1238" s="50" t="s">
        <v>262</v>
      </c>
      <c r="G1238" s="154"/>
      <c r="H1238" s="87"/>
      <c r="K1238" s="82"/>
    </row>
    <row r="1239" spans="2:11" ht="16.5">
      <c r="B1239" s="40" t="s">
        <v>494</v>
      </c>
      <c r="C1239" s="153">
        <v>811</v>
      </c>
      <c r="D1239" s="50" t="s">
        <v>431</v>
      </c>
      <c r="E1239" s="50" t="s">
        <v>415</v>
      </c>
      <c r="F1239" s="50" t="s">
        <v>631</v>
      </c>
      <c r="G1239" s="154">
        <f>G1240</f>
        <v>2300</v>
      </c>
      <c r="H1239" s="87" t="e">
        <f>G1239/#REF!</f>
        <v>#REF!</v>
      </c>
      <c r="K1239" s="82"/>
    </row>
    <row r="1240" spans="2:11" ht="53.25" customHeight="1">
      <c r="B1240" s="44" t="s">
        <v>599</v>
      </c>
      <c r="C1240" s="153">
        <v>811</v>
      </c>
      <c r="D1240" s="50" t="s">
        <v>431</v>
      </c>
      <c r="E1240" s="50" t="s">
        <v>415</v>
      </c>
      <c r="F1240" s="50" t="s">
        <v>633</v>
      </c>
      <c r="G1240" s="154">
        <f>G1241</f>
        <v>2300</v>
      </c>
      <c r="H1240" s="87" t="e">
        <f>G1240/#REF!</f>
        <v>#REF!</v>
      </c>
      <c r="K1240" s="82"/>
    </row>
    <row r="1241" spans="2:11" ht="70.5" customHeight="1">
      <c r="B1241" s="66" t="s">
        <v>601</v>
      </c>
      <c r="C1241" s="153">
        <v>811</v>
      </c>
      <c r="D1241" s="50" t="s">
        <v>431</v>
      </c>
      <c r="E1241" s="50" t="s">
        <v>415</v>
      </c>
      <c r="F1241" s="50" t="s">
        <v>83</v>
      </c>
      <c r="G1241" s="154">
        <f>G1242</f>
        <v>2300</v>
      </c>
      <c r="H1241" s="87" t="e">
        <f>G1241/#REF!</f>
        <v>#REF!</v>
      </c>
      <c r="K1241" s="82"/>
    </row>
    <row r="1242" spans="2:11" ht="16.5">
      <c r="B1242" s="66" t="s">
        <v>614</v>
      </c>
      <c r="C1242" s="153">
        <v>811</v>
      </c>
      <c r="D1242" s="50" t="s">
        <v>431</v>
      </c>
      <c r="E1242" s="50" t="s">
        <v>415</v>
      </c>
      <c r="F1242" s="50" t="s">
        <v>83</v>
      </c>
      <c r="G1242" s="154">
        <v>2300</v>
      </c>
      <c r="H1242" s="87" t="e">
        <f>G1242/#REF!</f>
        <v>#REF!</v>
      </c>
      <c r="K1242" s="82"/>
    </row>
    <row r="1243" spans="2:11" ht="16.5">
      <c r="B1243" s="40" t="s">
        <v>346</v>
      </c>
      <c r="C1243" s="153">
        <v>811</v>
      </c>
      <c r="D1243" s="155" t="s">
        <v>427</v>
      </c>
      <c r="E1243" s="50"/>
      <c r="F1243" s="50"/>
      <c r="G1243" s="154">
        <f>SUM(G1244)</f>
        <v>390.2</v>
      </c>
      <c r="H1243" s="87" t="e">
        <f>G1243/#REF!</f>
        <v>#REF!</v>
      </c>
      <c r="K1243" s="82"/>
    </row>
    <row r="1244" spans="2:11" ht="16.5">
      <c r="B1244" s="66" t="s">
        <v>461</v>
      </c>
      <c r="C1244" s="153">
        <v>811</v>
      </c>
      <c r="D1244" s="155" t="s">
        <v>427</v>
      </c>
      <c r="E1244" s="50" t="s">
        <v>427</v>
      </c>
      <c r="F1244" s="50"/>
      <c r="G1244" s="154">
        <f>G1245</f>
        <v>390.2</v>
      </c>
      <c r="H1244" s="87" t="e">
        <f>G1244/#REF!</f>
        <v>#REF!</v>
      </c>
      <c r="K1244" s="82"/>
    </row>
    <row r="1245" spans="2:11" ht="33.75" customHeight="1">
      <c r="B1245" s="101" t="s">
        <v>608</v>
      </c>
      <c r="C1245" s="153">
        <v>811</v>
      </c>
      <c r="D1245" s="155" t="s">
        <v>427</v>
      </c>
      <c r="E1245" s="50" t="s">
        <v>427</v>
      </c>
      <c r="F1245" s="50" t="s">
        <v>609</v>
      </c>
      <c r="G1245" s="154">
        <f>SUM(G1246)</f>
        <v>390.2</v>
      </c>
      <c r="H1245" s="87" t="e">
        <f>G1245/#REF!</f>
        <v>#REF!</v>
      </c>
      <c r="K1245" s="82"/>
    </row>
    <row r="1246" spans="2:11" ht="16.5">
      <c r="B1246" s="101" t="s">
        <v>610</v>
      </c>
      <c r="C1246" s="153">
        <v>811</v>
      </c>
      <c r="D1246" s="50" t="s">
        <v>427</v>
      </c>
      <c r="E1246" s="50" t="s">
        <v>427</v>
      </c>
      <c r="F1246" s="50" t="s">
        <v>611</v>
      </c>
      <c r="G1246" s="154">
        <f>G1247+G1249</f>
        <v>390.2</v>
      </c>
      <c r="H1246" s="87" t="e">
        <f>G1246/#REF!</f>
        <v>#REF!</v>
      </c>
      <c r="K1246" s="82"/>
    </row>
    <row r="1247" spans="2:11" ht="16.5" hidden="1">
      <c r="B1247" s="101" t="s">
        <v>182</v>
      </c>
      <c r="C1247" s="153">
        <v>811</v>
      </c>
      <c r="D1247" s="155" t="s">
        <v>427</v>
      </c>
      <c r="E1247" s="50" t="s">
        <v>427</v>
      </c>
      <c r="F1247" s="50" t="s">
        <v>613</v>
      </c>
      <c r="G1247" s="154">
        <f>G1248</f>
        <v>0</v>
      </c>
      <c r="H1247" s="87"/>
      <c r="K1247" s="82"/>
    </row>
    <row r="1248" spans="2:11" ht="16.5" hidden="1">
      <c r="B1248" s="66" t="s">
        <v>614</v>
      </c>
      <c r="C1248" s="153">
        <v>811</v>
      </c>
      <c r="D1248" s="155" t="s">
        <v>427</v>
      </c>
      <c r="E1248" s="50" t="s">
        <v>427</v>
      </c>
      <c r="F1248" s="50" t="s">
        <v>613</v>
      </c>
      <c r="G1248" s="154"/>
      <c r="H1248" s="87"/>
      <c r="K1248" s="82"/>
    </row>
    <row r="1249" spans="2:11" ht="16.5">
      <c r="B1249" s="101" t="s">
        <v>200</v>
      </c>
      <c r="C1249" s="153">
        <v>811</v>
      </c>
      <c r="D1249" s="155" t="s">
        <v>427</v>
      </c>
      <c r="E1249" s="50" t="s">
        <v>427</v>
      </c>
      <c r="F1249" s="50" t="s">
        <v>201</v>
      </c>
      <c r="G1249" s="154">
        <f>G1250</f>
        <v>390.2</v>
      </c>
      <c r="H1249" s="87" t="e">
        <f>G1249/#REF!</f>
        <v>#REF!</v>
      </c>
      <c r="K1249" s="82"/>
    </row>
    <row r="1250" spans="2:11" ht="16.5">
      <c r="B1250" s="66" t="s">
        <v>614</v>
      </c>
      <c r="C1250" s="153">
        <v>811</v>
      </c>
      <c r="D1250" s="155" t="s">
        <v>427</v>
      </c>
      <c r="E1250" s="50" t="s">
        <v>427</v>
      </c>
      <c r="F1250" s="50" t="s">
        <v>201</v>
      </c>
      <c r="G1250" s="154">
        <v>390.2</v>
      </c>
      <c r="H1250" s="87" t="e">
        <f>G1250/#REF!</f>
        <v>#REF!</v>
      </c>
      <c r="K1250" s="82"/>
    </row>
    <row r="1251" spans="2:11" ht="16.5" hidden="1">
      <c r="B1251" s="40" t="s">
        <v>336</v>
      </c>
      <c r="C1251" s="153">
        <v>811</v>
      </c>
      <c r="D1251" s="155" t="s">
        <v>423</v>
      </c>
      <c r="E1251" s="50"/>
      <c r="F1251" s="50"/>
      <c r="G1251" s="154">
        <f>G1252</f>
        <v>0</v>
      </c>
      <c r="H1251" s="87"/>
      <c r="K1251" s="82"/>
    </row>
    <row r="1252" spans="2:11" ht="16.5" hidden="1">
      <c r="B1252" s="66" t="s">
        <v>471</v>
      </c>
      <c r="C1252" s="153">
        <v>811</v>
      </c>
      <c r="D1252" s="155" t="s">
        <v>423</v>
      </c>
      <c r="E1252" s="50" t="s">
        <v>417</v>
      </c>
      <c r="F1252" s="50"/>
      <c r="G1252" s="154">
        <f>G1253</f>
        <v>0</v>
      </c>
      <c r="H1252" s="87"/>
      <c r="K1252" s="82"/>
    </row>
    <row r="1253" spans="2:11" ht="33" hidden="1">
      <c r="B1253" s="101" t="s">
        <v>608</v>
      </c>
      <c r="C1253" s="153">
        <v>811</v>
      </c>
      <c r="D1253" s="155" t="s">
        <v>423</v>
      </c>
      <c r="E1253" s="50" t="s">
        <v>417</v>
      </c>
      <c r="F1253" s="50" t="s">
        <v>609</v>
      </c>
      <c r="G1253" s="154">
        <f>G1254</f>
        <v>0</v>
      </c>
      <c r="H1253" s="87"/>
      <c r="K1253" s="82"/>
    </row>
    <row r="1254" spans="2:11" ht="16.5" hidden="1">
      <c r="B1254" s="101" t="s">
        <v>610</v>
      </c>
      <c r="C1254" s="153">
        <v>811</v>
      </c>
      <c r="D1254" s="155" t="s">
        <v>423</v>
      </c>
      <c r="E1254" s="50" t="s">
        <v>417</v>
      </c>
      <c r="F1254" s="50" t="s">
        <v>611</v>
      </c>
      <c r="G1254" s="154">
        <f>G1255</f>
        <v>0</v>
      </c>
      <c r="H1254" s="87"/>
      <c r="K1254" s="82"/>
    </row>
    <row r="1255" spans="2:11" ht="16.5" hidden="1">
      <c r="B1255" s="101" t="s">
        <v>182</v>
      </c>
      <c r="C1255" s="153">
        <v>811</v>
      </c>
      <c r="D1255" s="155" t="s">
        <v>423</v>
      </c>
      <c r="E1255" s="50" t="s">
        <v>417</v>
      </c>
      <c r="F1255" s="50" t="s">
        <v>613</v>
      </c>
      <c r="G1255" s="154">
        <f>G1256</f>
        <v>0</v>
      </c>
      <c r="H1255" s="87"/>
      <c r="K1255" s="82"/>
    </row>
    <row r="1256" spans="2:11" ht="16.5" hidden="1">
      <c r="B1256" s="66" t="s">
        <v>614</v>
      </c>
      <c r="C1256" s="153">
        <v>811</v>
      </c>
      <c r="D1256" s="155" t="s">
        <v>423</v>
      </c>
      <c r="E1256" s="50" t="s">
        <v>417</v>
      </c>
      <c r="F1256" s="50" t="s">
        <v>613</v>
      </c>
      <c r="G1256" s="154"/>
      <c r="H1256" s="87"/>
      <c r="K1256" s="82"/>
    </row>
    <row r="1257" spans="2:11" ht="40.5" customHeight="1">
      <c r="B1257" s="115" t="s">
        <v>350</v>
      </c>
      <c r="C1257" s="153">
        <v>840</v>
      </c>
      <c r="D1257" s="50"/>
      <c r="E1257" s="50"/>
      <c r="F1257" s="50"/>
      <c r="G1257" s="154">
        <f>SUM(G1258)</f>
        <v>16512.2</v>
      </c>
      <c r="H1257" s="87" t="e">
        <f>G1257/#REF!</f>
        <v>#REF!</v>
      </c>
      <c r="K1257" s="82"/>
    </row>
    <row r="1258" spans="2:11" ht="16.5">
      <c r="B1258" s="115" t="s">
        <v>317</v>
      </c>
      <c r="C1258" s="153">
        <v>840</v>
      </c>
      <c r="D1258" s="50" t="s">
        <v>419</v>
      </c>
      <c r="E1258" s="50"/>
      <c r="F1258" s="50"/>
      <c r="G1258" s="154">
        <f>SUM(G1263,G1259)</f>
        <v>16512.2</v>
      </c>
      <c r="H1258" s="87" t="e">
        <f>G1258/#REF!</f>
        <v>#REF!</v>
      </c>
      <c r="K1258" s="82"/>
    </row>
    <row r="1259" spans="2:11" ht="16.5">
      <c r="B1259" s="115" t="s">
        <v>443</v>
      </c>
      <c r="C1259" s="153">
        <v>840</v>
      </c>
      <c r="D1259" s="50" t="s">
        <v>419</v>
      </c>
      <c r="E1259" s="50" t="s">
        <v>413</v>
      </c>
      <c r="F1259" s="50"/>
      <c r="G1259" s="154">
        <f>G1260</f>
        <v>2052.5</v>
      </c>
      <c r="H1259" s="87" t="e">
        <f>G1259/#REF!</f>
        <v>#REF!</v>
      </c>
      <c r="K1259" s="82"/>
    </row>
    <row r="1260" spans="2:11" ht="16.5">
      <c r="B1260" s="115" t="s">
        <v>502</v>
      </c>
      <c r="C1260" s="153">
        <v>840</v>
      </c>
      <c r="D1260" s="50" t="s">
        <v>419</v>
      </c>
      <c r="E1260" s="50" t="s">
        <v>413</v>
      </c>
      <c r="F1260" s="50" t="s">
        <v>503</v>
      </c>
      <c r="G1260" s="154">
        <f>G1261</f>
        <v>2052.5</v>
      </c>
      <c r="H1260" s="87" t="e">
        <f>G1260/#REF!</f>
        <v>#REF!</v>
      </c>
      <c r="K1260" s="82"/>
    </row>
    <row r="1261" spans="2:11" ht="45" customHeight="1">
      <c r="B1261" s="115" t="s">
        <v>37</v>
      </c>
      <c r="C1261" s="153">
        <v>840</v>
      </c>
      <c r="D1261" s="50" t="s">
        <v>419</v>
      </c>
      <c r="E1261" s="50" t="s">
        <v>413</v>
      </c>
      <c r="F1261" s="50" t="s">
        <v>38</v>
      </c>
      <c r="G1261" s="154">
        <f>G1262</f>
        <v>2052.5</v>
      </c>
      <c r="H1261" s="87" t="e">
        <f>G1261/#REF!</f>
        <v>#REF!</v>
      </c>
      <c r="K1261" s="82"/>
    </row>
    <row r="1262" spans="2:11" ht="16.5">
      <c r="B1262" s="101" t="s">
        <v>484</v>
      </c>
      <c r="C1262" s="153">
        <v>840</v>
      </c>
      <c r="D1262" s="50" t="s">
        <v>419</v>
      </c>
      <c r="E1262" s="50" t="s">
        <v>413</v>
      </c>
      <c r="F1262" s="50" t="s">
        <v>38</v>
      </c>
      <c r="G1262" s="154">
        <v>2052.5</v>
      </c>
      <c r="H1262" s="87" t="e">
        <f>G1262/#REF!</f>
        <v>#REF!</v>
      </c>
      <c r="K1262" s="82"/>
    </row>
    <row r="1263" spans="2:11" ht="16.5">
      <c r="B1263" s="40" t="s">
        <v>444</v>
      </c>
      <c r="C1263" s="153">
        <v>840</v>
      </c>
      <c r="D1263" s="50" t="s">
        <v>419</v>
      </c>
      <c r="E1263" s="50" t="s">
        <v>417</v>
      </c>
      <c r="F1263" s="50"/>
      <c r="G1263" s="154">
        <f>SUM(G1264,G1267)</f>
        <v>14459.7</v>
      </c>
      <c r="H1263" s="87" t="e">
        <f>G1263/#REF!</f>
        <v>#REF!</v>
      </c>
      <c r="K1263" s="82"/>
    </row>
    <row r="1264" spans="2:11" ht="59.25" customHeight="1">
      <c r="B1264" s="101" t="s">
        <v>480</v>
      </c>
      <c r="C1264" s="153">
        <v>840</v>
      </c>
      <c r="D1264" s="50" t="s">
        <v>419</v>
      </c>
      <c r="E1264" s="50" t="s">
        <v>417</v>
      </c>
      <c r="F1264" s="50" t="s">
        <v>481</v>
      </c>
      <c r="G1264" s="154">
        <f>SUM(G1265)</f>
        <v>9355.2</v>
      </c>
      <c r="H1264" s="87" t="e">
        <f>G1264/#REF!</f>
        <v>#REF!</v>
      </c>
      <c r="K1264" s="82"/>
    </row>
    <row r="1265" spans="2:11" ht="16.5">
      <c r="B1265" s="101" t="s">
        <v>486</v>
      </c>
      <c r="C1265" s="153">
        <v>840</v>
      </c>
      <c r="D1265" s="50" t="s">
        <v>419</v>
      </c>
      <c r="E1265" s="50" t="s">
        <v>417</v>
      </c>
      <c r="F1265" s="50" t="s">
        <v>487</v>
      </c>
      <c r="G1265" s="154">
        <f>SUM(G1266)</f>
        <v>9355.2</v>
      </c>
      <c r="H1265" s="87" t="e">
        <f>G1265/#REF!</f>
        <v>#REF!</v>
      </c>
      <c r="K1265" s="82"/>
    </row>
    <row r="1266" spans="2:11" ht="16.5">
      <c r="B1266" s="101" t="s">
        <v>484</v>
      </c>
      <c r="C1266" s="153">
        <v>840</v>
      </c>
      <c r="D1266" s="50" t="s">
        <v>419</v>
      </c>
      <c r="E1266" s="50" t="s">
        <v>417</v>
      </c>
      <c r="F1266" s="50" t="s">
        <v>487</v>
      </c>
      <c r="G1266" s="154">
        <v>9355.2</v>
      </c>
      <c r="H1266" s="87" t="e">
        <f>G1266/#REF!</f>
        <v>#REF!</v>
      </c>
      <c r="K1266" s="82"/>
    </row>
    <row r="1267" spans="2:11" ht="16.5">
      <c r="B1267" s="40" t="s">
        <v>492</v>
      </c>
      <c r="C1267" s="153">
        <v>840</v>
      </c>
      <c r="D1267" s="50" t="s">
        <v>419</v>
      </c>
      <c r="E1267" s="50" t="s">
        <v>417</v>
      </c>
      <c r="F1267" s="50" t="s">
        <v>493</v>
      </c>
      <c r="G1267" s="154">
        <f>G1268</f>
        <v>5104.5</v>
      </c>
      <c r="H1267" s="87" t="e">
        <f>G1267/#REF!</f>
        <v>#REF!</v>
      </c>
      <c r="K1267" s="82"/>
    </row>
    <row r="1268" spans="2:11" ht="16.5">
      <c r="B1268" s="40" t="s">
        <v>494</v>
      </c>
      <c r="C1268" s="153">
        <v>840</v>
      </c>
      <c r="D1268" s="50" t="s">
        <v>419</v>
      </c>
      <c r="E1268" s="50" t="s">
        <v>417</v>
      </c>
      <c r="F1268" s="50" t="s">
        <v>495</v>
      </c>
      <c r="G1268" s="154">
        <f>G1269+G1271</f>
        <v>5104.5</v>
      </c>
      <c r="H1268" s="87" t="e">
        <f>G1268/#REF!</f>
        <v>#REF!</v>
      </c>
      <c r="K1268" s="82"/>
    </row>
    <row r="1269" spans="2:11" ht="16.5">
      <c r="B1269" s="40" t="s">
        <v>573</v>
      </c>
      <c r="C1269" s="153">
        <v>840</v>
      </c>
      <c r="D1269" s="50" t="s">
        <v>419</v>
      </c>
      <c r="E1269" s="50" t="s">
        <v>417</v>
      </c>
      <c r="F1269" s="50" t="s">
        <v>574</v>
      </c>
      <c r="G1269" s="154">
        <f>SUM(G1270)</f>
        <v>5104.5</v>
      </c>
      <c r="H1269" s="87" t="e">
        <f>G1269/#REF!</f>
        <v>#REF!</v>
      </c>
      <c r="K1269" s="82"/>
    </row>
    <row r="1270" spans="2:11" ht="16.5">
      <c r="B1270" s="101" t="s">
        <v>39</v>
      </c>
      <c r="C1270" s="153">
        <v>840</v>
      </c>
      <c r="D1270" s="50" t="s">
        <v>419</v>
      </c>
      <c r="E1270" s="50" t="s">
        <v>417</v>
      </c>
      <c r="F1270" s="50" t="s">
        <v>574</v>
      </c>
      <c r="G1270" s="154">
        <v>5104.5</v>
      </c>
      <c r="H1270" s="87" t="e">
        <f>G1270/#REF!</f>
        <v>#REF!</v>
      </c>
      <c r="K1270" s="82"/>
    </row>
    <row r="1271" spans="2:11" ht="49.5" customHeight="1" hidden="1">
      <c r="B1271" s="101" t="s">
        <v>496</v>
      </c>
      <c r="C1271" s="153">
        <v>840</v>
      </c>
      <c r="D1271" s="50" t="s">
        <v>419</v>
      </c>
      <c r="E1271" s="50" t="s">
        <v>417</v>
      </c>
      <c r="F1271" s="50" t="s">
        <v>497</v>
      </c>
      <c r="G1271" s="154">
        <f>G1272</f>
        <v>0</v>
      </c>
      <c r="H1271" s="87"/>
      <c r="K1271" s="82"/>
    </row>
    <row r="1272" spans="2:11" ht="16.5" customHeight="1" hidden="1">
      <c r="B1272" s="101" t="s">
        <v>484</v>
      </c>
      <c r="C1272" s="153">
        <v>840</v>
      </c>
      <c r="D1272" s="50" t="s">
        <v>419</v>
      </c>
      <c r="E1272" s="50" t="s">
        <v>417</v>
      </c>
      <c r="F1272" s="50" t="s">
        <v>497</v>
      </c>
      <c r="G1272" s="154"/>
      <c r="H1272" s="87"/>
      <c r="K1272" s="82"/>
    </row>
    <row r="1273" spans="2:11" ht="33" customHeight="1" hidden="1">
      <c r="B1273" s="115" t="s">
        <v>351</v>
      </c>
      <c r="C1273" s="153">
        <v>841</v>
      </c>
      <c r="D1273" s="50"/>
      <c r="E1273" s="50"/>
      <c r="F1273" s="50"/>
      <c r="G1273" s="154">
        <f>G1274</f>
        <v>0</v>
      </c>
      <c r="H1273" s="87"/>
      <c r="K1273" s="82"/>
    </row>
    <row r="1274" spans="2:11" ht="16.5" customHeight="1" hidden="1">
      <c r="B1274" s="101" t="s">
        <v>307</v>
      </c>
      <c r="C1274" s="153">
        <v>841</v>
      </c>
      <c r="D1274" s="50" t="s">
        <v>415</v>
      </c>
      <c r="E1274" s="50"/>
      <c r="F1274" s="50"/>
      <c r="G1274" s="154">
        <f>G1275</f>
        <v>0</v>
      </c>
      <c r="H1274" s="87"/>
      <c r="K1274" s="82"/>
    </row>
    <row r="1275" spans="2:11" ht="16.5" customHeight="1" hidden="1">
      <c r="B1275" s="40" t="s">
        <v>435</v>
      </c>
      <c r="C1275" s="153">
        <v>841</v>
      </c>
      <c r="D1275" s="50" t="s">
        <v>415</v>
      </c>
      <c r="E1275" s="50" t="s">
        <v>436</v>
      </c>
      <c r="F1275" s="50"/>
      <c r="G1275" s="154">
        <f>G1276</f>
        <v>0</v>
      </c>
      <c r="H1275" s="87"/>
      <c r="K1275" s="82"/>
    </row>
    <row r="1276" spans="2:11" ht="49.5" customHeight="1" hidden="1">
      <c r="B1276" s="101" t="s">
        <v>480</v>
      </c>
      <c r="C1276" s="153">
        <v>841</v>
      </c>
      <c r="D1276" s="50" t="s">
        <v>415</v>
      </c>
      <c r="E1276" s="50" t="s">
        <v>436</v>
      </c>
      <c r="F1276" s="50" t="s">
        <v>481</v>
      </c>
      <c r="G1276" s="154">
        <f>G1277</f>
        <v>0</v>
      </c>
      <c r="H1276" s="87"/>
      <c r="K1276" s="82"/>
    </row>
    <row r="1277" spans="2:11" ht="16.5" customHeight="1" hidden="1">
      <c r="B1277" s="101" t="s">
        <v>486</v>
      </c>
      <c r="C1277" s="153">
        <v>841</v>
      </c>
      <c r="D1277" s="50" t="s">
        <v>415</v>
      </c>
      <c r="E1277" s="50" t="s">
        <v>436</v>
      </c>
      <c r="F1277" s="50" t="s">
        <v>487</v>
      </c>
      <c r="G1277" s="154">
        <f>G1278</f>
        <v>0</v>
      </c>
      <c r="H1277" s="87"/>
      <c r="K1277" s="82"/>
    </row>
    <row r="1278" spans="2:11" ht="16.5" customHeight="1" hidden="1">
      <c r="B1278" s="101" t="s">
        <v>484</v>
      </c>
      <c r="C1278" s="153">
        <v>841</v>
      </c>
      <c r="D1278" s="50" t="s">
        <v>415</v>
      </c>
      <c r="E1278" s="50" t="s">
        <v>436</v>
      </c>
      <c r="F1278" s="50" t="s">
        <v>487</v>
      </c>
      <c r="G1278" s="154"/>
      <c r="H1278" s="87"/>
      <c r="K1278" s="82"/>
    </row>
    <row r="1279" spans="2:11" ht="36" customHeight="1">
      <c r="B1279" s="40" t="s">
        <v>352</v>
      </c>
      <c r="C1279" s="153">
        <v>842</v>
      </c>
      <c r="D1279" s="50"/>
      <c r="E1279" s="50"/>
      <c r="F1279" s="50"/>
      <c r="G1279" s="154">
        <f aca="true" t="shared" si="0" ref="G1279:G1284">G1280</f>
        <v>8337.5</v>
      </c>
      <c r="H1279" s="87" t="e">
        <f>G1279/#REF!</f>
        <v>#REF!</v>
      </c>
      <c r="K1279" s="82"/>
    </row>
    <row r="1280" spans="2:11" ht="16.5">
      <c r="B1280" s="152" t="s">
        <v>302</v>
      </c>
      <c r="C1280" s="153">
        <v>842</v>
      </c>
      <c r="D1280" s="50" t="s">
        <v>409</v>
      </c>
      <c r="E1280" s="50"/>
      <c r="F1280" s="50"/>
      <c r="G1280" s="154">
        <f t="shared" si="0"/>
        <v>8337.5</v>
      </c>
      <c r="H1280" s="87" t="e">
        <f>G1280/#REF!</f>
        <v>#REF!</v>
      </c>
      <c r="K1280" s="82"/>
    </row>
    <row r="1281" spans="2:11" ht="16.5">
      <c r="B1281" s="66" t="s">
        <v>420</v>
      </c>
      <c r="C1281" s="153">
        <v>842</v>
      </c>
      <c r="D1281" s="50" t="s">
        <v>409</v>
      </c>
      <c r="E1281" s="50" t="s">
        <v>421</v>
      </c>
      <c r="F1281" s="50"/>
      <c r="G1281" s="154">
        <f t="shared" si="0"/>
        <v>8337.5</v>
      </c>
      <c r="H1281" s="87" t="e">
        <f>G1281/#REF!</f>
        <v>#REF!</v>
      </c>
      <c r="K1281" s="82"/>
    </row>
    <row r="1282" spans="2:11" ht="16.5">
      <c r="B1282" s="156" t="s">
        <v>526</v>
      </c>
      <c r="C1282" s="153">
        <v>842</v>
      </c>
      <c r="D1282" s="155" t="s">
        <v>409</v>
      </c>
      <c r="E1282" s="50" t="s">
        <v>421</v>
      </c>
      <c r="F1282" s="50" t="s">
        <v>527</v>
      </c>
      <c r="G1282" s="154">
        <f t="shared" si="0"/>
        <v>8337.5</v>
      </c>
      <c r="H1282" s="87" t="e">
        <f>G1282/#REF!</f>
        <v>#REF!</v>
      </c>
      <c r="K1282" s="82"/>
    </row>
    <row r="1283" spans="2:11" ht="33">
      <c r="B1283" s="101" t="s">
        <v>528</v>
      </c>
      <c r="C1283" s="153">
        <v>842</v>
      </c>
      <c r="D1283" s="155" t="s">
        <v>409</v>
      </c>
      <c r="E1283" s="50" t="s">
        <v>421</v>
      </c>
      <c r="F1283" s="50" t="s">
        <v>529</v>
      </c>
      <c r="G1283" s="154">
        <f t="shared" si="0"/>
        <v>8337.5</v>
      </c>
      <c r="H1283" s="87" t="e">
        <f>G1283/#REF!</f>
        <v>#REF!</v>
      </c>
      <c r="K1283" s="82"/>
    </row>
    <row r="1284" spans="2:11" ht="16.5">
      <c r="B1284" s="101" t="s">
        <v>530</v>
      </c>
      <c r="C1284" s="153">
        <v>842</v>
      </c>
      <c r="D1284" s="155" t="s">
        <v>409</v>
      </c>
      <c r="E1284" s="50" t="s">
        <v>421</v>
      </c>
      <c r="F1284" s="50" t="s">
        <v>531</v>
      </c>
      <c r="G1284" s="154">
        <f t="shared" si="0"/>
        <v>8337.5</v>
      </c>
      <c r="H1284" s="87" t="e">
        <f>G1284/#REF!</f>
        <v>#REF!</v>
      </c>
      <c r="K1284" s="82"/>
    </row>
    <row r="1285" spans="2:11" ht="16.5">
      <c r="B1285" s="40" t="s">
        <v>532</v>
      </c>
      <c r="C1285" s="153">
        <v>842</v>
      </c>
      <c r="D1285" s="155" t="s">
        <v>409</v>
      </c>
      <c r="E1285" s="50" t="s">
        <v>421</v>
      </c>
      <c r="F1285" s="50" t="s">
        <v>531</v>
      </c>
      <c r="G1285" s="154">
        <v>8337.5</v>
      </c>
      <c r="H1285" s="87" t="e">
        <f>G1285/#REF!</f>
        <v>#REF!</v>
      </c>
      <c r="K1285" s="82"/>
    </row>
    <row r="1286" spans="2:11" ht="23.25" customHeight="1">
      <c r="B1286" s="66" t="s">
        <v>475</v>
      </c>
      <c r="C1286" s="163"/>
      <c r="D1286" s="163"/>
      <c r="E1286" s="163"/>
      <c r="F1286" s="163"/>
      <c r="G1286" s="113">
        <f>SUM(G19,G211,G230,G322,G349,G545,G637,G668,G786,G884,G1017,G1257,G1279,G1273)</f>
        <v>7087356.2</v>
      </c>
      <c r="H1286" s="87" t="e">
        <f>G1286/#REF!</f>
        <v>#REF!</v>
      </c>
      <c r="K1286" s="82"/>
    </row>
    <row r="1287" spans="2:8" ht="25.5" customHeight="1">
      <c r="B1287" s="164"/>
      <c r="C1287" s="165"/>
      <c r="D1287" s="165"/>
      <c r="E1287" s="165"/>
      <c r="F1287" s="165"/>
      <c r="G1287" s="147"/>
      <c r="H1287" s="80"/>
    </row>
    <row r="1288" spans="2:8" ht="25.5" customHeight="1">
      <c r="B1288" s="166"/>
      <c r="C1288" s="142"/>
      <c r="D1288" s="142"/>
      <c r="E1288" s="142"/>
      <c r="F1288" s="142"/>
      <c r="G1288" s="167">
        <f>7087356.2-G1286</f>
        <v>0</v>
      </c>
      <c r="H1288" s="80"/>
    </row>
    <row r="1289" spans="2:8" ht="18.75" customHeight="1">
      <c r="B1289" s="166"/>
      <c r="C1289" s="142"/>
      <c r="D1289" s="142"/>
      <c r="E1289" s="142"/>
      <c r="F1289" s="142"/>
      <c r="G1289" s="147"/>
      <c r="H1289" s="80"/>
    </row>
    <row r="1290" spans="2:8" ht="18" customHeight="1">
      <c r="B1290" s="168"/>
      <c r="C1290" s="142"/>
      <c r="D1290" s="147"/>
      <c r="E1290" s="142"/>
      <c r="F1290" s="142"/>
      <c r="G1290" s="147"/>
      <c r="H1290" s="80"/>
    </row>
    <row r="1291" spans="7:8" ht="23.25" customHeight="1">
      <c r="G1291" s="147"/>
      <c r="H1291" s="80"/>
    </row>
    <row r="1292" spans="7:8" ht="16.5">
      <c r="G1292" s="147"/>
      <c r="H1292" s="80"/>
    </row>
    <row r="1293" spans="7:8" ht="16.5">
      <c r="G1293" s="147"/>
      <c r="H1293" s="80"/>
    </row>
    <row r="1294" spans="7:8" ht="16.5">
      <c r="G1294" s="147"/>
      <c r="H1294" s="80"/>
    </row>
    <row r="1295" spans="7:8" ht="16.5">
      <c r="G1295" s="147"/>
      <c r="H1295" s="80"/>
    </row>
    <row r="1296" spans="7:8" ht="16.5">
      <c r="G1296" s="147"/>
      <c r="H1296" s="80"/>
    </row>
    <row r="1297" spans="7:8" ht="16.5">
      <c r="G1297" s="147"/>
      <c r="H1297" s="80"/>
    </row>
    <row r="1298" spans="7:8" ht="16.5">
      <c r="G1298" s="147"/>
      <c r="H1298" s="80"/>
    </row>
    <row r="1299" spans="7:8" ht="16.5">
      <c r="G1299" s="147"/>
      <c r="H1299" s="80"/>
    </row>
    <row r="1300" spans="7:8" ht="16.5">
      <c r="G1300" s="147"/>
      <c r="H1300" s="80"/>
    </row>
    <row r="1301" spans="7:8" ht="16.5">
      <c r="G1301" s="147"/>
      <c r="H1301" s="80"/>
    </row>
    <row r="1302" spans="7:8" ht="16.5">
      <c r="G1302" s="147"/>
      <c r="H1302" s="80"/>
    </row>
    <row r="1303" spans="7:8" ht="16.5">
      <c r="G1303" s="147"/>
      <c r="H1303" s="80"/>
    </row>
    <row r="1304" spans="7:8" ht="16.5">
      <c r="G1304" s="147"/>
      <c r="H1304" s="80"/>
    </row>
    <row r="1305" spans="7:8" ht="16.5">
      <c r="G1305" s="147"/>
      <c r="H1305" s="80"/>
    </row>
    <row r="1306" spans="7:8" ht="16.5">
      <c r="G1306" s="147"/>
      <c r="H1306" s="80"/>
    </row>
    <row r="1307" spans="7:8" ht="16.5">
      <c r="G1307" s="147"/>
      <c r="H1307" s="80"/>
    </row>
    <row r="1308" spans="7:8" ht="16.5">
      <c r="G1308" s="147"/>
      <c r="H1308" s="80"/>
    </row>
    <row r="1309" spans="7:8" ht="16.5">
      <c r="G1309" s="147"/>
      <c r="H1309" s="80"/>
    </row>
  </sheetData>
  <sheetProtection selectLockedCells="1" selectUnlockedCells="1"/>
  <mergeCells count="3">
    <mergeCell ref="B14:F14"/>
    <mergeCell ref="B12:F12"/>
    <mergeCell ref="B13:F13"/>
  </mergeCells>
  <printOptions/>
  <pageMargins left="1.1811023622047245" right="0.3937007874015748" top="0.6692913385826772" bottom="0.51" header="0.5118110236220472" footer="0.61"/>
  <pageSetup fitToHeight="0" fitToWidth="1" horizontalDpi="300" verticalDpi="300" orientation="portrait" paperSize="9" scale="60" r:id="rId1"/>
  <headerFooter alignWithMargins="0">
    <oddHeader>&amp;C&amp;P</oddHeader>
  </headerFooter>
  <rowBreaks count="1" manualBreakCount="1">
    <brk id="12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budget_05_1</dc:creator>
  <cp:keywords/>
  <dc:description/>
  <cp:lastModifiedBy>Admin</cp:lastModifiedBy>
  <cp:lastPrinted>2013-04-24T06:23:37Z</cp:lastPrinted>
  <dcterms:created xsi:type="dcterms:W3CDTF">2012-05-30T07:09:46Z</dcterms:created>
  <dcterms:modified xsi:type="dcterms:W3CDTF">2013-05-06T08:28:47Z</dcterms:modified>
  <cp:category/>
  <cp:version/>
  <cp:contentType/>
  <cp:contentStatus/>
</cp:coreProperties>
</file>