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5401" windowWidth="12390" windowHeight="8640" tabRatio="548" activeTab="2"/>
  </bookViews>
  <sheets>
    <sheet name="прил.12" sheetId="1" r:id="rId1"/>
    <sheet name="прил.14" sheetId="2" r:id="rId2"/>
    <sheet name="прил.16" sheetId="3" r:id="rId3"/>
  </sheets>
  <definedNames>
    <definedName name="_xlnm.Print_Titles" localSheetId="0">'прил.12'!$12:$13</definedName>
    <definedName name="_xlnm.Print_Titles" localSheetId="1">'прил.14'!$12:$13</definedName>
    <definedName name="_xlnm.Print_Titles" localSheetId="2">'прил.16'!$12:$13</definedName>
    <definedName name="_xlnm.Print_Area" localSheetId="0">'прил.12'!$A$1:$E$58</definedName>
    <definedName name="_xlnm.Print_Area" localSheetId="1">'прил.14'!$A$1:$G$516</definedName>
    <definedName name="_xlnm.Print_Area" localSheetId="2">'прил.16'!$A$1:$H$631</definedName>
  </definedNames>
  <calcPr fullCalcOnLoad="1"/>
</workbook>
</file>

<file path=xl/sharedStrings.xml><?xml version="1.0" encoding="utf-8"?>
<sst xmlns="http://schemas.openxmlformats.org/spreadsheetml/2006/main" count="4829" uniqueCount="435">
  <si>
    <t>440 02 00</t>
  </si>
  <si>
    <t>Долгосрочная целевая программа "Развитие системы отдыха детей, их оздоровления и занятости в Вологодской области на 2009 - 2015 годы" (субсидии на капитальные вложения)</t>
  </si>
  <si>
    <t>Долгосрочная целевая программа "Старшее поколение" на 2011 - 2015 годы (за счет субвенций)</t>
  </si>
  <si>
    <t>522 11 01</t>
  </si>
  <si>
    <t>Сохранение и развитие сети загородных оздоровительных лагерей</t>
  </si>
  <si>
    <t>Комплектование книжных фондов библиотек муниципальных образований и государственных библиотек городов Москвы и Санкт-Петербурга (за счет межбюджетных трансфертов)</t>
  </si>
  <si>
    <t>Выполнение отдельных государственных полномочий по обеспечению мер социальной поддержки и социального обслуживания отдельных категорий граждан, указанных в статье 2 закона области от 17 декабря 2007 года № 1718-ОЗ "О наделении органов местного самоуправления отдельными государственными полномочиями в сфере социальной защиты населения области" (за исключением полномочий, указанных в части 2 и пункте 8 части 6 статьи 2) (за счет субвенций)</t>
  </si>
  <si>
    <t>525 01 08</t>
  </si>
  <si>
    <t>Обеспечение питанием отдельных категорий обучающихся в соответствии с частью 5.2 статьи 2 закона области от 17 декабря 2007 года № 1719-ОЗ «О наделении органов местного самоуправления государственными полномочиями в сфере образования» (за счет субвенций)</t>
  </si>
  <si>
    <t>Компенсация части родительской платы, взимаемой с родителей (законных представителей) за содержание детей в образовательных учреждениях, реализующих основную общеобразовательную программу дошкольного образования (за счет субвенций)</t>
  </si>
  <si>
    <t>"Мероприятия, направленные на создание безопасных условий труда в органах городского самоуправления и муниципальных учреждениях города Череповца" на 2012-2016 годы</t>
  </si>
  <si>
    <t xml:space="preserve">Оздоровление детей </t>
  </si>
  <si>
    <t>Субсидии автономным учреждениям на финансовое обеспечение муниципального задания на оказание муниципальных услуг (выполнение работ) (за счет субвенций)</t>
  </si>
  <si>
    <t>Субсидии бюджетным учреждениям на финансовое обеспечение муниципального задания на оказание муниципальных услуг (выполнение работ) (за счет субвенций)</t>
  </si>
  <si>
    <t xml:space="preserve">Бюджетные инвестиции </t>
  </si>
  <si>
    <t>КАПИТАЛЬНОЕ СТРОИТЕЛЬСТВО</t>
  </si>
  <si>
    <t>520 13 00</t>
  </si>
  <si>
    <t>701</t>
  </si>
  <si>
    <t>801</t>
  </si>
  <si>
    <t>802</t>
  </si>
  <si>
    <t>804</t>
  </si>
  <si>
    <t>443 00 00</t>
  </si>
  <si>
    <t>443 99 00</t>
  </si>
  <si>
    <t>512 00 00</t>
  </si>
  <si>
    <t>512 97 00</t>
  </si>
  <si>
    <t>525 03 00</t>
  </si>
  <si>
    <t>525 07 00</t>
  </si>
  <si>
    <t>Охрана объектов растительного и животного мира и среды их обитания</t>
  </si>
  <si>
    <t>002 29 00</t>
  </si>
  <si>
    <t>090 00 00</t>
  </si>
  <si>
    <t>090 02 00</t>
  </si>
  <si>
    <t>330 00 00</t>
  </si>
  <si>
    <t>330 99 00</t>
  </si>
  <si>
    <t>Охрана окружающей среды</t>
  </si>
  <si>
    <t>НАЦИОНАЛЬНАЯ БЕЗОПАСНОСТЬ И ПРАВООХРАНИТЕЛЬНАЯ  ДЕЯТЕЛЬНОСТЬ</t>
  </si>
  <si>
    <t>500</t>
  </si>
  <si>
    <t>"Здоровый город" на 2009-2015 годы</t>
  </si>
  <si>
    <t xml:space="preserve"> 505 46 00 </t>
  </si>
  <si>
    <t xml:space="preserve">Физическая культура </t>
  </si>
  <si>
    <t xml:space="preserve">Другие вопросы в области культуры, кинематографии </t>
  </si>
  <si>
    <t>Другие вопросы в области жилищно-коммунального хозяйства</t>
  </si>
  <si>
    <t>Реализация государственных функций в области национальной экономики</t>
  </si>
  <si>
    <t xml:space="preserve">Мероприятия по землеустройству и землепользованию </t>
  </si>
  <si>
    <t>Организация и осуществление деятельности по опеке и попечительству в отношении несовершеннолетних (за счет субвенций)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</si>
  <si>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</si>
  <si>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Осуществление отдельных государственных полномочий в сфере образования</t>
  </si>
  <si>
    <t>525 01 04</t>
  </si>
  <si>
    <t>Обеспечение воспитания и обучения детей-инвалидов в дошкольных образовательных учреждениях в части выплаты заработной платы работникам дошкольных образовательных учреждений и расходов на учебно-наглядные пособия (за счет субвенций)</t>
  </si>
  <si>
    <t>Содержание и обучение детей с ограниченными возможностями здоровья, в том числе детей-сирот и детей, оставшихся без попечения родителей, за время их пребывания в соответствующем муниципальном специальном (коррекционном) образовательном учреждении для обучающихся, воспитанников с ограниченными возможностями здоровья (за счет субвенций)</t>
  </si>
  <si>
    <t>ВСЕГО РАСХОДОВ</t>
  </si>
  <si>
    <t>ИТОГО РАСХОДОВ</t>
  </si>
  <si>
    <t>Обеспечение деятельности подведомственных учреждений (за счет субвенций)</t>
  </si>
  <si>
    <t xml:space="preserve">Культура, кинематография </t>
  </si>
  <si>
    <t xml:space="preserve">КУЛЬТУРА , КИНЕМАТОГРАФИЯ </t>
  </si>
  <si>
    <t>КУЛЬТУРА, КИНЕМАТОГРАФИЯ</t>
  </si>
  <si>
    <t xml:space="preserve">Предоставление гражданам субсидий на оплату жилого помещения и коммунальных услуг (за счет субвенций) </t>
  </si>
  <si>
    <t>Обеспечение социальной поддержки детей, обучающихся в муниципальных общеобразовательных учреждениях, из многодетных семей, приемных семей, имеющих в своем составе трех и более детей, в том числе родных, в части предоставления денежных выплат на проезд на внутригородском транспорте (кроме такси), а также в автобусах пригородных и внутрирайонных линий и приобретение комплекта детской одежды для посещения школьных занятий, спортивной формы для занятий физической культурой (за счет субвенций)</t>
  </si>
  <si>
    <t>Осуществление отдельных государственных полномочий в сфере регулирования цен и тарифов (за счет субвенций)</t>
  </si>
  <si>
    <t>Выполнение функций государственными органами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</si>
  <si>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</si>
  <si>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</si>
  <si>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</si>
  <si>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</si>
  <si>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Организация и осуществление деятельности по опеке и попечительству в отношении совершеннолетних граждан, нуждающихся в опеке или попечительстве (за счет субвенций)</t>
  </si>
  <si>
    <t>Постановление Череповецкой городской Думы от 27.09.2005 № 87 "О Положении о звании "Почетный гражданин города Череповца"</t>
  </si>
  <si>
    <t>Постановление Череповецкой городской Думы от 27.09.2005 № 88 "О Положении о Почетном знаке "За особые заслуги перед городом Череповцом"</t>
  </si>
  <si>
    <t>Природоохранные мероприятия</t>
  </si>
  <si>
    <t>340 99 00</t>
  </si>
  <si>
    <t xml:space="preserve">РАСХОДЫ                                                                                                                                                                                                                              </t>
  </si>
  <si>
    <t xml:space="preserve">РАСХОДЫ                                                                                                                                                                      </t>
  </si>
  <si>
    <t>Культура</t>
  </si>
  <si>
    <t>019</t>
  </si>
  <si>
    <t>Долгосрочная целевая программа "Развитие системы отдыха детей, их оздоровления и занятости в Вологодской области на 2009-2015 годы" (субсидии на капитальные вложения)</t>
  </si>
  <si>
    <t>514 02 03</t>
  </si>
  <si>
    <t>Постановление Череповецкой городской Думы от 28.12.2004 года № 172 "О денежной компенсации на приобретение книгоиздательской продукции и периодических изданий"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</si>
  <si>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</si>
  <si>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</si>
  <si>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Субсидии автономным учреждениям на иные цели</t>
  </si>
  <si>
    <t xml:space="preserve">Cубсидии автономным учреждениям на финансовое обеспечение муниципального задания на оказание муниципальных услуг (выполнение работ) </t>
  </si>
  <si>
    <t>795 02 04</t>
  </si>
  <si>
    <t xml:space="preserve">"Отрасль "Культура города Череповца" (2012-2014 годы) </t>
  </si>
  <si>
    <t>795 02 05</t>
  </si>
  <si>
    <t xml:space="preserve"> 10 </t>
  </si>
  <si>
    <t>006</t>
  </si>
  <si>
    <t>РАСХОДЫ</t>
  </si>
  <si>
    <t>Физическая культура и спорт</t>
  </si>
  <si>
    <t>079</t>
  </si>
  <si>
    <t>440 01 00</t>
  </si>
  <si>
    <t>Ведомственные целевые программы</t>
  </si>
  <si>
    <t>505 48 00</t>
  </si>
  <si>
    <t>Долгосрочные целевые программы</t>
  </si>
  <si>
    <t>522 20 00</t>
  </si>
  <si>
    <t>520 10 00</t>
  </si>
  <si>
    <t>Содержание объектов благоустройства городского округа</t>
  </si>
  <si>
    <t xml:space="preserve">               к решению Череповецкой</t>
  </si>
  <si>
    <t xml:space="preserve">               городской Думы</t>
  </si>
  <si>
    <t>070 00 00</t>
  </si>
  <si>
    <t>Национальная безопасность и правоохранительная деятельность</t>
  </si>
  <si>
    <t>Содержание казенных учреждений</t>
  </si>
  <si>
    <t>795 01 09</t>
  </si>
  <si>
    <t>795 01 10</t>
  </si>
  <si>
    <t>Уплата налога на имущество организаций и земельного налога</t>
  </si>
  <si>
    <t>Обеспечение деятельности подведомственных учреждений</t>
  </si>
  <si>
    <t xml:space="preserve">Средства, выделяемые из бюджета при выполнении условий   </t>
  </si>
  <si>
    <t>900 00 00</t>
  </si>
  <si>
    <t>Поисковые и аварийно-спасательные учреждения</t>
  </si>
  <si>
    <t>Городские целевые программы</t>
  </si>
  <si>
    <t>Долгосрочные городские целевые программы</t>
  </si>
  <si>
    <t>525 06 00</t>
  </si>
  <si>
    <t>525 08 00</t>
  </si>
  <si>
    <t>525 05 00</t>
  </si>
  <si>
    <t>525 11 00</t>
  </si>
  <si>
    <t>525 13 00</t>
  </si>
  <si>
    <t>525 12 00</t>
  </si>
  <si>
    <t>092 00 00</t>
  </si>
  <si>
    <t>795 00 00</t>
  </si>
  <si>
    <t>795 01 00</t>
  </si>
  <si>
    <t>795 01 03</t>
  </si>
  <si>
    <t>795 01 02</t>
  </si>
  <si>
    <t>795 01 07</t>
  </si>
  <si>
    <t>795 01 01</t>
  </si>
  <si>
    <t>795 01 05</t>
  </si>
  <si>
    <t>431 01 00</t>
  </si>
  <si>
    <t>431 00 00</t>
  </si>
  <si>
    <t>457 00 00</t>
  </si>
  <si>
    <t>457 99 00</t>
  </si>
  <si>
    <t>491 00 00</t>
  </si>
  <si>
    <t>491 01 00</t>
  </si>
  <si>
    <t>505 00 00</t>
  </si>
  <si>
    <t>505 34 00</t>
  </si>
  <si>
    <t>522 00 00</t>
  </si>
  <si>
    <t>522 23 00</t>
  </si>
  <si>
    <t>002 11 00</t>
  </si>
  <si>
    <t>002 12 00</t>
  </si>
  <si>
    <t>302 99 00</t>
  </si>
  <si>
    <t>302 00 00</t>
  </si>
  <si>
    <t>Жилищно-коммунальное хозяйство</t>
  </si>
  <si>
    <t>350 02 00</t>
  </si>
  <si>
    <t>350 00 00</t>
  </si>
  <si>
    <t>350 03 00</t>
  </si>
  <si>
    <t>092 03 00</t>
  </si>
  <si>
    <t>600 00 00</t>
  </si>
  <si>
    <t>600 01 00</t>
  </si>
  <si>
    <t>600 02 00</t>
  </si>
  <si>
    <t>Образование</t>
  </si>
  <si>
    <t>Социальная политика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</si>
  <si>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 (за счет субвенций)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</si>
  <si>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(за счет субвенций)</t>
  </si>
  <si>
    <t xml:space="preserve">Социальные выплаты </t>
  </si>
  <si>
    <t>Социальное обеспечение населения</t>
  </si>
  <si>
    <t>Дорожное хозяйство (дорожные фонды)</t>
  </si>
  <si>
    <t>315 00 00</t>
  </si>
  <si>
    <t>Дорожное хозяйство</t>
  </si>
  <si>
    <t>315 01 00</t>
  </si>
  <si>
    <t>Содержание и управление дорожным хозяйством</t>
  </si>
  <si>
    <t>Обслуживание государственного и муниципального долга</t>
  </si>
  <si>
    <t>УПРАВЛЕНИЕ ПО ДЕЛАМ КУЛЬТУРЫ МЭРИИ ГОРОДА</t>
  </si>
  <si>
    <t>514 00 00</t>
  </si>
  <si>
    <t>514 01 00</t>
  </si>
  <si>
    <t>Национальная экономика</t>
  </si>
  <si>
    <t xml:space="preserve">Культура </t>
  </si>
  <si>
    <t>Пенсионное обеспечение</t>
  </si>
  <si>
    <t>Физическая культура</t>
  </si>
  <si>
    <t>Театры, цирки, концертные и другие организации исполнительских искусств</t>
  </si>
  <si>
    <t>Долгосрочная целевая программа "Развитие библиотечного дела в Вологодской области на 2012-2016 годы" (за счет субсидий)</t>
  </si>
  <si>
    <t>340 00 00</t>
  </si>
  <si>
    <t>522 57 00</t>
  </si>
  <si>
    <t>340 03 00</t>
  </si>
  <si>
    <t>420 00 00</t>
  </si>
  <si>
    <t>420 99 00</t>
  </si>
  <si>
    <t>421 00 00</t>
  </si>
  <si>
    <t>421 99 00</t>
  </si>
  <si>
    <t>520 00 00</t>
  </si>
  <si>
    <t>423 00 00</t>
  </si>
  <si>
    <t>423 99 00</t>
  </si>
  <si>
    <t>443</t>
  </si>
  <si>
    <t>525 01 05</t>
  </si>
  <si>
    <t>525 01 02</t>
  </si>
  <si>
    <t>СОЦИАЛЬНАЯ ПОЛИТИКА</t>
  </si>
  <si>
    <t>10</t>
  </si>
  <si>
    <t>Другие вопросы в области социальной политики</t>
  </si>
  <si>
    <t>432 00 00</t>
  </si>
  <si>
    <t>302 95 00</t>
  </si>
  <si>
    <t>440 95 00</t>
  </si>
  <si>
    <t>13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</si>
  <si>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</si>
  <si>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</si>
  <si>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</si>
  <si>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</si>
  <si>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514 02 04</t>
  </si>
  <si>
    <t>Постановление Череповецкой городской Думы от 23.09.2003 года № 120 "Об учреждении городских премий имени И.А.Милютина в области образования, городских стипендий и премий одаренным детям"</t>
  </si>
  <si>
    <t>340</t>
  </si>
  <si>
    <t>Премии и стипендии обучающимся общеобразовательных учреждений</t>
  </si>
  <si>
    <t>514 02 05</t>
  </si>
  <si>
    <t>Решение Череповецкой городской Думы от 29.06.2010 года № 128 "О проведении городского конкурса профессионального мастерства "Учитель года"</t>
  </si>
  <si>
    <t>795 02 02</t>
  </si>
  <si>
    <t>"Укрепление материально-технической базы образовательных учреждений города и обеспечение их безопасности" на 2012-2014 годы</t>
  </si>
  <si>
    <t>2014 год</t>
  </si>
  <si>
    <t>457 95 00</t>
  </si>
  <si>
    <t>07</t>
  </si>
  <si>
    <t>12</t>
  </si>
  <si>
    <t>070 05 00</t>
  </si>
  <si>
    <t>432 02 00</t>
  </si>
  <si>
    <t>505 34 02</t>
  </si>
  <si>
    <t>ППП</t>
  </si>
  <si>
    <t xml:space="preserve">07 </t>
  </si>
  <si>
    <t>452 00 00</t>
  </si>
  <si>
    <t>452 99 00</t>
  </si>
  <si>
    <t>795 02 00</t>
  </si>
  <si>
    <t>013</t>
  </si>
  <si>
    <t>092 99 00</t>
  </si>
  <si>
    <t>Периодические издания, учрежденные органами местного самоуправления</t>
  </si>
  <si>
    <t>Периодическая печать и издательства</t>
  </si>
  <si>
    <t>Иные безвозмездные и безвозвратные перечисления</t>
  </si>
  <si>
    <t xml:space="preserve"> 07 </t>
  </si>
  <si>
    <t>Молодежная политика и оздоровление детей</t>
  </si>
  <si>
    <t>Прочие расходы</t>
  </si>
  <si>
    <t>Резервные фонды</t>
  </si>
  <si>
    <t>Резервные фонды мэрии города</t>
  </si>
  <si>
    <t>Социальные выплаты</t>
  </si>
  <si>
    <t>Доплаты к пенсиям государственных служащих субъектов Российской Федерации и муниципальных служащих</t>
  </si>
  <si>
    <t>Доплаты к пенсиям, дополнительное пенсионное обеспечение</t>
  </si>
  <si>
    <t>Пенсионное  обеспечение</t>
  </si>
  <si>
    <t>Осуществление отдельных государственных полномочий по 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"Об административных правонарушениях в Вологодской области" (за счет субвенций)</t>
  </si>
  <si>
    <t>795 01 08</t>
  </si>
  <si>
    <t>525 14 00</t>
  </si>
  <si>
    <t xml:space="preserve">Осуществление отдельных государственных полномочий в сфере архивного дела (за счет субвенций) </t>
  </si>
  <si>
    <t xml:space="preserve">"Противопожарные мероприятия в городе Череповце" на 2012-2014 годы </t>
  </si>
  <si>
    <t>Общеэкономические вопросы</t>
  </si>
  <si>
    <t>Реализация государственной политики занятости населения</t>
  </si>
  <si>
    <t>Осуществление полномочий органами местного самоуправления в области содействия занятости населения</t>
  </si>
  <si>
    <t>Организационно-воспитательная работа с молодежью</t>
  </si>
  <si>
    <t>Проведение мероприятий для детей и молодежи</t>
  </si>
  <si>
    <t>Мероприятия по проведению оздоровительной кампании детей</t>
  </si>
  <si>
    <t>"Энергетическое обследование и выполнение мероприятий по энергосбережению по результатам его проведения в бюджетных организациях города Череповца" на 2012-2014 годы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</si>
  <si>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</si>
  <si>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 xml:space="preserve">Ведомственные целевые программы </t>
  </si>
  <si>
    <t>Охрана семьи и детства</t>
  </si>
  <si>
    <t>Содержание ребенка в семье опекуна и приемной семье, а также вознаграждение, причитающееся приемному родителю (за счет субвенций)</t>
  </si>
  <si>
    <t>Библиотеки</t>
  </si>
  <si>
    <t xml:space="preserve">"Информатизация библиотек города Череповца" на 2012-2014 годы </t>
  </si>
  <si>
    <t>Оплата жилищно-коммунальных услуг отдельным категориям граждан (за счет субвенций)</t>
  </si>
  <si>
    <t xml:space="preserve">Городские мероприятия в области социальной политики  </t>
  </si>
  <si>
    <t>Предоставление гражданам субсидий на оплату жилого помещения и коммунальных услуг (за счет субвенций)</t>
  </si>
  <si>
    <t>Обеспечение приватизации и проведение предпродажной подготовки объектов приватизации</t>
  </si>
  <si>
    <t>Оценка недвижимости, признание прав и регулирование отношений по государственной  и муниципальной собственности</t>
  </si>
  <si>
    <t>Мероприятия в сфере образования</t>
  </si>
  <si>
    <t>КОМИТЕТ ПО КОНТРОЛЮ В СФЕРЕ БЛАГОУСТРОЙСТВА И ОХРАНЫ ОКРУЖАЮЩЕЙ СРЕДЫ ГОРОДА</t>
  </si>
  <si>
    <t>Осуществление отдельных государственных полномочий в сфере охраны окружающей среды (за счет субвенций)</t>
  </si>
  <si>
    <t xml:space="preserve">Субсидии  юридическим лицам </t>
  </si>
  <si>
    <t>Процентные платежи по долговым обязательствам</t>
  </si>
  <si>
    <t>Процентные платежи по муниципальному долгу</t>
  </si>
  <si>
    <t>"Развитие инвестиционного потенциала города Череповца" на 2010-2015 годы</t>
  </si>
  <si>
    <t xml:space="preserve">Субсидии на обеспечение жильем </t>
  </si>
  <si>
    <t>510 00 00</t>
  </si>
  <si>
    <t>510 02 00</t>
  </si>
  <si>
    <t>"Экология города" на 2009-2015 годы</t>
  </si>
  <si>
    <t>431 99 00</t>
  </si>
  <si>
    <t/>
  </si>
  <si>
    <t>Наименование</t>
  </si>
  <si>
    <t>Раздел</t>
  </si>
  <si>
    <t>Подраздел</t>
  </si>
  <si>
    <t>ОБЩЕГОСУДАРСТВЕННЫЕ  ВОПРОСЫ</t>
  </si>
  <si>
    <t>01</t>
  </si>
  <si>
    <t>02</t>
  </si>
  <si>
    <t>03</t>
  </si>
  <si>
    <t>04</t>
  </si>
  <si>
    <t>06</t>
  </si>
  <si>
    <t>514 01 01</t>
  </si>
  <si>
    <t>795 02 03</t>
  </si>
  <si>
    <t>"Спортивный город" на 2012-2014 годы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</si>
  <si>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</si>
  <si>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</si>
  <si>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501</t>
  </si>
  <si>
    <t>514 02 00</t>
  </si>
  <si>
    <t>514 02 01</t>
  </si>
  <si>
    <t>514 02 02</t>
  </si>
  <si>
    <t>Обеспечение публичных нормативных обязательств города</t>
  </si>
  <si>
    <t>Средства массовой информации</t>
  </si>
  <si>
    <t>805</t>
  </si>
  <si>
    <t>Общегосударственные вопросы</t>
  </si>
  <si>
    <t>Условно утверждаемые расходы</t>
  </si>
  <si>
    <t>525 02 00</t>
  </si>
  <si>
    <t>092 95 00</t>
  </si>
  <si>
    <t>Осуществление отдельных государственных полномочий</t>
  </si>
  <si>
    <t>525 00 00</t>
  </si>
  <si>
    <t>522 11 00</t>
  </si>
  <si>
    <t>525 01 00</t>
  </si>
  <si>
    <t xml:space="preserve">Осуществление отдельных государственных полномочий в сфере образования </t>
  </si>
  <si>
    <t>525 01 01</t>
  </si>
  <si>
    <t>002 00 00</t>
  </si>
  <si>
    <t>002 03 00</t>
  </si>
  <si>
    <t>002 04 00</t>
  </si>
  <si>
    <t>068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</si>
  <si>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</si>
  <si>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</si>
  <si>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</si>
  <si>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</si>
  <si>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</si>
  <si>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</si>
  <si>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</si>
  <si>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Жилищное хозяйство</t>
  </si>
  <si>
    <t>ПР</t>
  </si>
  <si>
    <t>ЦСР</t>
  </si>
  <si>
    <t>ВР</t>
  </si>
  <si>
    <t>005</t>
  </si>
  <si>
    <t>Связь и информатика</t>
  </si>
  <si>
    <t>Информационные технологии и связь</t>
  </si>
  <si>
    <t>Субсидии бюджетным учреждениям на иные цели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</si>
  <si>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</si>
  <si>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</si>
  <si>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</si>
  <si>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</si>
  <si>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 xml:space="preserve">Выполнение функций органами местного самоуправления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</si>
  <si>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</si>
  <si>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</si>
  <si>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 xml:space="preserve">Осуществление отдельных государственных полномочий по созданию в муниципальных районах и городских округах области комиссии по делам несовершеннолетних и защите их прав (за счет субвенций) </t>
  </si>
  <si>
    <t xml:space="preserve">Осуществление отдельных государственных полномочий по созданию в муниципальных районах и городских округах области административных комиссий (за счет субвенций)  </t>
  </si>
  <si>
    <t>Другие общегосударственные вопросы</t>
  </si>
  <si>
    <t>Реализация функций, связанных с общегосударственным управлением</t>
  </si>
  <si>
    <t>Выполнение других обязательств органов местного самоуправления</t>
  </si>
  <si>
    <t>Субсидии некоммерческим организациям</t>
  </si>
  <si>
    <t>Социальная помощь</t>
  </si>
  <si>
    <t>505 46 00</t>
  </si>
  <si>
    <t>МЭРИЯ ГОРОДА</t>
  </si>
  <si>
    <t>ЧЕРЕПОВЕЦКАЯ ГОРОДСКАЯ ДУМА</t>
  </si>
  <si>
    <t>ДЕПАРТАМЕНТ ЖИЛИЩНО-КОММУНАЛЬНОГО ХОЗЯЙСТВА МЭРИИ ГОРОДА</t>
  </si>
  <si>
    <t>УПРАВЛЕНИЕ АРХИТЕКТУРЫ И ГРАДОСТРОИТЕЛЬСТВА МЭРИИ ГОРОДА</t>
  </si>
  <si>
    <t>УПРАВЛЕНИЕ ОБРАЗОВАНИЯ МЭРИИ ГОРОДА</t>
  </si>
  <si>
    <t>ФИНАНСОВОЕ УПРАВЛЕНИЕ МЭРИИ ГОРОДА</t>
  </si>
  <si>
    <t>КОМИТЕТ ПО ФИЗИЧЕСКОЙ КУЛЬТУРЕ И СПОРТУ МЭРИИ ГОРОДА</t>
  </si>
  <si>
    <t>КОМИТЕТ СОЦИАЛЬНОЙ ЗАЩИТЫ НАСЕЛЕНИЯ ГОРОДА</t>
  </si>
  <si>
    <t>КОМИТЕТ ПО УПРАВЛЕНИЮ ИМУЩЕСТВОМ ГОРОДА</t>
  </si>
  <si>
    <t>Реализация государственной политики в области приватизации и управления муниципальной собственностью</t>
  </si>
  <si>
    <t>022</t>
  </si>
  <si>
    <t>Общее образование</t>
  </si>
  <si>
    <t>Другие вопросы в области образования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</si>
  <si>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</si>
  <si>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</si>
  <si>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</si>
  <si>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</si>
  <si>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Реализация государственных функций в области социальной политики</t>
  </si>
  <si>
    <t xml:space="preserve"> 09 </t>
  </si>
  <si>
    <t>065 00 00</t>
  </si>
  <si>
    <t>065 03 00</t>
  </si>
  <si>
    <t>440 00 00</t>
  </si>
  <si>
    <t>440 99 00</t>
  </si>
  <si>
    <t>441 00 00</t>
  </si>
  <si>
    <t>441 99 00</t>
  </si>
  <si>
    <t>442 00 00</t>
  </si>
  <si>
    <t>442 99 00</t>
  </si>
  <si>
    <t>городской Думы</t>
  </si>
  <si>
    <t>к решению Череповецкой</t>
  </si>
  <si>
    <t>315 01 04</t>
  </si>
  <si>
    <t>Ремонт и содержание автомобильных дорог городского округа</t>
  </si>
  <si>
    <t>795 02 06</t>
  </si>
  <si>
    <t>Поддержка жилищного хозяйства</t>
  </si>
  <si>
    <t>Капитальный ремонт муниципального жилищного фонда</t>
  </si>
  <si>
    <t xml:space="preserve">Возмещение  затрат на содержание незаселенных жилых помещений муниципального жилищного фонда и коммунальные услуги </t>
  </si>
  <si>
    <t xml:space="preserve">Благоустройство </t>
  </si>
  <si>
    <t>Уличное освещение</t>
  </si>
  <si>
    <t xml:space="preserve">Мероприятия в области социальной политики  </t>
  </si>
  <si>
    <t>Городские мероприятия в области социальной политики</t>
  </si>
  <si>
    <t>Мероприятия в области социальной политики</t>
  </si>
  <si>
    <t>Выполнение отдельных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категорий, предусмотренных пунктами 1-8 части 1 статьи 2 закона области от 17 декабря 2007 года № 1719-ОЗ "О наделении органов местного самоуправления отдельными государственными полномочиями в сфере образования" (за счет субвенций)</t>
  </si>
  <si>
    <t>Реализация государственных функций в области  национальной экономики</t>
  </si>
  <si>
    <t>Дошкольное образование</t>
  </si>
  <si>
    <t>Детские дошкольные учреждения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</si>
  <si>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</si>
  <si>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</si>
  <si>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Музеи и постоянные выставки</t>
  </si>
  <si>
    <t>400</t>
  </si>
  <si>
    <t>"Благоустройство и повышение внешней привлекательности города" на 2012-2014 годы</t>
  </si>
  <si>
    <t>Социальное обслуживание населения</t>
  </si>
  <si>
    <t>522 64 00</t>
  </si>
  <si>
    <t>Долгосрочная целевая программа "Старшее поколение" на 2011-2015 годы (за счет субвенций)</t>
  </si>
  <si>
    <t>Долгосрочная целевая программа "Обеспечение жильем молодых семей в Вологодской области на 2012-2015 годы" (за счет субсидий)</t>
  </si>
  <si>
    <t>Приобретение товаров, работ, услуг в пользу граждан</t>
  </si>
  <si>
    <t>323</t>
  </si>
  <si>
    <t>Приобретение товаров, работ, услуг в пользу граждан (за счет субвенций)</t>
  </si>
  <si>
    <t>2015 год</t>
  </si>
  <si>
    <t xml:space="preserve">Субсидии автономным учреждениям на финансовое обеспечение муниципального задания на оказание муниципальных услуг (выполнение работ) </t>
  </si>
  <si>
    <t>514 02 10</t>
  </si>
  <si>
    <t>Решение Череповецкой городской Думы от 29.05.2012 № 93 "О социальной помощи"</t>
  </si>
  <si>
    <t>514 02 11</t>
  </si>
  <si>
    <t>Решение Череповецкой городской Думы от 29.05.2012 № 98 "О мерах социальной поддержки"</t>
  </si>
  <si>
    <t>Оздоровление детей (за счет городского бюджета)</t>
  </si>
  <si>
    <t>432 02 03</t>
  </si>
  <si>
    <t xml:space="preserve">Приобретение товаров, работ, услуг в пользу граждан </t>
  </si>
  <si>
    <t>514 02 12</t>
  </si>
  <si>
    <t>435 00 00</t>
  </si>
  <si>
    <t>435 99 00</t>
  </si>
  <si>
    <t>514 02 09</t>
  </si>
  <si>
    <t>Решение Череповецкой городской Думы от 29.05.2012 № 94 "О социальной помощи"</t>
  </si>
  <si>
    <t xml:space="preserve">514 00 00 </t>
  </si>
  <si>
    <t xml:space="preserve">514 02 00 </t>
  </si>
  <si>
    <t>514 02 14</t>
  </si>
  <si>
    <t>090 03 00</t>
  </si>
  <si>
    <t xml:space="preserve">795 00 00 </t>
  </si>
  <si>
    <t xml:space="preserve">795 01 00 </t>
  </si>
  <si>
    <t xml:space="preserve">795 01 11 </t>
  </si>
  <si>
    <t>Постановление Череповецкой городской Думы от 28.05.2012 года № 97 "О мерах социальной поддержки"</t>
  </si>
  <si>
    <t>Учреждения, обеспечивающие предоставление услуг в сфере образования</t>
  </si>
  <si>
    <t>Содержание и обслуживание казны муниципального образования</t>
  </si>
  <si>
    <t>315 99 00</t>
  </si>
  <si>
    <t>"Развитие системы отдыха детей, их оздоровления и занятости в городе Череповце на 2012-2015 годы"</t>
  </si>
  <si>
    <t>"Обеспечение жильем молодых семей" на 2011-2015 годы</t>
  </si>
  <si>
    <t>522 02 00</t>
  </si>
  <si>
    <t>Долгосрочная целевая программа "Профилактика преступлений и иных правонарушений в Вологодской области на 2013 - 2016 годы"  (за счет субсидий)</t>
  </si>
  <si>
    <t>Осуществление отдельных государственных полномочий по созданию в муниципальных районах и городских округах области комиссии по делам несовершеннолетних и защите их прав (за счет субвенций)</t>
  </si>
  <si>
    <t>Осуществление отдельных государственных полномочий в сфере труда (за счет субвенций)</t>
  </si>
  <si>
    <t xml:space="preserve">"Безбарьерная среда" на 2011-2014 годы </t>
  </si>
  <si>
    <t>345 00 00</t>
  </si>
  <si>
    <t>345 03 00</t>
  </si>
  <si>
    <t>Малое и среднее предпринимательство</t>
  </si>
  <si>
    <t>522 74 00</t>
  </si>
  <si>
    <t>Долгосрочная целевая программа "Дорога к дому" на 2013-2016 годы (за счет субвенций)</t>
  </si>
  <si>
    <t>Решение Череповецкой городской Думы от 30.10.2012 № 204 "О мерах социальной поддержки работников муниципальных дошкольных образовательных учреждений"</t>
  </si>
  <si>
    <t>Долгосрочная целевая программа "Профилактика преступлений и иных правонарушений в Вологодской области на 2013-2016 годы"  (за счет субсидий)</t>
  </si>
  <si>
    <t xml:space="preserve">Обслуживание государственного внутреннего и муниципального долга </t>
  </si>
  <si>
    <t>Субсидии на реализацию муниципальной программы "Поддержка и развитие малого и среднего предпринимательства в городе Череповце на 2013-2017 годы"</t>
  </si>
  <si>
    <t xml:space="preserve">               Приложение 12</t>
  </si>
  <si>
    <t>Приложение 14</t>
  </si>
  <si>
    <t>Приложение 16</t>
  </si>
  <si>
    <t xml:space="preserve">                                  от         № </t>
  </si>
  <si>
    <t xml:space="preserve">  городского бюджета по разделам, подразделам функциональной классификации </t>
  </si>
  <si>
    <t xml:space="preserve"> на плановый период 2014 и 2015 годов</t>
  </si>
  <si>
    <t xml:space="preserve">от          № </t>
  </si>
  <si>
    <t xml:space="preserve">городского бюджета по разделам, подразделам, целевым статьям и видам расходов функциональной классификации  </t>
  </si>
  <si>
    <t xml:space="preserve">от            № </t>
  </si>
  <si>
    <t>городского бюджета по разделам, подразделам, целевым статьям и видам расходов в ведомственной структуре расходов</t>
  </si>
  <si>
    <t>Сумма (тыс.рублей)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</si>
  <si>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</si>
  <si>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в области спорта и физической культуры, туризма</t>
  </si>
  <si>
    <t>Долгосрочная целевая программа "Безбарьерная среда" на 2010-2014 годы (за счет субсидий)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</si>
</sst>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0.0"/>
    <numFmt numFmtId="172" formatCode="0.000000"/>
    <numFmt numFmtId="173" formatCode="0.00000"/>
    <numFmt numFmtId="174" formatCode="0.0000"/>
    <numFmt numFmtId="175" formatCode="0.000%"/>
    <numFmt numFmtId="176" formatCode="#,##0.0_ ;\-#,##0.0\ "/>
    <numFmt numFmtId="177" formatCode="[$€-2]\ ###,000_);[Red]\([$€-2]\ ###,000\)"/>
    <numFmt numFmtId="178" formatCode="000"/>
    <numFmt numFmtId="179" formatCode="00"/>
    <numFmt numFmtId="180" formatCode="#,##0.0;[Red]\-#,##0.0"/>
  </numFmts>
  <fonts count="42">
    <font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color indexed="8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64" fontId="1" fillId="0" borderId="10" xfId="0" applyNumberFormat="1" applyFont="1" applyFill="1" applyBorder="1" applyAlignment="1" applyProtection="1">
      <alignment vertical="center"/>
      <protection/>
    </xf>
    <xf numFmtId="1" fontId="1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164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33" borderId="0" xfId="0" applyFont="1" applyFill="1" applyBorder="1" applyAlignment="1">
      <alignment horizontal="justify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0" borderId="12" xfId="54" applyNumberFormat="1" applyFont="1" applyFill="1" applyBorder="1" applyAlignment="1" applyProtection="1">
      <alignment horizontal="left" vertical="center" wrapText="1"/>
      <protection hidden="1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164" fontId="1" fillId="33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>
      <alignment/>
    </xf>
    <xf numFmtId="0" fontId="1" fillId="0" borderId="11" xfId="0" applyNumberFormat="1" applyFont="1" applyFill="1" applyBorder="1" applyAlignment="1" applyProtection="1">
      <alignment horizontal="justify"/>
      <protection/>
    </xf>
    <xf numFmtId="0" fontId="1" fillId="0" borderId="11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33" borderId="10" xfId="0" applyNumberFormat="1" applyFont="1" applyFill="1" applyBorder="1" applyAlignment="1" applyProtection="1">
      <alignment horizontal="center" vertical="center"/>
      <protection/>
    </xf>
    <xf numFmtId="164" fontId="1" fillId="33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64" fontId="1" fillId="0" borderId="10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33" borderId="12" xfId="54" applyNumberFormat="1" applyFont="1" applyFill="1" applyBorder="1" applyAlignment="1" applyProtection="1">
      <alignment horizontal="left" vertical="center" wrapText="1"/>
      <protection hidden="1"/>
    </xf>
    <xf numFmtId="0" fontId="1" fillId="0" borderId="16" xfId="0" applyFont="1" applyBorder="1" applyAlignment="1">
      <alignment/>
    </xf>
    <xf numFmtId="0" fontId="1" fillId="33" borderId="0" xfId="0" applyNumberFormat="1" applyFont="1" applyFill="1" applyBorder="1" applyAlignment="1" applyProtection="1">
      <alignment vertical="center" wrapText="1"/>
      <protection/>
    </xf>
    <xf numFmtId="0" fontId="1" fillId="33" borderId="0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16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164" fontId="1" fillId="33" borderId="10" xfId="0" applyNumberFormat="1" applyFont="1" applyFill="1" applyBorder="1" applyAlignment="1" applyProtection="1">
      <alignment horizontal="center" vertical="center" wrapText="1"/>
      <protection/>
    </xf>
    <xf numFmtId="164" fontId="1" fillId="33" borderId="10" xfId="0" applyNumberFormat="1" applyFont="1" applyFill="1" applyBorder="1" applyAlignment="1" applyProtection="1">
      <alignment vertical="center" wrapText="1"/>
      <protection/>
    </xf>
    <xf numFmtId="16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33" borderId="0" xfId="0" applyFont="1" applyFill="1" applyAlignment="1">
      <alignment vertical="center" wrapText="1"/>
    </xf>
    <xf numFmtId="49" fontId="1" fillId="33" borderId="0" xfId="0" applyNumberFormat="1" applyFont="1" applyFill="1" applyBorder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164" fontId="1" fillId="33" borderId="0" xfId="0" applyNumberFormat="1" applyFont="1" applyFill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2" xfId="55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1" fillId="0" borderId="10" xfId="0" applyNumberFormat="1" applyFont="1" applyBorder="1" applyAlignment="1">
      <alignment horizontal="left" vertical="center" wrapText="1"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49" fontId="1" fillId="33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1" fillId="33" borderId="10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33" borderId="17" xfId="0" applyNumberFormat="1" applyFont="1" applyFill="1" applyBorder="1" applyAlignment="1" applyProtection="1">
      <alignment horizontal="left" vertical="center" wrapText="1"/>
      <protection/>
    </xf>
    <xf numFmtId="0" fontId="5" fillId="33" borderId="10" xfId="0" applyNumberFormat="1" applyFont="1" applyFill="1" applyBorder="1" applyAlignment="1">
      <alignment horizontal="left" vertical="center" wrapText="1"/>
    </xf>
    <xf numFmtId="0" fontId="1" fillId="34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0" xfId="59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left" vertical="center" wrapText="1"/>
    </xf>
    <xf numFmtId="0" fontId="1" fillId="33" borderId="10" xfId="59" applyNumberFormat="1" applyFont="1" applyFill="1" applyBorder="1" applyAlignment="1" applyProtection="1">
      <alignment horizontal="left" vertical="center" wrapText="1"/>
      <protection hidden="1"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33" borderId="10" xfId="54" applyNumberFormat="1" applyFont="1" applyFill="1" applyBorder="1" applyAlignment="1" applyProtection="1">
      <alignment horizontal="left" vertical="center" wrapText="1"/>
      <protection hidden="1"/>
    </xf>
    <xf numFmtId="1" fontId="1" fillId="33" borderId="10" xfId="0" applyNumberFormat="1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justify" vertical="center" wrapText="1"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164" fontId="0" fillId="33" borderId="0" xfId="0" applyNumberFormat="1" applyFill="1" applyBorder="1" applyAlignment="1">
      <alignment vertical="center"/>
    </xf>
    <xf numFmtId="49" fontId="0" fillId="33" borderId="0" xfId="0" applyNumberForma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justify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 vertical="center" wrapText="1"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justify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49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55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0" applyFont="1" applyFill="1" applyBorder="1" applyAlignment="1">
      <alignment horizontal="left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4" xfId="58"/>
    <cellStyle name="Обычный_tmp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6</xdr:col>
      <xdr:colOff>904875</xdr:colOff>
      <xdr:row>0</xdr:row>
      <xdr:rowOff>0</xdr:rowOff>
    </xdr:to>
    <xdr:pic>
      <xdr:nvPicPr>
        <xdr:cNvPr id="1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933450</xdr:colOff>
      <xdr:row>0</xdr:row>
      <xdr:rowOff>0</xdr:rowOff>
    </xdr:to>
    <xdr:pic>
      <xdr:nvPicPr>
        <xdr:cNvPr id="2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904875</xdr:colOff>
      <xdr:row>0</xdr:row>
      <xdr:rowOff>0</xdr:rowOff>
    </xdr:to>
    <xdr:pic>
      <xdr:nvPicPr>
        <xdr:cNvPr id="3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933450</xdr:colOff>
      <xdr:row>0</xdr:row>
      <xdr:rowOff>0</xdr:rowOff>
    </xdr:to>
    <xdr:pic>
      <xdr:nvPicPr>
        <xdr:cNvPr id="4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904875</xdr:colOff>
      <xdr:row>0</xdr:row>
      <xdr:rowOff>0</xdr:rowOff>
    </xdr:to>
    <xdr:pic>
      <xdr:nvPicPr>
        <xdr:cNvPr id="5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933450</xdr:colOff>
      <xdr:row>0</xdr:row>
      <xdr:rowOff>0</xdr:rowOff>
    </xdr:to>
    <xdr:pic>
      <xdr:nvPicPr>
        <xdr:cNvPr id="6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904875</xdr:colOff>
      <xdr:row>0</xdr:row>
      <xdr:rowOff>0</xdr:rowOff>
    </xdr:to>
    <xdr:pic>
      <xdr:nvPicPr>
        <xdr:cNvPr id="7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933450</xdr:colOff>
      <xdr:row>0</xdr:row>
      <xdr:rowOff>0</xdr:rowOff>
    </xdr:to>
    <xdr:pic>
      <xdr:nvPicPr>
        <xdr:cNvPr id="8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showZeros="0" view="pageBreakPreview" zoomScale="85" zoomScaleNormal="75" zoomScaleSheetLayoutView="85" zoomScalePageLayoutView="0" workbookViewId="0" topLeftCell="A35">
      <selection activeCell="A55" sqref="A55"/>
    </sheetView>
  </sheetViews>
  <sheetFormatPr defaultColWidth="9.00390625" defaultRowHeight="12.75"/>
  <cols>
    <col min="1" max="1" width="80.00390625" style="14" customWidth="1"/>
    <col min="2" max="2" width="18.125" style="14" customWidth="1"/>
    <col min="3" max="3" width="17.25390625" style="14" customWidth="1"/>
    <col min="4" max="4" width="21.125" style="14" customWidth="1"/>
    <col min="5" max="5" width="17.875" style="14" customWidth="1"/>
    <col min="6" max="16384" width="9.125" style="14" customWidth="1"/>
  </cols>
  <sheetData>
    <row r="1" spans="3:4" s="19" customFormat="1" ht="16.5">
      <c r="C1" s="97"/>
      <c r="D1" s="97" t="s">
        <v>421</v>
      </c>
    </row>
    <row r="2" spans="3:4" s="19" customFormat="1" ht="16.5">
      <c r="C2" s="97"/>
      <c r="D2" s="97" t="s">
        <v>94</v>
      </c>
    </row>
    <row r="3" spans="3:4" s="19" customFormat="1" ht="16.5">
      <c r="C3" s="97"/>
      <c r="D3" s="97" t="s">
        <v>95</v>
      </c>
    </row>
    <row r="4" spans="2:4" s="19" customFormat="1" ht="16.5">
      <c r="B4" s="98"/>
      <c r="C4" s="99"/>
      <c r="D4" s="99" t="s">
        <v>424</v>
      </c>
    </row>
    <row r="5" s="19" customFormat="1" ht="16.5">
      <c r="C5" s="99"/>
    </row>
    <row r="6" s="19" customFormat="1" ht="16.5">
      <c r="C6" s="97"/>
    </row>
    <row r="7" spans="1:5" s="19" customFormat="1" ht="16.5">
      <c r="A7" s="111" t="s">
        <v>69</v>
      </c>
      <c r="B7" s="112"/>
      <c r="C7" s="112"/>
      <c r="D7" s="112"/>
      <c r="E7" s="112"/>
    </row>
    <row r="8" spans="1:5" s="19" customFormat="1" ht="16.5">
      <c r="A8" s="113" t="s">
        <v>425</v>
      </c>
      <c r="B8" s="114"/>
      <c r="C8" s="114"/>
      <c r="D8" s="112"/>
      <c r="E8" s="112"/>
    </row>
    <row r="9" spans="1:5" s="19" customFormat="1" ht="16.5">
      <c r="A9" s="113" t="s">
        <v>426</v>
      </c>
      <c r="B9" s="112"/>
      <c r="C9" s="112"/>
      <c r="D9" s="112"/>
      <c r="E9" s="112"/>
    </row>
    <row r="10" s="19" customFormat="1" ht="16.5">
      <c r="A10" s="99"/>
    </row>
    <row r="11" spans="1:5" ht="16.5">
      <c r="A11" s="16"/>
      <c r="B11" s="16"/>
      <c r="C11" s="16"/>
      <c r="E11" s="17"/>
    </row>
    <row r="12" spans="1:5" ht="36.75" customHeight="1">
      <c r="A12" s="109" t="s">
        <v>259</v>
      </c>
      <c r="B12" s="109" t="s">
        <v>260</v>
      </c>
      <c r="C12" s="109" t="s">
        <v>261</v>
      </c>
      <c r="D12" s="115" t="s">
        <v>431</v>
      </c>
      <c r="E12" s="110"/>
    </row>
    <row r="13" spans="1:5" ht="17.25" customHeight="1">
      <c r="A13" s="110"/>
      <c r="B13" s="110"/>
      <c r="C13" s="110"/>
      <c r="D13" s="107" t="s">
        <v>197</v>
      </c>
      <c r="E13" s="107" t="s">
        <v>380</v>
      </c>
    </row>
    <row r="14" spans="1:5" ht="21" customHeight="1">
      <c r="A14" s="2" t="s">
        <v>262</v>
      </c>
      <c r="B14" s="1" t="s">
        <v>263</v>
      </c>
      <c r="C14" s="1"/>
      <c r="D14" s="3">
        <f>SUM(D15:D20)</f>
        <v>311063.6</v>
      </c>
      <c r="E14" s="3">
        <f>SUM(E15:E20)</f>
        <v>310124.6</v>
      </c>
    </row>
    <row r="15" spans="1:5" ht="34.5" customHeight="1">
      <c r="A15" s="4" t="s">
        <v>310</v>
      </c>
      <c r="B15" s="1" t="s">
        <v>263</v>
      </c>
      <c r="C15" s="1" t="s">
        <v>264</v>
      </c>
      <c r="D15" s="3">
        <f>'прил.14'!F15</f>
        <v>2355.3</v>
      </c>
      <c r="E15" s="3">
        <f>'прил.14'!G15</f>
        <v>2355.3</v>
      </c>
    </row>
    <row r="16" spans="1:5" ht="53.25" customHeight="1">
      <c r="A16" s="2" t="s">
        <v>59</v>
      </c>
      <c r="B16" s="1" t="s">
        <v>263</v>
      </c>
      <c r="C16" s="1" t="s">
        <v>265</v>
      </c>
      <c r="D16" s="5">
        <f>'прил.14'!F19</f>
        <v>20510</v>
      </c>
      <c r="E16" s="5">
        <f>'прил.14'!G19</f>
        <v>20513.800000000003</v>
      </c>
    </row>
    <row r="17" spans="1:5" ht="51.75" customHeight="1">
      <c r="A17" s="6" t="s">
        <v>314</v>
      </c>
      <c r="B17" s="1" t="s">
        <v>263</v>
      </c>
      <c r="C17" s="1" t="s">
        <v>266</v>
      </c>
      <c r="D17" s="3">
        <f>'прил.14'!F31</f>
        <v>106021.8</v>
      </c>
      <c r="E17" s="3">
        <f>'прил.14'!G31</f>
        <v>106045.3</v>
      </c>
    </row>
    <row r="18" spans="1:5" ht="34.5" customHeight="1">
      <c r="A18" s="2" t="s">
        <v>44</v>
      </c>
      <c r="B18" s="1" t="s">
        <v>263</v>
      </c>
      <c r="C18" s="1" t="s">
        <v>267</v>
      </c>
      <c r="D18" s="3">
        <f>'прил.14'!F46</f>
        <v>30988.8</v>
      </c>
      <c r="E18" s="3">
        <f>'прил.14'!G46</f>
        <v>30996.600000000002</v>
      </c>
    </row>
    <row r="19" spans="1:5" ht="18" customHeight="1">
      <c r="A19" s="2" t="s">
        <v>217</v>
      </c>
      <c r="B19" s="1" t="s">
        <v>263</v>
      </c>
      <c r="C19" s="1" t="s">
        <v>299</v>
      </c>
      <c r="D19" s="3">
        <f>'прил.14'!F57</f>
        <v>50000</v>
      </c>
      <c r="E19" s="3">
        <f>'прил.14'!G57</f>
        <v>50000</v>
      </c>
    </row>
    <row r="20" spans="1:5" ht="19.5" customHeight="1">
      <c r="A20" s="2" t="s">
        <v>318</v>
      </c>
      <c r="B20" s="1" t="s">
        <v>263</v>
      </c>
      <c r="C20" s="1" t="s">
        <v>184</v>
      </c>
      <c r="D20" s="3">
        <f>'прил.14'!F61</f>
        <v>101187.7</v>
      </c>
      <c r="E20" s="3">
        <f>'прил.14'!G61</f>
        <v>100213.6</v>
      </c>
    </row>
    <row r="21" spans="1:5" ht="34.5" customHeight="1">
      <c r="A21" s="2" t="s">
        <v>34</v>
      </c>
      <c r="B21" s="1" t="s">
        <v>265</v>
      </c>
      <c r="C21" s="1"/>
      <c r="D21" s="3">
        <f>D22</f>
        <v>50063.4</v>
      </c>
      <c r="E21" s="3">
        <f>E22</f>
        <v>50131.6</v>
      </c>
    </row>
    <row r="22" spans="1:5" ht="36.75" customHeight="1">
      <c r="A22" s="108" t="s">
        <v>432</v>
      </c>
      <c r="B22" s="1" t="s">
        <v>265</v>
      </c>
      <c r="C22" s="1" t="s">
        <v>294</v>
      </c>
      <c r="D22" s="3">
        <f>'прил.14'!F96</f>
        <v>50063.4</v>
      </c>
      <c r="E22" s="3">
        <f>'прил.14'!G96</f>
        <v>50131.6</v>
      </c>
    </row>
    <row r="23" spans="1:5" ht="19.5" customHeight="1">
      <c r="A23" s="2" t="s">
        <v>295</v>
      </c>
      <c r="B23" s="1" t="s">
        <v>266</v>
      </c>
      <c r="C23" s="1"/>
      <c r="D23" s="3">
        <f>SUM(D24:D27)</f>
        <v>475360.4</v>
      </c>
      <c r="E23" s="3">
        <f>SUM(E24:E27)</f>
        <v>476125.4</v>
      </c>
    </row>
    <row r="24" spans="1:5" ht="19.5" customHeight="1">
      <c r="A24" s="8" t="s">
        <v>228</v>
      </c>
      <c r="B24" s="1" t="s">
        <v>266</v>
      </c>
      <c r="C24" s="1" t="s">
        <v>263</v>
      </c>
      <c r="D24" s="3">
        <f>'прил.14'!F113</f>
        <v>620</v>
      </c>
      <c r="E24" s="3">
        <f>'прил.14'!G113</f>
        <v>620</v>
      </c>
    </row>
    <row r="25" spans="1:5" ht="19.5" customHeight="1">
      <c r="A25" s="12" t="s">
        <v>150</v>
      </c>
      <c r="B25" s="1" t="s">
        <v>266</v>
      </c>
      <c r="C25" s="1" t="s">
        <v>294</v>
      </c>
      <c r="D25" s="3">
        <f>'прил.14'!F117</f>
        <v>315000</v>
      </c>
      <c r="E25" s="3">
        <f>'прил.14'!G117</f>
        <v>315000</v>
      </c>
    </row>
    <row r="26" spans="1:5" ht="16.5" customHeight="1">
      <c r="A26" s="2" t="s">
        <v>306</v>
      </c>
      <c r="B26" s="1" t="s">
        <v>266</v>
      </c>
      <c r="C26" s="1" t="s">
        <v>179</v>
      </c>
      <c r="D26" s="3">
        <f>'прил.14'!F124</f>
        <v>42581.49999999999</v>
      </c>
      <c r="E26" s="3">
        <f>'прил.14'!G124</f>
        <v>43284.200000000004</v>
      </c>
    </row>
    <row r="27" spans="1:5" ht="21" customHeight="1">
      <c r="A27" s="2" t="s">
        <v>298</v>
      </c>
      <c r="B27" s="1" t="s">
        <v>266</v>
      </c>
      <c r="C27" s="1" t="s">
        <v>200</v>
      </c>
      <c r="D27" s="3">
        <f>'прил.14'!F135</f>
        <v>117158.9</v>
      </c>
      <c r="E27" s="3">
        <f>'прил.14'!G135</f>
        <v>117221.19999999998</v>
      </c>
    </row>
    <row r="28" spans="1:5" ht="21" customHeight="1">
      <c r="A28" s="2" t="s">
        <v>300</v>
      </c>
      <c r="B28" s="1" t="s">
        <v>296</v>
      </c>
      <c r="C28" s="1"/>
      <c r="D28" s="3">
        <f>SUM(D29:D31)</f>
        <v>164713.8</v>
      </c>
      <c r="E28" s="3">
        <f>SUM(E29:E31)</f>
        <v>170666.80000000002</v>
      </c>
    </row>
    <row r="29" spans="1:5" ht="16.5">
      <c r="A29" s="2" t="s">
        <v>301</v>
      </c>
      <c r="B29" s="1" t="s">
        <v>296</v>
      </c>
      <c r="C29" s="1" t="s">
        <v>263</v>
      </c>
      <c r="D29" s="3">
        <f>'прил.14'!F154</f>
        <v>8880.8</v>
      </c>
      <c r="E29" s="3">
        <f>'прил.14'!G154</f>
        <v>8880.8</v>
      </c>
    </row>
    <row r="30" spans="1:5" ht="16.5">
      <c r="A30" s="7" t="s">
        <v>337</v>
      </c>
      <c r="B30" s="1" t="s">
        <v>296</v>
      </c>
      <c r="C30" s="1" t="s">
        <v>265</v>
      </c>
      <c r="D30" s="3">
        <f>'прил.14'!F160</f>
        <v>135465.7</v>
      </c>
      <c r="E30" s="3">
        <f>'прил.14'!G160</f>
        <v>141413.80000000002</v>
      </c>
    </row>
    <row r="31" spans="1:5" ht="18.75" customHeight="1">
      <c r="A31" s="2" t="s">
        <v>40</v>
      </c>
      <c r="B31" s="1" t="s">
        <v>296</v>
      </c>
      <c r="C31" s="1" t="s">
        <v>296</v>
      </c>
      <c r="D31" s="3">
        <f>'прил.14'!F172</f>
        <v>20367.300000000003</v>
      </c>
      <c r="E31" s="3">
        <f>'прил.14'!G172</f>
        <v>20372.2</v>
      </c>
    </row>
    <row r="32" spans="1:5" ht="16.5">
      <c r="A32" s="2" t="s">
        <v>338</v>
      </c>
      <c r="B32" s="1" t="s">
        <v>267</v>
      </c>
      <c r="C32" s="1"/>
      <c r="D32" s="3">
        <f>SUM(D33:D34)</f>
        <v>16762.100000000002</v>
      </c>
      <c r="E32" s="3">
        <f>SUM(E33:E34)</f>
        <v>16765.600000000002</v>
      </c>
    </row>
    <row r="33" spans="1:5" ht="18" customHeight="1">
      <c r="A33" s="9" t="s">
        <v>27</v>
      </c>
      <c r="B33" s="1" t="s">
        <v>267</v>
      </c>
      <c r="C33" s="1" t="s">
        <v>265</v>
      </c>
      <c r="D33" s="3">
        <f>'прил.14'!F181</f>
        <v>1775.2</v>
      </c>
      <c r="E33" s="3">
        <f>'прил.14'!G181</f>
        <v>1775.2</v>
      </c>
    </row>
    <row r="34" spans="1:5" ht="18.75" customHeight="1">
      <c r="A34" s="2" t="s">
        <v>339</v>
      </c>
      <c r="B34" s="1" t="s">
        <v>267</v>
      </c>
      <c r="C34" s="1" t="s">
        <v>296</v>
      </c>
      <c r="D34" s="3">
        <f>'прил.14'!F185</f>
        <v>14986.900000000001</v>
      </c>
      <c r="E34" s="3">
        <f>'прил.14'!G185</f>
        <v>14990.400000000001</v>
      </c>
    </row>
    <row r="35" spans="1:5" ht="16.5">
      <c r="A35" s="2" t="s">
        <v>340</v>
      </c>
      <c r="B35" s="1" t="s">
        <v>199</v>
      </c>
      <c r="C35" s="1"/>
      <c r="D35" s="3">
        <f>SUM(D36:D39)</f>
        <v>2738094.9</v>
      </c>
      <c r="E35" s="3">
        <f>SUM(E36:E39)</f>
        <v>2697585.2</v>
      </c>
    </row>
    <row r="36" spans="1:5" ht="16.5">
      <c r="A36" s="2" t="s">
        <v>366</v>
      </c>
      <c r="B36" s="1" t="s">
        <v>199</v>
      </c>
      <c r="C36" s="1" t="s">
        <v>263</v>
      </c>
      <c r="D36" s="3">
        <f>'прил.14'!F197</f>
        <v>1086473</v>
      </c>
      <c r="E36" s="3">
        <f>'прил.14'!G197</f>
        <v>1100135.2000000002</v>
      </c>
    </row>
    <row r="37" spans="1:5" ht="16.5">
      <c r="A37" s="2" t="s">
        <v>335</v>
      </c>
      <c r="B37" s="1" t="s">
        <v>199</v>
      </c>
      <c r="C37" s="1" t="s">
        <v>264</v>
      </c>
      <c r="D37" s="3">
        <f>'прил.14'!F214</f>
        <v>1407253.1</v>
      </c>
      <c r="E37" s="3">
        <f>'прил.14'!G214</f>
        <v>1418470.9</v>
      </c>
    </row>
    <row r="38" spans="1:5" ht="16.5">
      <c r="A38" s="2" t="s">
        <v>215</v>
      </c>
      <c r="B38" s="1" t="s">
        <v>199</v>
      </c>
      <c r="C38" s="1" t="s">
        <v>199</v>
      </c>
      <c r="D38" s="3">
        <f>'прил.14'!F243</f>
        <v>68046.3</v>
      </c>
      <c r="E38" s="3">
        <f>'прил.14'!G243</f>
        <v>62430.6</v>
      </c>
    </row>
    <row r="39" spans="1:5" ht="16.5">
      <c r="A39" s="2" t="s">
        <v>336</v>
      </c>
      <c r="B39" s="1" t="s">
        <v>199</v>
      </c>
      <c r="C39" s="1" t="s">
        <v>294</v>
      </c>
      <c r="D39" s="3">
        <f>'прил.14'!F273</f>
        <v>176322.50000000003</v>
      </c>
      <c r="E39" s="3">
        <f>'прил.14'!G273</f>
        <v>116548.5</v>
      </c>
    </row>
    <row r="40" spans="1:5" ht="17.25" customHeight="1">
      <c r="A40" s="2" t="s">
        <v>54</v>
      </c>
      <c r="B40" s="1" t="s">
        <v>297</v>
      </c>
      <c r="C40" s="1"/>
      <c r="D40" s="3">
        <f>SUM(D41:D42)</f>
        <v>254228.19999999998</v>
      </c>
      <c r="E40" s="3">
        <f>SUM(E41:E42)</f>
        <v>233829.5</v>
      </c>
    </row>
    <row r="41" spans="1:5" ht="18.75" customHeight="1">
      <c r="A41" s="2" t="s">
        <v>160</v>
      </c>
      <c r="B41" s="1" t="s">
        <v>297</v>
      </c>
      <c r="C41" s="1" t="s">
        <v>263</v>
      </c>
      <c r="D41" s="3">
        <f>'прил.14'!F317</f>
        <v>217612.8</v>
      </c>
      <c r="E41" s="3">
        <f>'прил.14'!G317</f>
        <v>218982.3</v>
      </c>
    </row>
    <row r="42" spans="1:18" s="18" customFormat="1" ht="17.25" customHeight="1">
      <c r="A42" s="2" t="s">
        <v>39</v>
      </c>
      <c r="B42" s="1" t="s">
        <v>297</v>
      </c>
      <c r="C42" s="1" t="s">
        <v>266</v>
      </c>
      <c r="D42" s="3">
        <f>'прил.14'!F339</f>
        <v>36615.399999999994</v>
      </c>
      <c r="E42" s="3">
        <f>'прил.14'!G339</f>
        <v>14847.2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5" ht="16.5">
      <c r="A43" s="2" t="s">
        <v>178</v>
      </c>
      <c r="B43" s="1" t="s">
        <v>179</v>
      </c>
      <c r="C43" s="1"/>
      <c r="D43" s="3">
        <f>SUM(D44:D48)</f>
        <v>907712.5</v>
      </c>
      <c r="E43" s="3">
        <f>SUM(E44:E48)</f>
        <v>923042.3</v>
      </c>
    </row>
    <row r="44" spans="1:5" ht="16.5">
      <c r="A44" s="2" t="s">
        <v>161</v>
      </c>
      <c r="B44" s="1" t="s">
        <v>179</v>
      </c>
      <c r="C44" s="1" t="s">
        <v>263</v>
      </c>
      <c r="D44" s="3">
        <f>'прил.14'!F367</f>
        <v>14115.6</v>
      </c>
      <c r="E44" s="3">
        <f>'прил.14'!G367</f>
        <v>14115.6</v>
      </c>
    </row>
    <row r="45" spans="1:5" ht="16.5">
      <c r="A45" s="2" t="s">
        <v>373</v>
      </c>
      <c r="B45" s="1" t="s">
        <v>179</v>
      </c>
      <c r="C45" s="1" t="s">
        <v>264</v>
      </c>
      <c r="D45" s="3">
        <f>'прил.14'!F371</f>
        <v>95562.2</v>
      </c>
      <c r="E45" s="3">
        <f>'прил.14'!G371</f>
        <v>94413.2</v>
      </c>
    </row>
    <row r="46" spans="1:5" ht="16.5">
      <c r="A46" s="2" t="s">
        <v>149</v>
      </c>
      <c r="B46" s="1" t="s">
        <v>179</v>
      </c>
      <c r="C46" s="1" t="s">
        <v>265</v>
      </c>
      <c r="D46" s="3">
        <f>'прил.14'!F384</f>
        <v>658970.2999999999</v>
      </c>
      <c r="E46" s="3">
        <f>'прил.14'!G384</f>
        <v>675170.6</v>
      </c>
    </row>
    <row r="47" spans="1:5" ht="16.5">
      <c r="A47" s="6" t="s">
        <v>237</v>
      </c>
      <c r="B47" s="1" t="s">
        <v>179</v>
      </c>
      <c r="C47" s="1" t="s">
        <v>266</v>
      </c>
      <c r="D47" s="3">
        <f>'прил.14'!F424</f>
        <v>94747.9</v>
      </c>
      <c r="E47" s="3">
        <f>'прил.14'!G424</f>
        <v>94747.9</v>
      </c>
    </row>
    <row r="48" spans="1:5" ht="18" customHeight="1">
      <c r="A48" s="2" t="s">
        <v>180</v>
      </c>
      <c r="B48" s="1" t="s">
        <v>179</v>
      </c>
      <c r="C48" s="1" t="s">
        <v>267</v>
      </c>
      <c r="D48" s="3">
        <f>'прил.14'!F435</f>
        <v>44316.5</v>
      </c>
      <c r="E48" s="3">
        <f>'прил.14'!G435</f>
        <v>44595.00000000001</v>
      </c>
    </row>
    <row r="49" spans="1:5" ht="18" customHeight="1">
      <c r="A49" s="2" t="s">
        <v>185</v>
      </c>
      <c r="B49" s="1" t="s">
        <v>299</v>
      </c>
      <c r="C49" s="1"/>
      <c r="D49" s="3">
        <f>SUM(D50:D51)</f>
        <v>222039.19999999998</v>
      </c>
      <c r="E49" s="3">
        <f>SUM(E50:E51)</f>
        <v>209215.9</v>
      </c>
    </row>
    <row r="50" spans="1:5" ht="18" customHeight="1">
      <c r="A50" s="2" t="s">
        <v>162</v>
      </c>
      <c r="B50" s="1" t="s">
        <v>299</v>
      </c>
      <c r="C50" s="1" t="s">
        <v>263</v>
      </c>
      <c r="D50" s="3">
        <f>'прил.14'!F465</f>
        <v>213539.3</v>
      </c>
      <c r="E50" s="3">
        <f>'прил.14'!G465</f>
        <v>200707.8</v>
      </c>
    </row>
    <row r="51" spans="1:5" ht="18" customHeight="1">
      <c r="A51" s="2" t="s">
        <v>186</v>
      </c>
      <c r="B51" s="1" t="s">
        <v>299</v>
      </c>
      <c r="C51" s="1" t="s">
        <v>296</v>
      </c>
      <c r="D51" s="3">
        <f>'прил.14'!F485</f>
        <v>8499.9</v>
      </c>
      <c r="E51" s="3">
        <f>'прил.14'!G485</f>
        <v>8508.099999999999</v>
      </c>
    </row>
    <row r="52" spans="1:5" ht="18" customHeight="1">
      <c r="A52" s="2" t="s">
        <v>187</v>
      </c>
      <c r="B52" s="1" t="s">
        <v>200</v>
      </c>
      <c r="C52" s="1"/>
      <c r="D52" s="3">
        <f>SUM(D53)</f>
        <v>38782.6</v>
      </c>
      <c r="E52" s="3">
        <f>SUM(E53)</f>
        <v>39032.5</v>
      </c>
    </row>
    <row r="53" spans="1:5" ht="18" customHeight="1">
      <c r="A53" s="2" t="s">
        <v>212</v>
      </c>
      <c r="B53" s="1" t="s">
        <v>200</v>
      </c>
      <c r="C53" s="1" t="s">
        <v>264</v>
      </c>
      <c r="D53" s="3">
        <f>'прил.14'!F497</f>
        <v>38782.6</v>
      </c>
      <c r="E53" s="3">
        <f>'прил.14'!G497</f>
        <v>39032.5</v>
      </c>
    </row>
    <row r="54" spans="1:5" ht="33.75" customHeight="1">
      <c r="A54" s="2" t="s">
        <v>188</v>
      </c>
      <c r="B54" s="1" t="s">
        <v>184</v>
      </c>
      <c r="C54" s="1"/>
      <c r="D54" s="3">
        <f>SUM(D55)</f>
        <v>47970.1</v>
      </c>
      <c r="E54" s="3">
        <f>SUM(E55)</f>
        <v>59661.9</v>
      </c>
    </row>
    <row r="55" spans="1:5" ht="16.5" customHeight="1">
      <c r="A55" s="77" t="s">
        <v>419</v>
      </c>
      <c r="B55" s="1" t="s">
        <v>184</v>
      </c>
      <c r="C55" s="1" t="s">
        <v>263</v>
      </c>
      <c r="D55" s="3">
        <f>'прил.14'!F510</f>
        <v>47970.1</v>
      </c>
      <c r="E55" s="3">
        <f>'прил.14'!G510</f>
        <v>59661.9</v>
      </c>
    </row>
    <row r="56" spans="1:5" s="19" customFormat="1" ht="21.75" customHeight="1">
      <c r="A56" s="7" t="s">
        <v>50</v>
      </c>
      <c r="B56" s="10"/>
      <c r="C56" s="10"/>
      <c r="D56" s="11">
        <f>D14+D21+D23+D28+D32+D35+D40+D43+D49+D52+D54</f>
        <v>5226790.8</v>
      </c>
      <c r="E56" s="11">
        <f>E14+E21+E23+E28+E32+E35+E40+E43+E49+E52+E54</f>
        <v>5186181.300000001</v>
      </c>
    </row>
    <row r="57" spans="1:5" s="19" customFormat="1" ht="16.5">
      <c r="A57" s="13" t="s">
        <v>281</v>
      </c>
      <c r="B57" s="10"/>
      <c r="C57" s="10"/>
      <c r="D57" s="11">
        <f>'прил.14'!F515</f>
        <v>319393.5900000008</v>
      </c>
      <c r="E57" s="11">
        <f>'прил.14'!G515</f>
        <v>370272.30000000075</v>
      </c>
    </row>
    <row r="58" spans="1:5" s="19" customFormat="1" ht="16.5">
      <c r="A58" s="13" t="s">
        <v>49</v>
      </c>
      <c r="B58" s="10"/>
      <c r="C58" s="10"/>
      <c r="D58" s="11">
        <f>D56+D57</f>
        <v>5546184.390000001</v>
      </c>
      <c r="E58" s="11">
        <f>E56+E57</f>
        <v>5556453.6000000015</v>
      </c>
    </row>
  </sheetData>
  <sheetProtection/>
  <mergeCells count="7">
    <mergeCell ref="B12:B13"/>
    <mergeCell ref="A7:E7"/>
    <mergeCell ref="A8:E8"/>
    <mergeCell ref="A9:E9"/>
    <mergeCell ref="D12:E12"/>
    <mergeCell ref="C12:C13"/>
    <mergeCell ref="A12:A13"/>
  </mergeCells>
  <printOptions/>
  <pageMargins left="1.3779527559055118" right="0.3937007874015748" top="0.7874015748031497" bottom="0.7874015748031497" header="0.3937007874015748" footer="0.3937007874015748"/>
  <pageSetup fitToHeight="0" fitToWidth="1" horizontalDpi="600" verticalDpi="600" orientation="portrait" paperSize="9" scale="54" r:id="rId1"/>
  <headerFooter alignWithMargins="0">
    <oddHeader>&amp;C&amp;P</oddHeader>
  </headerFooter>
  <rowBreaks count="1" manualBreakCount="1">
    <brk id="5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8"/>
  <sheetViews>
    <sheetView showZeros="0" view="pageBreakPreview" zoomScale="85" zoomScaleNormal="75" zoomScaleSheetLayoutView="85" zoomScalePageLayoutView="0" workbookViewId="0" topLeftCell="A490">
      <selection activeCell="A510" sqref="A510"/>
    </sheetView>
  </sheetViews>
  <sheetFormatPr defaultColWidth="9.00390625" defaultRowHeight="12.75"/>
  <cols>
    <col min="1" max="1" width="93.375" style="46" customWidth="1"/>
    <col min="2" max="2" width="11.75390625" style="46" customWidth="1"/>
    <col min="3" max="3" width="9.75390625" style="46" customWidth="1"/>
    <col min="4" max="4" width="15.375" style="46" customWidth="1"/>
    <col min="5" max="5" width="10.625" style="46" customWidth="1"/>
    <col min="6" max="6" width="18.875" style="46" customWidth="1"/>
    <col min="7" max="7" width="24.375" style="46" customWidth="1"/>
    <col min="8" max="8" width="15.875" style="46" customWidth="1"/>
    <col min="9" max="9" width="15.25390625" style="46" customWidth="1"/>
    <col min="10" max="16384" width="9.125" style="46" customWidth="1"/>
  </cols>
  <sheetData>
    <row r="1" spans="6:19" s="19" customFormat="1" ht="16.5">
      <c r="F1" s="28" t="s">
        <v>422</v>
      </c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6:19" s="19" customFormat="1" ht="16.5">
      <c r="F2" s="28" t="s">
        <v>352</v>
      </c>
      <c r="G2" s="98"/>
      <c r="H2" s="98"/>
      <c r="I2" s="101"/>
      <c r="J2" s="101"/>
      <c r="K2" s="101"/>
      <c r="L2" s="98"/>
      <c r="M2" s="98"/>
      <c r="N2" s="98"/>
      <c r="O2" s="98"/>
      <c r="P2" s="98"/>
      <c r="Q2" s="98"/>
      <c r="R2" s="98"/>
      <c r="S2" s="98"/>
    </row>
    <row r="3" spans="6:19" s="19" customFormat="1" ht="16.5">
      <c r="F3" s="28" t="s">
        <v>351</v>
      </c>
      <c r="G3" s="98"/>
      <c r="H3" s="98"/>
      <c r="I3" s="101"/>
      <c r="J3" s="101"/>
      <c r="K3" s="101"/>
      <c r="L3" s="98"/>
      <c r="M3" s="98"/>
      <c r="N3" s="98"/>
      <c r="O3" s="98"/>
      <c r="P3" s="98"/>
      <c r="Q3" s="98"/>
      <c r="R3" s="98"/>
      <c r="S3" s="98"/>
    </row>
    <row r="4" spans="6:19" s="19" customFormat="1" ht="16.5">
      <c r="F4" s="28" t="s">
        <v>427</v>
      </c>
      <c r="G4" s="98"/>
      <c r="H4" s="98"/>
      <c r="I4" s="101"/>
      <c r="J4" s="101"/>
      <c r="K4" s="101"/>
      <c r="L4" s="98"/>
      <c r="M4" s="98"/>
      <c r="N4" s="98"/>
      <c r="O4" s="98"/>
      <c r="P4" s="98"/>
      <c r="Q4" s="98"/>
      <c r="R4" s="98"/>
      <c r="S4" s="98"/>
    </row>
    <row r="5" spans="6:19" s="19" customFormat="1" ht="16.5">
      <c r="F5" s="98"/>
      <c r="G5" s="98"/>
      <c r="H5" s="98"/>
      <c r="I5" s="101"/>
      <c r="J5" s="101"/>
      <c r="K5" s="101"/>
      <c r="L5" s="98"/>
      <c r="M5" s="98"/>
      <c r="N5" s="98"/>
      <c r="O5" s="98"/>
      <c r="P5" s="98"/>
      <c r="Q5" s="98"/>
      <c r="R5" s="98"/>
      <c r="S5" s="98"/>
    </row>
    <row r="6" spans="5:19" s="19" customFormat="1" ht="16.5">
      <c r="E6" s="28"/>
      <c r="F6" s="98"/>
      <c r="G6" s="98"/>
      <c r="H6" s="98"/>
      <c r="I6" s="101"/>
      <c r="J6" s="101"/>
      <c r="K6" s="101"/>
      <c r="L6" s="98"/>
      <c r="M6" s="98"/>
      <c r="N6" s="98"/>
      <c r="O6" s="98"/>
      <c r="P6" s="98"/>
      <c r="Q6" s="98"/>
      <c r="R6" s="98"/>
      <c r="S6" s="98"/>
    </row>
    <row r="7" spans="1:19" s="19" customFormat="1" ht="16.5">
      <c r="A7" s="111" t="s">
        <v>68</v>
      </c>
      <c r="B7" s="111"/>
      <c r="C7" s="111"/>
      <c r="D7" s="111"/>
      <c r="E7" s="111"/>
      <c r="F7" s="112"/>
      <c r="G7" s="112"/>
      <c r="H7" s="98"/>
      <c r="I7" s="101"/>
      <c r="J7" s="101"/>
      <c r="K7" s="101"/>
      <c r="L7" s="98"/>
      <c r="M7" s="98"/>
      <c r="N7" s="98"/>
      <c r="O7" s="98"/>
      <c r="P7" s="98"/>
      <c r="Q7" s="98"/>
      <c r="R7" s="98"/>
      <c r="S7" s="98"/>
    </row>
    <row r="8" spans="1:19" s="19" customFormat="1" ht="16.5">
      <c r="A8" s="111" t="s">
        <v>428</v>
      </c>
      <c r="B8" s="111"/>
      <c r="C8" s="111"/>
      <c r="D8" s="111"/>
      <c r="E8" s="111"/>
      <c r="F8" s="112"/>
      <c r="G8" s="112"/>
      <c r="H8" s="98"/>
      <c r="I8" s="101"/>
      <c r="J8" s="101"/>
      <c r="K8" s="101"/>
      <c r="L8" s="98"/>
      <c r="M8" s="98"/>
      <c r="N8" s="98"/>
      <c r="O8" s="98"/>
      <c r="P8" s="98"/>
      <c r="Q8" s="98"/>
      <c r="R8" s="98"/>
      <c r="S8" s="98"/>
    </row>
    <row r="9" spans="1:19" s="19" customFormat="1" ht="16.5">
      <c r="A9" s="113" t="s">
        <v>426</v>
      </c>
      <c r="B9" s="114"/>
      <c r="C9" s="114"/>
      <c r="D9" s="114"/>
      <c r="E9" s="114"/>
      <c r="F9" s="114"/>
      <c r="G9" s="114"/>
      <c r="H9" s="98"/>
      <c r="I9" s="101"/>
      <c r="J9" s="101"/>
      <c r="K9" s="101"/>
      <c r="L9" s="98"/>
      <c r="M9" s="98"/>
      <c r="N9" s="98"/>
      <c r="O9" s="98"/>
      <c r="P9" s="98"/>
      <c r="Q9" s="98"/>
      <c r="R9" s="98"/>
      <c r="S9" s="98"/>
    </row>
    <row r="10" spans="1:19" s="19" customFormat="1" ht="16.5">
      <c r="A10" s="99"/>
      <c r="B10" s="100"/>
      <c r="C10" s="100"/>
      <c r="D10" s="100"/>
      <c r="E10" s="100"/>
      <c r="F10" s="100"/>
      <c r="G10" s="100"/>
      <c r="H10" s="98"/>
      <c r="I10" s="101"/>
      <c r="J10" s="101"/>
      <c r="K10" s="101"/>
      <c r="L10" s="98"/>
      <c r="M10" s="98"/>
      <c r="N10" s="98"/>
      <c r="O10" s="98"/>
      <c r="P10" s="98"/>
      <c r="Q10" s="98"/>
      <c r="R10" s="98"/>
      <c r="S10" s="98"/>
    </row>
    <row r="11" spans="1:17" ht="16.5">
      <c r="A11" s="30" t="s">
        <v>258</v>
      </c>
      <c r="B11" s="30"/>
      <c r="C11" s="30"/>
      <c r="D11" s="30"/>
      <c r="E11" s="30"/>
      <c r="F11" s="48"/>
      <c r="G11" s="31"/>
      <c r="H11" s="47"/>
      <c r="I11" s="47"/>
      <c r="J11" s="29"/>
      <c r="K11" s="29"/>
      <c r="L11" s="29"/>
      <c r="M11" s="29"/>
      <c r="N11" s="29"/>
      <c r="O11" s="29"/>
      <c r="P11" s="29"/>
      <c r="Q11" s="29"/>
    </row>
    <row r="12" spans="1:17" ht="16.5">
      <c r="A12" s="109" t="s">
        <v>259</v>
      </c>
      <c r="B12" s="109" t="s">
        <v>260</v>
      </c>
      <c r="C12" s="109" t="s">
        <v>302</v>
      </c>
      <c r="D12" s="109" t="s">
        <v>303</v>
      </c>
      <c r="E12" s="109" t="s">
        <v>304</v>
      </c>
      <c r="F12" s="115" t="s">
        <v>431</v>
      </c>
      <c r="G12" s="110"/>
      <c r="H12" s="47"/>
      <c r="I12" s="47"/>
      <c r="J12" s="29"/>
      <c r="K12" s="29"/>
      <c r="L12" s="29"/>
      <c r="M12" s="29"/>
      <c r="N12" s="29"/>
      <c r="O12" s="29"/>
      <c r="P12" s="29"/>
      <c r="Q12" s="29"/>
    </row>
    <row r="13" spans="1:17" s="51" customFormat="1" ht="16.5">
      <c r="A13" s="109"/>
      <c r="B13" s="109"/>
      <c r="C13" s="109"/>
      <c r="D13" s="109"/>
      <c r="E13" s="109"/>
      <c r="F13" s="107" t="s">
        <v>197</v>
      </c>
      <c r="G13" s="107" t="s">
        <v>380</v>
      </c>
      <c r="H13" s="49"/>
      <c r="I13" s="49"/>
      <c r="J13" s="50"/>
      <c r="K13" s="50"/>
      <c r="L13" s="50"/>
      <c r="M13" s="50"/>
      <c r="N13" s="50"/>
      <c r="O13" s="50"/>
      <c r="P13" s="50"/>
      <c r="Q13" s="50"/>
    </row>
    <row r="14" spans="1:17" ht="16.5">
      <c r="A14" s="75" t="s">
        <v>262</v>
      </c>
      <c r="B14" s="10" t="s">
        <v>263</v>
      </c>
      <c r="C14" s="10"/>
      <c r="D14" s="10"/>
      <c r="E14" s="10"/>
      <c r="F14" s="34">
        <f>F15+F19+F31+F46+F57+F61</f>
        <v>311063.6</v>
      </c>
      <c r="G14" s="34">
        <f>G15+G19+G31+G46+G57+G61</f>
        <v>310124.6</v>
      </c>
      <c r="H14" s="47"/>
      <c r="I14" s="47"/>
      <c r="J14" s="29"/>
      <c r="K14" s="29"/>
      <c r="L14" s="29"/>
      <c r="M14" s="29"/>
      <c r="N14" s="29"/>
      <c r="O14" s="29"/>
      <c r="P14" s="29"/>
      <c r="Q14" s="29"/>
    </row>
    <row r="15" spans="1:17" ht="33">
      <c r="A15" s="76" t="s">
        <v>310</v>
      </c>
      <c r="B15" s="10" t="s">
        <v>263</v>
      </c>
      <c r="C15" s="10" t="s">
        <v>264</v>
      </c>
      <c r="D15" s="10"/>
      <c r="E15" s="10"/>
      <c r="F15" s="34">
        <f aca="true" t="shared" si="0" ref="F15:G17">F16</f>
        <v>2355.3</v>
      </c>
      <c r="G15" s="34">
        <f t="shared" si="0"/>
        <v>2355.3</v>
      </c>
      <c r="H15" s="47"/>
      <c r="I15" s="47"/>
      <c r="J15" s="29"/>
      <c r="K15" s="29"/>
      <c r="L15" s="29"/>
      <c r="M15" s="29"/>
      <c r="N15" s="29"/>
      <c r="O15" s="29"/>
      <c r="P15" s="29"/>
      <c r="Q15" s="29"/>
    </row>
    <row r="16" spans="1:17" ht="33">
      <c r="A16" s="8" t="s">
        <v>311</v>
      </c>
      <c r="B16" s="10" t="s">
        <v>263</v>
      </c>
      <c r="C16" s="10" t="s">
        <v>264</v>
      </c>
      <c r="D16" s="10" t="s">
        <v>290</v>
      </c>
      <c r="E16" s="10"/>
      <c r="F16" s="34">
        <f t="shared" si="0"/>
        <v>2355.3</v>
      </c>
      <c r="G16" s="34">
        <f t="shared" si="0"/>
        <v>2355.3</v>
      </c>
      <c r="H16" s="47"/>
      <c r="I16" s="47"/>
      <c r="J16" s="29"/>
      <c r="K16" s="29"/>
      <c r="L16" s="29"/>
      <c r="M16" s="29"/>
      <c r="N16" s="29"/>
      <c r="O16" s="29"/>
      <c r="P16" s="29"/>
      <c r="Q16" s="29"/>
    </row>
    <row r="17" spans="1:17" ht="16.5">
      <c r="A17" s="8" t="s">
        <v>312</v>
      </c>
      <c r="B17" s="10" t="s">
        <v>263</v>
      </c>
      <c r="C17" s="10" t="s">
        <v>264</v>
      </c>
      <c r="D17" s="10" t="s">
        <v>291</v>
      </c>
      <c r="E17" s="10"/>
      <c r="F17" s="34">
        <f t="shared" si="0"/>
        <v>2355.3</v>
      </c>
      <c r="G17" s="34">
        <f t="shared" si="0"/>
        <v>2355.3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1:17" ht="16.5">
      <c r="A18" s="8" t="s">
        <v>313</v>
      </c>
      <c r="B18" s="10" t="s">
        <v>263</v>
      </c>
      <c r="C18" s="10" t="s">
        <v>264</v>
      </c>
      <c r="D18" s="10" t="s">
        <v>291</v>
      </c>
      <c r="E18" s="10" t="s">
        <v>35</v>
      </c>
      <c r="F18" s="34">
        <f>'прил.16'!G19</f>
        <v>2355.3</v>
      </c>
      <c r="G18" s="34">
        <f>'прил.16'!H19</f>
        <v>2355.3</v>
      </c>
      <c r="H18" s="47"/>
      <c r="I18" s="47"/>
      <c r="J18" s="29"/>
      <c r="K18" s="29"/>
      <c r="L18" s="29"/>
      <c r="M18" s="29"/>
      <c r="N18" s="29"/>
      <c r="O18" s="29"/>
      <c r="P18" s="29"/>
      <c r="Q18" s="29"/>
    </row>
    <row r="19" spans="1:17" ht="33">
      <c r="A19" s="75" t="s">
        <v>59</v>
      </c>
      <c r="B19" s="35" t="s">
        <v>263</v>
      </c>
      <c r="C19" s="35" t="s">
        <v>265</v>
      </c>
      <c r="D19" s="35"/>
      <c r="E19" s="10"/>
      <c r="F19" s="34">
        <f>F20+F27</f>
        <v>20510</v>
      </c>
      <c r="G19" s="34">
        <f>G20+G27</f>
        <v>20513.800000000003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1:17" ht="33">
      <c r="A20" s="8" t="s">
        <v>311</v>
      </c>
      <c r="B20" s="10" t="s">
        <v>263</v>
      </c>
      <c r="C20" s="10" t="s">
        <v>265</v>
      </c>
      <c r="D20" s="10" t="s">
        <v>290</v>
      </c>
      <c r="E20" s="10"/>
      <c r="F20" s="34">
        <f>F21+F23+F25</f>
        <v>20424.9</v>
      </c>
      <c r="G20" s="34">
        <f>G21+G23+G25</f>
        <v>20424.9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1:17" ht="16.5">
      <c r="A21" s="8" t="s">
        <v>315</v>
      </c>
      <c r="B21" s="10" t="s">
        <v>263</v>
      </c>
      <c r="C21" s="10" t="s">
        <v>265</v>
      </c>
      <c r="D21" s="10" t="s">
        <v>292</v>
      </c>
      <c r="E21" s="10"/>
      <c r="F21" s="34">
        <f>F22</f>
        <v>15567.8</v>
      </c>
      <c r="G21" s="34">
        <f>G22</f>
        <v>15567.8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ht="16.5">
      <c r="A22" s="8" t="s">
        <v>313</v>
      </c>
      <c r="B22" s="10" t="s">
        <v>263</v>
      </c>
      <c r="C22" s="10" t="s">
        <v>265</v>
      </c>
      <c r="D22" s="10" t="s">
        <v>292</v>
      </c>
      <c r="E22" s="10" t="s">
        <v>35</v>
      </c>
      <c r="F22" s="34">
        <f>'прил.16'!G150</f>
        <v>15567.8</v>
      </c>
      <c r="G22" s="34">
        <f>'прил.16'!H150</f>
        <v>15567.8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ht="16.5">
      <c r="A23" s="8" t="s">
        <v>60</v>
      </c>
      <c r="B23" s="10" t="s">
        <v>263</v>
      </c>
      <c r="C23" s="10" t="s">
        <v>265</v>
      </c>
      <c r="D23" s="10" t="s">
        <v>132</v>
      </c>
      <c r="E23" s="10"/>
      <c r="F23" s="34">
        <f>F24</f>
        <v>1772.7</v>
      </c>
      <c r="G23" s="34">
        <f>G24</f>
        <v>1772.7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 ht="16.5">
      <c r="A24" s="8" t="s">
        <v>313</v>
      </c>
      <c r="B24" s="35" t="s">
        <v>263</v>
      </c>
      <c r="C24" s="35" t="s">
        <v>265</v>
      </c>
      <c r="D24" s="10" t="s">
        <v>132</v>
      </c>
      <c r="E24" s="10" t="s">
        <v>35</v>
      </c>
      <c r="F24" s="34">
        <f>'прил.16'!G152</f>
        <v>1772.7</v>
      </c>
      <c r="G24" s="34">
        <f>'прил.16'!H152</f>
        <v>1772.7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1:17" ht="16.5">
      <c r="A25" s="8" t="s">
        <v>61</v>
      </c>
      <c r="B25" s="35" t="s">
        <v>263</v>
      </c>
      <c r="C25" s="35" t="s">
        <v>265</v>
      </c>
      <c r="D25" s="10" t="s">
        <v>133</v>
      </c>
      <c r="E25" s="10"/>
      <c r="F25" s="34">
        <f>F26</f>
        <v>3084.4</v>
      </c>
      <c r="G25" s="34">
        <f>G26</f>
        <v>3084.4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17" ht="16.5">
      <c r="A26" s="8" t="s">
        <v>313</v>
      </c>
      <c r="B26" s="35" t="s">
        <v>263</v>
      </c>
      <c r="C26" s="35" t="s">
        <v>265</v>
      </c>
      <c r="D26" s="10" t="s">
        <v>133</v>
      </c>
      <c r="E26" s="10" t="s">
        <v>35</v>
      </c>
      <c r="F26" s="34">
        <f>'прил.16'!G154</f>
        <v>3084.4</v>
      </c>
      <c r="G26" s="34">
        <f>'прил.16'!H154</f>
        <v>3084.4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1:17" ht="16.5">
      <c r="A27" s="77" t="s">
        <v>106</v>
      </c>
      <c r="B27" s="35" t="s">
        <v>263</v>
      </c>
      <c r="C27" s="35" t="s">
        <v>265</v>
      </c>
      <c r="D27" s="35" t="s">
        <v>115</v>
      </c>
      <c r="E27" s="35"/>
      <c r="F27" s="34">
        <f aca="true" t="shared" si="1" ref="F27:G29">F28</f>
        <v>85.1</v>
      </c>
      <c r="G27" s="34">
        <f t="shared" si="1"/>
        <v>88.9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1:17" ht="16.5">
      <c r="A28" s="77" t="s">
        <v>90</v>
      </c>
      <c r="B28" s="35" t="s">
        <v>263</v>
      </c>
      <c r="C28" s="35" t="s">
        <v>265</v>
      </c>
      <c r="D28" s="35" t="s">
        <v>116</v>
      </c>
      <c r="E28" s="35"/>
      <c r="F28" s="34">
        <f t="shared" si="1"/>
        <v>85.1</v>
      </c>
      <c r="G28" s="34">
        <f t="shared" si="1"/>
        <v>88.9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ht="49.5">
      <c r="A29" s="61" t="s">
        <v>10</v>
      </c>
      <c r="B29" s="35" t="s">
        <v>263</v>
      </c>
      <c r="C29" s="35" t="s">
        <v>265</v>
      </c>
      <c r="D29" s="35" t="s">
        <v>224</v>
      </c>
      <c r="E29" s="35"/>
      <c r="F29" s="34">
        <f t="shared" si="1"/>
        <v>85.1</v>
      </c>
      <c r="G29" s="34">
        <f t="shared" si="1"/>
        <v>88.9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17" ht="16.5">
      <c r="A30" s="61" t="s">
        <v>313</v>
      </c>
      <c r="B30" s="35" t="s">
        <v>263</v>
      </c>
      <c r="C30" s="35" t="s">
        <v>265</v>
      </c>
      <c r="D30" s="35" t="s">
        <v>224</v>
      </c>
      <c r="E30" s="35" t="s">
        <v>35</v>
      </c>
      <c r="F30" s="34">
        <f>'прил.16'!G158</f>
        <v>85.1</v>
      </c>
      <c r="G30" s="34">
        <f>'прил.16'!H158</f>
        <v>88.9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17" ht="49.5">
      <c r="A31" s="8" t="s">
        <v>314</v>
      </c>
      <c r="B31" s="10" t="s">
        <v>263</v>
      </c>
      <c r="C31" s="10" t="s">
        <v>266</v>
      </c>
      <c r="D31" s="10"/>
      <c r="E31" s="10"/>
      <c r="F31" s="34">
        <f>F32+F35+F42</f>
        <v>106021.8</v>
      </c>
      <c r="G31" s="34">
        <f>G32+G35+G42</f>
        <v>106045.3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1:17" ht="33">
      <c r="A32" s="8" t="s">
        <v>311</v>
      </c>
      <c r="B32" s="10" t="s">
        <v>263</v>
      </c>
      <c r="C32" s="10" t="s">
        <v>266</v>
      </c>
      <c r="D32" s="10" t="s">
        <v>290</v>
      </c>
      <c r="E32" s="10"/>
      <c r="F32" s="34">
        <f>F33</f>
        <v>103964.9</v>
      </c>
      <c r="G32" s="34">
        <f>G33</f>
        <v>103964.9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7" ht="16.5">
      <c r="A33" s="8" t="s">
        <v>315</v>
      </c>
      <c r="B33" s="10" t="s">
        <v>263</v>
      </c>
      <c r="C33" s="10" t="s">
        <v>266</v>
      </c>
      <c r="D33" s="10" t="s">
        <v>292</v>
      </c>
      <c r="E33" s="10"/>
      <c r="F33" s="34">
        <f>F34</f>
        <v>103964.9</v>
      </c>
      <c r="G33" s="34">
        <f>G34</f>
        <v>103964.9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1:17" ht="16.5">
      <c r="A34" s="8" t="s">
        <v>313</v>
      </c>
      <c r="B34" s="10" t="s">
        <v>263</v>
      </c>
      <c r="C34" s="10" t="s">
        <v>266</v>
      </c>
      <c r="D34" s="10" t="s">
        <v>292</v>
      </c>
      <c r="E34" s="10" t="s">
        <v>35</v>
      </c>
      <c r="F34" s="34">
        <f>'прил.16'!G23</f>
        <v>103964.9</v>
      </c>
      <c r="G34" s="34">
        <f>'прил.16'!H23</f>
        <v>103964.9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5" spans="1:17" ht="16.5">
      <c r="A35" s="61" t="s">
        <v>284</v>
      </c>
      <c r="B35" s="35" t="s">
        <v>263</v>
      </c>
      <c r="C35" s="35" t="s">
        <v>266</v>
      </c>
      <c r="D35" s="35" t="s">
        <v>285</v>
      </c>
      <c r="E35" s="35"/>
      <c r="F35" s="34">
        <f>F36+F38+F40</f>
        <v>1522.3</v>
      </c>
      <c r="G35" s="34">
        <f>G36+G38+G40</f>
        <v>1522.3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7" ht="49.5">
      <c r="A36" s="61" t="s">
        <v>316</v>
      </c>
      <c r="B36" s="35" t="s">
        <v>263</v>
      </c>
      <c r="C36" s="35" t="s">
        <v>266</v>
      </c>
      <c r="D36" s="35" t="s">
        <v>110</v>
      </c>
      <c r="E36" s="35"/>
      <c r="F36" s="34">
        <f>F37</f>
        <v>1026.6</v>
      </c>
      <c r="G36" s="34">
        <f>G37</f>
        <v>1026.6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17" ht="16.5">
      <c r="A37" s="8" t="s">
        <v>313</v>
      </c>
      <c r="B37" s="35" t="s">
        <v>263</v>
      </c>
      <c r="C37" s="35" t="s">
        <v>266</v>
      </c>
      <c r="D37" s="35" t="s">
        <v>110</v>
      </c>
      <c r="E37" s="10" t="s">
        <v>35</v>
      </c>
      <c r="F37" s="34">
        <f>'прил.16'!G26</f>
        <v>1026.6</v>
      </c>
      <c r="G37" s="34">
        <f>'прил.16'!H26</f>
        <v>1026.6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7" ht="49.5">
      <c r="A38" s="61" t="s">
        <v>317</v>
      </c>
      <c r="B38" s="35" t="s">
        <v>263</v>
      </c>
      <c r="C38" s="35" t="s">
        <v>266</v>
      </c>
      <c r="D38" s="35" t="s">
        <v>111</v>
      </c>
      <c r="E38" s="35"/>
      <c r="F38" s="34">
        <f>F39</f>
        <v>495</v>
      </c>
      <c r="G38" s="34">
        <f>G39</f>
        <v>495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1:17" ht="16.5">
      <c r="A39" s="8" t="s">
        <v>313</v>
      </c>
      <c r="B39" s="35" t="s">
        <v>263</v>
      </c>
      <c r="C39" s="35" t="s">
        <v>266</v>
      </c>
      <c r="D39" s="35" t="s">
        <v>111</v>
      </c>
      <c r="E39" s="10" t="s">
        <v>35</v>
      </c>
      <c r="F39" s="34">
        <f>'прил.16'!G28</f>
        <v>495</v>
      </c>
      <c r="G39" s="34">
        <f>'прил.16'!H28</f>
        <v>495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1:17" ht="66">
      <c r="A40" s="61" t="s">
        <v>223</v>
      </c>
      <c r="B40" s="35" t="s">
        <v>263</v>
      </c>
      <c r="C40" s="35" t="s">
        <v>266</v>
      </c>
      <c r="D40" s="35" t="s">
        <v>112</v>
      </c>
      <c r="E40" s="35"/>
      <c r="F40" s="34">
        <f>F41</f>
        <v>0.7</v>
      </c>
      <c r="G40" s="34">
        <f>G41</f>
        <v>0.7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1" spans="1:17" ht="16.5">
      <c r="A41" s="8" t="s">
        <v>313</v>
      </c>
      <c r="B41" s="35" t="s">
        <v>263</v>
      </c>
      <c r="C41" s="35" t="s">
        <v>266</v>
      </c>
      <c r="D41" s="35" t="s">
        <v>112</v>
      </c>
      <c r="E41" s="10" t="s">
        <v>35</v>
      </c>
      <c r="F41" s="34">
        <f>'прил.16'!G30</f>
        <v>0.7</v>
      </c>
      <c r="G41" s="34">
        <f>'прил.16'!H30</f>
        <v>0.7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1:17" ht="16.5">
      <c r="A42" s="77" t="s">
        <v>106</v>
      </c>
      <c r="B42" s="35" t="s">
        <v>263</v>
      </c>
      <c r="C42" s="35" t="s">
        <v>266</v>
      </c>
      <c r="D42" s="35" t="s">
        <v>115</v>
      </c>
      <c r="E42" s="10"/>
      <c r="F42" s="34">
        <f>'прил.16'!G31</f>
        <v>534.6</v>
      </c>
      <c r="G42" s="34">
        <f>'прил.16'!H31</f>
        <v>558.1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1:17" ht="16.5">
      <c r="A43" s="77" t="s">
        <v>90</v>
      </c>
      <c r="B43" s="35" t="s">
        <v>263</v>
      </c>
      <c r="C43" s="35" t="s">
        <v>266</v>
      </c>
      <c r="D43" s="35" t="s">
        <v>116</v>
      </c>
      <c r="E43" s="10"/>
      <c r="F43" s="34">
        <f>'прил.16'!G32</f>
        <v>534.6</v>
      </c>
      <c r="G43" s="34">
        <f>'прил.16'!H32</f>
        <v>558.1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1:17" ht="49.5">
      <c r="A44" s="61" t="s">
        <v>10</v>
      </c>
      <c r="B44" s="35" t="s">
        <v>263</v>
      </c>
      <c r="C44" s="35" t="s">
        <v>266</v>
      </c>
      <c r="D44" s="35" t="s">
        <v>224</v>
      </c>
      <c r="E44" s="35"/>
      <c r="F44" s="34">
        <f>'прил.16'!G33</f>
        <v>534.6</v>
      </c>
      <c r="G44" s="34">
        <f>'прил.16'!H33</f>
        <v>558.1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5" spans="1:17" ht="16.5">
      <c r="A45" s="61" t="s">
        <v>313</v>
      </c>
      <c r="B45" s="35" t="s">
        <v>263</v>
      </c>
      <c r="C45" s="35" t="s">
        <v>266</v>
      </c>
      <c r="D45" s="35" t="s">
        <v>224</v>
      </c>
      <c r="E45" s="35" t="s">
        <v>35</v>
      </c>
      <c r="F45" s="34">
        <f>'прил.16'!G34</f>
        <v>534.6</v>
      </c>
      <c r="G45" s="34">
        <f>'прил.16'!H34</f>
        <v>558.1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1:17" ht="33">
      <c r="A46" s="75" t="s">
        <v>44</v>
      </c>
      <c r="B46" s="10" t="s">
        <v>263</v>
      </c>
      <c r="C46" s="10" t="s">
        <v>267</v>
      </c>
      <c r="D46" s="10"/>
      <c r="E46" s="10"/>
      <c r="F46" s="34">
        <f>F47+F50+F53</f>
        <v>30988.8</v>
      </c>
      <c r="G46" s="34">
        <f>G47+G50+G53</f>
        <v>30996.600000000002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</row>
    <row r="47" spans="1:17" ht="33">
      <c r="A47" s="8" t="s">
        <v>311</v>
      </c>
      <c r="B47" s="10" t="s">
        <v>263</v>
      </c>
      <c r="C47" s="10" t="s">
        <v>267</v>
      </c>
      <c r="D47" s="10" t="s">
        <v>290</v>
      </c>
      <c r="E47" s="10"/>
      <c r="F47" s="34">
        <f>F48</f>
        <v>30534</v>
      </c>
      <c r="G47" s="34">
        <f>G48</f>
        <v>30534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</row>
    <row r="48" spans="1:17" ht="16.5">
      <c r="A48" s="8" t="s">
        <v>315</v>
      </c>
      <c r="B48" s="10" t="s">
        <v>263</v>
      </c>
      <c r="C48" s="10" t="s">
        <v>267</v>
      </c>
      <c r="D48" s="10" t="s">
        <v>292</v>
      </c>
      <c r="E48" s="10"/>
      <c r="F48" s="34">
        <f>F49</f>
        <v>30534</v>
      </c>
      <c r="G48" s="34">
        <f>G49</f>
        <v>30534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</row>
    <row r="49" spans="1:17" ht="16.5">
      <c r="A49" s="8" t="s">
        <v>313</v>
      </c>
      <c r="B49" s="10" t="s">
        <v>263</v>
      </c>
      <c r="C49" s="10" t="s">
        <v>267</v>
      </c>
      <c r="D49" s="10" t="s">
        <v>292</v>
      </c>
      <c r="E49" s="10" t="s">
        <v>35</v>
      </c>
      <c r="F49" s="34">
        <f>'прил.16'!G346</f>
        <v>30534</v>
      </c>
      <c r="G49" s="34">
        <f>'прил.16'!H346</f>
        <v>30534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</row>
    <row r="50" spans="1:17" ht="16.5">
      <c r="A50" s="61" t="s">
        <v>284</v>
      </c>
      <c r="B50" s="35" t="s">
        <v>263</v>
      </c>
      <c r="C50" s="35" t="s">
        <v>267</v>
      </c>
      <c r="D50" s="35" t="s">
        <v>285</v>
      </c>
      <c r="E50" s="35"/>
      <c r="F50" s="34">
        <f>F51</f>
        <v>277.7</v>
      </c>
      <c r="G50" s="34">
        <f>G51</f>
        <v>277.7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33">
      <c r="A51" s="78" t="s">
        <v>57</v>
      </c>
      <c r="B51" s="35" t="s">
        <v>263</v>
      </c>
      <c r="C51" s="35" t="s">
        <v>267</v>
      </c>
      <c r="D51" s="35" t="s">
        <v>109</v>
      </c>
      <c r="E51" s="35"/>
      <c r="F51" s="34">
        <f>F52</f>
        <v>277.7</v>
      </c>
      <c r="G51" s="34">
        <f>G52</f>
        <v>277.7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</row>
    <row r="52" spans="1:17" ht="16.5">
      <c r="A52" s="8" t="s">
        <v>313</v>
      </c>
      <c r="B52" s="35" t="s">
        <v>263</v>
      </c>
      <c r="C52" s="35" t="s">
        <v>267</v>
      </c>
      <c r="D52" s="35" t="s">
        <v>109</v>
      </c>
      <c r="E52" s="35" t="s">
        <v>35</v>
      </c>
      <c r="F52" s="36">
        <f>'прил.16'!G349</f>
        <v>277.7</v>
      </c>
      <c r="G52" s="36">
        <f>'прил.16'!H349</f>
        <v>277.7</v>
      </c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7" ht="16.5">
      <c r="A53" s="77" t="s">
        <v>106</v>
      </c>
      <c r="B53" s="35" t="s">
        <v>263</v>
      </c>
      <c r="C53" s="35" t="s">
        <v>267</v>
      </c>
      <c r="D53" s="35" t="s">
        <v>115</v>
      </c>
      <c r="E53" s="35"/>
      <c r="F53" s="36">
        <f aca="true" t="shared" si="2" ref="F53:G55">F54</f>
        <v>177.1</v>
      </c>
      <c r="G53" s="36">
        <f t="shared" si="2"/>
        <v>184.9</v>
      </c>
      <c r="H53" s="29"/>
      <c r="I53" s="29"/>
      <c r="J53" s="29"/>
      <c r="K53" s="29"/>
      <c r="L53" s="29"/>
      <c r="M53" s="29"/>
      <c r="N53" s="29"/>
      <c r="O53" s="29"/>
      <c r="P53" s="29"/>
      <c r="Q53" s="29"/>
    </row>
    <row r="54" spans="1:17" ht="16.5">
      <c r="A54" s="77" t="s">
        <v>90</v>
      </c>
      <c r="B54" s="35" t="s">
        <v>263</v>
      </c>
      <c r="C54" s="35" t="s">
        <v>267</v>
      </c>
      <c r="D54" s="35" t="s">
        <v>116</v>
      </c>
      <c r="E54" s="35"/>
      <c r="F54" s="36">
        <f t="shared" si="2"/>
        <v>177.1</v>
      </c>
      <c r="G54" s="36">
        <f t="shared" si="2"/>
        <v>184.9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</row>
    <row r="55" spans="1:17" ht="49.5">
      <c r="A55" s="61" t="s">
        <v>10</v>
      </c>
      <c r="B55" s="35" t="s">
        <v>263</v>
      </c>
      <c r="C55" s="35" t="s">
        <v>267</v>
      </c>
      <c r="D55" s="35" t="s">
        <v>224</v>
      </c>
      <c r="E55" s="35"/>
      <c r="F55" s="36">
        <f t="shared" si="2"/>
        <v>177.1</v>
      </c>
      <c r="G55" s="36">
        <f t="shared" si="2"/>
        <v>184.9</v>
      </c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1:17" ht="16.5">
      <c r="A56" s="61" t="s">
        <v>313</v>
      </c>
      <c r="B56" s="35" t="s">
        <v>263</v>
      </c>
      <c r="C56" s="35" t="s">
        <v>267</v>
      </c>
      <c r="D56" s="35" t="s">
        <v>224</v>
      </c>
      <c r="E56" s="35" t="s">
        <v>35</v>
      </c>
      <c r="F56" s="36">
        <f>'прил.16'!G353</f>
        <v>177.1</v>
      </c>
      <c r="G56" s="36">
        <f>'прил.16'!H353</f>
        <v>184.9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</row>
    <row r="57" spans="1:17" ht="16.5">
      <c r="A57" s="75" t="s">
        <v>217</v>
      </c>
      <c r="B57" s="10" t="s">
        <v>263</v>
      </c>
      <c r="C57" s="10" t="s">
        <v>299</v>
      </c>
      <c r="D57" s="10"/>
      <c r="E57" s="10"/>
      <c r="F57" s="34">
        <f aca="true" t="shared" si="3" ref="F57:G59">F58</f>
        <v>50000</v>
      </c>
      <c r="G57" s="34">
        <f t="shared" si="3"/>
        <v>50000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</row>
    <row r="58" spans="1:17" ht="16.5">
      <c r="A58" s="75" t="s">
        <v>217</v>
      </c>
      <c r="B58" s="10" t="s">
        <v>263</v>
      </c>
      <c r="C58" s="10" t="s">
        <v>299</v>
      </c>
      <c r="D58" s="10" t="s">
        <v>96</v>
      </c>
      <c r="E58" s="10"/>
      <c r="F58" s="34">
        <f t="shared" si="3"/>
        <v>50000</v>
      </c>
      <c r="G58" s="34">
        <f t="shared" si="3"/>
        <v>50000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</row>
    <row r="59" spans="1:17" s="48" customFormat="1" ht="16.5">
      <c r="A59" s="75" t="s">
        <v>218</v>
      </c>
      <c r="B59" s="10" t="s">
        <v>263</v>
      </c>
      <c r="C59" s="10" t="s">
        <v>299</v>
      </c>
      <c r="D59" s="10" t="s">
        <v>201</v>
      </c>
      <c r="E59" s="10"/>
      <c r="F59" s="34">
        <f t="shared" si="3"/>
        <v>50000</v>
      </c>
      <c r="G59" s="34">
        <f t="shared" si="3"/>
        <v>50000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</row>
    <row r="60" spans="1:17" s="52" customFormat="1" ht="16.5">
      <c r="A60" s="75" t="s">
        <v>216</v>
      </c>
      <c r="B60" s="10" t="s">
        <v>263</v>
      </c>
      <c r="C60" s="10" t="s">
        <v>299</v>
      </c>
      <c r="D60" s="10" t="s">
        <v>201</v>
      </c>
      <c r="E60" s="10" t="s">
        <v>209</v>
      </c>
      <c r="F60" s="34">
        <f>'прил.16'!G357</f>
        <v>50000</v>
      </c>
      <c r="G60" s="34">
        <f>'прил.16'!H357</f>
        <v>50000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</row>
    <row r="61" spans="1:17" ht="16.5">
      <c r="A61" s="75" t="s">
        <v>318</v>
      </c>
      <c r="B61" s="10" t="s">
        <v>263</v>
      </c>
      <c r="C61" s="10" t="s">
        <v>184</v>
      </c>
      <c r="D61" s="10"/>
      <c r="E61" s="10"/>
      <c r="F61" s="34">
        <f>F62+F65+F70+F77+F82+F85+F93</f>
        <v>101187.7</v>
      </c>
      <c r="G61" s="34">
        <f>G62+G65+G70+G77+G82+G85+G93</f>
        <v>100213.6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</row>
    <row r="62" spans="1:17" ht="33">
      <c r="A62" s="8" t="s">
        <v>311</v>
      </c>
      <c r="B62" s="10" t="s">
        <v>263</v>
      </c>
      <c r="C62" s="10" t="s">
        <v>184</v>
      </c>
      <c r="D62" s="38" t="s">
        <v>290</v>
      </c>
      <c r="E62" s="39"/>
      <c r="F62" s="34">
        <f>F63</f>
        <v>2688.3</v>
      </c>
      <c r="G62" s="34">
        <f>G63</f>
        <v>2688.3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</row>
    <row r="63" spans="1:17" ht="33">
      <c r="A63" s="75" t="s">
        <v>244</v>
      </c>
      <c r="B63" s="10" t="s">
        <v>263</v>
      </c>
      <c r="C63" s="10" t="s">
        <v>184</v>
      </c>
      <c r="D63" s="10" t="s">
        <v>28</v>
      </c>
      <c r="E63" s="10"/>
      <c r="F63" s="34">
        <f>F64</f>
        <v>2688.3</v>
      </c>
      <c r="G63" s="34">
        <f>G64</f>
        <v>2688.3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spans="1:17" ht="16.5">
      <c r="A64" s="8" t="s">
        <v>313</v>
      </c>
      <c r="B64" s="10" t="s">
        <v>263</v>
      </c>
      <c r="C64" s="10" t="s">
        <v>184</v>
      </c>
      <c r="D64" s="10" t="s">
        <v>28</v>
      </c>
      <c r="E64" s="10" t="s">
        <v>35</v>
      </c>
      <c r="F64" s="34">
        <f>'прил.16'!G579</f>
        <v>2688.3</v>
      </c>
      <c r="G64" s="34">
        <f>'прил.16'!H579</f>
        <v>2688.3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</row>
    <row r="65" spans="1:17" ht="33">
      <c r="A65" s="61" t="s">
        <v>333</v>
      </c>
      <c r="B65" s="10" t="s">
        <v>263</v>
      </c>
      <c r="C65" s="10" t="s">
        <v>184</v>
      </c>
      <c r="D65" s="10" t="s">
        <v>29</v>
      </c>
      <c r="E65" s="10"/>
      <c r="F65" s="34">
        <f>F66+F68</f>
        <v>8719.9</v>
      </c>
      <c r="G65" s="34">
        <f>G66+G68</f>
        <v>7081.8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</row>
    <row r="66" spans="1:17" ht="33">
      <c r="A66" s="13" t="s">
        <v>245</v>
      </c>
      <c r="B66" s="10" t="s">
        <v>263</v>
      </c>
      <c r="C66" s="10" t="s">
        <v>184</v>
      </c>
      <c r="D66" s="10" t="s">
        <v>30</v>
      </c>
      <c r="E66" s="10"/>
      <c r="F66" s="34">
        <f>F67</f>
        <v>1701.2</v>
      </c>
      <c r="G66" s="34">
        <f>G67</f>
        <v>1701.2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</row>
    <row r="67" spans="1:17" ht="16.5">
      <c r="A67" s="8" t="s">
        <v>313</v>
      </c>
      <c r="B67" s="10" t="s">
        <v>263</v>
      </c>
      <c r="C67" s="10" t="s">
        <v>184</v>
      </c>
      <c r="D67" s="10" t="s">
        <v>30</v>
      </c>
      <c r="E67" s="10" t="s">
        <v>35</v>
      </c>
      <c r="F67" s="34">
        <f>'прил.16'!G582</f>
        <v>1701.2</v>
      </c>
      <c r="G67" s="34">
        <f>'прил.16'!H582</f>
        <v>1701.2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</row>
    <row r="68" spans="1:17" ht="16.5">
      <c r="A68" s="79" t="s">
        <v>403</v>
      </c>
      <c r="B68" s="35" t="s">
        <v>263</v>
      </c>
      <c r="C68" s="35" t="s">
        <v>184</v>
      </c>
      <c r="D68" s="35" t="s">
        <v>397</v>
      </c>
      <c r="E68" s="35"/>
      <c r="F68" s="34">
        <f>F69</f>
        <v>7018.7</v>
      </c>
      <c r="G68" s="34">
        <f>G69</f>
        <v>5380.6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</row>
    <row r="69" spans="1:17" ht="16.5">
      <c r="A69" s="61" t="s">
        <v>313</v>
      </c>
      <c r="B69" s="35" t="s">
        <v>263</v>
      </c>
      <c r="C69" s="35" t="s">
        <v>184</v>
      </c>
      <c r="D69" s="35" t="s">
        <v>397</v>
      </c>
      <c r="E69" s="35" t="s">
        <v>35</v>
      </c>
      <c r="F69" s="34">
        <f>'прил.16'!G584</f>
        <v>7018.7</v>
      </c>
      <c r="G69" s="34">
        <f>'прил.16'!H584</f>
        <v>5380.6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</row>
    <row r="70" spans="1:17" ht="16.5">
      <c r="A70" s="75" t="s">
        <v>319</v>
      </c>
      <c r="B70" s="10" t="s">
        <v>263</v>
      </c>
      <c r="C70" s="10" t="s">
        <v>184</v>
      </c>
      <c r="D70" s="10" t="s">
        <v>114</v>
      </c>
      <c r="E70" s="10"/>
      <c r="F70" s="34">
        <f>F71+F75+F73</f>
        <v>75301</v>
      </c>
      <c r="G70" s="34">
        <f>G71+G75+G73</f>
        <v>75848.8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</row>
    <row r="71" spans="1:17" ht="16.5">
      <c r="A71" s="8" t="s">
        <v>320</v>
      </c>
      <c r="B71" s="10" t="s">
        <v>263</v>
      </c>
      <c r="C71" s="10" t="s">
        <v>184</v>
      </c>
      <c r="D71" s="10" t="s">
        <v>140</v>
      </c>
      <c r="E71" s="10"/>
      <c r="F71" s="34">
        <f>F72</f>
        <v>2355.1000000000004</v>
      </c>
      <c r="G71" s="34">
        <f>G72</f>
        <v>2355.1000000000004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</row>
    <row r="72" spans="1:17" ht="16.5">
      <c r="A72" s="8" t="s">
        <v>313</v>
      </c>
      <c r="B72" s="10" t="s">
        <v>263</v>
      </c>
      <c r="C72" s="10" t="s">
        <v>184</v>
      </c>
      <c r="D72" s="10" t="s">
        <v>140</v>
      </c>
      <c r="E72" s="10" t="s">
        <v>35</v>
      </c>
      <c r="F72" s="34">
        <f>'прил.16'!G587+'прил.16'!G38+'прил.16'!G361+'прил.16'!G164</f>
        <v>2355.1000000000004</v>
      </c>
      <c r="G72" s="34">
        <f>'прил.16'!H587+'прил.16'!H38+'прил.16'!H361+'прил.16'!H164</f>
        <v>2355.1000000000004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</row>
    <row r="73" spans="1:17" ht="16.5">
      <c r="A73" s="77" t="s">
        <v>101</v>
      </c>
      <c r="B73" s="35" t="s">
        <v>263</v>
      </c>
      <c r="C73" s="35" t="s">
        <v>184</v>
      </c>
      <c r="D73" s="35" t="s">
        <v>283</v>
      </c>
      <c r="E73" s="35"/>
      <c r="F73" s="34">
        <f>F74</f>
        <v>2403.9</v>
      </c>
      <c r="G73" s="34">
        <f>G74</f>
        <v>2269.9</v>
      </c>
      <c r="H73" s="29"/>
      <c r="I73" s="29"/>
      <c r="J73" s="29"/>
      <c r="K73" s="29"/>
      <c r="L73" s="29"/>
      <c r="M73" s="29"/>
      <c r="N73" s="29"/>
      <c r="O73" s="29"/>
      <c r="P73" s="29"/>
      <c r="Q73" s="29"/>
    </row>
    <row r="74" spans="1:17" ht="16.5">
      <c r="A74" s="77" t="s">
        <v>98</v>
      </c>
      <c r="B74" s="35" t="s">
        <v>263</v>
      </c>
      <c r="C74" s="35" t="s">
        <v>184</v>
      </c>
      <c r="D74" s="35" t="s">
        <v>283</v>
      </c>
      <c r="E74" s="35" t="s">
        <v>17</v>
      </c>
      <c r="F74" s="34">
        <f>'прил.16'!G40</f>
        <v>2403.9</v>
      </c>
      <c r="G74" s="34">
        <f>'прил.16'!H40</f>
        <v>2269.9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</row>
    <row r="75" spans="1:17" ht="16.5">
      <c r="A75" s="75" t="s">
        <v>102</v>
      </c>
      <c r="B75" s="10" t="s">
        <v>263</v>
      </c>
      <c r="C75" s="10" t="s">
        <v>184</v>
      </c>
      <c r="D75" s="10" t="s">
        <v>210</v>
      </c>
      <c r="E75" s="10"/>
      <c r="F75" s="34">
        <f>SUM(F76:F76)</f>
        <v>70542</v>
      </c>
      <c r="G75" s="34">
        <f>SUM(G76:G76)</f>
        <v>71223.8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</row>
    <row r="76" spans="1:17" ht="16.5">
      <c r="A76" s="61" t="s">
        <v>98</v>
      </c>
      <c r="B76" s="10" t="s">
        <v>263</v>
      </c>
      <c r="C76" s="10" t="s">
        <v>184</v>
      </c>
      <c r="D76" s="10" t="s">
        <v>210</v>
      </c>
      <c r="E76" s="35" t="s">
        <v>17</v>
      </c>
      <c r="F76" s="34">
        <f>'прил.16'!G42</f>
        <v>70542</v>
      </c>
      <c r="G76" s="34">
        <f>'прил.16'!H42</f>
        <v>71223.8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</row>
    <row r="77" spans="1:17" ht="16.5">
      <c r="A77" s="8" t="s">
        <v>75</v>
      </c>
      <c r="B77" s="10" t="s">
        <v>263</v>
      </c>
      <c r="C77" s="10" t="s">
        <v>184</v>
      </c>
      <c r="D77" s="38" t="s">
        <v>345</v>
      </c>
      <c r="E77" s="10"/>
      <c r="F77" s="34">
        <f>F78+F80</f>
        <v>11419.5</v>
      </c>
      <c r="G77" s="34">
        <f>G78+G80</f>
        <v>11564.7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</row>
    <row r="78" spans="1:17" ht="16.5">
      <c r="A78" s="75" t="s">
        <v>101</v>
      </c>
      <c r="B78" s="10" t="s">
        <v>263</v>
      </c>
      <c r="C78" s="10" t="s">
        <v>184</v>
      </c>
      <c r="D78" s="38" t="s">
        <v>183</v>
      </c>
      <c r="E78" s="10"/>
      <c r="F78" s="34">
        <f>F79</f>
        <v>2645.8</v>
      </c>
      <c r="G78" s="34">
        <f>G79</f>
        <v>2645.8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</row>
    <row r="79" spans="1:17" ht="16.5">
      <c r="A79" s="77" t="s">
        <v>98</v>
      </c>
      <c r="B79" s="10" t="s">
        <v>263</v>
      </c>
      <c r="C79" s="10" t="s">
        <v>184</v>
      </c>
      <c r="D79" s="38" t="s">
        <v>183</v>
      </c>
      <c r="E79" s="10" t="s">
        <v>17</v>
      </c>
      <c r="F79" s="34">
        <f>'прил.16'!G45</f>
        <v>2645.8</v>
      </c>
      <c r="G79" s="34">
        <f>'прил.16'!H45</f>
        <v>2645.8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</row>
    <row r="80" spans="1:17" ht="16.5">
      <c r="A80" s="75" t="s">
        <v>102</v>
      </c>
      <c r="B80" s="10" t="s">
        <v>263</v>
      </c>
      <c r="C80" s="10" t="s">
        <v>184</v>
      </c>
      <c r="D80" s="10" t="s">
        <v>346</v>
      </c>
      <c r="E80" s="10"/>
      <c r="F80" s="34">
        <f>SUM(F81:F81)</f>
        <v>8773.7</v>
      </c>
      <c r="G80" s="34">
        <f>SUM(G81:G81)</f>
        <v>8918.9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</row>
    <row r="81" spans="1:17" ht="16.5">
      <c r="A81" s="61" t="s">
        <v>98</v>
      </c>
      <c r="B81" s="10" t="s">
        <v>263</v>
      </c>
      <c r="C81" s="10" t="s">
        <v>184</v>
      </c>
      <c r="D81" s="10" t="s">
        <v>346</v>
      </c>
      <c r="E81" s="10" t="s">
        <v>17</v>
      </c>
      <c r="F81" s="34">
        <f>'прил.16'!G47</f>
        <v>8773.7</v>
      </c>
      <c r="G81" s="34">
        <f>'прил.16'!H47</f>
        <v>8918.9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</row>
    <row r="82" spans="1:17" ht="16.5">
      <c r="A82" s="8" t="s">
        <v>284</v>
      </c>
      <c r="B82" s="10" t="s">
        <v>263</v>
      </c>
      <c r="C82" s="10" t="s">
        <v>184</v>
      </c>
      <c r="D82" s="10" t="s">
        <v>285</v>
      </c>
      <c r="E82" s="10"/>
      <c r="F82" s="34">
        <f>F83</f>
        <v>783</v>
      </c>
      <c r="G82" s="34">
        <f>G83</f>
        <v>783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</row>
    <row r="83" spans="1:17" ht="33">
      <c r="A83" s="61" t="s">
        <v>226</v>
      </c>
      <c r="B83" s="10" t="s">
        <v>263</v>
      </c>
      <c r="C83" s="10" t="s">
        <v>184</v>
      </c>
      <c r="D83" s="10" t="s">
        <v>108</v>
      </c>
      <c r="E83" s="10"/>
      <c r="F83" s="34">
        <f>F84</f>
        <v>783</v>
      </c>
      <c r="G83" s="34">
        <f>G84</f>
        <v>783</v>
      </c>
      <c r="H83" s="29"/>
      <c r="I83" s="29"/>
      <c r="J83" s="29"/>
      <c r="K83" s="29"/>
      <c r="L83" s="29"/>
      <c r="M83" s="29"/>
      <c r="N83" s="29"/>
      <c r="O83" s="29"/>
      <c r="P83" s="29"/>
      <c r="Q83" s="29"/>
    </row>
    <row r="84" spans="1:17" ht="16.5">
      <c r="A84" s="61" t="s">
        <v>98</v>
      </c>
      <c r="B84" s="10" t="s">
        <v>263</v>
      </c>
      <c r="C84" s="10" t="s">
        <v>184</v>
      </c>
      <c r="D84" s="10" t="s">
        <v>108</v>
      </c>
      <c r="E84" s="10" t="s">
        <v>17</v>
      </c>
      <c r="F84" s="34">
        <f>'прил.16'!G50</f>
        <v>783</v>
      </c>
      <c r="G84" s="34">
        <f>'прил.16'!H50</f>
        <v>783</v>
      </c>
      <c r="H84" s="29"/>
      <c r="I84" s="29"/>
      <c r="J84" s="29"/>
      <c r="K84" s="29"/>
      <c r="L84" s="29"/>
      <c r="M84" s="29"/>
      <c r="N84" s="29"/>
      <c r="O84" s="29"/>
      <c r="P84" s="29"/>
      <c r="Q84" s="29"/>
    </row>
    <row r="85" spans="1:17" ht="16.5">
      <c r="A85" s="77" t="s">
        <v>106</v>
      </c>
      <c r="B85" s="10" t="s">
        <v>263</v>
      </c>
      <c r="C85" s="10" t="s">
        <v>184</v>
      </c>
      <c r="D85" s="10" t="s">
        <v>115</v>
      </c>
      <c r="E85" s="10"/>
      <c r="F85" s="34">
        <f>F86</f>
        <v>1856</v>
      </c>
      <c r="G85" s="34">
        <f>G86</f>
        <v>1827</v>
      </c>
      <c r="H85" s="29"/>
      <c r="I85" s="29"/>
      <c r="J85" s="29"/>
      <c r="K85" s="29"/>
      <c r="L85" s="29"/>
      <c r="M85" s="29"/>
      <c r="N85" s="29"/>
      <c r="O85" s="29"/>
      <c r="P85" s="29"/>
      <c r="Q85" s="29"/>
    </row>
    <row r="86" spans="1:17" ht="16.5">
      <c r="A86" s="77" t="s">
        <v>90</v>
      </c>
      <c r="B86" s="10" t="s">
        <v>263</v>
      </c>
      <c r="C86" s="10" t="s">
        <v>184</v>
      </c>
      <c r="D86" s="10" t="s">
        <v>116</v>
      </c>
      <c r="E86" s="10"/>
      <c r="F86" s="34">
        <f>F87+F91+F89</f>
        <v>1856</v>
      </c>
      <c r="G86" s="34">
        <f>G87+G91+G89</f>
        <v>1827</v>
      </c>
      <c r="H86" s="29"/>
      <c r="I86" s="29"/>
      <c r="J86" s="29"/>
      <c r="K86" s="29"/>
      <c r="L86" s="29"/>
      <c r="M86" s="29"/>
      <c r="N86" s="29"/>
      <c r="O86" s="29"/>
      <c r="P86" s="29"/>
      <c r="Q86" s="29"/>
    </row>
    <row r="87" spans="1:17" ht="16.5">
      <c r="A87" s="77" t="s">
        <v>36</v>
      </c>
      <c r="B87" s="10" t="s">
        <v>263</v>
      </c>
      <c r="C87" s="10" t="s">
        <v>184</v>
      </c>
      <c r="D87" s="10" t="s">
        <v>120</v>
      </c>
      <c r="E87" s="10"/>
      <c r="F87" s="34">
        <f>F88</f>
        <v>1645</v>
      </c>
      <c r="G87" s="34">
        <f>G88</f>
        <v>1645</v>
      </c>
      <c r="H87" s="29"/>
      <c r="I87" s="29"/>
      <c r="J87" s="29"/>
      <c r="K87" s="29"/>
      <c r="L87" s="29"/>
      <c r="M87" s="29"/>
      <c r="N87" s="29"/>
      <c r="O87" s="29"/>
      <c r="P87" s="29"/>
      <c r="Q87" s="29"/>
    </row>
    <row r="88" spans="1:17" ht="16.5">
      <c r="A88" s="61" t="s">
        <v>313</v>
      </c>
      <c r="B88" s="10" t="s">
        <v>263</v>
      </c>
      <c r="C88" s="10" t="s">
        <v>184</v>
      </c>
      <c r="D88" s="10" t="s">
        <v>120</v>
      </c>
      <c r="E88" s="10" t="s">
        <v>35</v>
      </c>
      <c r="F88" s="34">
        <f>'прил.16'!G54</f>
        <v>1645</v>
      </c>
      <c r="G88" s="34">
        <f>'прил.16'!H54</f>
        <v>1645</v>
      </c>
      <c r="H88" s="29"/>
      <c r="I88" s="29"/>
      <c r="J88" s="29"/>
      <c r="K88" s="29"/>
      <c r="L88" s="29"/>
      <c r="M88" s="29"/>
      <c r="N88" s="29"/>
      <c r="O88" s="29"/>
      <c r="P88" s="29"/>
      <c r="Q88" s="29"/>
    </row>
    <row r="89" spans="1:17" ht="16.5">
      <c r="A89" s="77" t="s">
        <v>256</v>
      </c>
      <c r="B89" s="35" t="s">
        <v>263</v>
      </c>
      <c r="C89" s="35" t="s">
        <v>184</v>
      </c>
      <c r="D89" s="35" t="s">
        <v>118</v>
      </c>
      <c r="E89" s="35"/>
      <c r="F89" s="34">
        <f>F90</f>
        <v>135</v>
      </c>
      <c r="G89" s="34">
        <f>G90</f>
        <v>135</v>
      </c>
      <c r="H89" s="29"/>
      <c r="I89" s="29"/>
      <c r="J89" s="29"/>
      <c r="K89" s="29"/>
      <c r="L89" s="29"/>
      <c r="M89" s="29"/>
      <c r="N89" s="29"/>
      <c r="O89" s="29"/>
      <c r="P89" s="29"/>
      <c r="Q89" s="29"/>
    </row>
    <row r="90" spans="1:17" ht="16.5">
      <c r="A90" s="61" t="s">
        <v>313</v>
      </c>
      <c r="B90" s="35" t="s">
        <v>263</v>
      </c>
      <c r="C90" s="35" t="s">
        <v>184</v>
      </c>
      <c r="D90" s="35" t="s">
        <v>118</v>
      </c>
      <c r="E90" s="35" t="s">
        <v>35</v>
      </c>
      <c r="F90" s="34">
        <f>'прил.16'!G56</f>
        <v>135</v>
      </c>
      <c r="G90" s="34">
        <f>'прил.16'!H56</f>
        <v>135</v>
      </c>
      <c r="H90" s="29"/>
      <c r="I90" s="29"/>
      <c r="J90" s="29"/>
      <c r="K90" s="29"/>
      <c r="L90" s="29"/>
      <c r="M90" s="29"/>
      <c r="N90" s="29"/>
      <c r="O90" s="29"/>
      <c r="P90" s="29"/>
      <c r="Q90" s="29"/>
    </row>
    <row r="91" spans="1:17" ht="49.5">
      <c r="A91" s="61" t="s">
        <v>10</v>
      </c>
      <c r="B91" s="35" t="s">
        <v>263</v>
      </c>
      <c r="C91" s="35" t="s">
        <v>184</v>
      </c>
      <c r="D91" s="35" t="s">
        <v>224</v>
      </c>
      <c r="E91" s="35"/>
      <c r="F91" s="34">
        <f>F92</f>
        <v>76</v>
      </c>
      <c r="G91" s="34">
        <f>G92</f>
        <v>47</v>
      </c>
      <c r="H91" s="29"/>
      <c r="I91" s="29"/>
      <c r="J91" s="29"/>
      <c r="K91" s="29"/>
      <c r="L91" s="29"/>
      <c r="M91" s="29"/>
      <c r="N91" s="29"/>
      <c r="O91" s="29"/>
      <c r="P91" s="29"/>
      <c r="Q91" s="29"/>
    </row>
    <row r="92" spans="1:17" ht="16.5">
      <c r="A92" s="77" t="s">
        <v>98</v>
      </c>
      <c r="B92" s="35" t="s">
        <v>263</v>
      </c>
      <c r="C92" s="35" t="s">
        <v>184</v>
      </c>
      <c r="D92" s="35" t="s">
        <v>224</v>
      </c>
      <c r="E92" s="35" t="s">
        <v>17</v>
      </c>
      <c r="F92" s="34">
        <f>'прил.16'!G58</f>
        <v>76</v>
      </c>
      <c r="G92" s="34">
        <f>'прил.16'!H58</f>
        <v>47</v>
      </c>
      <c r="H92" s="29"/>
      <c r="I92" s="29"/>
      <c r="J92" s="29"/>
      <c r="K92" s="29"/>
      <c r="L92" s="29"/>
      <c r="M92" s="29"/>
      <c r="N92" s="29"/>
      <c r="O92" s="29"/>
      <c r="P92" s="29"/>
      <c r="Q92" s="29"/>
    </row>
    <row r="93" spans="1:17" ht="16.5">
      <c r="A93" s="61" t="s">
        <v>103</v>
      </c>
      <c r="B93" s="35" t="s">
        <v>263</v>
      </c>
      <c r="C93" s="35" t="s">
        <v>184</v>
      </c>
      <c r="D93" s="35" t="s">
        <v>104</v>
      </c>
      <c r="E93" s="35"/>
      <c r="F93" s="34">
        <f>F94</f>
        <v>420</v>
      </c>
      <c r="G93" s="34">
        <f>G94</f>
        <v>420</v>
      </c>
      <c r="H93" s="29"/>
      <c r="I93" s="29"/>
      <c r="J93" s="29"/>
      <c r="K93" s="29"/>
      <c r="L93" s="29"/>
      <c r="M93" s="29"/>
      <c r="N93" s="29"/>
      <c r="O93" s="29"/>
      <c r="P93" s="29"/>
      <c r="Q93" s="29"/>
    </row>
    <row r="94" spans="1:17" ht="16.5">
      <c r="A94" s="77" t="s">
        <v>98</v>
      </c>
      <c r="B94" s="35" t="s">
        <v>263</v>
      </c>
      <c r="C94" s="35" t="s">
        <v>184</v>
      </c>
      <c r="D94" s="35" t="s">
        <v>104</v>
      </c>
      <c r="E94" s="35" t="s">
        <v>17</v>
      </c>
      <c r="F94" s="34">
        <f>'прил.16'!G60</f>
        <v>420</v>
      </c>
      <c r="G94" s="34">
        <f>'прил.16'!H60</f>
        <v>420</v>
      </c>
      <c r="H94" s="29"/>
      <c r="I94" s="29"/>
      <c r="J94" s="29"/>
      <c r="K94" s="29"/>
      <c r="L94" s="29"/>
      <c r="M94" s="29"/>
      <c r="N94" s="29"/>
      <c r="O94" s="29"/>
      <c r="P94" s="29"/>
      <c r="Q94" s="29"/>
    </row>
    <row r="95" spans="1:17" ht="33">
      <c r="A95" s="75" t="s">
        <v>34</v>
      </c>
      <c r="B95" s="10" t="s">
        <v>265</v>
      </c>
      <c r="C95" s="10"/>
      <c r="D95" s="10"/>
      <c r="E95" s="10"/>
      <c r="F95" s="34">
        <f>F96</f>
        <v>50063.4</v>
      </c>
      <c r="G95" s="34">
        <f>G96</f>
        <v>50131.6</v>
      </c>
      <c r="H95" s="29"/>
      <c r="I95" s="29"/>
      <c r="J95" s="29"/>
      <c r="K95" s="29"/>
      <c r="L95" s="29"/>
      <c r="M95" s="29"/>
      <c r="N95" s="29"/>
      <c r="O95" s="29"/>
      <c r="P95" s="29"/>
      <c r="Q95" s="29"/>
    </row>
    <row r="96" spans="1:17" ht="33">
      <c r="A96" s="108" t="s">
        <v>432</v>
      </c>
      <c r="B96" s="10" t="s">
        <v>265</v>
      </c>
      <c r="C96" s="10" t="s">
        <v>294</v>
      </c>
      <c r="D96" s="10"/>
      <c r="E96" s="10"/>
      <c r="F96" s="34">
        <f>F97+F102+F110</f>
        <v>50063.4</v>
      </c>
      <c r="G96" s="34">
        <f>G97+G102+G110</f>
        <v>50131.6</v>
      </c>
      <c r="H96" s="29"/>
      <c r="I96" s="29"/>
      <c r="J96" s="29"/>
      <c r="K96" s="29"/>
      <c r="L96" s="29"/>
      <c r="M96" s="29"/>
      <c r="N96" s="29"/>
      <c r="O96" s="29"/>
      <c r="P96" s="29"/>
      <c r="Q96" s="29"/>
    </row>
    <row r="97" spans="1:17" ht="16.5">
      <c r="A97" s="75" t="s">
        <v>105</v>
      </c>
      <c r="B97" s="10" t="s">
        <v>265</v>
      </c>
      <c r="C97" s="10" t="s">
        <v>294</v>
      </c>
      <c r="D97" s="10" t="s">
        <v>135</v>
      </c>
      <c r="E97" s="10"/>
      <c r="F97" s="34">
        <f>F98+F100</f>
        <v>47859.6</v>
      </c>
      <c r="G97" s="34">
        <f>G98+G100</f>
        <v>48080.1</v>
      </c>
      <c r="H97" s="29"/>
      <c r="I97" s="29"/>
      <c r="J97" s="29"/>
      <c r="K97" s="29"/>
      <c r="L97" s="29"/>
      <c r="M97" s="29"/>
      <c r="N97" s="29"/>
      <c r="O97" s="29"/>
      <c r="P97" s="29"/>
      <c r="Q97" s="29"/>
    </row>
    <row r="98" spans="1:17" ht="16.5">
      <c r="A98" s="75" t="s">
        <v>101</v>
      </c>
      <c r="B98" s="10" t="s">
        <v>265</v>
      </c>
      <c r="C98" s="10" t="s">
        <v>294</v>
      </c>
      <c r="D98" s="10" t="s">
        <v>182</v>
      </c>
      <c r="E98" s="10"/>
      <c r="F98" s="34">
        <f>F99</f>
        <v>1046</v>
      </c>
      <c r="G98" s="34">
        <f>G99</f>
        <v>1046</v>
      </c>
      <c r="H98" s="29"/>
      <c r="I98" s="29"/>
      <c r="J98" s="29"/>
      <c r="K98" s="29"/>
      <c r="L98" s="29"/>
      <c r="M98" s="29"/>
      <c r="N98" s="29"/>
      <c r="O98" s="29"/>
      <c r="P98" s="29"/>
      <c r="Q98" s="29"/>
    </row>
    <row r="99" spans="1:17" ht="16.5">
      <c r="A99" s="77" t="s">
        <v>98</v>
      </c>
      <c r="B99" s="10" t="s">
        <v>265</v>
      </c>
      <c r="C99" s="10" t="s">
        <v>294</v>
      </c>
      <c r="D99" s="10" t="s">
        <v>182</v>
      </c>
      <c r="E99" s="10" t="s">
        <v>17</v>
      </c>
      <c r="F99" s="34">
        <f>'прил.16'!G65</f>
        <v>1046</v>
      </c>
      <c r="G99" s="34">
        <f>'прил.16'!H65</f>
        <v>1046</v>
      </c>
      <c r="H99" s="29"/>
      <c r="I99" s="29"/>
      <c r="J99" s="29"/>
      <c r="K99" s="29"/>
      <c r="L99" s="29"/>
      <c r="M99" s="29"/>
      <c r="N99" s="29"/>
      <c r="O99" s="29"/>
      <c r="P99" s="29"/>
      <c r="Q99" s="29"/>
    </row>
    <row r="100" spans="1:17" ht="16.5">
      <c r="A100" s="75" t="s">
        <v>102</v>
      </c>
      <c r="B100" s="10" t="s">
        <v>265</v>
      </c>
      <c r="C100" s="10" t="s">
        <v>294</v>
      </c>
      <c r="D100" s="10" t="s">
        <v>134</v>
      </c>
      <c r="E100" s="10"/>
      <c r="F100" s="34">
        <f>SUM(F101:F101)</f>
        <v>46813.6</v>
      </c>
      <c r="G100" s="34">
        <f>SUM(G101:G101)</f>
        <v>47034.1</v>
      </c>
      <c r="H100" s="29"/>
      <c r="I100" s="29"/>
      <c r="J100" s="29"/>
      <c r="K100" s="29"/>
      <c r="L100" s="29"/>
      <c r="M100" s="29"/>
      <c r="N100" s="29"/>
      <c r="O100" s="29"/>
      <c r="P100" s="29"/>
      <c r="Q100" s="29"/>
    </row>
    <row r="101" spans="1:17" ht="16.5">
      <c r="A101" s="77" t="s">
        <v>98</v>
      </c>
      <c r="B101" s="10" t="s">
        <v>265</v>
      </c>
      <c r="C101" s="10" t="s">
        <v>294</v>
      </c>
      <c r="D101" s="10" t="s">
        <v>134</v>
      </c>
      <c r="E101" s="10" t="s">
        <v>17</v>
      </c>
      <c r="F101" s="34">
        <f>'прил.16'!G67</f>
        <v>46813.6</v>
      </c>
      <c r="G101" s="34">
        <f>'прил.16'!H67</f>
        <v>47034.1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</row>
    <row r="102" spans="1:17" ht="16.5">
      <c r="A102" s="75" t="s">
        <v>106</v>
      </c>
      <c r="B102" s="10" t="s">
        <v>265</v>
      </c>
      <c r="C102" s="10" t="s">
        <v>294</v>
      </c>
      <c r="D102" s="37" t="s">
        <v>115</v>
      </c>
      <c r="E102" s="10"/>
      <c r="F102" s="34">
        <f>F103</f>
        <v>714</v>
      </c>
      <c r="G102" s="34">
        <f>G103</f>
        <v>561.7</v>
      </c>
      <c r="H102" s="29"/>
      <c r="I102" s="29"/>
      <c r="J102" s="29"/>
      <c r="K102" s="29"/>
      <c r="L102" s="29"/>
      <c r="M102" s="29"/>
      <c r="N102" s="29"/>
      <c r="O102" s="29"/>
      <c r="P102" s="29"/>
      <c r="Q102" s="29"/>
    </row>
    <row r="103" spans="1:17" ht="16.5">
      <c r="A103" s="75" t="s">
        <v>90</v>
      </c>
      <c r="B103" s="10" t="s">
        <v>265</v>
      </c>
      <c r="C103" s="10" t="s">
        <v>294</v>
      </c>
      <c r="D103" s="10" t="s">
        <v>116</v>
      </c>
      <c r="E103" s="10"/>
      <c r="F103" s="34">
        <f>F104+F106+F108</f>
        <v>714</v>
      </c>
      <c r="G103" s="34">
        <f>G104+G106+G108</f>
        <v>561.7</v>
      </c>
      <c r="H103" s="29"/>
      <c r="I103" s="29"/>
      <c r="J103" s="29"/>
      <c r="K103" s="29"/>
      <c r="L103" s="29"/>
      <c r="M103" s="29"/>
      <c r="N103" s="29"/>
      <c r="O103" s="29"/>
      <c r="P103" s="29"/>
      <c r="Q103" s="29"/>
    </row>
    <row r="104" spans="1:17" ht="16.5">
      <c r="A104" s="75" t="s">
        <v>36</v>
      </c>
      <c r="B104" s="10" t="s">
        <v>265</v>
      </c>
      <c r="C104" s="10" t="s">
        <v>294</v>
      </c>
      <c r="D104" s="10" t="s">
        <v>120</v>
      </c>
      <c r="E104" s="10"/>
      <c r="F104" s="34">
        <f>F105</f>
        <v>284</v>
      </c>
      <c r="G104" s="34">
        <f>G105</f>
        <v>311.7</v>
      </c>
      <c r="H104" s="29"/>
      <c r="I104" s="29"/>
      <c r="J104" s="29"/>
      <c r="K104" s="29"/>
      <c r="L104" s="29"/>
      <c r="M104" s="29"/>
      <c r="N104" s="29"/>
      <c r="O104" s="29"/>
      <c r="P104" s="29"/>
      <c r="Q104" s="29"/>
    </row>
    <row r="105" spans="1:17" ht="16.5">
      <c r="A105" s="8" t="s">
        <v>313</v>
      </c>
      <c r="B105" s="10" t="s">
        <v>265</v>
      </c>
      <c r="C105" s="10" t="s">
        <v>294</v>
      </c>
      <c r="D105" s="10" t="s">
        <v>120</v>
      </c>
      <c r="E105" s="10" t="s">
        <v>17</v>
      </c>
      <c r="F105" s="34">
        <f>'прил.16'!G71</f>
        <v>284</v>
      </c>
      <c r="G105" s="34">
        <f>'прил.16'!H71</f>
        <v>311.7</v>
      </c>
      <c r="H105" s="29"/>
      <c r="I105" s="29"/>
      <c r="J105" s="29"/>
      <c r="K105" s="29"/>
      <c r="L105" s="29"/>
      <c r="M105" s="29"/>
      <c r="N105" s="29"/>
      <c r="O105" s="29"/>
      <c r="P105" s="29"/>
      <c r="Q105" s="29"/>
    </row>
    <row r="106" spans="1:17" ht="49.5">
      <c r="A106" s="61" t="s">
        <v>10</v>
      </c>
      <c r="B106" s="35" t="s">
        <v>265</v>
      </c>
      <c r="C106" s="35" t="s">
        <v>294</v>
      </c>
      <c r="D106" s="35" t="s">
        <v>224</v>
      </c>
      <c r="E106" s="35"/>
      <c r="F106" s="34">
        <f>F107</f>
        <v>250</v>
      </c>
      <c r="G106" s="34">
        <f>G107</f>
        <v>250</v>
      </c>
      <c r="H106" s="29"/>
      <c r="I106" s="29"/>
      <c r="J106" s="29"/>
      <c r="K106" s="29"/>
      <c r="L106" s="29"/>
      <c r="M106" s="29"/>
      <c r="N106" s="29"/>
      <c r="O106" s="29"/>
      <c r="P106" s="29"/>
      <c r="Q106" s="29"/>
    </row>
    <row r="107" spans="1:17" ht="16.5">
      <c r="A107" s="77" t="s">
        <v>98</v>
      </c>
      <c r="B107" s="35" t="s">
        <v>265</v>
      </c>
      <c r="C107" s="35" t="s">
        <v>294</v>
      </c>
      <c r="D107" s="35" t="s">
        <v>224</v>
      </c>
      <c r="E107" s="35" t="s">
        <v>17</v>
      </c>
      <c r="F107" s="34">
        <f>'прил.16'!G73</f>
        <v>250</v>
      </c>
      <c r="G107" s="34">
        <f>'прил.16'!H73</f>
        <v>250</v>
      </c>
      <c r="H107" s="29"/>
      <c r="I107" s="29"/>
      <c r="J107" s="29"/>
      <c r="K107" s="29"/>
      <c r="L107" s="29"/>
      <c r="M107" s="29"/>
      <c r="N107" s="29"/>
      <c r="O107" s="29"/>
      <c r="P107" s="29"/>
      <c r="Q107" s="29"/>
    </row>
    <row r="108" spans="1:17" ht="16.5">
      <c r="A108" s="77" t="s">
        <v>227</v>
      </c>
      <c r="B108" s="35" t="s">
        <v>265</v>
      </c>
      <c r="C108" s="35" t="s">
        <v>294</v>
      </c>
      <c r="D108" s="35" t="s">
        <v>100</v>
      </c>
      <c r="E108" s="35"/>
      <c r="F108" s="34">
        <f>F109</f>
        <v>180</v>
      </c>
      <c r="G108" s="34">
        <f>G109</f>
        <v>0</v>
      </c>
      <c r="H108" s="29"/>
      <c r="I108" s="29"/>
      <c r="J108" s="29"/>
      <c r="K108" s="29"/>
      <c r="L108" s="29"/>
      <c r="M108" s="29"/>
      <c r="N108" s="29"/>
      <c r="O108" s="29"/>
      <c r="P108" s="29"/>
      <c r="Q108" s="29"/>
    </row>
    <row r="109" spans="1:17" ht="16.5">
      <c r="A109" s="77" t="s">
        <v>98</v>
      </c>
      <c r="B109" s="35" t="s">
        <v>265</v>
      </c>
      <c r="C109" s="35" t="s">
        <v>294</v>
      </c>
      <c r="D109" s="35" t="s">
        <v>100</v>
      </c>
      <c r="E109" s="35" t="s">
        <v>17</v>
      </c>
      <c r="F109" s="34">
        <f>'прил.16'!G75</f>
        <v>180</v>
      </c>
      <c r="G109" s="34">
        <f>'прил.16'!H75</f>
        <v>0</v>
      </c>
      <c r="H109" s="29"/>
      <c r="I109" s="29"/>
      <c r="J109" s="29"/>
      <c r="K109" s="29"/>
      <c r="L109" s="29"/>
      <c r="M109" s="29"/>
      <c r="N109" s="29"/>
      <c r="O109" s="29"/>
      <c r="P109" s="29"/>
      <c r="Q109" s="29"/>
    </row>
    <row r="110" spans="1:17" ht="16.5">
      <c r="A110" s="61" t="s">
        <v>103</v>
      </c>
      <c r="B110" s="35" t="s">
        <v>265</v>
      </c>
      <c r="C110" s="35" t="s">
        <v>294</v>
      </c>
      <c r="D110" s="35" t="s">
        <v>104</v>
      </c>
      <c r="E110" s="35"/>
      <c r="F110" s="34">
        <f>F111</f>
        <v>1489.8</v>
      </c>
      <c r="G110" s="34">
        <f>G111</f>
        <v>1489.8</v>
      </c>
      <c r="H110" s="29"/>
      <c r="I110" s="29"/>
      <c r="J110" s="29"/>
      <c r="K110" s="29"/>
      <c r="L110" s="29"/>
      <c r="M110" s="29"/>
      <c r="N110" s="29"/>
      <c r="O110" s="29"/>
      <c r="P110" s="29"/>
      <c r="Q110" s="29"/>
    </row>
    <row r="111" spans="1:17" ht="16.5">
      <c r="A111" s="77" t="s">
        <v>98</v>
      </c>
      <c r="B111" s="35" t="s">
        <v>265</v>
      </c>
      <c r="C111" s="35" t="s">
        <v>294</v>
      </c>
      <c r="D111" s="35" t="s">
        <v>104</v>
      </c>
      <c r="E111" s="35" t="s">
        <v>17</v>
      </c>
      <c r="F111" s="34">
        <f>'прил.16'!G77</f>
        <v>1489.8</v>
      </c>
      <c r="G111" s="34">
        <f>'прил.16'!H77</f>
        <v>1489.8</v>
      </c>
      <c r="H111" s="29"/>
      <c r="I111" s="29"/>
      <c r="J111" s="29"/>
      <c r="K111" s="29"/>
      <c r="L111" s="29"/>
      <c r="M111" s="29"/>
      <c r="N111" s="29"/>
      <c r="O111" s="29"/>
      <c r="P111" s="29"/>
      <c r="Q111" s="29"/>
    </row>
    <row r="112" spans="1:17" ht="16.5">
      <c r="A112" s="75" t="s">
        <v>295</v>
      </c>
      <c r="B112" s="10" t="s">
        <v>266</v>
      </c>
      <c r="C112" s="10"/>
      <c r="D112" s="10"/>
      <c r="E112" s="10"/>
      <c r="F112" s="34">
        <f>F113+F124+F135+F117</f>
        <v>475360.4</v>
      </c>
      <c r="G112" s="34">
        <f>G113+G124+G135+G117</f>
        <v>476125.4</v>
      </c>
      <c r="H112" s="29"/>
      <c r="I112" s="29"/>
      <c r="J112" s="29"/>
      <c r="K112" s="29"/>
      <c r="L112" s="29"/>
      <c r="M112" s="29"/>
      <c r="N112" s="29"/>
      <c r="O112" s="29"/>
      <c r="P112" s="29"/>
      <c r="Q112" s="29"/>
    </row>
    <row r="113" spans="1:17" ht="16.5">
      <c r="A113" s="8" t="s">
        <v>228</v>
      </c>
      <c r="B113" s="10" t="s">
        <v>266</v>
      </c>
      <c r="C113" s="10" t="s">
        <v>263</v>
      </c>
      <c r="D113" s="40"/>
      <c r="E113" s="10"/>
      <c r="F113" s="34">
        <f aca="true" t="shared" si="4" ref="F113:G115">F114</f>
        <v>620</v>
      </c>
      <c r="G113" s="34">
        <f t="shared" si="4"/>
        <v>620</v>
      </c>
      <c r="H113" s="29"/>
      <c r="I113" s="29"/>
      <c r="J113" s="29"/>
      <c r="K113" s="29"/>
      <c r="L113" s="29"/>
      <c r="M113" s="29"/>
      <c r="N113" s="29"/>
      <c r="O113" s="29"/>
      <c r="P113" s="29"/>
      <c r="Q113" s="29"/>
    </row>
    <row r="114" spans="1:17" ht="16.5">
      <c r="A114" s="8" t="s">
        <v>229</v>
      </c>
      <c r="B114" s="10" t="s">
        <v>266</v>
      </c>
      <c r="C114" s="10" t="s">
        <v>263</v>
      </c>
      <c r="D114" s="40" t="s">
        <v>254</v>
      </c>
      <c r="E114" s="10"/>
      <c r="F114" s="34">
        <f t="shared" si="4"/>
        <v>620</v>
      </c>
      <c r="G114" s="34">
        <f t="shared" si="4"/>
        <v>620</v>
      </c>
      <c r="H114" s="29"/>
      <c r="I114" s="29"/>
      <c r="J114" s="29"/>
      <c r="K114" s="29"/>
      <c r="L114" s="29"/>
      <c r="M114" s="29"/>
      <c r="N114" s="29"/>
      <c r="O114" s="29"/>
      <c r="P114" s="29"/>
      <c r="Q114" s="29"/>
    </row>
    <row r="115" spans="1:17" ht="33">
      <c r="A115" s="8" t="s">
        <v>230</v>
      </c>
      <c r="B115" s="10" t="s">
        <v>266</v>
      </c>
      <c r="C115" s="10" t="s">
        <v>263</v>
      </c>
      <c r="D115" s="40" t="s">
        <v>255</v>
      </c>
      <c r="E115" s="10"/>
      <c r="F115" s="34">
        <f t="shared" si="4"/>
        <v>620</v>
      </c>
      <c r="G115" s="34">
        <f t="shared" si="4"/>
        <v>620</v>
      </c>
      <c r="H115" s="29"/>
      <c r="I115" s="29"/>
      <c r="J115" s="29"/>
      <c r="K115" s="29"/>
      <c r="L115" s="29"/>
      <c r="M115" s="29"/>
      <c r="N115" s="29"/>
      <c r="O115" s="29"/>
      <c r="P115" s="29"/>
      <c r="Q115" s="29"/>
    </row>
    <row r="116" spans="1:17" ht="33">
      <c r="A116" s="61" t="s">
        <v>309</v>
      </c>
      <c r="B116" s="10" t="s">
        <v>266</v>
      </c>
      <c r="C116" s="10" t="s">
        <v>263</v>
      </c>
      <c r="D116" s="40" t="s">
        <v>255</v>
      </c>
      <c r="E116" s="10" t="s">
        <v>20</v>
      </c>
      <c r="F116" s="34">
        <f>'прил.16'!G82</f>
        <v>620</v>
      </c>
      <c r="G116" s="34">
        <f>'прил.16'!H82</f>
        <v>620</v>
      </c>
      <c r="H116" s="29"/>
      <c r="I116" s="29"/>
      <c r="J116" s="29"/>
      <c r="K116" s="29"/>
      <c r="L116" s="29"/>
      <c r="M116" s="29"/>
      <c r="N116" s="29"/>
      <c r="O116" s="29"/>
      <c r="P116" s="29"/>
      <c r="Q116" s="29"/>
    </row>
    <row r="117" spans="1:17" ht="16.5">
      <c r="A117" s="80" t="s">
        <v>150</v>
      </c>
      <c r="B117" s="35" t="s">
        <v>266</v>
      </c>
      <c r="C117" s="35" t="s">
        <v>294</v>
      </c>
      <c r="D117" s="35"/>
      <c r="E117" s="35"/>
      <c r="F117" s="34">
        <f>F118</f>
        <v>315000</v>
      </c>
      <c r="G117" s="34">
        <f>G118</f>
        <v>315000</v>
      </c>
      <c r="H117" s="29"/>
      <c r="I117" s="29"/>
      <c r="J117" s="29"/>
      <c r="K117" s="29"/>
      <c r="L117" s="29"/>
      <c r="M117" s="29"/>
      <c r="N117" s="29"/>
      <c r="O117" s="29"/>
      <c r="P117" s="29"/>
      <c r="Q117" s="29"/>
    </row>
    <row r="118" spans="1:17" ht="16.5">
      <c r="A118" s="80" t="s">
        <v>152</v>
      </c>
      <c r="B118" s="35" t="s">
        <v>266</v>
      </c>
      <c r="C118" s="35" t="s">
        <v>294</v>
      </c>
      <c r="D118" s="35" t="s">
        <v>151</v>
      </c>
      <c r="E118" s="35"/>
      <c r="F118" s="34">
        <f>F119+F122</f>
        <v>315000</v>
      </c>
      <c r="G118" s="34">
        <f>G119+G122</f>
        <v>315000</v>
      </c>
      <c r="H118" s="29"/>
      <c r="I118" s="29"/>
      <c r="J118" s="29"/>
      <c r="K118" s="29"/>
      <c r="L118" s="29"/>
      <c r="M118" s="29"/>
      <c r="N118" s="29"/>
      <c r="O118" s="29"/>
      <c r="P118" s="29"/>
      <c r="Q118" s="29"/>
    </row>
    <row r="119" spans="1:17" ht="16.5">
      <c r="A119" s="80" t="s">
        <v>154</v>
      </c>
      <c r="B119" s="35" t="s">
        <v>266</v>
      </c>
      <c r="C119" s="35" t="s">
        <v>294</v>
      </c>
      <c r="D119" s="35" t="s">
        <v>153</v>
      </c>
      <c r="E119" s="35"/>
      <c r="F119" s="34">
        <f>F120</f>
        <v>310000</v>
      </c>
      <c r="G119" s="34">
        <f>G120</f>
        <v>310000</v>
      </c>
      <c r="H119" s="29"/>
      <c r="I119" s="29"/>
      <c r="J119" s="29"/>
      <c r="K119" s="29"/>
      <c r="L119" s="29"/>
      <c r="M119" s="29"/>
      <c r="N119" s="29"/>
      <c r="O119" s="29"/>
      <c r="P119" s="29"/>
      <c r="Q119" s="29"/>
    </row>
    <row r="120" spans="1:17" ht="16.5">
      <c r="A120" s="80" t="s">
        <v>354</v>
      </c>
      <c r="B120" s="35" t="s">
        <v>266</v>
      </c>
      <c r="C120" s="35" t="s">
        <v>294</v>
      </c>
      <c r="D120" s="35" t="s">
        <v>353</v>
      </c>
      <c r="E120" s="35"/>
      <c r="F120" s="34">
        <f>F121</f>
        <v>310000</v>
      </c>
      <c r="G120" s="34">
        <f>G121</f>
        <v>310000</v>
      </c>
      <c r="H120" s="29"/>
      <c r="I120" s="29"/>
      <c r="J120" s="29"/>
      <c r="K120" s="29"/>
      <c r="L120" s="29"/>
      <c r="M120" s="29"/>
      <c r="N120" s="29"/>
      <c r="O120" s="29"/>
      <c r="P120" s="29"/>
      <c r="Q120" s="29"/>
    </row>
    <row r="121" spans="1:17" ht="16.5">
      <c r="A121" s="61" t="s">
        <v>313</v>
      </c>
      <c r="B121" s="35" t="s">
        <v>266</v>
      </c>
      <c r="C121" s="35" t="s">
        <v>294</v>
      </c>
      <c r="D121" s="35" t="s">
        <v>353</v>
      </c>
      <c r="E121" s="35" t="s">
        <v>35</v>
      </c>
      <c r="F121" s="34">
        <f>'прил.16'!G170</f>
        <v>310000</v>
      </c>
      <c r="G121" s="34">
        <f>'прил.16'!H170</f>
        <v>310000</v>
      </c>
      <c r="H121" s="29"/>
      <c r="I121" s="29"/>
      <c r="J121" s="29"/>
      <c r="K121" s="29"/>
      <c r="L121" s="29"/>
      <c r="M121" s="29"/>
      <c r="N121" s="29"/>
      <c r="O121" s="29"/>
      <c r="P121" s="29"/>
      <c r="Q121" s="29"/>
    </row>
    <row r="122" spans="1:17" ht="16.5">
      <c r="A122" s="61" t="s">
        <v>102</v>
      </c>
      <c r="B122" s="35" t="s">
        <v>266</v>
      </c>
      <c r="C122" s="35" t="s">
        <v>294</v>
      </c>
      <c r="D122" s="35" t="s">
        <v>404</v>
      </c>
      <c r="E122" s="35"/>
      <c r="F122" s="34">
        <f>F123</f>
        <v>5000</v>
      </c>
      <c r="G122" s="34">
        <f>G123</f>
        <v>5000</v>
      </c>
      <c r="H122" s="29"/>
      <c r="I122" s="29"/>
      <c r="J122" s="29"/>
      <c r="K122" s="29"/>
      <c r="L122" s="29"/>
      <c r="M122" s="29"/>
      <c r="N122" s="29"/>
      <c r="O122" s="29"/>
      <c r="P122" s="29"/>
      <c r="Q122" s="29"/>
    </row>
    <row r="123" spans="1:17" ht="16.5">
      <c r="A123" s="61" t="s">
        <v>98</v>
      </c>
      <c r="B123" s="35" t="s">
        <v>266</v>
      </c>
      <c r="C123" s="35" t="s">
        <v>294</v>
      </c>
      <c r="D123" s="35" t="s">
        <v>404</v>
      </c>
      <c r="E123" s="35" t="s">
        <v>17</v>
      </c>
      <c r="F123" s="34">
        <f>'прил.16'!G172</f>
        <v>5000</v>
      </c>
      <c r="G123" s="34">
        <f>'прил.16'!H172</f>
        <v>5000</v>
      </c>
      <c r="H123" s="29"/>
      <c r="I123" s="29"/>
      <c r="J123" s="29"/>
      <c r="K123" s="29"/>
      <c r="L123" s="29"/>
      <c r="M123" s="29"/>
      <c r="N123" s="29"/>
      <c r="O123" s="29"/>
      <c r="P123" s="29"/>
      <c r="Q123" s="29"/>
    </row>
    <row r="124" spans="1:17" ht="16.5">
      <c r="A124" s="75" t="s">
        <v>306</v>
      </c>
      <c r="B124" s="10" t="s">
        <v>266</v>
      </c>
      <c r="C124" s="10" t="s">
        <v>179</v>
      </c>
      <c r="D124" s="10"/>
      <c r="E124" s="10"/>
      <c r="F124" s="34">
        <f>F125+F128+F131</f>
        <v>42581.49999999999</v>
      </c>
      <c r="G124" s="34">
        <f>G125+G128+G131</f>
        <v>43284.200000000004</v>
      </c>
      <c r="H124" s="29"/>
      <c r="I124" s="29"/>
      <c r="J124" s="29"/>
      <c r="K124" s="29"/>
      <c r="L124" s="29"/>
      <c r="M124" s="29"/>
      <c r="N124" s="29"/>
      <c r="O124" s="29"/>
      <c r="P124" s="29"/>
      <c r="Q124" s="29"/>
    </row>
    <row r="125" spans="1:17" s="48" customFormat="1" ht="16.5">
      <c r="A125" s="75" t="s">
        <v>307</v>
      </c>
      <c r="B125" s="10" t="s">
        <v>266</v>
      </c>
      <c r="C125" s="10" t="s">
        <v>179</v>
      </c>
      <c r="D125" s="10" t="s">
        <v>31</v>
      </c>
      <c r="E125" s="10"/>
      <c r="F125" s="34">
        <f>F126</f>
        <v>41021.7</v>
      </c>
      <c r="G125" s="34">
        <f>G126</f>
        <v>41112.4</v>
      </c>
      <c r="H125" s="29"/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1:17" s="53" customFormat="1" ht="16.5">
      <c r="A126" s="75" t="s">
        <v>102</v>
      </c>
      <c r="B126" s="10" t="s">
        <v>266</v>
      </c>
      <c r="C126" s="10" t="s">
        <v>179</v>
      </c>
      <c r="D126" s="10" t="s">
        <v>32</v>
      </c>
      <c r="E126" s="10"/>
      <c r="F126" s="34">
        <f>F127</f>
        <v>41021.7</v>
      </c>
      <c r="G126" s="34">
        <f>G127</f>
        <v>41112.4</v>
      </c>
      <c r="H126" s="29"/>
      <c r="I126" s="29"/>
      <c r="J126" s="29"/>
      <c r="K126" s="29"/>
      <c r="L126" s="29"/>
      <c r="M126" s="29"/>
      <c r="N126" s="29"/>
      <c r="O126" s="29"/>
      <c r="P126" s="29"/>
      <c r="Q126" s="29"/>
    </row>
    <row r="127" spans="1:17" s="52" customFormat="1" ht="33">
      <c r="A127" s="61" t="s">
        <v>309</v>
      </c>
      <c r="B127" s="10" t="s">
        <v>266</v>
      </c>
      <c r="C127" s="10" t="s">
        <v>179</v>
      </c>
      <c r="D127" s="10" t="s">
        <v>32</v>
      </c>
      <c r="E127" s="10" t="s">
        <v>20</v>
      </c>
      <c r="F127" s="34">
        <f>'прил.16'!G86</f>
        <v>41021.7</v>
      </c>
      <c r="G127" s="34">
        <f>'прил.16'!H86</f>
        <v>41112.4</v>
      </c>
      <c r="H127" s="29"/>
      <c r="I127" s="29"/>
      <c r="J127" s="29"/>
      <c r="K127" s="29"/>
      <c r="L127" s="29"/>
      <c r="M127" s="29"/>
      <c r="N127" s="29"/>
      <c r="O127" s="29"/>
      <c r="P127" s="29"/>
      <c r="Q127" s="29"/>
    </row>
    <row r="128" spans="1:7" s="29" customFormat="1" ht="16.5">
      <c r="A128" s="75" t="s">
        <v>90</v>
      </c>
      <c r="B128" s="37" t="s">
        <v>266</v>
      </c>
      <c r="C128" s="37" t="s">
        <v>179</v>
      </c>
      <c r="D128" s="37" t="s">
        <v>130</v>
      </c>
      <c r="E128" s="37"/>
      <c r="F128" s="34">
        <f>F129</f>
        <v>1491.7</v>
      </c>
      <c r="G128" s="34">
        <f>G129</f>
        <v>2171.8</v>
      </c>
    </row>
    <row r="129" spans="1:7" s="29" customFormat="1" ht="33">
      <c r="A129" s="54" t="s">
        <v>418</v>
      </c>
      <c r="B129" s="37" t="s">
        <v>266</v>
      </c>
      <c r="C129" s="37" t="s">
        <v>179</v>
      </c>
      <c r="D129" s="37" t="s">
        <v>407</v>
      </c>
      <c r="E129" s="37"/>
      <c r="F129" s="34">
        <f>F130</f>
        <v>1491.7</v>
      </c>
      <c r="G129" s="34">
        <f>G130</f>
        <v>2171.8</v>
      </c>
    </row>
    <row r="130" spans="1:7" s="29" customFormat="1" ht="16.5">
      <c r="A130" s="77" t="s">
        <v>308</v>
      </c>
      <c r="B130" s="37" t="s">
        <v>266</v>
      </c>
      <c r="C130" s="37" t="s">
        <v>179</v>
      </c>
      <c r="D130" s="37" t="s">
        <v>407</v>
      </c>
      <c r="E130" s="37" t="s">
        <v>279</v>
      </c>
      <c r="F130" s="34">
        <f>'прил.16'!G89</f>
        <v>1491.7</v>
      </c>
      <c r="G130" s="34">
        <f>'прил.16'!H89</f>
        <v>2171.8</v>
      </c>
    </row>
    <row r="131" spans="1:7" s="29" customFormat="1" ht="16.5">
      <c r="A131" s="77" t="s">
        <v>106</v>
      </c>
      <c r="B131" s="35" t="s">
        <v>266</v>
      </c>
      <c r="C131" s="35" t="s">
        <v>179</v>
      </c>
      <c r="D131" s="35" t="s">
        <v>115</v>
      </c>
      <c r="E131" s="35"/>
      <c r="F131" s="34">
        <f aca="true" t="shared" si="5" ref="F131:G133">F132</f>
        <v>68.1</v>
      </c>
      <c r="G131" s="34">
        <f t="shared" si="5"/>
        <v>0</v>
      </c>
    </row>
    <row r="132" spans="1:7" s="29" customFormat="1" ht="16.5">
      <c r="A132" s="77" t="s">
        <v>90</v>
      </c>
      <c r="B132" s="35" t="s">
        <v>266</v>
      </c>
      <c r="C132" s="35" t="s">
        <v>179</v>
      </c>
      <c r="D132" s="35" t="s">
        <v>116</v>
      </c>
      <c r="E132" s="35"/>
      <c r="F132" s="34">
        <f t="shared" si="5"/>
        <v>68.1</v>
      </c>
      <c r="G132" s="34">
        <f t="shared" si="5"/>
        <v>0</v>
      </c>
    </row>
    <row r="133" spans="1:7" s="29" customFormat="1" ht="49.5">
      <c r="A133" s="61" t="s">
        <v>10</v>
      </c>
      <c r="B133" s="35" t="s">
        <v>266</v>
      </c>
      <c r="C133" s="35" t="s">
        <v>179</v>
      </c>
      <c r="D133" s="35" t="s">
        <v>224</v>
      </c>
      <c r="E133" s="35"/>
      <c r="F133" s="34">
        <f t="shared" si="5"/>
        <v>68.1</v>
      </c>
      <c r="G133" s="34">
        <f t="shared" si="5"/>
        <v>0</v>
      </c>
    </row>
    <row r="134" spans="1:7" s="29" customFormat="1" ht="16.5">
      <c r="A134" s="77" t="s">
        <v>308</v>
      </c>
      <c r="B134" s="35" t="s">
        <v>266</v>
      </c>
      <c r="C134" s="35" t="s">
        <v>179</v>
      </c>
      <c r="D134" s="35" t="s">
        <v>224</v>
      </c>
      <c r="E134" s="35" t="s">
        <v>279</v>
      </c>
      <c r="F134" s="34">
        <f>'прил.16'!G93</f>
        <v>68.1</v>
      </c>
      <c r="G134" s="34">
        <f>'прил.16'!H93</f>
        <v>0</v>
      </c>
    </row>
    <row r="135" spans="1:17" ht="16.5">
      <c r="A135" s="75" t="s">
        <v>298</v>
      </c>
      <c r="B135" s="10" t="s">
        <v>266</v>
      </c>
      <c r="C135" s="10" t="s">
        <v>200</v>
      </c>
      <c r="D135" s="10"/>
      <c r="E135" s="10"/>
      <c r="F135" s="34">
        <f>F136+F139+F144+F147</f>
        <v>117158.9</v>
      </c>
      <c r="G135" s="34">
        <f>G136+G139+G144+G147</f>
        <v>117221.19999999998</v>
      </c>
      <c r="H135" s="29"/>
      <c r="I135" s="29"/>
      <c r="J135" s="29"/>
      <c r="K135" s="29"/>
      <c r="L135" s="29"/>
      <c r="M135" s="29"/>
      <c r="N135" s="29"/>
      <c r="O135" s="29"/>
      <c r="P135" s="29"/>
      <c r="Q135" s="29"/>
    </row>
    <row r="136" spans="1:17" ht="33">
      <c r="A136" s="8" t="s">
        <v>311</v>
      </c>
      <c r="B136" s="10" t="s">
        <v>266</v>
      </c>
      <c r="C136" s="10" t="s">
        <v>200</v>
      </c>
      <c r="D136" s="10" t="s">
        <v>290</v>
      </c>
      <c r="E136" s="10"/>
      <c r="F136" s="34">
        <f>F137</f>
        <v>55491.7</v>
      </c>
      <c r="G136" s="34">
        <f>G137</f>
        <v>55491.7</v>
      </c>
      <c r="H136" s="29"/>
      <c r="I136" s="29"/>
      <c r="J136" s="29"/>
      <c r="K136" s="29"/>
      <c r="L136" s="29"/>
      <c r="M136" s="29"/>
      <c r="N136" s="29"/>
      <c r="O136" s="29"/>
      <c r="P136" s="29"/>
      <c r="Q136" s="29"/>
    </row>
    <row r="137" spans="1:17" ht="16.5">
      <c r="A137" s="8" t="s">
        <v>315</v>
      </c>
      <c r="B137" s="10" t="s">
        <v>266</v>
      </c>
      <c r="C137" s="10" t="s">
        <v>200</v>
      </c>
      <c r="D137" s="10" t="s">
        <v>292</v>
      </c>
      <c r="E137" s="10"/>
      <c r="F137" s="34">
        <f>F138</f>
        <v>55491.7</v>
      </c>
      <c r="G137" s="34">
        <f>G138</f>
        <v>55491.7</v>
      </c>
      <c r="H137" s="29"/>
      <c r="I137" s="29"/>
      <c r="J137" s="29"/>
      <c r="K137" s="29"/>
      <c r="L137" s="29"/>
      <c r="M137" s="29"/>
      <c r="N137" s="29"/>
      <c r="O137" s="29"/>
      <c r="P137" s="29"/>
      <c r="Q137" s="29"/>
    </row>
    <row r="138" spans="1:17" ht="16.5">
      <c r="A138" s="8" t="s">
        <v>313</v>
      </c>
      <c r="B138" s="10" t="s">
        <v>266</v>
      </c>
      <c r="C138" s="10" t="s">
        <v>200</v>
      </c>
      <c r="D138" s="10" t="s">
        <v>292</v>
      </c>
      <c r="E138" s="10" t="s">
        <v>35</v>
      </c>
      <c r="F138" s="34">
        <f>'прил.16'!G221+'прил.16'!G592</f>
        <v>55491.7</v>
      </c>
      <c r="G138" s="34">
        <f>'прил.16'!H221+'прил.16'!H592</f>
        <v>55491.7</v>
      </c>
      <c r="H138" s="29"/>
      <c r="I138" s="29"/>
      <c r="J138" s="29"/>
      <c r="K138" s="29"/>
      <c r="L138" s="29"/>
      <c r="M138" s="29"/>
      <c r="N138" s="29"/>
      <c r="O138" s="29"/>
      <c r="P138" s="29"/>
      <c r="Q138" s="29"/>
    </row>
    <row r="139" spans="1:17" ht="16.5">
      <c r="A139" s="75" t="s">
        <v>365</v>
      </c>
      <c r="B139" s="10" t="s">
        <v>266</v>
      </c>
      <c r="C139" s="10" t="s">
        <v>200</v>
      </c>
      <c r="D139" s="10" t="s">
        <v>165</v>
      </c>
      <c r="E139" s="10"/>
      <c r="F139" s="34">
        <f>F140+F142</f>
        <v>45789.399999999994</v>
      </c>
      <c r="G139" s="34">
        <f>G140+G142</f>
        <v>45837.1</v>
      </c>
      <c r="H139" s="29"/>
      <c r="I139" s="29"/>
      <c r="J139" s="29"/>
      <c r="K139" s="29"/>
      <c r="L139" s="29"/>
      <c r="M139" s="29"/>
      <c r="N139" s="29"/>
      <c r="O139" s="29"/>
      <c r="P139" s="29"/>
      <c r="Q139" s="29"/>
    </row>
    <row r="140" spans="1:17" ht="16.5">
      <c r="A140" s="13" t="s">
        <v>42</v>
      </c>
      <c r="B140" s="10" t="s">
        <v>266</v>
      </c>
      <c r="C140" s="10" t="s">
        <v>200</v>
      </c>
      <c r="D140" s="10" t="s">
        <v>167</v>
      </c>
      <c r="E140" s="10"/>
      <c r="F140" s="34">
        <f>F141</f>
        <v>308.2</v>
      </c>
      <c r="G140" s="34">
        <f>G141</f>
        <v>308.2</v>
      </c>
      <c r="H140" s="29"/>
      <c r="I140" s="29"/>
      <c r="J140" s="29"/>
      <c r="K140" s="29"/>
      <c r="L140" s="29"/>
      <c r="M140" s="29"/>
      <c r="N140" s="29"/>
      <c r="O140" s="29"/>
      <c r="P140" s="29"/>
      <c r="Q140" s="29"/>
    </row>
    <row r="141" spans="1:17" ht="16.5">
      <c r="A141" s="8" t="s">
        <v>313</v>
      </c>
      <c r="B141" s="10" t="s">
        <v>266</v>
      </c>
      <c r="C141" s="10" t="s">
        <v>200</v>
      </c>
      <c r="D141" s="10" t="s">
        <v>167</v>
      </c>
      <c r="E141" s="10" t="s">
        <v>35</v>
      </c>
      <c r="F141" s="34">
        <f>'прил.16'!G595+'прил.16'!G176</f>
        <v>308.2</v>
      </c>
      <c r="G141" s="34">
        <f>'прил.16'!H595+'прил.16'!H176</f>
        <v>308.2</v>
      </c>
      <c r="H141" s="29"/>
      <c r="I141" s="29"/>
      <c r="J141" s="29"/>
      <c r="K141" s="29"/>
      <c r="L141" s="29"/>
      <c r="M141" s="29"/>
      <c r="N141" s="29"/>
      <c r="O141" s="29"/>
      <c r="P141" s="29"/>
      <c r="Q141" s="29"/>
    </row>
    <row r="142" spans="1:17" ht="16.5">
      <c r="A142" s="77" t="s">
        <v>102</v>
      </c>
      <c r="B142" s="35" t="s">
        <v>266</v>
      </c>
      <c r="C142" s="35" t="s">
        <v>200</v>
      </c>
      <c r="D142" s="35" t="s">
        <v>67</v>
      </c>
      <c r="E142" s="35"/>
      <c r="F142" s="34">
        <f>SUM(F143:F143)</f>
        <v>45481.2</v>
      </c>
      <c r="G142" s="34">
        <f>SUM(G143:G143)</f>
        <v>45528.9</v>
      </c>
      <c r="H142" s="29"/>
      <c r="I142" s="29"/>
      <c r="J142" s="29"/>
      <c r="K142" s="29"/>
      <c r="L142" s="29"/>
      <c r="M142" s="29"/>
      <c r="N142" s="29"/>
      <c r="O142" s="29"/>
      <c r="P142" s="29"/>
      <c r="Q142" s="29"/>
    </row>
    <row r="143" spans="1:17" ht="16.5">
      <c r="A143" s="77" t="s">
        <v>98</v>
      </c>
      <c r="B143" s="35" t="s">
        <v>266</v>
      </c>
      <c r="C143" s="35" t="s">
        <v>200</v>
      </c>
      <c r="D143" s="35" t="s">
        <v>67</v>
      </c>
      <c r="E143" s="35" t="s">
        <v>17</v>
      </c>
      <c r="F143" s="34">
        <f>'прил.16'!G597</f>
        <v>45481.2</v>
      </c>
      <c r="G143" s="34">
        <f>'прил.16'!H597</f>
        <v>45528.9</v>
      </c>
      <c r="H143" s="29"/>
      <c r="I143" s="29"/>
      <c r="J143" s="29"/>
      <c r="K143" s="29"/>
      <c r="L143" s="29"/>
      <c r="M143" s="29"/>
      <c r="N143" s="29"/>
      <c r="O143" s="29"/>
      <c r="P143" s="29"/>
      <c r="Q143" s="29"/>
    </row>
    <row r="144" spans="1:17" ht="16.5">
      <c r="A144" s="75" t="s">
        <v>414</v>
      </c>
      <c r="B144" s="37" t="s">
        <v>266</v>
      </c>
      <c r="C144" s="37" t="s">
        <v>200</v>
      </c>
      <c r="D144" s="37" t="s">
        <v>412</v>
      </c>
      <c r="E144" s="37"/>
      <c r="F144" s="73">
        <f>F145</f>
        <v>3152.5</v>
      </c>
      <c r="G144" s="73">
        <f>G145</f>
        <v>3152.5</v>
      </c>
      <c r="H144" s="29"/>
      <c r="I144" s="29"/>
      <c r="J144" s="29"/>
      <c r="K144" s="29"/>
      <c r="L144" s="29"/>
      <c r="M144" s="29"/>
      <c r="N144" s="29"/>
      <c r="O144" s="29"/>
      <c r="P144" s="29"/>
      <c r="Q144" s="29"/>
    </row>
    <row r="145" spans="1:17" ht="33">
      <c r="A145" s="75" t="s">
        <v>420</v>
      </c>
      <c r="B145" s="37" t="s">
        <v>266</v>
      </c>
      <c r="C145" s="37" t="s">
        <v>200</v>
      </c>
      <c r="D145" s="37" t="s">
        <v>413</v>
      </c>
      <c r="E145" s="37"/>
      <c r="F145" s="73">
        <f>F146</f>
        <v>3152.5</v>
      </c>
      <c r="G145" s="73">
        <f>G146</f>
        <v>3152.5</v>
      </c>
      <c r="H145" s="29"/>
      <c r="I145" s="29"/>
      <c r="J145" s="29"/>
      <c r="K145" s="29"/>
      <c r="L145" s="29"/>
      <c r="M145" s="29"/>
      <c r="N145" s="29"/>
      <c r="O145" s="29"/>
      <c r="P145" s="29"/>
      <c r="Q145" s="29"/>
    </row>
    <row r="146" spans="1:17" ht="16.5">
      <c r="A146" s="77" t="s">
        <v>321</v>
      </c>
      <c r="B146" s="37" t="s">
        <v>266</v>
      </c>
      <c r="C146" s="37" t="s">
        <v>200</v>
      </c>
      <c r="D146" s="37" t="s">
        <v>413</v>
      </c>
      <c r="E146" s="37" t="s">
        <v>71</v>
      </c>
      <c r="F146" s="34">
        <f>'прил.16'!G97</f>
        <v>3152.5</v>
      </c>
      <c r="G146" s="34">
        <f>'прил.16'!H97</f>
        <v>3152.5</v>
      </c>
      <c r="H146" s="29"/>
      <c r="I146" s="29"/>
      <c r="J146" s="29"/>
      <c r="K146" s="29"/>
      <c r="L146" s="29"/>
      <c r="M146" s="29"/>
      <c r="N146" s="29"/>
      <c r="O146" s="29"/>
      <c r="P146" s="29"/>
      <c r="Q146" s="29"/>
    </row>
    <row r="147" spans="1:17" ht="16.5">
      <c r="A147" s="77" t="s">
        <v>106</v>
      </c>
      <c r="B147" s="23" t="s">
        <v>266</v>
      </c>
      <c r="C147" s="37" t="s">
        <v>200</v>
      </c>
      <c r="D147" s="23" t="s">
        <v>115</v>
      </c>
      <c r="E147" s="73"/>
      <c r="F147" s="34">
        <f>F148</f>
        <v>12725.3</v>
      </c>
      <c r="G147" s="34">
        <f>G148</f>
        <v>12739.9</v>
      </c>
      <c r="H147" s="29"/>
      <c r="I147" s="29"/>
      <c r="J147" s="29"/>
      <c r="K147" s="29"/>
      <c r="L147" s="29"/>
      <c r="M147" s="29"/>
      <c r="N147" s="29"/>
      <c r="O147" s="29"/>
      <c r="P147" s="29"/>
      <c r="Q147" s="29"/>
    </row>
    <row r="148" spans="1:17" ht="16.5">
      <c r="A148" s="77" t="s">
        <v>90</v>
      </c>
      <c r="B148" s="23" t="s">
        <v>266</v>
      </c>
      <c r="C148" s="37" t="s">
        <v>200</v>
      </c>
      <c r="D148" s="23" t="s">
        <v>116</v>
      </c>
      <c r="E148" s="73"/>
      <c r="F148" s="34">
        <f>F149+F151</f>
        <v>12725.3</v>
      </c>
      <c r="G148" s="34">
        <f>G149+G151</f>
        <v>12739.9</v>
      </c>
      <c r="H148" s="29"/>
      <c r="I148" s="29"/>
      <c r="J148" s="29"/>
      <c r="K148" s="29"/>
      <c r="L148" s="29"/>
      <c r="M148" s="29"/>
      <c r="N148" s="29"/>
      <c r="O148" s="29"/>
      <c r="P148" s="29"/>
      <c r="Q148" s="29"/>
    </row>
    <row r="149" spans="1:17" ht="16.5">
      <c r="A149" s="75" t="s">
        <v>252</v>
      </c>
      <c r="B149" s="10" t="s">
        <v>266</v>
      </c>
      <c r="C149" s="10" t="s">
        <v>200</v>
      </c>
      <c r="D149" s="41" t="s">
        <v>121</v>
      </c>
      <c r="E149" s="10"/>
      <c r="F149" s="34">
        <f>F150</f>
        <v>12375</v>
      </c>
      <c r="G149" s="34">
        <f>G150</f>
        <v>12375</v>
      </c>
      <c r="H149" s="29"/>
      <c r="I149" s="29"/>
      <c r="J149" s="29"/>
      <c r="K149" s="29"/>
      <c r="L149" s="29"/>
      <c r="M149" s="29"/>
      <c r="N149" s="29"/>
      <c r="O149" s="29"/>
      <c r="P149" s="29"/>
      <c r="Q149" s="29"/>
    </row>
    <row r="150" spans="1:17" ht="16.5">
      <c r="A150" s="75" t="s">
        <v>321</v>
      </c>
      <c r="B150" s="10" t="s">
        <v>266</v>
      </c>
      <c r="C150" s="10" t="s">
        <v>200</v>
      </c>
      <c r="D150" s="41" t="s">
        <v>121</v>
      </c>
      <c r="E150" s="10" t="s">
        <v>71</v>
      </c>
      <c r="F150" s="34">
        <f>'прил.16'!G101</f>
        <v>12375</v>
      </c>
      <c r="G150" s="34">
        <f>'прил.16'!H101</f>
        <v>12375</v>
      </c>
      <c r="H150" s="29"/>
      <c r="I150" s="29"/>
      <c r="J150" s="29"/>
      <c r="K150" s="29"/>
      <c r="L150" s="29"/>
      <c r="M150" s="29"/>
      <c r="N150" s="29"/>
      <c r="O150" s="29"/>
      <c r="P150" s="29"/>
      <c r="Q150" s="29"/>
    </row>
    <row r="151" spans="1:17" ht="49.5">
      <c r="A151" s="61" t="s">
        <v>10</v>
      </c>
      <c r="B151" s="35" t="s">
        <v>266</v>
      </c>
      <c r="C151" s="35" t="s">
        <v>200</v>
      </c>
      <c r="D151" s="35" t="s">
        <v>224</v>
      </c>
      <c r="E151" s="35"/>
      <c r="F151" s="34">
        <f>F152</f>
        <v>350.29999999999995</v>
      </c>
      <c r="G151" s="34">
        <f>G152</f>
        <v>364.9</v>
      </c>
      <c r="H151" s="29"/>
      <c r="I151" s="29"/>
      <c r="J151" s="29"/>
      <c r="K151" s="29"/>
      <c r="L151" s="29"/>
      <c r="M151" s="29"/>
      <c r="N151" s="29"/>
      <c r="O151" s="29"/>
      <c r="P151" s="29"/>
      <c r="Q151" s="29"/>
    </row>
    <row r="152" spans="1:17" ht="16.5">
      <c r="A152" s="61" t="s">
        <v>313</v>
      </c>
      <c r="B152" s="35" t="s">
        <v>266</v>
      </c>
      <c r="C152" s="35" t="s">
        <v>200</v>
      </c>
      <c r="D152" s="35" t="s">
        <v>224</v>
      </c>
      <c r="E152" s="35" t="s">
        <v>35</v>
      </c>
      <c r="F152" s="34">
        <f>'прил.16'!G225+'прил.16'!G601</f>
        <v>350.29999999999995</v>
      </c>
      <c r="G152" s="34">
        <f>'прил.16'!H225+'прил.16'!H601</f>
        <v>364.9</v>
      </c>
      <c r="H152" s="29"/>
      <c r="I152" s="29"/>
      <c r="J152" s="29"/>
      <c r="K152" s="29"/>
      <c r="L152" s="29"/>
      <c r="M152" s="29"/>
      <c r="N152" s="29"/>
      <c r="O152" s="29"/>
      <c r="P152" s="29"/>
      <c r="Q152" s="29"/>
    </row>
    <row r="153" spans="1:17" s="48" customFormat="1" ht="16.5">
      <c r="A153" s="75" t="s">
        <v>300</v>
      </c>
      <c r="B153" s="10" t="s">
        <v>296</v>
      </c>
      <c r="C153" s="10"/>
      <c r="D153" s="10"/>
      <c r="E153" s="10"/>
      <c r="F153" s="34">
        <f>F154+F160+F172</f>
        <v>164713.8</v>
      </c>
      <c r="G153" s="34">
        <f>G154+G160+G172</f>
        <v>170666.80000000002</v>
      </c>
      <c r="H153" s="29"/>
      <c r="I153" s="29"/>
      <c r="J153" s="29"/>
      <c r="K153" s="29"/>
      <c r="L153" s="29"/>
      <c r="M153" s="29"/>
      <c r="N153" s="29"/>
      <c r="O153" s="29"/>
      <c r="P153" s="29"/>
      <c r="Q153" s="29"/>
    </row>
    <row r="154" spans="1:17" s="52" customFormat="1" ht="16.5">
      <c r="A154" s="75" t="s">
        <v>301</v>
      </c>
      <c r="B154" s="10" t="s">
        <v>296</v>
      </c>
      <c r="C154" s="10" t="s">
        <v>263</v>
      </c>
      <c r="D154" s="10"/>
      <c r="E154" s="10"/>
      <c r="F154" s="34">
        <f>F155</f>
        <v>8880.8</v>
      </c>
      <c r="G154" s="34">
        <f>G155</f>
        <v>8880.8</v>
      </c>
      <c r="H154" s="29"/>
      <c r="I154" s="29"/>
      <c r="J154" s="29"/>
      <c r="K154" s="29"/>
      <c r="L154" s="29"/>
      <c r="M154" s="29"/>
      <c r="N154" s="29"/>
      <c r="O154" s="29"/>
      <c r="P154" s="29"/>
      <c r="Q154" s="29"/>
    </row>
    <row r="155" spans="1:17" ht="16.5">
      <c r="A155" s="75" t="s">
        <v>356</v>
      </c>
      <c r="B155" s="10" t="s">
        <v>296</v>
      </c>
      <c r="C155" s="10" t="s">
        <v>263</v>
      </c>
      <c r="D155" s="10" t="s">
        <v>138</v>
      </c>
      <c r="E155" s="10"/>
      <c r="F155" s="34">
        <f>F156+F158</f>
        <v>8880.8</v>
      </c>
      <c r="G155" s="34">
        <f>G156+G158</f>
        <v>8880.8</v>
      </c>
      <c r="H155" s="29"/>
      <c r="I155" s="29"/>
      <c r="J155" s="29"/>
      <c r="K155" s="29"/>
      <c r="L155" s="29"/>
      <c r="M155" s="29"/>
      <c r="N155" s="29"/>
      <c r="O155" s="29"/>
      <c r="P155" s="29"/>
      <c r="Q155" s="29"/>
    </row>
    <row r="156" spans="1:17" ht="16.5">
      <c r="A156" s="75" t="s">
        <v>357</v>
      </c>
      <c r="B156" s="10" t="s">
        <v>296</v>
      </c>
      <c r="C156" s="10" t="s">
        <v>263</v>
      </c>
      <c r="D156" s="10" t="s">
        <v>137</v>
      </c>
      <c r="E156" s="10"/>
      <c r="F156" s="34">
        <f>F157</f>
        <v>5538.8</v>
      </c>
      <c r="G156" s="34">
        <f>G157</f>
        <v>5538.8</v>
      </c>
      <c r="H156" s="29"/>
      <c r="I156" s="29"/>
      <c r="J156" s="29"/>
      <c r="K156" s="29"/>
      <c r="L156" s="29"/>
      <c r="M156" s="29"/>
      <c r="N156" s="29"/>
      <c r="O156" s="29"/>
      <c r="P156" s="29"/>
      <c r="Q156" s="29"/>
    </row>
    <row r="157" spans="1:17" ht="16.5">
      <c r="A157" s="8" t="s">
        <v>313</v>
      </c>
      <c r="B157" s="10" t="s">
        <v>296</v>
      </c>
      <c r="C157" s="10" t="s">
        <v>263</v>
      </c>
      <c r="D157" s="10" t="s">
        <v>137</v>
      </c>
      <c r="E157" s="10" t="s">
        <v>35</v>
      </c>
      <c r="F157" s="34">
        <f>'прил.16'!G181</f>
        <v>5538.8</v>
      </c>
      <c r="G157" s="34">
        <f>'прил.16'!H181</f>
        <v>5538.8</v>
      </c>
      <c r="H157" s="29"/>
      <c r="I157" s="29"/>
      <c r="J157" s="29"/>
      <c r="K157" s="29"/>
      <c r="L157" s="29"/>
      <c r="M157" s="29"/>
      <c r="N157" s="29"/>
      <c r="O157" s="29"/>
      <c r="P157" s="29"/>
      <c r="Q157" s="29"/>
    </row>
    <row r="158" spans="1:17" ht="33">
      <c r="A158" s="75" t="s">
        <v>358</v>
      </c>
      <c r="B158" s="10" t="s">
        <v>296</v>
      </c>
      <c r="C158" s="10" t="s">
        <v>263</v>
      </c>
      <c r="D158" s="10" t="s">
        <v>139</v>
      </c>
      <c r="E158" s="10"/>
      <c r="F158" s="34">
        <f>F159</f>
        <v>3342</v>
      </c>
      <c r="G158" s="34">
        <f>G159</f>
        <v>3342</v>
      </c>
      <c r="H158" s="29"/>
      <c r="I158" s="29"/>
      <c r="J158" s="29"/>
      <c r="K158" s="29"/>
      <c r="L158" s="29"/>
      <c r="M158" s="29"/>
      <c r="N158" s="29"/>
      <c r="O158" s="29"/>
      <c r="P158" s="29"/>
      <c r="Q158" s="29"/>
    </row>
    <row r="159" spans="1:17" ht="16.5">
      <c r="A159" s="13" t="s">
        <v>249</v>
      </c>
      <c r="B159" s="10" t="s">
        <v>296</v>
      </c>
      <c r="C159" s="10" t="s">
        <v>263</v>
      </c>
      <c r="D159" s="10" t="s">
        <v>139</v>
      </c>
      <c r="E159" s="10" t="s">
        <v>83</v>
      </c>
      <c r="F159" s="34">
        <f>'прил.16'!G183</f>
        <v>3342</v>
      </c>
      <c r="G159" s="34">
        <f>'прил.16'!H183</f>
        <v>3342</v>
      </c>
      <c r="H159" s="29"/>
      <c r="I159" s="29"/>
      <c r="J159" s="29"/>
      <c r="K159" s="29"/>
      <c r="L159" s="29"/>
      <c r="M159" s="29"/>
      <c r="N159" s="29"/>
      <c r="O159" s="29"/>
      <c r="P159" s="29"/>
      <c r="Q159" s="29"/>
    </row>
    <row r="160" spans="1:17" ht="16.5">
      <c r="A160" s="81" t="s">
        <v>337</v>
      </c>
      <c r="B160" s="10" t="s">
        <v>296</v>
      </c>
      <c r="C160" s="10" t="s">
        <v>265</v>
      </c>
      <c r="D160" s="10"/>
      <c r="E160" s="10"/>
      <c r="F160" s="34">
        <f>F161+F168</f>
        <v>135465.7</v>
      </c>
      <c r="G160" s="34">
        <f>G161+G168</f>
        <v>141413.80000000002</v>
      </c>
      <c r="H160" s="29"/>
      <c r="I160" s="29"/>
      <c r="J160" s="29"/>
      <c r="K160" s="29"/>
      <c r="L160" s="29"/>
      <c r="M160" s="29"/>
      <c r="N160" s="29"/>
      <c r="O160" s="29"/>
      <c r="P160" s="29"/>
      <c r="Q160" s="29"/>
    </row>
    <row r="161" spans="1:17" ht="16.5">
      <c r="A161" s="75" t="s">
        <v>359</v>
      </c>
      <c r="B161" s="10" t="s">
        <v>296</v>
      </c>
      <c r="C161" s="10" t="s">
        <v>265</v>
      </c>
      <c r="D161" s="10" t="s">
        <v>141</v>
      </c>
      <c r="E161" s="10"/>
      <c r="F161" s="34">
        <f>F162+F165</f>
        <v>102784.3</v>
      </c>
      <c r="G161" s="34">
        <f>G162+G165</f>
        <v>141413.80000000002</v>
      </c>
      <c r="H161" s="29"/>
      <c r="I161" s="29"/>
      <c r="J161" s="29"/>
      <c r="K161" s="29"/>
      <c r="L161" s="29"/>
      <c r="M161" s="29"/>
      <c r="N161" s="29"/>
      <c r="O161" s="29"/>
      <c r="P161" s="29"/>
      <c r="Q161" s="29"/>
    </row>
    <row r="162" spans="1:17" ht="16.5">
      <c r="A162" s="75" t="s">
        <v>360</v>
      </c>
      <c r="B162" s="10" t="s">
        <v>296</v>
      </c>
      <c r="C162" s="10" t="s">
        <v>265</v>
      </c>
      <c r="D162" s="10" t="s">
        <v>142</v>
      </c>
      <c r="E162" s="10"/>
      <c r="F162" s="34">
        <f>SUM(F163:F164)</f>
        <v>67923.3</v>
      </c>
      <c r="G162" s="34">
        <f>SUM(G163:G164)</f>
        <v>72036.5</v>
      </c>
      <c r="H162" s="29"/>
      <c r="I162" s="29"/>
      <c r="J162" s="29"/>
      <c r="K162" s="29"/>
      <c r="L162" s="29"/>
      <c r="M162" s="29"/>
      <c r="N162" s="29"/>
      <c r="O162" s="29"/>
      <c r="P162" s="29"/>
      <c r="Q162" s="29"/>
    </row>
    <row r="163" spans="1:17" s="55" customFormat="1" ht="16.5">
      <c r="A163" s="13" t="s">
        <v>249</v>
      </c>
      <c r="B163" s="10" t="s">
        <v>296</v>
      </c>
      <c r="C163" s="10" t="s">
        <v>265</v>
      </c>
      <c r="D163" s="10" t="s">
        <v>142</v>
      </c>
      <c r="E163" s="10" t="s">
        <v>83</v>
      </c>
      <c r="F163" s="34">
        <f>'прил.16'!G187</f>
        <v>30530.5</v>
      </c>
      <c r="G163" s="34">
        <f>'прил.16'!H187</f>
        <v>30530.5</v>
      </c>
      <c r="H163" s="29"/>
      <c r="I163" s="29"/>
      <c r="J163" s="29"/>
      <c r="K163" s="29"/>
      <c r="L163" s="29"/>
      <c r="M163" s="29"/>
      <c r="N163" s="29"/>
      <c r="O163" s="29"/>
      <c r="P163" s="29"/>
      <c r="Q163" s="29"/>
    </row>
    <row r="164" spans="1:17" s="55" customFormat="1" ht="16.5">
      <c r="A164" s="8" t="s">
        <v>313</v>
      </c>
      <c r="B164" s="10" t="s">
        <v>296</v>
      </c>
      <c r="C164" s="10" t="s">
        <v>265</v>
      </c>
      <c r="D164" s="10" t="s">
        <v>142</v>
      </c>
      <c r="E164" s="10" t="s">
        <v>35</v>
      </c>
      <c r="F164" s="34">
        <f>'прил.16'!G188</f>
        <v>37392.8</v>
      </c>
      <c r="G164" s="34">
        <f>'прил.16'!H188</f>
        <v>41506</v>
      </c>
      <c r="H164" s="29"/>
      <c r="I164" s="29"/>
      <c r="J164" s="29"/>
      <c r="K164" s="29"/>
      <c r="L164" s="29"/>
      <c r="M164" s="29"/>
      <c r="N164" s="29"/>
      <c r="O164" s="29"/>
      <c r="P164" s="29"/>
      <c r="Q164" s="29"/>
    </row>
    <row r="165" spans="1:17" ht="16.5">
      <c r="A165" s="81" t="s">
        <v>93</v>
      </c>
      <c r="B165" s="10" t="s">
        <v>296</v>
      </c>
      <c r="C165" s="10" t="s">
        <v>265</v>
      </c>
      <c r="D165" s="10" t="s">
        <v>143</v>
      </c>
      <c r="E165" s="10"/>
      <c r="F165" s="34">
        <f>F166+F167</f>
        <v>34861</v>
      </c>
      <c r="G165" s="34">
        <f>G166+G167</f>
        <v>69377.30000000002</v>
      </c>
      <c r="H165" s="29"/>
      <c r="I165" s="29"/>
      <c r="J165" s="29"/>
      <c r="K165" s="29"/>
      <c r="L165" s="29"/>
      <c r="M165" s="29"/>
      <c r="N165" s="29"/>
      <c r="O165" s="29"/>
      <c r="P165" s="29"/>
      <c r="Q165" s="29"/>
    </row>
    <row r="166" spans="1:17" ht="16.5">
      <c r="A166" s="13" t="s">
        <v>249</v>
      </c>
      <c r="B166" s="10" t="s">
        <v>296</v>
      </c>
      <c r="C166" s="10" t="s">
        <v>265</v>
      </c>
      <c r="D166" s="10" t="s">
        <v>143</v>
      </c>
      <c r="E166" s="10" t="s">
        <v>83</v>
      </c>
      <c r="F166" s="34">
        <f>'прил.16'!G190</f>
        <v>1877.6</v>
      </c>
      <c r="G166" s="34">
        <f>'прил.16'!H190</f>
        <v>1877.6</v>
      </c>
      <c r="H166" s="29"/>
      <c r="I166" s="29"/>
      <c r="J166" s="29"/>
      <c r="K166" s="29"/>
      <c r="L166" s="29"/>
      <c r="M166" s="29"/>
      <c r="N166" s="29"/>
      <c r="O166" s="29"/>
      <c r="P166" s="29"/>
      <c r="Q166" s="29"/>
    </row>
    <row r="167" spans="1:17" ht="16.5">
      <c r="A167" s="8" t="s">
        <v>313</v>
      </c>
      <c r="B167" s="10" t="s">
        <v>296</v>
      </c>
      <c r="C167" s="10" t="s">
        <v>265</v>
      </c>
      <c r="D167" s="10" t="s">
        <v>143</v>
      </c>
      <c r="E167" s="10" t="s">
        <v>35</v>
      </c>
      <c r="F167" s="34">
        <f>'прил.16'!G191</f>
        <v>32983.4</v>
      </c>
      <c r="G167" s="34">
        <f>'прил.16'!H191</f>
        <v>67499.70000000001</v>
      </c>
      <c r="H167" s="29"/>
      <c r="I167" s="29"/>
      <c r="J167" s="29"/>
      <c r="K167" s="29"/>
      <c r="L167" s="29"/>
      <c r="M167" s="29"/>
      <c r="N167" s="29"/>
      <c r="O167" s="29"/>
      <c r="P167" s="29"/>
      <c r="Q167" s="29"/>
    </row>
    <row r="168" spans="1:17" ht="16.5">
      <c r="A168" s="77" t="s">
        <v>106</v>
      </c>
      <c r="B168" s="35" t="s">
        <v>296</v>
      </c>
      <c r="C168" s="35" t="s">
        <v>265</v>
      </c>
      <c r="D168" s="35" t="s">
        <v>115</v>
      </c>
      <c r="E168" s="35"/>
      <c r="F168" s="34">
        <f aca="true" t="shared" si="6" ref="F168:G170">F169</f>
        <v>32681.4</v>
      </c>
      <c r="G168" s="34">
        <f t="shared" si="6"/>
        <v>0</v>
      </c>
      <c r="H168" s="29"/>
      <c r="I168" s="29"/>
      <c r="J168" s="29"/>
      <c r="K168" s="29"/>
      <c r="L168" s="29"/>
      <c r="M168" s="29"/>
      <c r="N168" s="29"/>
      <c r="O168" s="29"/>
      <c r="P168" s="29"/>
      <c r="Q168" s="29"/>
    </row>
    <row r="169" spans="1:17" ht="16.5">
      <c r="A169" s="77" t="s">
        <v>88</v>
      </c>
      <c r="B169" s="35" t="s">
        <v>296</v>
      </c>
      <c r="C169" s="35" t="s">
        <v>265</v>
      </c>
      <c r="D169" s="35" t="s">
        <v>208</v>
      </c>
      <c r="E169" s="35"/>
      <c r="F169" s="34">
        <f t="shared" si="6"/>
        <v>32681.4</v>
      </c>
      <c r="G169" s="34">
        <f t="shared" si="6"/>
        <v>0</v>
      </c>
      <c r="H169" s="29"/>
      <c r="I169" s="29"/>
      <c r="J169" s="29"/>
      <c r="K169" s="29"/>
      <c r="L169" s="29"/>
      <c r="M169" s="29"/>
      <c r="N169" s="29"/>
      <c r="O169" s="29"/>
      <c r="P169" s="29"/>
      <c r="Q169" s="29"/>
    </row>
    <row r="170" spans="1:17" ht="16.5">
      <c r="A170" s="61" t="s">
        <v>372</v>
      </c>
      <c r="B170" s="35" t="s">
        <v>296</v>
      </c>
      <c r="C170" s="35" t="s">
        <v>265</v>
      </c>
      <c r="D170" s="35" t="s">
        <v>355</v>
      </c>
      <c r="E170" s="35"/>
      <c r="F170" s="34">
        <f t="shared" si="6"/>
        <v>32681.4</v>
      </c>
      <c r="G170" s="34">
        <f t="shared" si="6"/>
        <v>0</v>
      </c>
      <c r="H170" s="29"/>
      <c r="I170" s="29"/>
      <c r="J170" s="29"/>
      <c r="K170" s="29"/>
      <c r="L170" s="29"/>
      <c r="M170" s="29"/>
      <c r="N170" s="29"/>
      <c r="O170" s="29"/>
      <c r="P170" s="29"/>
      <c r="Q170" s="29"/>
    </row>
    <row r="171" spans="1:17" ht="16.5">
      <c r="A171" s="61" t="s">
        <v>313</v>
      </c>
      <c r="B171" s="35" t="s">
        <v>296</v>
      </c>
      <c r="C171" s="35" t="s">
        <v>265</v>
      </c>
      <c r="D171" s="35" t="s">
        <v>355</v>
      </c>
      <c r="E171" s="35" t="s">
        <v>35</v>
      </c>
      <c r="F171" s="34">
        <f>'прил.16'!G195</f>
        <v>32681.4</v>
      </c>
      <c r="G171" s="34">
        <f>'прил.16'!H195</f>
        <v>0</v>
      </c>
      <c r="H171" s="29"/>
      <c r="I171" s="29"/>
      <c r="J171" s="29"/>
      <c r="K171" s="29"/>
      <c r="L171" s="29"/>
      <c r="M171" s="29"/>
      <c r="N171" s="29"/>
      <c r="O171" s="29"/>
      <c r="P171" s="29"/>
      <c r="Q171" s="29"/>
    </row>
    <row r="172" spans="1:17" ht="16.5">
      <c r="A172" s="75" t="s">
        <v>40</v>
      </c>
      <c r="B172" s="10" t="s">
        <v>296</v>
      </c>
      <c r="C172" s="10" t="s">
        <v>296</v>
      </c>
      <c r="D172" s="10"/>
      <c r="E172" s="10"/>
      <c r="F172" s="34">
        <f>F173+F176</f>
        <v>20367.300000000003</v>
      </c>
      <c r="G172" s="34">
        <f>G173+G176</f>
        <v>20372.2</v>
      </c>
      <c r="H172" s="29"/>
      <c r="I172" s="29"/>
      <c r="J172" s="29"/>
      <c r="K172" s="29"/>
      <c r="L172" s="29"/>
      <c r="M172" s="29"/>
      <c r="N172" s="29"/>
      <c r="O172" s="29"/>
      <c r="P172" s="29"/>
      <c r="Q172" s="29"/>
    </row>
    <row r="173" spans="1:17" ht="33">
      <c r="A173" s="8" t="s">
        <v>311</v>
      </c>
      <c r="B173" s="10" t="s">
        <v>296</v>
      </c>
      <c r="C173" s="10" t="s">
        <v>296</v>
      </c>
      <c r="D173" s="10" t="s">
        <v>290</v>
      </c>
      <c r="E173" s="10"/>
      <c r="F173" s="34">
        <f>F174</f>
        <v>20254.9</v>
      </c>
      <c r="G173" s="34">
        <f>G174</f>
        <v>20254.9</v>
      </c>
      <c r="H173" s="29"/>
      <c r="I173" s="29"/>
      <c r="J173" s="29"/>
      <c r="K173" s="29"/>
      <c r="L173" s="29"/>
      <c r="M173" s="29"/>
      <c r="N173" s="29"/>
      <c r="O173" s="29"/>
      <c r="P173" s="29"/>
      <c r="Q173" s="29"/>
    </row>
    <row r="174" spans="1:17" ht="16.5">
      <c r="A174" s="8" t="s">
        <v>315</v>
      </c>
      <c r="B174" s="10" t="s">
        <v>296</v>
      </c>
      <c r="C174" s="10" t="s">
        <v>296</v>
      </c>
      <c r="D174" s="10" t="s">
        <v>292</v>
      </c>
      <c r="E174" s="10"/>
      <c r="F174" s="34">
        <f>F175</f>
        <v>20254.9</v>
      </c>
      <c r="G174" s="34">
        <f>G175</f>
        <v>20254.9</v>
      </c>
      <c r="H174" s="29"/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17" ht="16.5">
      <c r="A175" s="8" t="s">
        <v>313</v>
      </c>
      <c r="B175" s="10" t="s">
        <v>296</v>
      </c>
      <c r="C175" s="10" t="s">
        <v>296</v>
      </c>
      <c r="D175" s="10" t="s">
        <v>292</v>
      </c>
      <c r="E175" s="10" t="s">
        <v>35</v>
      </c>
      <c r="F175" s="34">
        <f>'прил.16'!G199</f>
        <v>20254.9</v>
      </c>
      <c r="G175" s="34">
        <f>'прил.16'!H199</f>
        <v>20254.9</v>
      </c>
      <c r="H175" s="29"/>
      <c r="I175" s="29"/>
      <c r="J175" s="29"/>
      <c r="K175" s="29"/>
      <c r="L175" s="29"/>
      <c r="M175" s="29"/>
      <c r="N175" s="29"/>
      <c r="O175" s="29"/>
      <c r="P175" s="29"/>
      <c r="Q175" s="29"/>
    </row>
    <row r="176" spans="1:17" ht="16.5">
      <c r="A176" s="77" t="s">
        <v>106</v>
      </c>
      <c r="B176" s="35" t="s">
        <v>296</v>
      </c>
      <c r="C176" s="35" t="s">
        <v>296</v>
      </c>
      <c r="D176" s="35" t="s">
        <v>115</v>
      </c>
      <c r="E176" s="35"/>
      <c r="F176" s="34">
        <f aca="true" t="shared" si="7" ref="F176:G178">F177</f>
        <v>112.4</v>
      </c>
      <c r="G176" s="34">
        <f t="shared" si="7"/>
        <v>117.3</v>
      </c>
      <c r="H176" s="29"/>
      <c r="I176" s="29"/>
      <c r="J176" s="29"/>
      <c r="K176" s="29"/>
      <c r="L176" s="29"/>
      <c r="M176" s="29"/>
      <c r="N176" s="29"/>
      <c r="O176" s="29"/>
      <c r="P176" s="29"/>
      <c r="Q176" s="29"/>
    </row>
    <row r="177" spans="1:17" ht="16.5">
      <c r="A177" s="77" t="s">
        <v>90</v>
      </c>
      <c r="B177" s="35" t="s">
        <v>296</v>
      </c>
      <c r="C177" s="35" t="s">
        <v>296</v>
      </c>
      <c r="D177" s="35" t="s">
        <v>116</v>
      </c>
      <c r="E177" s="35"/>
      <c r="F177" s="34">
        <f t="shared" si="7"/>
        <v>112.4</v>
      </c>
      <c r="G177" s="34">
        <f t="shared" si="7"/>
        <v>117.3</v>
      </c>
      <c r="H177" s="29"/>
      <c r="I177" s="29"/>
      <c r="J177" s="29"/>
      <c r="K177" s="29"/>
      <c r="L177" s="29"/>
      <c r="M177" s="29"/>
      <c r="N177" s="29"/>
      <c r="O177" s="29"/>
      <c r="P177" s="29"/>
      <c r="Q177" s="29"/>
    </row>
    <row r="178" spans="1:17" ht="49.5">
      <c r="A178" s="61" t="s">
        <v>10</v>
      </c>
      <c r="B178" s="35" t="s">
        <v>296</v>
      </c>
      <c r="C178" s="35" t="s">
        <v>296</v>
      </c>
      <c r="D178" s="35" t="s">
        <v>224</v>
      </c>
      <c r="E178" s="35"/>
      <c r="F178" s="34">
        <f t="shared" si="7"/>
        <v>112.4</v>
      </c>
      <c r="G178" s="34">
        <f t="shared" si="7"/>
        <v>117.3</v>
      </c>
      <c r="H178" s="29"/>
      <c r="I178" s="29"/>
      <c r="J178" s="29"/>
      <c r="K178" s="29"/>
      <c r="L178" s="29"/>
      <c r="M178" s="29"/>
      <c r="N178" s="29"/>
      <c r="O178" s="29"/>
      <c r="P178" s="29"/>
      <c r="Q178" s="29"/>
    </row>
    <row r="179" spans="1:17" ht="16.5">
      <c r="A179" s="61" t="s">
        <v>313</v>
      </c>
      <c r="B179" s="35" t="s">
        <v>296</v>
      </c>
      <c r="C179" s="35" t="s">
        <v>296</v>
      </c>
      <c r="D179" s="35" t="s">
        <v>224</v>
      </c>
      <c r="E179" s="35" t="s">
        <v>35</v>
      </c>
      <c r="F179" s="34">
        <f>'прил.16'!G203</f>
        <v>112.4</v>
      </c>
      <c r="G179" s="34">
        <f>'прил.16'!H203</f>
        <v>117.3</v>
      </c>
      <c r="H179" s="29"/>
      <c r="I179" s="29"/>
      <c r="J179" s="29"/>
      <c r="K179" s="29"/>
      <c r="L179" s="29"/>
      <c r="M179" s="29"/>
      <c r="N179" s="29"/>
      <c r="O179" s="29"/>
      <c r="P179" s="29"/>
      <c r="Q179" s="29"/>
    </row>
    <row r="180" spans="1:17" ht="16.5">
      <c r="A180" s="75" t="s">
        <v>338</v>
      </c>
      <c r="B180" s="10" t="s">
        <v>267</v>
      </c>
      <c r="C180" s="10"/>
      <c r="D180" s="10"/>
      <c r="E180" s="10"/>
      <c r="F180" s="34">
        <f>F185+F181</f>
        <v>16762.100000000002</v>
      </c>
      <c r="G180" s="34">
        <f>G185+G181</f>
        <v>16765.600000000002</v>
      </c>
      <c r="H180" s="29"/>
      <c r="I180" s="29"/>
      <c r="J180" s="29"/>
      <c r="K180" s="29"/>
      <c r="L180" s="29"/>
      <c r="M180" s="29"/>
      <c r="N180" s="29"/>
      <c r="O180" s="29"/>
      <c r="P180" s="29"/>
      <c r="Q180" s="29"/>
    </row>
    <row r="181" spans="1:17" ht="16.5">
      <c r="A181" s="84" t="s">
        <v>27</v>
      </c>
      <c r="B181" s="10" t="s">
        <v>267</v>
      </c>
      <c r="C181" s="10" t="s">
        <v>265</v>
      </c>
      <c r="D181" s="10"/>
      <c r="E181" s="10"/>
      <c r="F181" s="34">
        <f aca="true" t="shared" si="8" ref="F181:G183">F182</f>
        <v>1775.2</v>
      </c>
      <c r="G181" s="34">
        <f t="shared" si="8"/>
        <v>1775.2</v>
      </c>
      <c r="H181" s="29"/>
      <c r="I181" s="29"/>
      <c r="J181" s="29"/>
      <c r="K181" s="29"/>
      <c r="L181" s="29"/>
      <c r="M181" s="29"/>
      <c r="N181" s="29"/>
      <c r="O181" s="29"/>
      <c r="P181" s="29"/>
      <c r="Q181" s="29"/>
    </row>
    <row r="182" spans="1:17" ht="16.5">
      <c r="A182" s="84" t="s">
        <v>284</v>
      </c>
      <c r="B182" s="10" t="s">
        <v>267</v>
      </c>
      <c r="C182" s="10" t="s">
        <v>265</v>
      </c>
      <c r="D182" s="10" t="s">
        <v>285</v>
      </c>
      <c r="E182" s="10"/>
      <c r="F182" s="34">
        <f t="shared" si="8"/>
        <v>1775.2</v>
      </c>
      <c r="G182" s="34">
        <f t="shared" si="8"/>
        <v>1775.2</v>
      </c>
      <c r="H182" s="29"/>
      <c r="I182" s="29"/>
      <c r="J182" s="29"/>
      <c r="K182" s="29"/>
      <c r="L182" s="29"/>
      <c r="M182" s="29"/>
      <c r="N182" s="29"/>
      <c r="O182" s="29"/>
      <c r="P182" s="29"/>
      <c r="Q182" s="29"/>
    </row>
    <row r="183" spans="1:17" ht="33">
      <c r="A183" s="78" t="s">
        <v>248</v>
      </c>
      <c r="B183" s="10" t="s">
        <v>267</v>
      </c>
      <c r="C183" s="10" t="s">
        <v>265</v>
      </c>
      <c r="D183" s="10" t="s">
        <v>26</v>
      </c>
      <c r="E183" s="10"/>
      <c r="F183" s="34">
        <f t="shared" si="8"/>
        <v>1775.2</v>
      </c>
      <c r="G183" s="34">
        <f t="shared" si="8"/>
        <v>1775.2</v>
      </c>
      <c r="H183" s="29"/>
      <c r="I183" s="29"/>
      <c r="J183" s="29"/>
      <c r="K183" s="29"/>
      <c r="L183" s="29"/>
      <c r="M183" s="29"/>
      <c r="N183" s="29"/>
      <c r="O183" s="29"/>
      <c r="P183" s="29"/>
      <c r="Q183" s="29"/>
    </row>
    <row r="184" spans="1:17" ht="16.5">
      <c r="A184" s="84" t="s">
        <v>58</v>
      </c>
      <c r="B184" s="10" t="s">
        <v>267</v>
      </c>
      <c r="C184" s="10" t="s">
        <v>265</v>
      </c>
      <c r="D184" s="10" t="s">
        <v>26</v>
      </c>
      <c r="E184" s="10" t="s">
        <v>35</v>
      </c>
      <c r="F184" s="34">
        <f>'прил.16'!G618</f>
        <v>1775.2</v>
      </c>
      <c r="G184" s="34">
        <f>'прил.16'!H618</f>
        <v>1775.2</v>
      </c>
      <c r="H184" s="29"/>
      <c r="I184" s="29"/>
      <c r="J184" s="29"/>
      <c r="K184" s="29"/>
      <c r="L184" s="29"/>
      <c r="M184" s="29"/>
      <c r="N184" s="29"/>
      <c r="O184" s="29"/>
      <c r="P184" s="29"/>
      <c r="Q184" s="29"/>
    </row>
    <row r="185" spans="1:17" ht="16.5">
      <c r="A185" s="75" t="s">
        <v>339</v>
      </c>
      <c r="B185" s="10" t="s">
        <v>267</v>
      </c>
      <c r="C185" s="10" t="s">
        <v>296</v>
      </c>
      <c r="D185" s="10"/>
      <c r="E185" s="10"/>
      <c r="F185" s="34">
        <f>F186+F189</f>
        <v>14986.900000000001</v>
      </c>
      <c r="G185" s="34">
        <f>G186+G189</f>
        <v>14990.400000000001</v>
      </c>
      <c r="H185" s="29"/>
      <c r="I185" s="29"/>
      <c r="J185" s="29"/>
      <c r="K185" s="29"/>
      <c r="L185" s="29"/>
      <c r="M185" s="29"/>
      <c r="N185" s="29"/>
      <c r="O185" s="29"/>
      <c r="P185" s="29"/>
      <c r="Q185" s="29"/>
    </row>
    <row r="186" spans="1:17" ht="33">
      <c r="A186" s="8" t="s">
        <v>311</v>
      </c>
      <c r="B186" s="10" t="s">
        <v>267</v>
      </c>
      <c r="C186" s="10" t="s">
        <v>296</v>
      </c>
      <c r="D186" s="10" t="s">
        <v>290</v>
      </c>
      <c r="E186" s="10"/>
      <c r="F186" s="34">
        <f>F187</f>
        <v>9603.6</v>
      </c>
      <c r="G186" s="34">
        <f>G187</f>
        <v>9603.6</v>
      </c>
      <c r="H186" s="29"/>
      <c r="I186" s="29"/>
      <c r="J186" s="29"/>
      <c r="K186" s="29"/>
      <c r="L186" s="29"/>
      <c r="M186" s="29"/>
      <c r="N186" s="29"/>
      <c r="O186" s="29"/>
      <c r="P186" s="29"/>
      <c r="Q186" s="29"/>
    </row>
    <row r="187" spans="1:17" ht="16.5">
      <c r="A187" s="8" t="s">
        <v>315</v>
      </c>
      <c r="B187" s="10" t="s">
        <v>267</v>
      </c>
      <c r="C187" s="10" t="s">
        <v>296</v>
      </c>
      <c r="D187" s="10" t="s">
        <v>292</v>
      </c>
      <c r="E187" s="10"/>
      <c r="F187" s="34">
        <f>F188</f>
        <v>9603.6</v>
      </c>
      <c r="G187" s="34">
        <f>G188</f>
        <v>9603.6</v>
      </c>
      <c r="H187" s="29"/>
      <c r="I187" s="29"/>
      <c r="J187" s="29"/>
      <c r="K187" s="29"/>
      <c r="L187" s="29"/>
      <c r="M187" s="29"/>
      <c r="N187" s="29"/>
      <c r="O187" s="29"/>
      <c r="P187" s="29"/>
      <c r="Q187" s="29"/>
    </row>
    <row r="188" spans="1:17" ht="16.5">
      <c r="A188" s="8" t="s">
        <v>313</v>
      </c>
      <c r="B188" s="10" t="s">
        <v>267</v>
      </c>
      <c r="C188" s="10" t="s">
        <v>296</v>
      </c>
      <c r="D188" s="10" t="s">
        <v>292</v>
      </c>
      <c r="E188" s="10" t="s">
        <v>35</v>
      </c>
      <c r="F188" s="34">
        <f>'прил.16'!G622</f>
        <v>9603.6</v>
      </c>
      <c r="G188" s="34">
        <f>'прил.16'!H622</f>
        <v>9603.6</v>
      </c>
      <c r="H188" s="29"/>
      <c r="I188" s="29"/>
      <c r="J188" s="29"/>
      <c r="K188" s="29"/>
      <c r="L188" s="29"/>
      <c r="M188" s="29"/>
      <c r="N188" s="29"/>
      <c r="O188" s="29"/>
      <c r="P188" s="29"/>
      <c r="Q188" s="29"/>
    </row>
    <row r="189" spans="1:17" ht="16.5">
      <c r="A189" s="75" t="s">
        <v>106</v>
      </c>
      <c r="B189" s="10" t="s">
        <v>267</v>
      </c>
      <c r="C189" s="10" t="s">
        <v>296</v>
      </c>
      <c r="D189" s="10" t="s">
        <v>115</v>
      </c>
      <c r="E189" s="10"/>
      <c r="F189" s="34">
        <f>F190</f>
        <v>5383.3</v>
      </c>
      <c r="G189" s="34">
        <f>G190</f>
        <v>5386.8</v>
      </c>
      <c r="H189" s="29"/>
      <c r="I189" s="29"/>
      <c r="J189" s="29"/>
      <c r="K189" s="29"/>
      <c r="L189" s="29"/>
      <c r="M189" s="29"/>
      <c r="N189" s="29"/>
      <c r="O189" s="29"/>
      <c r="P189" s="29"/>
      <c r="Q189" s="29"/>
    </row>
    <row r="190" spans="1:17" ht="16.5">
      <c r="A190" s="75" t="s">
        <v>90</v>
      </c>
      <c r="B190" s="10" t="s">
        <v>267</v>
      </c>
      <c r="C190" s="10" t="s">
        <v>296</v>
      </c>
      <c r="D190" s="10" t="s">
        <v>116</v>
      </c>
      <c r="E190" s="10"/>
      <c r="F190" s="34">
        <f>F191+F194</f>
        <v>5383.3</v>
      </c>
      <c r="G190" s="34">
        <f>G191+G194</f>
        <v>5386.8</v>
      </c>
      <c r="H190" s="29"/>
      <c r="I190" s="29"/>
      <c r="J190" s="29"/>
      <c r="K190" s="29"/>
      <c r="L190" s="29"/>
      <c r="M190" s="29"/>
      <c r="N190" s="29"/>
      <c r="O190" s="29"/>
      <c r="P190" s="29"/>
      <c r="Q190" s="29"/>
    </row>
    <row r="191" spans="1:17" ht="16.5">
      <c r="A191" s="75" t="s">
        <v>256</v>
      </c>
      <c r="B191" s="10" t="s">
        <v>267</v>
      </c>
      <c r="C191" s="10" t="s">
        <v>296</v>
      </c>
      <c r="D191" s="10" t="s">
        <v>118</v>
      </c>
      <c r="E191" s="10"/>
      <c r="F191" s="34">
        <f>F193+F192</f>
        <v>5305</v>
      </c>
      <c r="G191" s="34">
        <f>G193+G192</f>
        <v>5305</v>
      </c>
      <c r="H191" s="29"/>
      <c r="I191" s="29"/>
      <c r="J191" s="29"/>
      <c r="K191" s="29"/>
      <c r="L191" s="29"/>
      <c r="M191" s="29"/>
      <c r="N191" s="29"/>
      <c r="O191" s="29"/>
      <c r="P191" s="29"/>
      <c r="Q191" s="29"/>
    </row>
    <row r="192" spans="1:17" ht="16.5">
      <c r="A192" s="81" t="s">
        <v>249</v>
      </c>
      <c r="B192" s="10" t="s">
        <v>267</v>
      </c>
      <c r="C192" s="10" t="s">
        <v>296</v>
      </c>
      <c r="D192" s="10" t="s">
        <v>118</v>
      </c>
      <c r="E192" s="10" t="s">
        <v>83</v>
      </c>
      <c r="F192" s="34">
        <f>'прил.16'!G209</f>
        <v>200</v>
      </c>
      <c r="G192" s="34">
        <f>'прил.16'!H209</f>
        <v>200</v>
      </c>
      <c r="H192" s="29"/>
      <c r="I192" s="29"/>
      <c r="J192" s="29"/>
      <c r="K192" s="29"/>
      <c r="L192" s="29"/>
      <c r="M192" s="29"/>
      <c r="N192" s="29"/>
      <c r="O192" s="29"/>
      <c r="P192" s="29"/>
      <c r="Q192" s="29"/>
    </row>
    <row r="193" spans="1:17" ht="16.5">
      <c r="A193" s="8" t="s">
        <v>66</v>
      </c>
      <c r="B193" s="10" t="s">
        <v>267</v>
      </c>
      <c r="C193" s="10" t="s">
        <v>296</v>
      </c>
      <c r="D193" s="10" t="s">
        <v>118</v>
      </c>
      <c r="E193" s="10" t="s">
        <v>175</v>
      </c>
      <c r="F193" s="34">
        <f>'прил.16'!G626</f>
        <v>5105</v>
      </c>
      <c r="G193" s="34">
        <f>'прил.16'!H626</f>
        <v>5105</v>
      </c>
      <c r="H193" s="29"/>
      <c r="I193" s="29"/>
      <c r="J193" s="29"/>
      <c r="K193" s="29"/>
      <c r="L193" s="29"/>
      <c r="M193" s="29"/>
      <c r="N193" s="29"/>
      <c r="O193" s="29"/>
      <c r="P193" s="29"/>
      <c r="Q193" s="29"/>
    </row>
    <row r="194" spans="1:17" ht="49.5">
      <c r="A194" s="61" t="s">
        <v>10</v>
      </c>
      <c r="B194" s="35" t="s">
        <v>267</v>
      </c>
      <c r="C194" s="35" t="s">
        <v>296</v>
      </c>
      <c r="D194" s="35" t="s">
        <v>224</v>
      </c>
      <c r="E194" s="35"/>
      <c r="F194" s="34">
        <f>F195</f>
        <v>78.3</v>
      </c>
      <c r="G194" s="34">
        <f>G195</f>
        <v>81.8</v>
      </c>
      <c r="H194" s="29"/>
      <c r="I194" s="29"/>
      <c r="J194" s="29"/>
      <c r="K194" s="29"/>
      <c r="L194" s="29"/>
      <c r="M194" s="29"/>
      <c r="N194" s="29"/>
      <c r="O194" s="29"/>
      <c r="P194" s="29"/>
      <c r="Q194" s="29"/>
    </row>
    <row r="195" spans="1:17" ht="16.5">
      <c r="A195" s="61" t="s">
        <v>313</v>
      </c>
      <c r="B195" s="35" t="s">
        <v>267</v>
      </c>
      <c r="C195" s="35" t="s">
        <v>296</v>
      </c>
      <c r="D195" s="35" t="s">
        <v>224</v>
      </c>
      <c r="E195" s="35" t="s">
        <v>35</v>
      </c>
      <c r="F195" s="34">
        <f>'прил.16'!G628</f>
        <v>78.3</v>
      </c>
      <c r="G195" s="34">
        <f>'прил.16'!H628</f>
        <v>81.8</v>
      </c>
      <c r="H195" s="29"/>
      <c r="I195" s="29"/>
      <c r="J195" s="29"/>
      <c r="K195" s="29"/>
      <c r="L195" s="29"/>
      <c r="M195" s="29"/>
      <c r="N195" s="29"/>
      <c r="O195" s="29"/>
      <c r="P195" s="29"/>
      <c r="Q195" s="29"/>
    </row>
    <row r="196" spans="1:17" ht="16.5">
      <c r="A196" s="77" t="s">
        <v>340</v>
      </c>
      <c r="B196" s="35" t="s">
        <v>199</v>
      </c>
      <c r="C196" s="35"/>
      <c r="D196" s="35"/>
      <c r="E196" s="35"/>
      <c r="F196" s="36">
        <f>F197+F214+F243+F273</f>
        <v>2738094.9</v>
      </c>
      <c r="G196" s="36">
        <f>G197+G214+G243+G273</f>
        <v>2697585.2</v>
      </c>
      <c r="H196" s="29"/>
      <c r="I196" s="29"/>
      <c r="J196" s="29"/>
      <c r="K196" s="29"/>
      <c r="L196" s="29"/>
      <c r="M196" s="29"/>
      <c r="N196" s="29"/>
      <c r="O196" s="29"/>
      <c r="P196" s="29"/>
      <c r="Q196" s="29"/>
    </row>
    <row r="197" spans="1:17" ht="16.5">
      <c r="A197" s="75" t="s">
        <v>366</v>
      </c>
      <c r="B197" s="10" t="s">
        <v>199</v>
      </c>
      <c r="C197" s="10" t="s">
        <v>263</v>
      </c>
      <c r="D197" s="42"/>
      <c r="E197" s="42"/>
      <c r="F197" s="36">
        <f>F198+F202+F210</f>
        <v>1086473</v>
      </c>
      <c r="G197" s="36">
        <f>G198+G202+G210</f>
        <v>1100135.2000000002</v>
      </c>
      <c r="H197" s="29"/>
      <c r="I197" s="29"/>
      <c r="J197" s="29"/>
      <c r="K197" s="29"/>
      <c r="L197" s="29"/>
      <c r="M197" s="29"/>
      <c r="N197" s="29"/>
      <c r="O197" s="29"/>
      <c r="P197" s="29"/>
      <c r="Q197" s="29"/>
    </row>
    <row r="198" spans="1:17" ht="16.5">
      <c r="A198" s="75" t="s">
        <v>367</v>
      </c>
      <c r="B198" s="10" t="s">
        <v>199</v>
      </c>
      <c r="C198" s="10" t="s">
        <v>263</v>
      </c>
      <c r="D198" s="10" t="s">
        <v>168</v>
      </c>
      <c r="E198" s="42"/>
      <c r="F198" s="36">
        <f>F199</f>
        <v>1076135.5</v>
      </c>
      <c r="G198" s="36">
        <f>G199</f>
        <v>1089797.7000000002</v>
      </c>
      <c r="H198" s="29"/>
      <c r="I198" s="29"/>
      <c r="J198" s="29"/>
      <c r="K198" s="29"/>
      <c r="L198" s="29"/>
      <c r="M198" s="29"/>
      <c r="N198" s="29"/>
      <c r="O198" s="29"/>
      <c r="P198" s="29"/>
      <c r="Q198" s="29"/>
    </row>
    <row r="199" spans="1:17" ht="16.5">
      <c r="A199" s="75" t="s">
        <v>102</v>
      </c>
      <c r="B199" s="10" t="s">
        <v>199</v>
      </c>
      <c r="C199" s="10" t="s">
        <v>263</v>
      </c>
      <c r="D199" s="10" t="s">
        <v>169</v>
      </c>
      <c r="E199" s="42"/>
      <c r="F199" s="34">
        <f>F200+F201</f>
        <v>1076135.5</v>
      </c>
      <c r="G199" s="34">
        <f>G200+G201</f>
        <v>1089797.7000000002</v>
      </c>
      <c r="H199" s="29"/>
      <c r="I199" s="29"/>
      <c r="J199" s="29"/>
      <c r="K199" s="29"/>
      <c r="L199" s="29"/>
      <c r="M199" s="29"/>
      <c r="N199" s="29"/>
      <c r="O199" s="29"/>
      <c r="P199" s="29"/>
      <c r="Q199" s="29"/>
    </row>
    <row r="200" spans="1:17" ht="33">
      <c r="A200" s="77" t="s">
        <v>78</v>
      </c>
      <c r="B200" s="10" t="s">
        <v>199</v>
      </c>
      <c r="C200" s="10" t="s">
        <v>263</v>
      </c>
      <c r="D200" s="10" t="s">
        <v>169</v>
      </c>
      <c r="E200" s="10" t="s">
        <v>18</v>
      </c>
      <c r="F200" s="34">
        <f>'прил.16'!G231</f>
        <v>38527.5</v>
      </c>
      <c r="G200" s="34">
        <f>'прил.16'!H231</f>
        <v>38963.1</v>
      </c>
      <c r="H200" s="29"/>
      <c r="I200" s="29"/>
      <c r="J200" s="29"/>
      <c r="K200" s="29"/>
      <c r="L200" s="29"/>
      <c r="M200" s="29"/>
      <c r="N200" s="29"/>
      <c r="O200" s="29"/>
      <c r="P200" s="29"/>
      <c r="Q200" s="29"/>
    </row>
    <row r="201" spans="1:17" ht="33">
      <c r="A201" s="61" t="s">
        <v>309</v>
      </c>
      <c r="B201" s="10" t="s">
        <v>199</v>
      </c>
      <c r="C201" s="10" t="s">
        <v>263</v>
      </c>
      <c r="D201" s="10" t="s">
        <v>169</v>
      </c>
      <c r="E201" s="35" t="s">
        <v>20</v>
      </c>
      <c r="F201" s="34">
        <f>'прил.16'!G232</f>
        <v>1037608</v>
      </c>
      <c r="G201" s="34">
        <f>'прил.16'!H232</f>
        <v>1050834.6</v>
      </c>
      <c r="H201" s="29"/>
      <c r="I201" s="29"/>
      <c r="J201" s="29"/>
      <c r="K201" s="29"/>
      <c r="L201" s="29"/>
      <c r="M201" s="29"/>
      <c r="N201" s="29"/>
      <c r="O201" s="29"/>
      <c r="P201" s="29"/>
      <c r="Q201" s="29"/>
    </row>
    <row r="202" spans="1:17" ht="16.5">
      <c r="A202" s="81" t="s">
        <v>341</v>
      </c>
      <c r="B202" s="35" t="s">
        <v>199</v>
      </c>
      <c r="C202" s="35" t="s">
        <v>263</v>
      </c>
      <c r="D202" s="35" t="s">
        <v>157</v>
      </c>
      <c r="E202" s="35"/>
      <c r="F202" s="34">
        <f>F203</f>
        <v>7798.1</v>
      </c>
      <c r="G202" s="34">
        <f>G203</f>
        <v>7798.1</v>
      </c>
      <c r="H202" s="29"/>
      <c r="I202" s="29"/>
      <c r="J202" s="29"/>
      <c r="K202" s="29"/>
      <c r="L202" s="29"/>
      <c r="M202" s="29"/>
      <c r="N202" s="29"/>
      <c r="O202" s="29"/>
      <c r="P202" s="29"/>
      <c r="Q202" s="29"/>
    </row>
    <row r="203" spans="1:17" ht="16.5">
      <c r="A203" s="81" t="s">
        <v>277</v>
      </c>
      <c r="B203" s="35" t="s">
        <v>199</v>
      </c>
      <c r="C203" s="35" t="s">
        <v>263</v>
      </c>
      <c r="D203" s="35" t="s">
        <v>274</v>
      </c>
      <c r="E203" s="35"/>
      <c r="F203" s="34">
        <f>F204+F206+F208</f>
        <v>7798.1</v>
      </c>
      <c r="G203" s="34">
        <f>G204+G206+G208</f>
        <v>7798.1</v>
      </c>
      <c r="H203" s="29"/>
      <c r="I203" s="29"/>
      <c r="J203" s="29"/>
      <c r="K203" s="29"/>
      <c r="L203" s="29"/>
      <c r="M203" s="29"/>
      <c r="N203" s="29"/>
      <c r="O203" s="29"/>
      <c r="P203" s="29"/>
      <c r="Q203" s="29"/>
    </row>
    <row r="204" spans="1:17" s="48" customFormat="1" ht="33">
      <c r="A204" s="75" t="s">
        <v>74</v>
      </c>
      <c r="B204" s="35" t="s">
        <v>199</v>
      </c>
      <c r="C204" s="35" t="s">
        <v>263</v>
      </c>
      <c r="D204" s="35" t="s">
        <v>73</v>
      </c>
      <c r="E204" s="35"/>
      <c r="F204" s="34">
        <f>F205</f>
        <v>3380.4</v>
      </c>
      <c r="G204" s="34">
        <f>G205</f>
        <v>3380.4</v>
      </c>
      <c r="H204" s="29"/>
      <c r="I204" s="29"/>
      <c r="J204" s="29"/>
      <c r="K204" s="29"/>
      <c r="L204" s="29"/>
      <c r="M204" s="29"/>
      <c r="N204" s="29"/>
      <c r="O204" s="29"/>
      <c r="P204" s="29"/>
      <c r="Q204" s="29"/>
    </row>
    <row r="205" spans="1:7" s="29" customFormat="1" ht="16.5">
      <c r="A205" s="61" t="s">
        <v>219</v>
      </c>
      <c r="B205" s="35" t="s">
        <v>199</v>
      </c>
      <c r="C205" s="35" t="s">
        <v>263</v>
      </c>
      <c r="D205" s="35" t="s">
        <v>73</v>
      </c>
      <c r="E205" s="35" t="s">
        <v>305</v>
      </c>
      <c r="F205" s="34">
        <f>'прил.16'!G236</f>
        <v>3380.4</v>
      </c>
      <c r="G205" s="34">
        <f>'прил.16'!H236</f>
        <v>3380.4</v>
      </c>
    </row>
    <row r="206" spans="1:17" s="52" customFormat="1" ht="49.5">
      <c r="A206" s="61" t="s">
        <v>190</v>
      </c>
      <c r="B206" s="35" t="s">
        <v>199</v>
      </c>
      <c r="C206" s="35" t="s">
        <v>263</v>
      </c>
      <c r="D206" s="35" t="s">
        <v>189</v>
      </c>
      <c r="E206" s="35"/>
      <c r="F206" s="34">
        <f>F207</f>
        <v>97.7</v>
      </c>
      <c r="G206" s="34">
        <f>G207</f>
        <v>97.7</v>
      </c>
      <c r="H206" s="29"/>
      <c r="I206" s="29"/>
      <c r="J206" s="29"/>
      <c r="K206" s="29"/>
      <c r="L206" s="29"/>
      <c r="M206" s="29"/>
      <c r="N206" s="29"/>
      <c r="O206" s="29"/>
      <c r="P206" s="29"/>
      <c r="Q206" s="29"/>
    </row>
    <row r="207" spans="1:7" s="29" customFormat="1" ht="16.5">
      <c r="A207" s="61" t="s">
        <v>219</v>
      </c>
      <c r="B207" s="35" t="s">
        <v>199</v>
      </c>
      <c r="C207" s="35" t="s">
        <v>263</v>
      </c>
      <c r="D207" s="35" t="s">
        <v>189</v>
      </c>
      <c r="E207" s="35" t="s">
        <v>305</v>
      </c>
      <c r="F207" s="34">
        <f>'прил.16'!G238</f>
        <v>97.7</v>
      </c>
      <c r="G207" s="34">
        <f>'прил.16'!H238</f>
        <v>97.7</v>
      </c>
    </row>
    <row r="208" spans="1:7" s="29" customFormat="1" ht="33">
      <c r="A208" s="85" t="s">
        <v>401</v>
      </c>
      <c r="B208" s="35" t="s">
        <v>199</v>
      </c>
      <c r="C208" s="35" t="s">
        <v>263</v>
      </c>
      <c r="D208" s="35" t="s">
        <v>389</v>
      </c>
      <c r="E208" s="35"/>
      <c r="F208" s="34">
        <f>F209</f>
        <v>4320</v>
      </c>
      <c r="G208" s="34">
        <f>G209</f>
        <v>4320</v>
      </c>
    </row>
    <row r="209" spans="1:17" ht="16.5">
      <c r="A209" s="61" t="s">
        <v>219</v>
      </c>
      <c r="B209" s="35" t="s">
        <v>199</v>
      </c>
      <c r="C209" s="35" t="s">
        <v>263</v>
      </c>
      <c r="D209" s="35" t="s">
        <v>389</v>
      </c>
      <c r="E209" s="35" t="s">
        <v>305</v>
      </c>
      <c r="F209" s="34">
        <f>'прил.16'!G240</f>
        <v>4320</v>
      </c>
      <c r="G209" s="34">
        <f>'прил.16'!H240</f>
        <v>4320</v>
      </c>
      <c r="H209" s="29"/>
      <c r="I209" s="29"/>
      <c r="J209" s="29"/>
      <c r="K209" s="29"/>
      <c r="L209" s="29"/>
      <c r="M209" s="29"/>
      <c r="N209" s="29"/>
      <c r="O209" s="29"/>
      <c r="P209" s="29"/>
      <c r="Q209" s="29"/>
    </row>
    <row r="210" spans="1:17" ht="16.5">
      <c r="A210" s="80" t="s">
        <v>284</v>
      </c>
      <c r="B210" s="35" t="s">
        <v>199</v>
      </c>
      <c r="C210" s="35" t="s">
        <v>263</v>
      </c>
      <c r="D210" s="35" t="s">
        <v>285</v>
      </c>
      <c r="E210" s="35"/>
      <c r="F210" s="34">
        <f aca="true" t="shared" si="9" ref="F210:G212">F211</f>
        <v>2539.4</v>
      </c>
      <c r="G210" s="34">
        <f t="shared" si="9"/>
        <v>2539.4</v>
      </c>
      <c r="H210" s="29"/>
      <c r="I210" s="29"/>
      <c r="J210" s="29"/>
      <c r="K210" s="29"/>
      <c r="L210" s="29"/>
      <c r="M210" s="29"/>
      <c r="N210" s="29"/>
      <c r="O210" s="29"/>
      <c r="P210" s="29"/>
      <c r="Q210" s="29"/>
    </row>
    <row r="211" spans="1:17" ht="16.5">
      <c r="A211" s="80" t="s">
        <v>45</v>
      </c>
      <c r="B211" s="35" t="s">
        <v>199</v>
      </c>
      <c r="C211" s="35" t="s">
        <v>263</v>
      </c>
      <c r="D211" s="35" t="s">
        <v>287</v>
      </c>
      <c r="E211" s="35"/>
      <c r="F211" s="34">
        <f t="shared" si="9"/>
        <v>2539.4</v>
      </c>
      <c r="G211" s="34">
        <f t="shared" si="9"/>
        <v>2539.4</v>
      </c>
      <c r="H211" s="29"/>
      <c r="I211" s="29"/>
      <c r="J211" s="29"/>
      <c r="K211" s="29"/>
      <c r="L211" s="29"/>
      <c r="M211" s="29"/>
      <c r="N211" s="29"/>
      <c r="O211" s="29"/>
      <c r="P211" s="29"/>
      <c r="Q211" s="29"/>
    </row>
    <row r="212" spans="1:17" ht="66">
      <c r="A212" s="80" t="s">
        <v>47</v>
      </c>
      <c r="B212" s="35" t="s">
        <v>199</v>
      </c>
      <c r="C212" s="35" t="s">
        <v>263</v>
      </c>
      <c r="D212" s="35" t="s">
        <v>46</v>
      </c>
      <c r="E212" s="35"/>
      <c r="F212" s="34">
        <f t="shared" si="9"/>
        <v>2539.4</v>
      </c>
      <c r="G212" s="34">
        <f t="shared" si="9"/>
        <v>2539.4</v>
      </c>
      <c r="H212" s="29"/>
      <c r="I212" s="29"/>
      <c r="J212" s="29"/>
      <c r="K212" s="29"/>
      <c r="L212" s="29"/>
      <c r="M212" s="29"/>
      <c r="N212" s="29"/>
      <c r="O212" s="29"/>
      <c r="P212" s="29"/>
      <c r="Q212" s="29"/>
    </row>
    <row r="213" spans="1:17" ht="33">
      <c r="A213" s="61" t="s">
        <v>309</v>
      </c>
      <c r="B213" s="35" t="s">
        <v>199</v>
      </c>
      <c r="C213" s="35" t="s">
        <v>263</v>
      </c>
      <c r="D213" s="35" t="s">
        <v>46</v>
      </c>
      <c r="E213" s="35" t="s">
        <v>20</v>
      </c>
      <c r="F213" s="34">
        <f>'прил.16'!G244</f>
        <v>2539.4</v>
      </c>
      <c r="G213" s="34">
        <f>'прил.16'!H244</f>
        <v>2539.4</v>
      </c>
      <c r="H213" s="29"/>
      <c r="I213" s="29"/>
      <c r="J213" s="29"/>
      <c r="K213" s="29"/>
      <c r="L213" s="29"/>
      <c r="M213" s="29"/>
      <c r="N213" s="29"/>
      <c r="O213" s="29"/>
      <c r="P213" s="29"/>
      <c r="Q213" s="29"/>
    </row>
    <row r="214" spans="1:17" ht="16.5">
      <c r="A214" s="75" t="s">
        <v>335</v>
      </c>
      <c r="B214" s="10" t="s">
        <v>199</v>
      </c>
      <c r="C214" s="10" t="s">
        <v>264</v>
      </c>
      <c r="D214" s="10"/>
      <c r="E214" s="10"/>
      <c r="F214" s="34">
        <f>F215+F223+F235+F227</f>
        <v>1407253.1</v>
      </c>
      <c r="G214" s="34">
        <f>G215+G223+G235+G227</f>
        <v>1418470.9</v>
      </c>
      <c r="H214" s="29"/>
      <c r="I214" s="29"/>
      <c r="J214" s="29"/>
      <c r="K214" s="29"/>
      <c r="L214" s="29"/>
      <c r="M214" s="29"/>
      <c r="N214" s="29"/>
      <c r="O214" s="29"/>
      <c r="P214" s="29"/>
      <c r="Q214" s="29"/>
    </row>
    <row r="215" spans="1:17" ht="16.5">
      <c r="A215" s="75" t="s">
        <v>368</v>
      </c>
      <c r="B215" s="10" t="s">
        <v>199</v>
      </c>
      <c r="C215" s="10" t="s">
        <v>264</v>
      </c>
      <c r="D215" s="10" t="s">
        <v>170</v>
      </c>
      <c r="E215" s="10"/>
      <c r="F215" s="34">
        <f>F216+F220</f>
        <v>1002071.7999999999</v>
      </c>
      <c r="G215" s="34">
        <f>G216+G220</f>
        <v>1011566.7999999999</v>
      </c>
      <c r="H215" s="29"/>
      <c r="I215" s="29"/>
      <c r="J215" s="29"/>
      <c r="K215" s="29"/>
      <c r="L215" s="29"/>
      <c r="M215" s="29"/>
      <c r="N215" s="29"/>
      <c r="O215" s="29"/>
      <c r="P215" s="29"/>
      <c r="Q215" s="29"/>
    </row>
    <row r="216" spans="1:17" ht="16.5">
      <c r="A216" s="75" t="s">
        <v>102</v>
      </c>
      <c r="B216" s="10" t="s">
        <v>199</v>
      </c>
      <c r="C216" s="10" t="s">
        <v>264</v>
      </c>
      <c r="D216" s="10" t="s">
        <v>171</v>
      </c>
      <c r="E216" s="10"/>
      <c r="F216" s="34">
        <f>F217+F218+F219</f>
        <v>167694.59999999998</v>
      </c>
      <c r="G216" s="34">
        <f>G217+G218+G219</f>
        <v>177189.59999999998</v>
      </c>
      <c r="H216" s="29"/>
      <c r="I216" s="29"/>
      <c r="J216" s="29"/>
      <c r="K216" s="29"/>
      <c r="L216" s="29"/>
      <c r="M216" s="29"/>
      <c r="N216" s="29"/>
      <c r="O216" s="29"/>
      <c r="P216" s="29"/>
      <c r="Q216" s="29"/>
    </row>
    <row r="217" spans="1:17" ht="33">
      <c r="A217" s="61" t="s">
        <v>235</v>
      </c>
      <c r="B217" s="35" t="s">
        <v>199</v>
      </c>
      <c r="C217" s="35" t="s">
        <v>264</v>
      </c>
      <c r="D217" s="35" t="s">
        <v>171</v>
      </c>
      <c r="E217" s="35" t="s">
        <v>18</v>
      </c>
      <c r="F217" s="34">
        <f>'прил.16'!G248</f>
        <v>3378.9</v>
      </c>
      <c r="G217" s="34">
        <f>'прил.16'!H248</f>
        <v>3587.8</v>
      </c>
      <c r="H217" s="29"/>
      <c r="I217" s="29"/>
      <c r="J217" s="29"/>
      <c r="K217" s="29"/>
      <c r="L217" s="29"/>
      <c r="M217" s="29"/>
      <c r="N217" s="29"/>
      <c r="O217" s="29"/>
      <c r="P217" s="29"/>
      <c r="Q217" s="29"/>
    </row>
    <row r="218" spans="1:17" ht="33">
      <c r="A218" s="61" t="s">
        <v>309</v>
      </c>
      <c r="B218" s="35" t="s">
        <v>199</v>
      </c>
      <c r="C218" s="35" t="s">
        <v>264</v>
      </c>
      <c r="D218" s="35" t="s">
        <v>171</v>
      </c>
      <c r="E218" s="35" t="s">
        <v>20</v>
      </c>
      <c r="F218" s="34">
        <f>'прил.16'!G249</f>
        <v>163903.3</v>
      </c>
      <c r="G218" s="34">
        <f>'прил.16'!H249</f>
        <v>173189.4</v>
      </c>
      <c r="H218" s="29"/>
      <c r="I218" s="29"/>
      <c r="J218" s="29"/>
      <c r="K218" s="29"/>
      <c r="L218" s="29"/>
      <c r="M218" s="29"/>
      <c r="N218" s="29"/>
      <c r="O218" s="29"/>
      <c r="P218" s="29"/>
      <c r="Q218" s="29"/>
    </row>
    <row r="219" spans="1:17" s="48" customFormat="1" ht="16.5">
      <c r="A219" s="61" t="s">
        <v>192</v>
      </c>
      <c r="B219" s="35" t="s">
        <v>199</v>
      </c>
      <c r="C219" s="35" t="s">
        <v>264</v>
      </c>
      <c r="D219" s="35" t="s">
        <v>171</v>
      </c>
      <c r="E219" s="35" t="s">
        <v>191</v>
      </c>
      <c r="F219" s="34">
        <f>'прил.16'!G250</f>
        <v>412.4</v>
      </c>
      <c r="G219" s="34">
        <f>'прил.16'!H250</f>
        <v>412.4</v>
      </c>
      <c r="H219" s="29"/>
      <c r="I219" s="29"/>
      <c r="J219" s="29"/>
      <c r="K219" s="29"/>
      <c r="L219" s="29"/>
      <c r="M219" s="29"/>
      <c r="N219" s="29"/>
      <c r="O219" s="29"/>
      <c r="P219" s="29"/>
      <c r="Q219" s="29"/>
    </row>
    <row r="220" spans="1:17" s="52" customFormat="1" ht="16.5">
      <c r="A220" s="75" t="s">
        <v>51</v>
      </c>
      <c r="B220" s="10" t="s">
        <v>199</v>
      </c>
      <c r="C220" s="10" t="s">
        <v>264</v>
      </c>
      <c r="D220" s="10" t="s">
        <v>171</v>
      </c>
      <c r="E220" s="35"/>
      <c r="F220" s="34">
        <f>F221+F222</f>
        <v>834377.2</v>
      </c>
      <c r="G220" s="34">
        <f>G221+G222</f>
        <v>834377.2</v>
      </c>
      <c r="H220" s="29"/>
      <c r="I220" s="29"/>
      <c r="J220" s="29"/>
      <c r="K220" s="29"/>
      <c r="L220" s="29"/>
      <c r="M220" s="29"/>
      <c r="N220" s="29"/>
      <c r="O220" s="29"/>
      <c r="P220" s="29"/>
      <c r="Q220" s="29"/>
    </row>
    <row r="221" spans="1:17" ht="33">
      <c r="A221" s="61" t="s">
        <v>12</v>
      </c>
      <c r="B221" s="35" t="s">
        <v>199</v>
      </c>
      <c r="C221" s="35" t="s">
        <v>264</v>
      </c>
      <c r="D221" s="35" t="s">
        <v>171</v>
      </c>
      <c r="E221" s="35" t="s">
        <v>18</v>
      </c>
      <c r="F221" s="34">
        <f>'прил.16'!G252</f>
        <v>17853.6</v>
      </c>
      <c r="G221" s="34">
        <f>'прил.16'!H252</f>
        <v>17853.6</v>
      </c>
      <c r="H221" s="29"/>
      <c r="I221" s="29"/>
      <c r="J221" s="29"/>
      <c r="K221" s="29"/>
      <c r="L221" s="29"/>
      <c r="M221" s="29"/>
      <c r="N221" s="29"/>
      <c r="O221" s="29"/>
      <c r="P221" s="29"/>
      <c r="Q221" s="29"/>
    </row>
    <row r="222" spans="1:17" ht="33">
      <c r="A222" s="61" t="s">
        <v>13</v>
      </c>
      <c r="B222" s="35" t="s">
        <v>199</v>
      </c>
      <c r="C222" s="35" t="s">
        <v>264</v>
      </c>
      <c r="D222" s="35" t="s">
        <v>171</v>
      </c>
      <c r="E222" s="35" t="s">
        <v>20</v>
      </c>
      <c r="F222" s="34">
        <f>'прил.16'!G253</f>
        <v>816523.6</v>
      </c>
      <c r="G222" s="34">
        <f>'прил.16'!H253</f>
        <v>816523.6</v>
      </c>
      <c r="H222" s="29"/>
      <c r="I222" s="29"/>
      <c r="J222" s="29"/>
      <c r="K222" s="29"/>
      <c r="L222" s="29"/>
      <c r="M222" s="29"/>
      <c r="N222" s="29"/>
      <c r="O222" s="29"/>
      <c r="P222" s="29"/>
      <c r="Q222" s="29"/>
    </row>
    <row r="223" spans="1:17" ht="16.5">
      <c r="A223" s="75" t="s">
        <v>369</v>
      </c>
      <c r="B223" s="10" t="s">
        <v>199</v>
      </c>
      <c r="C223" s="10" t="s">
        <v>264</v>
      </c>
      <c r="D223" s="10" t="s">
        <v>173</v>
      </c>
      <c r="E223" s="10"/>
      <c r="F223" s="34">
        <f>F224</f>
        <v>238995.50000000003</v>
      </c>
      <c r="G223" s="34">
        <f>G224</f>
        <v>240750.90000000002</v>
      </c>
      <c r="H223" s="29"/>
      <c r="I223" s="29"/>
      <c r="J223" s="29"/>
      <c r="K223" s="29"/>
      <c r="L223" s="29"/>
      <c r="M223" s="29"/>
      <c r="N223" s="29"/>
      <c r="O223" s="29"/>
      <c r="P223" s="29"/>
      <c r="Q223" s="29"/>
    </row>
    <row r="224" spans="1:17" ht="16.5">
      <c r="A224" s="75" t="s">
        <v>102</v>
      </c>
      <c r="B224" s="10" t="s">
        <v>199</v>
      </c>
      <c r="C224" s="10" t="s">
        <v>264</v>
      </c>
      <c r="D224" s="10" t="s">
        <v>174</v>
      </c>
      <c r="E224" s="10"/>
      <c r="F224" s="34">
        <f>F225+F226</f>
        <v>238995.50000000003</v>
      </c>
      <c r="G224" s="34">
        <f>G225+G226</f>
        <v>240750.90000000002</v>
      </c>
      <c r="H224" s="29"/>
      <c r="I224" s="29"/>
      <c r="J224" s="29"/>
      <c r="K224" s="29"/>
      <c r="L224" s="29"/>
      <c r="M224" s="29"/>
      <c r="N224" s="29"/>
      <c r="O224" s="29"/>
      <c r="P224" s="29"/>
      <c r="Q224" s="29"/>
    </row>
    <row r="225" spans="1:17" ht="33">
      <c r="A225" s="77" t="s">
        <v>78</v>
      </c>
      <c r="B225" s="10" t="s">
        <v>199</v>
      </c>
      <c r="C225" s="10" t="s">
        <v>264</v>
      </c>
      <c r="D225" s="10" t="s">
        <v>174</v>
      </c>
      <c r="E225" s="10" t="s">
        <v>18</v>
      </c>
      <c r="F225" s="34">
        <f>'прил.16'!G444</f>
        <v>17512.1</v>
      </c>
      <c r="G225" s="34">
        <f>'прил.16'!H444</f>
        <v>17730.8</v>
      </c>
      <c r="H225" s="29"/>
      <c r="I225" s="29"/>
      <c r="J225" s="29"/>
      <c r="K225" s="29"/>
      <c r="L225" s="29"/>
      <c r="M225" s="29"/>
      <c r="N225" s="29"/>
      <c r="O225" s="29"/>
      <c r="P225" s="29"/>
      <c r="Q225" s="29"/>
    </row>
    <row r="226" spans="1:17" ht="33">
      <c r="A226" s="61" t="s">
        <v>309</v>
      </c>
      <c r="B226" s="10" t="s">
        <v>199</v>
      </c>
      <c r="C226" s="10" t="s">
        <v>264</v>
      </c>
      <c r="D226" s="10" t="s">
        <v>174</v>
      </c>
      <c r="E226" s="10" t="s">
        <v>20</v>
      </c>
      <c r="F226" s="34">
        <f>'прил.16'!G372+'прил.16'!G445+'прил.16'!G256</f>
        <v>221483.40000000002</v>
      </c>
      <c r="G226" s="34">
        <f>'прил.16'!H372+'прил.16'!H445+'прил.16'!H256</f>
        <v>223020.10000000003</v>
      </c>
      <c r="H226" s="29"/>
      <c r="I226" s="29"/>
      <c r="J226" s="29"/>
      <c r="K226" s="29"/>
      <c r="L226" s="29"/>
      <c r="M226" s="29"/>
      <c r="N226" s="29"/>
      <c r="O226" s="29"/>
      <c r="P226" s="29"/>
      <c r="Q226" s="29"/>
    </row>
    <row r="227" spans="1:17" ht="16.5">
      <c r="A227" s="81" t="s">
        <v>341</v>
      </c>
      <c r="B227" s="35" t="s">
        <v>199</v>
      </c>
      <c r="C227" s="35" t="s">
        <v>264</v>
      </c>
      <c r="D227" s="35" t="s">
        <v>157</v>
      </c>
      <c r="E227" s="35"/>
      <c r="F227" s="34">
        <f>F228</f>
        <v>3840.1000000000004</v>
      </c>
      <c r="G227" s="34">
        <f>G228</f>
        <v>3807.5000000000005</v>
      </c>
      <c r="H227" s="29"/>
      <c r="I227" s="29"/>
      <c r="J227" s="29"/>
      <c r="K227" s="29"/>
      <c r="L227" s="29"/>
      <c r="M227" s="29"/>
      <c r="N227" s="29"/>
      <c r="O227" s="29"/>
      <c r="P227" s="29"/>
      <c r="Q227" s="29"/>
    </row>
    <row r="228" spans="1:17" ht="16.5">
      <c r="A228" s="81" t="s">
        <v>277</v>
      </c>
      <c r="B228" s="35" t="s">
        <v>199</v>
      </c>
      <c r="C228" s="35" t="s">
        <v>264</v>
      </c>
      <c r="D228" s="35" t="s">
        <v>274</v>
      </c>
      <c r="E228" s="35"/>
      <c r="F228" s="34">
        <f>F229+F231+F233</f>
        <v>3840.1000000000004</v>
      </c>
      <c r="G228" s="34">
        <f>G229+G231+G233</f>
        <v>3807.5000000000005</v>
      </c>
      <c r="H228" s="29"/>
      <c r="I228" s="29"/>
      <c r="J228" s="29"/>
      <c r="K228" s="29"/>
      <c r="L228" s="29"/>
      <c r="M228" s="29"/>
      <c r="N228" s="29"/>
      <c r="O228" s="29"/>
      <c r="P228" s="29"/>
      <c r="Q228" s="29"/>
    </row>
    <row r="229" spans="1:17" ht="33">
      <c r="A229" s="75" t="s">
        <v>74</v>
      </c>
      <c r="B229" s="35" t="s">
        <v>199</v>
      </c>
      <c r="C229" s="35" t="s">
        <v>264</v>
      </c>
      <c r="D229" s="35" t="s">
        <v>73</v>
      </c>
      <c r="E229" s="35"/>
      <c r="F229" s="34">
        <f>F230</f>
        <v>3579.6000000000004</v>
      </c>
      <c r="G229" s="34">
        <f>G230</f>
        <v>3579.6000000000004</v>
      </c>
      <c r="H229" s="29"/>
      <c r="I229" s="29"/>
      <c r="J229" s="29"/>
      <c r="K229" s="29"/>
      <c r="L229" s="29"/>
      <c r="M229" s="29"/>
      <c r="N229" s="29"/>
      <c r="O229" s="29"/>
      <c r="P229" s="29"/>
      <c r="Q229" s="29"/>
    </row>
    <row r="230" spans="1:17" ht="16.5">
      <c r="A230" s="61" t="s">
        <v>219</v>
      </c>
      <c r="B230" s="35" t="s">
        <v>199</v>
      </c>
      <c r="C230" s="35" t="s">
        <v>264</v>
      </c>
      <c r="D230" s="35" t="s">
        <v>73</v>
      </c>
      <c r="E230" s="35" t="s">
        <v>305</v>
      </c>
      <c r="F230" s="34">
        <f>'прил.16'!G376+'прил.16'!G449+'прил.16'!G260</f>
        <v>3579.6000000000004</v>
      </c>
      <c r="G230" s="34">
        <f>'прил.16'!H376+'прил.16'!H449+'прил.16'!H260</f>
        <v>3579.6000000000004</v>
      </c>
      <c r="H230" s="29"/>
      <c r="I230" s="29"/>
      <c r="J230" s="29"/>
      <c r="K230" s="29"/>
      <c r="L230" s="29"/>
      <c r="M230" s="29"/>
      <c r="N230" s="29"/>
      <c r="O230" s="29"/>
      <c r="P230" s="29"/>
      <c r="Q230" s="29"/>
    </row>
    <row r="231" spans="1:17" ht="49.5">
      <c r="A231" s="61" t="s">
        <v>190</v>
      </c>
      <c r="B231" s="35" t="s">
        <v>199</v>
      </c>
      <c r="C231" s="35" t="s">
        <v>264</v>
      </c>
      <c r="D231" s="35" t="s">
        <v>189</v>
      </c>
      <c r="E231" s="35"/>
      <c r="F231" s="34">
        <f>F232</f>
        <v>227.9</v>
      </c>
      <c r="G231" s="34">
        <f>G232</f>
        <v>227.9</v>
      </c>
      <c r="H231" s="29"/>
      <c r="I231" s="29"/>
      <c r="J231" s="29"/>
      <c r="K231" s="29"/>
      <c r="L231" s="29"/>
      <c r="M231" s="29"/>
      <c r="N231" s="29"/>
      <c r="O231" s="29"/>
      <c r="P231" s="29"/>
      <c r="Q231" s="29"/>
    </row>
    <row r="232" spans="1:17" ht="16.5">
      <c r="A232" s="61" t="s">
        <v>219</v>
      </c>
      <c r="B232" s="35" t="s">
        <v>199</v>
      </c>
      <c r="C232" s="35" t="s">
        <v>264</v>
      </c>
      <c r="D232" s="35" t="s">
        <v>189</v>
      </c>
      <c r="E232" s="35" t="s">
        <v>305</v>
      </c>
      <c r="F232" s="34">
        <f>'прил.16'!G262</f>
        <v>227.9</v>
      </c>
      <c r="G232" s="34">
        <f>'прил.16'!H262</f>
        <v>227.9</v>
      </c>
      <c r="H232" s="29"/>
      <c r="I232" s="29"/>
      <c r="J232" s="29"/>
      <c r="K232" s="29"/>
      <c r="L232" s="29"/>
      <c r="M232" s="29"/>
      <c r="N232" s="29"/>
      <c r="O232" s="29"/>
      <c r="P232" s="29"/>
      <c r="Q232" s="29"/>
    </row>
    <row r="233" spans="1:17" ht="33">
      <c r="A233" s="75" t="s">
        <v>194</v>
      </c>
      <c r="B233" s="35" t="s">
        <v>199</v>
      </c>
      <c r="C233" s="35" t="s">
        <v>264</v>
      </c>
      <c r="D233" s="35" t="s">
        <v>193</v>
      </c>
      <c r="E233" s="35"/>
      <c r="F233" s="34">
        <f>F234</f>
        <v>32.6</v>
      </c>
      <c r="G233" s="34">
        <f>G234</f>
        <v>0</v>
      </c>
      <c r="H233" s="29"/>
      <c r="I233" s="29"/>
      <c r="J233" s="29"/>
      <c r="K233" s="29"/>
      <c r="L233" s="29"/>
      <c r="M233" s="29"/>
      <c r="N233" s="29"/>
      <c r="O233" s="29"/>
      <c r="P233" s="29"/>
      <c r="Q233" s="29"/>
    </row>
    <row r="234" spans="1:17" ht="16.5">
      <c r="A234" s="61" t="s">
        <v>219</v>
      </c>
      <c r="B234" s="35" t="s">
        <v>199</v>
      </c>
      <c r="C234" s="35" t="s">
        <v>264</v>
      </c>
      <c r="D234" s="35" t="s">
        <v>193</v>
      </c>
      <c r="E234" s="35" t="s">
        <v>305</v>
      </c>
      <c r="F234" s="34">
        <f>'прил.16'!G264</f>
        <v>32.6</v>
      </c>
      <c r="G234" s="34">
        <f>'прил.16'!H264</f>
        <v>0</v>
      </c>
      <c r="H234" s="29"/>
      <c r="I234" s="29"/>
      <c r="J234" s="29"/>
      <c r="K234" s="29"/>
      <c r="L234" s="29"/>
      <c r="M234" s="29"/>
      <c r="N234" s="29"/>
      <c r="O234" s="29"/>
      <c r="P234" s="29"/>
      <c r="Q234" s="29"/>
    </row>
    <row r="235" spans="1:17" ht="16.5">
      <c r="A235" s="8" t="s">
        <v>284</v>
      </c>
      <c r="B235" s="10" t="s">
        <v>199</v>
      </c>
      <c r="C235" s="10" t="s">
        <v>264</v>
      </c>
      <c r="D235" s="10" t="s">
        <v>285</v>
      </c>
      <c r="E235" s="10"/>
      <c r="F235" s="34">
        <f>F236</f>
        <v>162345.7</v>
      </c>
      <c r="G235" s="34">
        <f>G236</f>
        <v>162345.7</v>
      </c>
      <c r="H235" s="29"/>
      <c r="I235" s="29"/>
      <c r="J235" s="29"/>
      <c r="K235" s="29"/>
      <c r="L235" s="29"/>
      <c r="M235" s="29"/>
      <c r="N235" s="29"/>
      <c r="O235" s="29"/>
      <c r="P235" s="29"/>
      <c r="Q235" s="29"/>
    </row>
    <row r="236" spans="1:17" ht="16.5">
      <c r="A236" s="8" t="s">
        <v>288</v>
      </c>
      <c r="B236" s="10" t="s">
        <v>199</v>
      </c>
      <c r="C236" s="10" t="s">
        <v>264</v>
      </c>
      <c r="D236" s="10" t="s">
        <v>287</v>
      </c>
      <c r="E236" s="10"/>
      <c r="F236" s="34">
        <f>F237+F240</f>
        <v>162345.7</v>
      </c>
      <c r="G236" s="34">
        <f>G237+G240</f>
        <v>162345.7</v>
      </c>
      <c r="H236" s="29"/>
      <c r="I236" s="29"/>
      <c r="J236" s="29"/>
      <c r="K236" s="29"/>
      <c r="L236" s="29"/>
      <c r="M236" s="29"/>
      <c r="N236" s="29"/>
      <c r="O236" s="29"/>
      <c r="P236" s="29"/>
      <c r="Q236" s="29"/>
    </row>
    <row r="237" spans="1:17" ht="115.5">
      <c r="A237" s="8" t="s">
        <v>364</v>
      </c>
      <c r="B237" s="10" t="s">
        <v>199</v>
      </c>
      <c r="C237" s="10" t="s">
        <v>264</v>
      </c>
      <c r="D237" s="10" t="s">
        <v>289</v>
      </c>
      <c r="E237" s="10"/>
      <c r="F237" s="34">
        <f>SUM(F238:F239)</f>
        <v>82053.59999999999</v>
      </c>
      <c r="G237" s="34">
        <f>SUM(G238:G239)</f>
        <v>82053.59999999999</v>
      </c>
      <c r="H237" s="29"/>
      <c r="I237" s="29"/>
      <c r="J237" s="29"/>
      <c r="K237" s="29"/>
      <c r="L237" s="29"/>
      <c r="M237" s="29"/>
      <c r="N237" s="29"/>
      <c r="O237" s="29"/>
      <c r="P237" s="29"/>
      <c r="Q237" s="29"/>
    </row>
    <row r="238" spans="1:17" ht="16.5">
      <c r="A238" s="61" t="s">
        <v>219</v>
      </c>
      <c r="B238" s="10" t="s">
        <v>199</v>
      </c>
      <c r="C238" s="10" t="s">
        <v>264</v>
      </c>
      <c r="D238" s="10" t="s">
        <v>289</v>
      </c>
      <c r="E238" s="10" t="s">
        <v>305</v>
      </c>
      <c r="F238" s="34">
        <f>'прил.16'!G268</f>
        <v>1719.9</v>
      </c>
      <c r="G238" s="34">
        <f>'прил.16'!H268</f>
        <v>1719.9</v>
      </c>
      <c r="H238" s="29"/>
      <c r="I238" s="29"/>
      <c r="J238" s="29"/>
      <c r="K238" s="29"/>
      <c r="L238" s="29"/>
      <c r="M238" s="29"/>
      <c r="N238" s="29"/>
      <c r="O238" s="29"/>
      <c r="P238" s="29"/>
      <c r="Q238" s="29"/>
    </row>
    <row r="239" spans="1:17" ht="33">
      <c r="A239" s="61" t="s">
        <v>309</v>
      </c>
      <c r="B239" s="10" t="s">
        <v>199</v>
      </c>
      <c r="C239" s="10" t="s">
        <v>264</v>
      </c>
      <c r="D239" s="10" t="s">
        <v>289</v>
      </c>
      <c r="E239" s="10" t="s">
        <v>20</v>
      </c>
      <c r="F239" s="34">
        <f>'прил.16'!G269</f>
        <v>80333.7</v>
      </c>
      <c r="G239" s="34">
        <f>'прил.16'!H269</f>
        <v>80333.7</v>
      </c>
      <c r="H239" s="29"/>
      <c r="I239" s="29"/>
      <c r="J239" s="29"/>
      <c r="K239" s="29"/>
      <c r="L239" s="29"/>
      <c r="M239" s="29"/>
      <c r="N239" s="29"/>
      <c r="O239" s="29"/>
      <c r="P239" s="29"/>
      <c r="Q239" s="29"/>
    </row>
    <row r="240" spans="1:17" ht="82.5">
      <c r="A240" s="86" t="s">
        <v>48</v>
      </c>
      <c r="B240" s="10" t="s">
        <v>199</v>
      </c>
      <c r="C240" s="10" t="s">
        <v>264</v>
      </c>
      <c r="D240" s="10" t="s">
        <v>176</v>
      </c>
      <c r="E240" s="10"/>
      <c r="F240" s="34">
        <f>F242+F241</f>
        <v>80292.1</v>
      </c>
      <c r="G240" s="34">
        <f>G242+G241</f>
        <v>80292.1</v>
      </c>
      <c r="H240" s="29"/>
      <c r="I240" s="29"/>
      <c r="J240" s="29"/>
      <c r="K240" s="29"/>
      <c r="L240" s="29"/>
      <c r="M240" s="29"/>
      <c r="N240" s="29"/>
      <c r="O240" s="29"/>
      <c r="P240" s="29"/>
      <c r="Q240" s="29"/>
    </row>
    <row r="241" spans="1:17" ht="16.5">
      <c r="A241" s="61" t="s">
        <v>219</v>
      </c>
      <c r="B241" s="10" t="s">
        <v>199</v>
      </c>
      <c r="C241" s="10" t="s">
        <v>264</v>
      </c>
      <c r="D241" s="10" t="s">
        <v>176</v>
      </c>
      <c r="E241" s="10" t="s">
        <v>305</v>
      </c>
      <c r="F241" s="34">
        <f>'прил.16'!G271</f>
        <v>249.6</v>
      </c>
      <c r="G241" s="34">
        <f>'прил.16'!H271</f>
        <v>249.6</v>
      </c>
      <c r="H241" s="29"/>
      <c r="I241" s="29"/>
      <c r="J241" s="29"/>
      <c r="K241" s="29"/>
      <c r="L241" s="29"/>
      <c r="M241" s="29"/>
      <c r="N241" s="29"/>
      <c r="O241" s="29"/>
      <c r="P241" s="29"/>
      <c r="Q241" s="29"/>
    </row>
    <row r="242" spans="1:17" ht="33">
      <c r="A242" s="61" t="s">
        <v>309</v>
      </c>
      <c r="B242" s="10" t="s">
        <v>199</v>
      </c>
      <c r="C242" s="10" t="s">
        <v>264</v>
      </c>
      <c r="D242" s="10" t="s">
        <v>176</v>
      </c>
      <c r="E242" s="10" t="s">
        <v>20</v>
      </c>
      <c r="F242" s="34">
        <f>'прил.16'!G272</f>
        <v>80042.5</v>
      </c>
      <c r="G242" s="34">
        <f>'прил.16'!H272</f>
        <v>80042.5</v>
      </c>
      <c r="H242" s="29"/>
      <c r="I242" s="29"/>
      <c r="J242" s="29"/>
      <c r="K242" s="29"/>
      <c r="L242" s="29"/>
      <c r="M242" s="29"/>
      <c r="N242" s="29"/>
      <c r="O242" s="29"/>
      <c r="P242" s="29"/>
      <c r="Q242" s="29"/>
    </row>
    <row r="243" spans="1:17" ht="16.5">
      <c r="A243" s="75" t="s">
        <v>215</v>
      </c>
      <c r="B243" s="10" t="s">
        <v>199</v>
      </c>
      <c r="C243" s="10" t="s">
        <v>199</v>
      </c>
      <c r="D243" s="10"/>
      <c r="E243" s="10"/>
      <c r="F243" s="34">
        <f>F244+F254+F258+F265+F249</f>
        <v>68046.3</v>
      </c>
      <c r="G243" s="34">
        <f>G244+G254+G258+G265+G249</f>
        <v>62430.6</v>
      </c>
      <c r="H243" s="29"/>
      <c r="I243" s="29"/>
      <c r="J243" s="29"/>
      <c r="K243" s="29"/>
      <c r="L243" s="29"/>
      <c r="M243" s="29"/>
      <c r="N243" s="29"/>
      <c r="O243" s="29"/>
      <c r="P243" s="29"/>
      <c r="Q243" s="29"/>
    </row>
    <row r="244" spans="1:17" ht="16.5">
      <c r="A244" s="75" t="s">
        <v>231</v>
      </c>
      <c r="B244" s="10" t="s">
        <v>199</v>
      </c>
      <c r="C244" s="10" t="s">
        <v>199</v>
      </c>
      <c r="D244" s="10" t="s">
        <v>123</v>
      </c>
      <c r="E244" s="10"/>
      <c r="F244" s="34">
        <f>F245+F247</f>
        <v>6942.799999999999</v>
      </c>
      <c r="G244" s="34">
        <f>G245+G247</f>
        <v>6983.2</v>
      </c>
      <c r="H244" s="29"/>
      <c r="I244" s="29"/>
      <c r="J244" s="29"/>
      <c r="K244" s="29"/>
      <c r="L244" s="29"/>
      <c r="M244" s="29"/>
      <c r="N244" s="29"/>
      <c r="O244" s="29"/>
      <c r="P244" s="29"/>
      <c r="Q244" s="29"/>
    </row>
    <row r="245" spans="1:17" ht="16.5">
      <c r="A245" s="75" t="s">
        <v>232</v>
      </c>
      <c r="B245" s="10" t="s">
        <v>199</v>
      </c>
      <c r="C245" s="10" t="s">
        <v>199</v>
      </c>
      <c r="D245" s="10" t="s">
        <v>122</v>
      </c>
      <c r="E245" s="10"/>
      <c r="F245" s="34">
        <f>F246</f>
        <v>1468.1</v>
      </c>
      <c r="G245" s="34">
        <f>G246</f>
        <v>1471.8</v>
      </c>
      <c r="H245" s="29"/>
      <c r="I245" s="29"/>
      <c r="J245" s="29"/>
      <c r="K245" s="29"/>
      <c r="L245" s="29"/>
      <c r="M245" s="29"/>
      <c r="N245" s="29"/>
      <c r="O245" s="29"/>
      <c r="P245" s="29"/>
      <c r="Q245" s="29"/>
    </row>
    <row r="246" spans="1:17" ht="33">
      <c r="A246" s="77" t="s">
        <v>309</v>
      </c>
      <c r="B246" s="10" t="s">
        <v>199</v>
      </c>
      <c r="C246" s="10" t="s">
        <v>199</v>
      </c>
      <c r="D246" s="10" t="s">
        <v>122</v>
      </c>
      <c r="E246" s="10" t="s">
        <v>20</v>
      </c>
      <c r="F246" s="34">
        <f>'прил.16'!G106</f>
        <v>1468.1</v>
      </c>
      <c r="G246" s="34">
        <f>'прил.16'!H106</f>
        <v>1471.8</v>
      </c>
      <c r="H246" s="29"/>
      <c r="I246" s="29"/>
      <c r="J246" s="29"/>
      <c r="K246" s="29"/>
      <c r="L246" s="29"/>
      <c r="M246" s="29"/>
      <c r="N246" s="29"/>
      <c r="O246" s="29"/>
      <c r="P246" s="29"/>
      <c r="Q246" s="29"/>
    </row>
    <row r="247" spans="1:17" ht="16.5">
      <c r="A247" s="8" t="s">
        <v>102</v>
      </c>
      <c r="B247" s="10" t="s">
        <v>199</v>
      </c>
      <c r="C247" s="10" t="s">
        <v>199</v>
      </c>
      <c r="D247" s="10" t="s">
        <v>257</v>
      </c>
      <c r="E247" s="10"/>
      <c r="F247" s="34">
        <f>F248</f>
        <v>5474.7</v>
      </c>
      <c r="G247" s="34">
        <f>G248</f>
        <v>5511.4</v>
      </c>
      <c r="H247" s="29"/>
      <c r="I247" s="29"/>
      <c r="J247" s="29"/>
      <c r="K247" s="29"/>
      <c r="L247" s="29"/>
      <c r="M247" s="29"/>
      <c r="N247" s="29"/>
      <c r="O247" s="29"/>
      <c r="P247" s="29"/>
      <c r="Q247" s="29"/>
    </row>
    <row r="248" spans="1:17" ht="33">
      <c r="A248" s="77" t="s">
        <v>309</v>
      </c>
      <c r="B248" s="10" t="s">
        <v>199</v>
      </c>
      <c r="C248" s="10" t="s">
        <v>199</v>
      </c>
      <c r="D248" s="10" t="s">
        <v>257</v>
      </c>
      <c r="E248" s="10" t="s">
        <v>20</v>
      </c>
      <c r="F248" s="34">
        <f>'прил.16'!G108</f>
        <v>5474.7</v>
      </c>
      <c r="G248" s="34">
        <f>'прил.16'!H108</f>
        <v>5511.4</v>
      </c>
      <c r="H248" s="29"/>
      <c r="I248" s="29"/>
      <c r="J248" s="29"/>
      <c r="K248" s="29"/>
      <c r="L248" s="29"/>
      <c r="M248" s="29"/>
      <c r="N248" s="29"/>
      <c r="O248" s="29"/>
      <c r="P248" s="29"/>
      <c r="Q248" s="29"/>
    </row>
    <row r="249" spans="1:17" ht="16.5">
      <c r="A249" s="8" t="s">
        <v>233</v>
      </c>
      <c r="B249" s="10" t="s">
        <v>199</v>
      </c>
      <c r="C249" s="10" t="s">
        <v>199</v>
      </c>
      <c r="D249" s="10" t="s">
        <v>181</v>
      </c>
      <c r="E249" s="10"/>
      <c r="F249" s="34">
        <f>F250+F252</f>
        <v>7768.3</v>
      </c>
      <c r="G249" s="34">
        <f>G250+G252</f>
        <v>962.5</v>
      </c>
      <c r="H249" s="29"/>
      <c r="I249" s="29"/>
      <c r="J249" s="29"/>
      <c r="K249" s="29"/>
      <c r="L249" s="29"/>
      <c r="M249" s="29"/>
      <c r="N249" s="29"/>
      <c r="O249" s="29"/>
      <c r="P249" s="29"/>
      <c r="Q249" s="29"/>
    </row>
    <row r="250" spans="1:17" ht="16.5">
      <c r="A250" s="77" t="s">
        <v>11</v>
      </c>
      <c r="B250" s="10" t="s">
        <v>199</v>
      </c>
      <c r="C250" s="10" t="s">
        <v>199</v>
      </c>
      <c r="D250" s="10" t="s">
        <v>202</v>
      </c>
      <c r="E250" s="10"/>
      <c r="F250" s="34">
        <f>F251</f>
        <v>6805.8</v>
      </c>
      <c r="G250" s="34">
        <f>G251</f>
        <v>0</v>
      </c>
      <c r="H250" s="29"/>
      <c r="I250" s="29"/>
      <c r="J250" s="29"/>
      <c r="K250" s="29"/>
      <c r="L250" s="29"/>
      <c r="M250" s="29"/>
      <c r="N250" s="29"/>
      <c r="O250" s="29"/>
      <c r="P250" s="29"/>
      <c r="Q250" s="29"/>
    </row>
    <row r="251" spans="1:17" ht="16.5">
      <c r="A251" s="81" t="s">
        <v>379</v>
      </c>
      <c r="B251" s="10" t="s">
        <v>199</v>
      </c>
      <c r="C251" s="10" t="s">
        <v>199</v>
      </c>
      <c r="D251" s="10" t="s">
        <v>202</v>
      </c>
      <c r="E251" s="10" t="s">
        <v>378</v>
      </c>
      <c r="F251" s="34">
        <f>'прил.16'!G499</f>
        <v>6805.8</v>
      </c>
      <c r="G251" s="34">
        <f>'прил.16'!H499</f>
        <v>0</v>
      </c>
      <c r="H251" s="29"/>
      <c r="I251" s="29"/>
      <c r="J251" s="29"/>
      <c r="K251" s="29"/>
      <c r="L251" s="29"/>
      <c r="M251" s="29"/>
      <c r="N251" s="29"/>
      <c r="O251" s="29"/>
      <c r="P251" s="29"/>
      <c r="Q251" s="29"/>
    </row>
    <row r="252" spans="1:17" ht="16.5">
      <c r="A252" s="87" t="s">
        <v>386</v>
      </c>
      <c r="B252" s="43" t="s">
        <v>199</v>
      </c>
      <c r="C252" s="43" t="s">
        <v>199</v>
      </c>
      <c r="D252" s="43" t="s">
        <v>387</v>
      </c>
      <c r="E252" s="43"/>
      <c r="F252" s="34">
        <f>F253</f>
        <v>962.5</v>
      </c>
      <c r="G252" s="34">
        <f>G253</f>
        <v>962.5</v>
      </c>
      <c r="H252" s="29"/>
      <c r="I252" s="29"/>
      <c r="J252" s="29"/>
      <c r="K252" s="29"/>
      <c r="L252" s="29"/>
      <c r="M252" s="29"/>
      <c r="N252" s="29"/>
      <c r="O252" s="29"/>
      <c r="P252" s="29"/>
      <c r="Q252" s="29"/>
    </row>
    <row r="253" spans="1:17" ht="16.5">
      <c r="A253" s="83" t="s">
        <v>388</v>
      </c>
      <c r="B253" s="43" t="s">
        <v>199</v>
      </c>
      <c r="C253" s="43" t="s">
        <v>199</v>
      </c>
      <c r="D253" s="43" t="s">
        <v>387</v>
      </c>
      <c r="E253" s="43" t="s">
        <v>378</v>
      </c>
      <c r="F253" s="34">
        <f>'прил.16'!G501</f>
        <v>962.5</v>
      </c>
      <c r="G253" s="34">
        <f>'прил.16'!H501</f>
        <v>962.5</v>
      </c>
      <c r="H253" s="29"/>
      <c r="I253" s="29"/>
      <c r="J253" s="29"/>
      <c r="K253" s="29"/>
      <c r="L253" s="29"/>
      <c r="M253" s="29"/>
      <c r="N253" s="29"/>
      <c r="O253" s="29"/>
      <c r="P253" s="29"/>
      <c r="Q253" s="29"/>
    </row>
    <row r="254" spans="1:17" ht="16.5">
      <c r="A254" s="88" t="s">
        <v>90</v>
      </c>
      <c r="B254" s="10" t="s">
        <v>199</v>
      </c>
      <c r="C254" s="10" t="s">
        <v>199</v>
      </c>
      <c r="D254" s="10" t="s">
        <v>130</v>
      </c>
      <c r="E254" s="10"/>
      <c r="F254" s="34">
        <f aca="true" t="shared" si="10" ref="F254:G256">F255</f>
        <v>5542.6</v>
      </c>
      <c r="G254" s="34">
        <f t="shared" si="10"/>
        <v>5542.6</v>
      </c>
      <c r="H254" s="29"/>
      <c r="I254" s="29"/>
      <c r="J254" s="29"/>
      <c r="K254" s="29"/>
      <c r="L254" s="29"/>
      <c r="M254" s="29"/>
      <c r="N254" s="29"/>
      <c r="O254" s="29"/>
      <c r="P254" s="29"/>
      <c r="Q254" s="29"/>
    </row>
    <row r="255" spans="1:17" ht="49.5">
      <c r="A255" s="80" t="s">
        <v>72</v>
      </c>
      <c r="B255" s="10" t="s">
        <v>199</v>
      </c>
      <c r="C255" s="10" t="s">
        <v>199</v>
      </c>
      <c r="D255" s="10" t="s">
        <v>286</v>
      </c>
      <c r="E255" s="10"/>
      <c r="F255" s="34">
        <f t="shared" si="10"/>
        <v>5542.6</v>
      </c>
      <c r="G255" s="34">
        <f t="shared" si="10"/>
        <v>5542.6</v>
      </c>
      <c r="H255" s="29"/>
      <c r="I255" s="29"/>
      <c r="J255" s="29"/>
      <c r="K255" s="29"/>
      <c r="L255" s="29"/>
      <c r="M255" s="29"/>
      <c r="N255" s="29"/>
      <c r="O255" s="29"/>
      <c r="P255" s="29"/>
      <c r="Q255" s="29"/>
    </row>
    <row r="256" spans="1:17" ht="16.5">
      <c r="A256" s="74" t="s">
        <v>4</v>
      </c>
      <c r="B256" s="23" t="s">
        <v>199</v>
      </c>
      <c r="C256" s="37" t="s">
        <v>199</v>
      </c>
      <c r="D256" s="37" t="s">
        <v>3</v>
      </c>
      <c r="E256" s="10"/>
      <c r="F256" s="34">
        <f t="shared" si="10"/>
        <v>5542.6</v>
      </c>
      <c r="G256" s="34">
        <f t="shared" si="10"/>
        <v>5542.6</v>
      </c>
      <c r="H256" s="29"/>
      <c r="I256" s="29"/>
      <c r="J256" s="29"/>
      <c r="K256" s="29"/>
      <c r="L256" s="29"/>
      <c r="M256" s="29"/>
      <c r="N256" s="29"/>
      <c r="O256" s="29"/>
      <c r="P256" s="29"/>
      <c r="Q256" s="29"/>
    </row>
    <row r="257" spans="1:17" ht="16.5">
      <c r="A257" s="81" t="s">
        <v>14</v>
      </c>
      <c r="B257" s="35" t="s">
        <v>199</v>
      </c>
      <c r="C257" s="35" t="s">
        <v>199</v>
      </c>
      <c r="D257" s="37" t="s">
        <v>3</v>
      </c>
      <c r="E257" s="35" t="s">
        <v>371</v>
      </c>
      <c r="F257" s="34">
        <f>'прил.16'!G608</f>
        <v>5542.6</v>
      </c>
      <c r="G257" s="34">
        <f>'прил.16'!H608</f>
        <v>5542.6</v>
      </c>
      <c r="H257" s="29"/>
      <c r="I257" s="29"/>
      <c r="J257" s="29"/>
      <c r="K257" s="29"/>
      <c r="L257" s="29"/>
      <c r="M257" s="29"/>
      <c r="N257" s="29"/>
      <c r="O257" s="29"/>
      <c r="P257" s="29"/>
      <c r="Q257" s="29"/>
    </row>
    <row r="258" spans="1:17" s="52" customFormat="1" ht="16.5">
      <c r="A258" s="8" t="s">
        <v>284</v>
      </c>
      <c r="B258" s="10" t="s">
        <v>199</v>
      </c>
      <c r="C258" s="10" t="s">
        <v>199</v>
      </c>
      <c r="D258" s="10" t="s">
        <v>285</v>
      </c>
      <c r="E258" s="10"/>
      <c r="F258" s="34">
        <f>F259+F262</f>
        <v>46923.9</v>
      </c>
      <c r="G258" s="34">
        <f>G259+G262</f>
        <v>46923.9</v>
      </c>
      <c r="H258" s="29"/>
      <c r="I258" s="29"/>
      <c r="J258" s="29"/>
      <c r="K258" s="29"/>
      <c r="L258" s="29"/>
      <c r="M258" s="29"/>
      <c r="N258" s="29"/>
      <c r="O258" s="29"/>
      <c r="P258" s="29"/>
      <c r="Q258" s="29"/>
    </row>
    <row r="259" spans="1:7" s="29" customFormat="1" ht="16.5">
      <c r="A259" s="61" t="s">
        <v>288</v>
      </c>
      <c r="B259" s="10" t="s">
        <v>199</v>
      </c>
      <c r="C259" s="10" t="s">
        <v>199</v>
      </c>
      <c r="D259" s="10" t="s">
        <v>287</v>
      </c>
      <c r="E259" s="10"/>
      <c r="F259" s="34">
        <f>F260</f>
        <v>12683.4</v>
      </c>
      <c r="G259" s="34">
        <f>G260</f>
        <v>12683.4</v>
      </c>
    </row>
    <row r="260" spans="1:7" s="29" customFormat="1" ht="115.5">
      <c r="A260" s="8" t="s">
        <v>364</v>
      </c>
      <c r="B260" s="10" t="s">
        <v>199</v>
      </c>
      <c r="C260" s="10" t="s">
        <v>199</v>
      </c>
      <c r="D260" s="10" t="s">
        <v>289</v>
      </c>
      <c r="E260" s="10"/>
      <c r="F260" s="34">
        <f>SUM(F261:F261)</f>
        <v>12683.4</v>
      </c>
      <c r="G260" s="34">
        <f>SUM(G261:G261)</f>
        <v>12683.4</v>
      </c>
    </row>
    <row r="261" spans="1:17" ht="16.5">
      <c r="A261" s="61" t="s">
        <v>377</v>
      </c>
      <c r="B261" s="10" t="s">
        <v>199</v>
      </c>
      <c r="C261" s="10" t="s">
        <v>199</v>
      </c>
      <c r="D261" s="10" t="s">
        <v>289</v>
      </c>
      <c r="E261" s="10" t="s">
        <v>378</v>
      </c>
      <c r="F261" s="34">
        <f>'прил.16'!G277</f>
        <v>12683.4</v>
      </c>
      <c r="G261" s="34">
        <f>'прил.16'!H277</f>
        <v>12683.4</v>
      </c>
      <c r="H261" s="29"/>
      <c r="I261" s="29"/>
      <c r="J261" s="29"/>
      <c r="K261" s="29"/>
      <c r="L261" s="29"/>
      <c r="M261" s="29"/>
      <c r="N261" s="29"/>
      <c r="O261" s="29"/>
      <c r="P261" s="29"/>
      <c r="Q261" s="29"/>
    </row>
    <row r="262" spans="1:17" ht="99">
      <c r="A262" s="77" t="s">
        <v>6</v>
      </c>
      <c r="B262" s="35" t="s">
        <v>199</v>
      </c>
      <c r="C262" s="35" t="s">
        <v>199</v>
      </c>
      <c r="D262" s="35" t="s">
        <v>282</v>
      </c>
      <c r="E262" s="35"/>
      <c r="F262" s="34">
        <f>SUM(F263:F264)</f>
        <v>34240.5</v>
      </c>
      <c r="G262" s="34">
        <f>SUM(G263:G264)</f>
        <v>34240.5</v>
      </c>
      <c r="H262" s="29"/>
      <c r="I262" s="29"/>
      <c r="J262" s="29"/>
      <c r="K262" s="29"/>
      <c r="L262" s="29"/>
      <c r="M262" s="29"/>
      <c r="N262" s="29"/>
      <c r="O262" s="29"/>
      <c r="P262" s="29"/>
      <c r="Q262" s="29"/>
    </row>
    <row r="263" spans="1:17" ht="16.5">
      <c r="A263" s="61" t="s">
        <v>377</v>
      </c>
      <c r="B263" s="35" t="s">
        <v>199</v>
      </c>
      <c r="C263" s="35" t="s">
        <v>199</v>
      </c>
      <c r="D263" s="35" t="s">
        <v>282</v>
      </c>
      <c r="E263" s="35" t="s">
        <v>378</v>
      </c>
      <c r="F263" s="34">
        <f>'прил.16'!G504</f>
        <v>34009.1</v>
      </c>
      <c r="G263" s="34">
        <f>'прил.16'!H504</f>
        <v>34009.1</v>
      </c>
      <c r="H263" s="29"/>
      <c r="I263" s="29"/>
      <c r="J263" s="29"/>
      <c r="K263" s="29"/>
      <c r="L263" s="29"/>
      <c r="M263" s="29"/>
      <c r="N263" s="29"/>
      <c r="O263" s="29"/>
      <c r="P263" s="29"/>
      <c r="Q263" s="29"/>
    </row>
    <row r="264" spans="1:17" ht="16.5">
      <c r="A264" s="77" t="s">
        <v>308</v>
      </c>
      <c r="B264" s="35" t="s">
        <v>199</v>
      </c>
      <c r="C264" s="35" t="s">
        <v>199</v>
      </c>
      <c r="D264" s="35" t="s">
        <v>282</v>
      </c>
      <c r="E264" s="35" t="s">
        <v>279</v>
      </c>
      <c r="F264" s="34">
        <f>'прил.16'!G505</f>
        <v>231.4</v>
      </c>
      <c r="G264" s="34">
        <f>'прил.16'!H505</f>
        <v>231.4</v>
      </c>
      <c r="H264" s="29"/>
      <c r="I264" s="29"/>
      <c r="J264" s="29"/>
      <c r="K264" s="29"/>
      <c r="L264" s="29"/>
      <c r="M264" s="29"/>
      <c r="N264" s="29"/>
      <c r="O264" s="29"/>
      <c r="P264" s="29"/>
      <c r="Q264" s="29"/>
    </row>
    <row r="265" spans="1:17" ht="16.5">
      <c r="A265" s="75" t="s">
        <v>106</v>
      </c>
      <c r="B265" s="10" t="s">
        <v>199</v>
      </c>
      <c r="C265" s="10" t="s">
        <v>199</v>
      </c>
      <c r="D265" s="10" t="s">
        <v>115</v>
      </c>
      <c r="E265" s="10"/>
      <c r="F265" s="34">
        <f>F266</f>
        <v>868.6999999999999</v>
      </c>
      <c r="G265" s="34">
        <f>G266</f>
        <v>2018.4</v>
      </c>
      <c r="H265" s="29"/>
      <c r="I265" s="29"/>
      <c r="J265" s="29"/>
      <c r="K265" s="29"/>
      <c r="L265" s="29"/>
      <c r="M265" s="29"/>
      <c r="N265" s="29"/>
      <c r="O265" s="29"/>
      <c r="P265" s="29"/>
      <c r="Q265" s="29"/>
    </row>
    <row r="266" spans="1:17" ht="16.5">
      <c r="A266" s="75" t="s">
        <v>90</v>
      </c>
      <c r="B266" s="10" t="s">
        <v>199</v>
      </c>
      <c r="C266" s="10" t="s">
        <v>199</v>
      </c>
      <c r="D266" s="10" t="s">
        <v>116</v>
      </c>
      <c r="E266" s="10"/>
      <c r="F266" s="34">
        <f>F267+F269+F271</f>
        <v>868.6999999999999</v>
      </c>
      <c r="G266" s="34">
        <f>G267+G269+G271</f>
        <v>2018.4</v>
      </c>
      <c r="H266" s="29"/>
      <c r="I266" s="29"/>
      <c r="J266" s="29"/>
      <c r="K266" s="29"/>
      <c r="L266" s="29"/>
      <c r="M266" s="29"/>
      <c r="N266" s="29"/>
      <c r="O266" s="29"/>
      <c r="P266" s="29"/>
      <c r="Q266" s="29"/>
    </row>
    <row r="267" spans="1:17" ht="16.5">
      <c r="A267" s="75" t="s">
        <v>36</v>
      </c>
      <c r="B267" s="10" t="s">
        <v>199</v>
      </c>
      <c r="C267" s="10" t="s">
        <v>199</v>
      </c>
      <c r="D267" s="10" t="s">
        <v>120</v>
      </c>
      <c r="E267" s="10"/>
      <c r="F267" s="34">
        <f>F268</f>
        <v>715</v>
      </c>
      <c r="G267" s="34">
        <f>G268</f>
        <v>715</v>
      </c>
      <c r="H267" s="29"/>
      <c r="I267" s="29"/>
      <c r="J267" s="29"/>
      <c r="K267" s="29"/>
      <c r="L267" s="29"/>
      <c r="M267" s="29"/>
      <c r="N267" s="29"/>
      <c r="O267" s="29"/>
      <c r="P267" s="29"/>
      <c r="Q267" s="29"/>
    </row>
    <row r="268" spans="1:17" ht="16.5">
      <c r="A268" s="77" t="s">
        <v>308</v>
      </c>
      <c r="B268" s="10" t="s">
        <v>199</v>
      </c>
      <c r="C268" s="10" t="s">
        <v>199</v>
      </c>
      <c r="D268" s="10" t="s">
        <v>120</v>
      </c>
      <c r="E268" s="10" t="s">
        <v>279</v>
      </c>
      <c r="F268" s="34">
        <f>'прил.16'!G112</f>
        <v>715</v>
      </c>
      <c r="G268" s="34">
        <f>'прил.16'!H112</f>
        <v>715</v>
      </c>
      <c r="H268" s="29"/>
      <c r="I268" s="29"/>
      <c r="J268" s="29"/>
      <c r="K268" s="29"/>
      <c r="L268" s="29"/>
      <c r="M268" s="29"/>
      <c r="N268" s="29"/>
      <c r="O268" s="29"/>
      <c r="P268" s="29"/>
      <c r="Q268" s="29"/>
    </row>
    <row r="269" spans="1:17" ht="49.5">
      <c r="A269" s="61" t="s">
        <v>10</v>
      </c>
      <c r="B269" s="35" t="s">
        <v>199</v>
      </c>
      <c r="C269" s="35" t="s">
        <v>199</v>
      </c>
      <c r="D269" s="35" t="s">
        <v>224</v>
      </c>
      <c r="E269" s="35"/>
      <c r="F269" s="34">
        <f>F270</f>
        <v>12.3</v>
      </c>
      <c r="G269" s="34">
        <f>G270</f>
        <v>83.4</v>
      </c>
      <c r="H269" s="29"/>
      <c r="I269" s="29"/>
      <c r="J269" s="29"/>
      <c r="K269" s="29"/>
      <c r="L269" s="29"/>
      <c r="M269" s="29"/>
      <c r="N269" s="29"/>
      <c r="O269" s="29"/>
      <c r="P269" s="29"/>
      <c r="Q269" s="29"/>
    </row>
    <row r="270" spans="1:17" ht="16.5">
      <c r="A270" s="77" t="s">
        <v>308</v>
      </c>
      <c r="B270" s="35" t="s">
        <v>199</v>
      </c>
      <c r="C270" s="35" t="s">
        <v>199</v>
      </c>
      <c r="D270" s="35" t="s">
        <v>224</v>
      </c>
      <c r="E270" s="35" t="s">
        <v>279</v>
      </c>
      <c r="F270" s="34">
        <f>'прил.16'!G114</f>
        <v>12.3</v>
      </c>
      <c r="G270" s="34">
        <f>'прил.16'!H114</f>
        <v>83.4</v>
      </c>
      <c r="H270" s="29"/>
      <c r="I270" s="29"/>
      <c r="J270" s="29"/>
      <c r="K270" s="29"/>
      <c r="L270" s="29"/>
      <c r="M270" s="29"/>
      <c r="N270" s="29"/>
      <c r="O270" s="29"/>
      <c r="P270" s="29"/>
      <c r="Q270" s="29"/>
    </row>
    <row r="271" spans="1:17" ht="33">
      <c r="A271" s="89" t="s">
        <v>405</v>
      </c>
      <c r="B271" s="10" t="s">
        <v>199</v>
      </c>
      <c r="C271" s="10" t="s">
        <v>199</v>
      </c>
      <c r="D271" s="10" t="s">
        <v>400</v>
      </c>
      <c r="E271" s="10"/>
      <c r="F271" s="34">
        <f>F272</f>
        <v>141.4</v>
      </c>
      <c r="G271" s="34">
        <f>G272</f>
        <v>1220</v>
      </c>
      <c r="H271" s="29"/>
      <c r="I271" s="29"/>
      <c r="J271" s="29"/>
      <c r="K271" s="29"/>
      <c r="L271" s="29"/>
      <c r="M271" s="29"/>
      <c r="N271" s="29"/>
      <c r="O271" s="29"/>
      <c r="P271" s="29"/>
      <c r="Q271" s="29"/>
    </row>
    <row r="272" spans="1:17" ht="16.5">
      <c r="A272" s="90" t="s">
        <v>14</v>
      </c>
      <c r="B272" s="10" t="s">
        <v>199</v>
      </c>
      <c r="C272" s="10" t="s">
        <v>199</v>
      </c>
      <c r="D272" s="10" t="s">
        <v>400</v>
      </c>
      <c r="E272" s="10" t="s">
        <v>371</v>
      </c>
      <c r="F272" s="34">
        <f>'прил.16'!G612</f>
        <v>141.4</v>
      </c>
      <c r="G272" s="34">
        <f>'прил.16'!H612</f>
        <v>1220</v>
      </c>
      <c r="H272" s="29"/>
      <c r="I272" s="29"/>
      <c r="J272" s="29"/>
      <c r="K272" s="29"/>
      <c r="L272" s="29"/>
      <c r="M272" s="29"/>
      <c r="N272" s="29"/>
      <c r="O272" s="29"/>
      <c r="P272" s="29"/>
      <c r="Q272" s="29"/>
    </row>
    <row r="273" spans="1:17" ht="16.5">
      <c r="A273" s="75" t="s">
        <v>336</v>
      </c>
      <c r="B273" s="10" t="s">
        <v>199</v>
      </c>
      <c r="C273" s="10" t="s">
        <v>294</v>
      </c>
      <c r="D273" s="10"/>
      <c r="E273" s="10"/>
      <c r="F273" s="34">
        <f>F274+F280+F289+F283+F277</f>
        <v>176322.50000000003</v>
      </c>
      <c r="G273" s="34">
        <f>G274+G280+G289+G283+G277</f>
        <v>116548.5</v>
      </c>
      <c r="H273" s="29"/>
      <c r="I273" s="29"/>
      <c r="J273" s="29"/>
      <c r="K273" s="29"/>
      <c r="L273" s="29"/>
      <c r="M273" s="29"/>
      <c r="N273" s="29"/>
      <c r="O273" s="29"/>
      <c r="P273" s="29"/>
      <c r="Q273" s="29"/>
    </row>
    <row r="274" spans="1:17" ht="33">
      <c r="A274" s="8" t="s">
        <v>311</v>
      </c>
      <c r="B274" s="10" t="s">
        <v>199</v>
      </c>
      <c r="C274" s="10" t="s">
        <v>294</v>
      </c>
      <c r="D274" s="10" t="s">
        <v>290</v>
      </c>
      <c r="E274" s="10"/>
      <c r="F274" s="34">
        <f>F275</f>
        <v>16759.1</v>
      </c>
      <c r="G274" s="34">
        <f>G275</f>
        <v>16759.1</v>
      </c>
      <c r="H274" s="29"/>
      <c r="I274" s="29"/>
      <c r="J274" s="29"/>
      <c r="K274" s="29"/>
      <c r="L274" s="29"/>
      <c r="M274" s="29"/>
      <c r="N274" s="29"/>
      <c r="O274" s="29"/>
      <c r="P274" s="29"/>
      <c r="Q274" s="29"/>
    </row>
    <row r="275" spans="1:17" ht="16.5">
      <c r="A275" s="8" t="s">
        <v>315</v>
      </c>
      <c r="B275" s="10" t="s">
        <v>214</v>
      </c>
      <c r="C275" s="10" t="s">
        <v>342</v>
      </c>
      <c r="D275" s="10" t="s">
        <v>292</v>
      </c>
      <c r="E275" s="10"/>
      <c r="F275" s="34">
        <f>F276</f>
        <v>16759.1</v>
      </c>
      <c r="G275" s="34">
        <f>G276</f>
        <v>16759.1</v>
      </c>
      <c r="H275" s="29"/>
      <c r="I275" s="29"/>
      <c r="J275" s="29"/>
      <c r="K275" s="29"/>
      <c r="L275" s="29"/>
      <c r="M275" s="29"/>
      <c r="N275" s="29"/>
      <c r="O275" s="29"/>
      <c r="P275" s="29"/>
      <c r="Q275" s="29"/>
    </row>
    <row r="276" spans="1:17" ht="16.5">
      <c r="A276" s="8" t="s">
        <v>313</v>
      </c>
      <c r="B276" s="10" t="s">
        <v>199</v>
      </c>
      <c r="C276" s="10" t="s">
        <v>294</v>
      </c>
      <c r="D276" s="10" t="s">
        <v>292</v>
      </c>
      <c r="E276" s="10" t="s">
        <v>35</v>
      </c>
      <c r="F276" s="34">
        <f>'прил.16'!G281</f>
        <v>16759.1</v>
      </c>
      <c r="G276" s="34">
        <f>'прил.16'!H281</f>
        <v>16759.1</v>
      </c>
      <c r="H276" s="29"/>
      <c r="I276" s="29"/>
      <c r="J276" s="29"/>
      <c r="K276" s="29"/>
      <c r="L276" s="29"/>
      <c r="M276" s="29"/>
      <c r="N276" s="29"/>
      <c r="O276" s="29"/>
      <c r="P276" s="29"/>
      <c r="Q276" s="29"/>
    </row>
    <row r="277" spans="1:17" ht="16.5">
      <c r="A277" s="91" t="s">
        <v>402</v>
      </c>
      <c r="B277" s="35" t="s">
        <v>199</v>
      </c>
      <c r="C277" s="35" t="s">
        <v>294</v>
      </c>
      <c r="D277" s="35" t="s">
        <v>390</v>
      </c>
      <c r="E277" s="35"/>
      <c r="F277" s="34">
        <f>F278</f>
        <v>2245.1</v>
      </c>
      <c r="G277" s="34">
        <f>G278</f>
        <v>2278.7</v>
      </c>
      <c r="H277" s="29"/>
      <c r="I277" s="29"/>
      <c r="J277" s="29"/>
      <c r="K277" s="29"/>
      <c r="L277" s="29"/>
      <c r="M277" s="29"/>
      <c r="N277" s="29"/>
      <c r="O277" s="29"/>
      <c r="P277" s="29"/>
      <c r="Q277" s="29"/>
    </row>
    <row r="278" spans="1:17" ht="16.5">
      <c r="A278" s="87" t="s">
        <v>102</v>
      </c>
      <c r="B278" s="35" t="s">
        <v>199</v>
      </c>
      <c r="C278" s="35" t="s">
        <v>294</v>
      </c>
      <c r="D278" s="35" t="s">
        <v>391</v>
      </c>
      <c r="E278" s="35"/>
      <c r="F278" s="34">
        <f>F279</f>
        <v>2245.1</v>
      </c>
      <c r="G278" s="34">
        <f>G279</f>
        <v>2278.7</v>
      </c>
      <c r="H278" s="29"/>
      <c r="I278" s="29"/>
      <c r="J278" s="29"/>
      <c r="K278" s="29"/>
      <c r="L278" s="29"/>
      <c r="M278" s="29"/>
      <c r="N278" s="29"/>
      <c r="O278" s="29"/>
      <c r="P278" s="29"/>
      <c r="Q278" s="29"/>
    </row>
    <row r="279" spans="1:17" ht="33">
      <c r="A279" s="61" t="s">
        <v>309</v>
      </c>
      <c r="B279" s="35" t="s">
        <v>199</v>
      </c>
      <c r="C279" s="35" t="s">
        <v>294</v>
      </c>
      <c r="D279" s="35" t="s">
        <v>391</v>
      </c>
      <c r="E279" s="35" t="s">
        <v>20</v>
      </c>
      <c r="F279" s="34">
        <f>'прил.16'!G284</f>
        <v>2245.1</v>
      </c>
      <c r="G279" s="34">
        <f>'прил.16'!H284</f>
        <v>2278.7</v>
      </c>
      <c r="H279" s="29"/>
      <c r="I279" s="29"/>
      <c r="J279" s="29"/>
      <c r="K279" s="29"/>
      <c r="L279" s="29"/>
      <c r="M279" s="29"/>
      <c r="N279" s="29"/>
      <c r="O279" s="29"/>
      <c r="P279" s="29"/>
      <c r="Q279" s="29"/>
    </row>
    <row r="280" spans="1:17" ht="49.5">
      <c r="A280" s="8" t="s">
        <v>62</v>
      </c>
      <c r="B280" s="10" t="s">
        <v>199</v>
      </c>
      <c r="C280" s="10" t="s">
        <v>294</v>
      </c>
      <c r="D280" s="10" t="s">
        <v>206</v>
      </c>
      <c r="E280" s="10"/>
      <c r="F280" s="34">
        <f>F281</f>
        <v>49928.4</v>
      </c>
      <c r="G280" s="34">
        <f>G281</f>
        <v>50150.6</v>
      </c>
      <c r="H280" s="29"/>
      <c r="I280" s="29"/>
      <c r="J280" s="29"/>
      <c r="K280" s="29"/>
      <c r="L280" s="29"/>
      <c r="M280" s="29"/>
      <c r="N280" s="29"/>
      <c r="O280" s="29"/>
      <c r="P280" s="29"/>
      <c r="Q280" s="29"/>
    </row>
    <row r="281" spans="1:17" ht="16.5">
      <c r="A281" s="77" t="s">
        <v>102</v>
      </c>
      <c r="B281" s="23" t="s">
        <v>199</v>
      </c>
      <c r="C281" s="23" t="s">
        <v>294</v>
      </c>
      <c r="D281" s="23" t="s">
        <v>207</v>
      </c>
      <c r="E281" s="10"/>
      <c r="F281" s="34">
        <f>F282</f>
        <v>49928.4</v>
      </c>
      <c r="G281" s="34">
        <f>G282</f>
        <v>50150.6</v>
      </c>
      <c r="H281" s="29"/>
      <c r="I281" s="29"/>
      <c r="J281" s="29"/>
      <c r="K281" s="29"/>
      <c r="L281" s="29"/>
      <c r="M281" s="29"/>
      <c r="N281" s="29"/>
      <c r="O281" s="29"/>
      <c r="P281" s="29"/>
      <c r="Q281" s="29"/>
    </row>
    <row r="282" spans="1:17" ht="33">
      <c r="A282" s="61" t="s">
        <v>309</v>
      </c>
      <c r="B282" s="35" t="s">
        <v>199</v>
      </c>
      <c r="C282" s="35" t="s">
        <v>294</v>
      </c>
      <c r="D282" s="35" t="s">
        <v>207</v>
      </c>
      <c r="E282" s="35" t="s">
        <v>20</v>
      </c>
      <c r="F282" s="34">
        <f>'прил.16'!G287</f>
        <v>49928.4</v>
      </c>
      <c r="G282" s="34">
        <f>'прил.16'!H287</f>
        <v>50150.6</v>
      </c>
      <c r="H282" s="29"/>
      <c r="I282" s="29"/>
      <c r="J282" s="29"/>
      <c r="K282" s="29"/>
      <c r="L282" s="29"/>
      <c r="M282" s="29"/>
      <c r="N282" s="29"/>
      <c r="O282" s="29"/>
      <c r="P282" s="29"/>
      <c r="Q282" s="29"/>
    </row>
    <row r="283" spans="1:17" ht="16.5">
      <c r="A283" s="8" t="s">
        <v>284</v>
      </c>
      <c r="B283" s="10" t="s">
        <v>199</v>
      </c>
      <c r="C283" s="10" t="s">
        <v>294</v>
      </c>
      <c r="D283" s="10" t="s">
        <v>285</v>
      </c>
      <c r="E283" s="10"/>
      <c r="F283" s="34">
        <f>F287+F284</f>
        <v>36625.8</v>
      </c>
      <c r="G283" s="34">
        <f>G287+G284</f>
        <v>36625.8</v>
      </c>
      <c r="H283" s="29"/>
      <c r="I283" s="29"/>
      <c r="J283" s="29"/>
      <c r="K283" s="29"/>
      <c r="L283" s="29"/>
      <c r="M283" s="29"/>
      <c r="N283" s="29"/>
      <c r="O283" s="29"/>
      <c r="P283" s="29"/>
      <c r="Q283" s="29"/>
    </row>
    <row r="284" spans="1:17" ht="16.5">
      <c r="A284" s="61" t="s">
        <v>288</v>
      </c>
      <c r="B284" s="23" t="s">
        <v>199</v>
      </c>
      <c r="C284" s="23" t="s">
        <v>294</v>
      </c>
      <c r="D284" s="23" t="s">
        <v>287</v>
      </c>
      <c r="E284" s="23"/>
      <c r="F284" s="34">
        <f>F285</f>
        <v>30796</v>
      </c>
      <c r="G284" s="34">
        <f>G285</f>
        <v>30796</v>
      </c>
      <c r="H284" s="29"/>
      <c r="I284" s="29"/>
      <c r="J284" s="29"/>
      <c r="K284" s="29"/>
      <c r="L284" s="29"/>
      <c r="M284" s="29"/>
      <c r="N284" s="29"/>
      <c r="O284" s="29"/>
      <c r="P284" s="29"/>
      <c r="Q284" s="29"/>
    </row>
    <row r="285" spans="1:17" ht="66">
      <c r="A285" s="61" t="s">
        <v>8</v>
      </c>
      <c r="B285" s="23" t="s">
        <v>199</v>
      </c>
      <c r="C285" s="23" t="s">
        <v>294</v>
      </c>
      <c r="D285" s="23" t="s">
        <v>7</v>
      </c>
      <c r="E285" s="23"/>
      <c r="F285" s="34">
        <f>F286</f>
        <v>30796</v>
      </c>
      <c r="G285" s="34">
        <f>G286</f>
        <v>30796</v>
      </c>
      <c r="H285" s="29"/>
      <c r="I285" s="29"/>
      <c r="J285" s="29"/>
      <c r="K285" s="29"/>
      <c r="L285" s="29"/>
      <c r="M285" s="29"/>
      <c r="N285" s="29"/>
      <c r="O285" s="29"/>
      <c r="P285" s="29"/>
      <c r="Q285" s="29"/>
    </row>
    <row r="286" spans="1:17" ht="33">
      <c r="A286" s="61" t="s">
        <v>309</v>
      </c>
      <c r="B286" s="23" t="s">
        <v>199</v>
      </c>
      <c r="C286" s="23" t="s">
        <v>294</v>
      </c>
      <c r="D286" s="23" t="s">
        <v>7</v>
      </c>
      <c r="E286" s="23" t="s">
        <v>20</v>
      </c>
      <c r="F286" s="34">
        <f>'прил.16'!G291</f>
        <v>30796</v>
      </c>
      <c r="G286" s="34">
        <f>'прил.16'!H291</f>
        <v>30796</v>
      </c>
      <c r="H286" s="29"/>
      <c r="I286" s="29"/>
      <c r="J286" s="29"/>
      <c r="K286" s="29"/>
      <c r="L286" s="29"/>
      <c r="M286" s="29"/>
      <c r="N286" s="29"/>
      <c r="O286" s="29"/>
      <c r="P286" s="29"/>
      <c r="Q286" s="29"/>
    </row>
    <row r="287" spans="1:17" ht="33">
      <c r="A287" s="61" t="s">
        <v>43</v>
      </c>
      <c r="B287" s="10" t="s">
        <v>199</v>
      </c>
      <c r="C287" s="10" t="s">
        <v>294</v>
      </c>
      <c r="D287" s="10" t="s">
        <v>25</v>
      </c>
      <c r="E287" s="10"/>
      <c r="F287" s="34">
        <f>F288</f>
        <v>5829.8</v>
      </c>
      <c r="G287" s="34">
        <f>G288</f>
        <v>5829.8</v>
      </c>
      <c r="H287" s="29"/>
      <c r="I287" s="29"/>
      <c r="J287" s="29"/>
      <c r="K287" s="29"/>
      <c r="L287" s="29"/>
      <c r="M287" s="29"/>
      <c r="N287" s="29"/>
      <c r="O287" s="29"/>
      <c r="P287" s="29"/>
      <c r="Q287" s="29"/>
    </row>
    <row r="288" spans="1:17" ht="16.5">
      <c r="A288" s="61" t="s">
        <v>313</v>
      </c>
      <c r="B288" s="10" t="s">
        <v>199</v>
      </c>
      <c r="C288" s="10" t="s">
        <v>294</v>
      </c>
      <c r="D288" s="10" t="s">
        <v>25</v>
      </c>
      <c r="E288" s="10" t="s">
        <v>35</v>
      </c>
      <c r="F288" s="34">
        <f>'прил.16'!G293</f>
        <v>5829.8</v>
      </c>
      <c r="G288" s="34">
        <f>'прил.16'!H293</f>
        <v>5829.8</v>
      </c>
      <c r="H288" s="29"/>
      <c r="I288" s="29"/>
      <c r="J288" s="29"/>
      <c r="K288" s="29"/>
      <c r="L288" s="29"/>
      <c r="M288" s="29"/>
      <c r="N288" s="29"/>
      <c r="O288" s="29"/>
      <c r="P288" s="29"/>
      <c r="Q288" s="29"/>
    </row>
    <row r="289" spans="1:17" ht="16.5">
      <c r="A289" s="75" t="s">
        <v>106</v>
      </c>
      <c r="B289" s="10" t="s">
        <v>199</v>
      </c>
      <c r="C289" s="10" t="s">
        <v>294</v>
      </c>
      <c r="D289" s="10" t="s">
        <v>115</v>
      </c>
      <c r="E289" s="10"/>
      <c r="F289" s="34">
        <f>F290+F308</f>
        <v>70764.1</v>
      </c>
      <c r="G289" s="34">
        <f>G290+G308</f>
        <v>10734.300000000001</v>
      </c>
      <c r="H289" s="29"/>
      <c r="I289" s="29"/>
      <c r="J289" s="29"/>
      <c r="K289" s="29"/>
      <c r="L289" s="29"/>
      <c r="M289" s="29"/>
      <c r="N289" s="29"/>
      <c r="O289" s="29"/>
      <c r="P289" s="29"/>
      <c r="Q289" s="29"/>
    </row>
    <row r="290" spans="1:17" ht="16.5">
      <c r="A290" s="75" t="s">
        <v>90</v>
      </c>
      <c r="B290" s="10" t="s">
        <v>199</v>
      </c>
      <c r="C290" s="10" t="s">
        <v>294</v>
      </c>
      <c r="D290" s="10" t="s">
        <v>116</v>
      </c>
      <c r="E290" s="10"/>
      <c r="F290" s="34">
        <f>F291+F293+F299+F305+F297+F303</f>
        <v>24183.5</v>
      </c>
      <c r="G290" s="34">
        <f>G291+G293+G299+G305+G297+G303</f>
        <v>10734.300000000001</v>
      </c>
      <c r="H290" s="29"/>
      <c r="I290" s="29"/>
      <c r="J290" s="29"/>
      <c r="K290" s="29"/>
      <c r="L290" s="29"/>
      <c r="M290" s="29"/>
      <c r="N290" s="29"/>
      <c r="O290" s="29"/>
      <c r="P290" s="29"/>
      <c r="Q290" s="29"/>
    </row>
    <row r="291" spans="1:17" ht="16.5">
      <c r="A291" s="75" t="s">
        <v>36</v>
      </c>
      <c r="B291" s="10" t="s">
        <v>205</v>
      </c>
      <c r="C291" s="10" t="s">
        <v>294</v>
      </c>
      <c r="D291" s="10" t="s">
        <v>120</v>
      </c>
      <c r="E291" s="10"/>
      <c r="F291" s="34">
        <f>F292</f>
        <v>1726.7</v>
      </c>
      <c r="G291" s="34">
        <f>G292</f>
        <v>1668</v>
      </c>
      <c r="H291" s="29"/>
      <c r="I291" s="29"/>
      <c r="J291" s="29"/>
      <c r="K291" s="29"/>
      <c r="L291" s="29"/>
      <c r="M291" s="29"/>
      <c r="N291" s="29"/>
      <c r="O291" s="29"/>
      <c r="P291" s="29"/>
      <c r="Q291" s="29"/>
    </row>
    <row r="292" spans="1:17" ht="16.5">
      <c r="A292" s="61" t="s">
        <v>308</v>
      </c>
      <c r="B292" s="10" t="s">
        <v>205</v>
      </c>
      <c r="C292" s="10" t="s">
        <v>294</v>
      </c>
      <c r="D292" s="10" t="s">
        <v>120</v>
      </c>
      <c r="E292" s="10" t="s">
        <v>279</v>
      </c>
      <c r="F292" s="34">
        <f>'прил.16'!G297+'прил.16'!G381</f>
        <v>1726.7</v>
      </c>
      <c r="G292" s="34">
        <f>'прил.16'!H297+'прил.16'!H381</f>
        <v>1668</v>
      </c>
      <c r="H292" s="29"/>
      <c r="I292" s="29"/>
      <c r="J292" s="29"/>
      <c r="K292" s="29"/>
      <c r="L292" s="29"/>
      <c r="M292" s="29"/>
      <c r="N292" s="29"/>
      <c r="O292" s="29"/>
      <c r="P292" s="29"/>
      <c r="Q292" s="29"/>
    </row>
    <row r="293" spans="1:17" ht="16.5">
      <c r="A293" s="75" t="s">
        <v>256</v>
      </c>
      <c r="B293" s="10" t="s">
        <v>205</v>
      </c>
      <c r="C293" s="10" t="s">
        <v>294</v>
      </c>
      <c r="D293" s="10" t="s">
        <v>118</v>
      </c>
      <c r="E293" s="10"/>
      <c r="F293" s="34">
        <f>F295+F296+F294</f>
        <v>737.1</v>
      </c>
      <c r="G293" s="34">
        <f>G295+G296+G294</f>
        <v>737.0999999999999</v>
      </c>
      <c r="H293" s="29"/>
      <c r="I293" s="29"/>
      <c r="J293" s="29"/>
      <c r="K293" s="29"/>
      <c r="L293" s="29"/>
      <c r="M293" s="29"/>
      <c r="N293" s="29"/>
      <c r="O293" s="29"/>
      <c r="P293" s="29"/>
      <c r="Q293" s="29"/>
    </row>
    <row r="294" spans="1:17" ht="16.5">
      <c r="A294" s="77" t="s">
        <v>246</v>
      </c>
      <c r="B294" s="35" t="s">
        <v>199</v>
      </c>
      <c r="C294" s="35" t="s">
        <v>294</v>
      </c>
      <c r="D294" s="35" t="s">
        <v>118</v>
      </c>
      <c r="E294" s="35" t="s">
        <v>334</v>
      </c>
      <c r="F294" s="34">
        <f>'прил.16'!G299</f>
        <v>104</v>
      </c>
      <c r="G294" s="34">
        <f>'прил.16'!H299</f>
        <v>166.7</v>
      </c>
      <c r="H294" s="29"/>
      <c r="I294" s="29"/>
      <c r="J294" s="29"/>
      <c r="K294" s="29"/>
      <c r="L294" s="29"/>
      <c r="M294" s="29"/>
      <c r="N294" s="29"/>
      <c r="O294" s="29"/>
      <c r="P294" s="29"/>
      <c r="Q294" s="29"/>
    </row>
    <row r="295" spans="1:17" ht="16.5">
      <c r="A295" s="61" t="s">
        <v>77</v>
      </c>
      <c r="B295" s="35" t="s">
        <v>199</v>
      </c>
      <c r="C295" s="35" t="s">
        <v>294</v>
      </c>
      <c r="D295" s="35" t="s">
        <v>118</v>
      </c>
      <c r="E295" s="35" t="s">
        <v>19</v>
      </c>
      <c r="F295" s="34">
        <f>'прил.16'!G300</f>
        <v>4.5</v>
      </c>
      <c r="G295" s="34">
        <f>'прил.16'!H300</f>
        <v>4.5</v>
      </c>
      <c r="H295" s="29"/>
      <c r="I295" s="29"/>
      <c r="J295" s="29"/>
      <c r="K295" s="29"/>
      <c r="L295" s="29"/>
      <c r="M295" s="29"/>
      <c r="N295" s="29"/>
      <c r="O295" s="29"/>
      <c r="P295" s="29"/>
      <c r="Q295" s="29"/>
    </row>
    <row r="296" spans="1:17" ht="16.5">
      <c r="A296" s="61" t="s">
        <v>308</v>
      </c>
      <c r="B296" s="35" t="s">
        <v>199</v>
      </c>
      <c r="C296" s="35" t="s">
        <v>294</v>
      </c>
      <c r="D296" s="35" t="s">
        <v>118</v>
      </c>
      <c r="E296" s="35" t="s">
        <v>279</v>
      </c>
      <c r="F296" s="34">
        <f>'прил.16'!G301</f>
        <v>628.6</v>
      </c>
      <c r="G296" s="34">
        <f>'прил.16'!H301</f>
        <v>565.9</v>
      </c>
      <c r="H296" s="29"/>
      <c r="I296" s="29"/>
      <c r="J296" s="29"/>
      <c r="K296" s="29"/>
      <c r="L296" s="29"/>
      <c r="M296" s="29"/>
      <c r="N296" s="29"/>
      <c r="O296" s="29"/>
      <c r="P296" s="29"/>
      <c r="Q296" s="29"/>
    </row>
    <row r="297" spans="1:17" ht="16.5">
      <c r="A297" s="79" t="s">
        <v>411</v>
      </c>
      <c r="B297" s="35" t="s">
        <v>199</v>
      </c>
      <c r="C297" s="35" t="s">
        <v>294</v>
      </c>
      <c r="D297" s="35" t="s">
        <v>119</v>
      </c>
      <c r="E297" s="35"/>
      <c r="F297" s="34">
        <f>F298</f>
        <v>249.6</v>
      </c>
      <c r="G297" s="34">
        <f>G298</f>
        <v>0</v>
      </c>
      <c r="H297" s="29"/>
      <c r="I297" s="29"/>
      <c r="J297" s="29"/>
      <c r="K297" s="29"/>
      <c r="L297" s="29"/>
      <c r="M297" s="29"/>
      <c r="N297" s="29"/>
      <c r="O297" s="29"/>
      <c r="P297" s="29"/>
      <c r="Q297" s="29"/>
    </row>
    <row r="298" spans="1:17" ht="16.5">
      <c r="A298" s="61" t="s">
        <v>308</v>
      </c>
      <c r="B298" s="35" t="s">
        <v>199</v>
      </c>
      <c r="C298" s="35" t="s">
        <v>294</v>
      </c>
      <c r="D298" s="35" t="s">
        <v>119</v>
      </c>
      <c r="E298" s="35" t="s">
        <v>279</v>
      </c>
      <c r="F298" s="34">
        <f>'прил.16'!G303</f>
        <v>249.6</v>
      </c>
      <c r="G298" s="34">
        <f>'прил.16'!H303</f>
        <v>0</v>
      </c>
      <c r="H298" s="29"/>
      <c r="I298" s="29"/>
      <c r="J298" s="29"/>
      <c r="K298" s="29"/>
      <c r="L298" s="29"/>
      <c r="M298" s="29"/>
      <c r="N298" s="29"/>
      <c r="O298" s="29"/>
      <c r="P298" s="29"/>
      <c r="Q298" s="29"/>
    </row>
    <row r="299" spans="1:17" ht="49.5">
      <c r="A299" s="61" t="s">
        <v>10</v>
      </c>
      <c r="B299" s="37" t="s">
        <v>199</v>
      </c>
      <c r="C299" s="37" t="s">
        <v>294</v>
      </c>
      <c r="D299" s="35" t="s">
        <v>224</v>
      </c>
      <c r="E299" s="35"/>
      <c r="F299" s="34">
        <f>F300+F301+F302</f>
        <v>5048.5</v>
      </c>
      <c r="G299" s="34">
        <f>G300+G301+G302</f>
        <v>8329.2</v>
      </c>
      <c r="H299" s="29"/>
      <c r="I299" s="29"/>
      <c r="J299" s="29"/>
      <c r="K299" s="29"/>
      <c r="L299" s="29"/>
      <c r="M299" s="29"/>
      <c r="N299" s="29"/>
      <c r="O299" s="29"/>
      <c r="P299" s="29"/>
      <c r="Q299" s="29"/>
    </row>
    <row r="300" spans="1:17" ht="16.5">
      <c r="A300" s="61" t="s">
        <v>313</v>
      </c>
      <c r="B300" s="10" t="s">
        <v>199</v>
      </c>
      <c r="C300" s="10" t="s">
        <v>294</v>
      </c>
      <c r="D300" s="35" t="s">
        <v>224</v>
      </c>
      <c r="E300" s="35" t="s">
        <v>35</v>
      </c>
      <c r="F300" s="34">
        <f>'прил.16'!G305</f>
        <v>119.2</v>
      </c>
      <c r="G300" s="34">
        <f>'прил.16'!H305</f>
        <v>124.4</v>
      </c>
      <c r="H300" s="29"/>
      <c r="I300" s="29"/>
      <c r="J300" s="29"/>
      <c r="K300" s="29"/>
      <c r="L300" s="29"/>
      <c r="M300" s="29"/>
      <c r="N300" s="29"/>
      <c r="O300" s="29"/>
      <c r="P300" s="29"/>
      <c r="Q300" s="29"/>
    </row>
    <row r="301" spans="1:17" ht="16.5">
      <c r="A301" s="77" t="s">
        <v>77</v>
      </c>
      <c r="B301" s="23" t="s">
        <v>199</v>
      </c>
      <c r="C301" s="23" t="s">
        <v>294</v>
      </c>
      <c r="D301" s="35" t="s">
        <v>224</v>
      </c>
      <c r="E301" s="35" t="s">
        <v>19</v>
      </c>
      <c r="F301" s="34">
        <f>'прил.16'!G454+'прил.16'!G306</f>
        <v>124.8</v>
      </c>
      <c r="G301" s="34">
        <f>'прил.16'!H454+'прил.16'!H306</f>
        <v>82.8</v>
      </c>
      <c r="H301" s="29"/>
      <c r="I301" s="29"/>
      <c r="J301" s="29"/>
      <c r="K301" s="29"/>
      <c r="L301" s="29"/>
      <c r="M301" s="29"/>
      <c r="N301" s="29"/>
      <c r="O301" s="29"/>
      <c r="P301" s="29"/>
      <c r="Q301" s="29"/>
    </row>
    <row r="302" spans="1:17" ht="16.5">
      <c r="A302" s="61" t="s">
        <v>308</v>
      </c>
      <c r="B302" s="23" t="s">
        <v>199</v>
      </c>
      <c r="C302" s="23" t="s">
        <v>294</v>
      </c>
      <c r="D302" s="35" t="s">
        <v>224</v>
      </c>
      <c r="E302" s="35" t="s">
        <v>279</v>
      </c>
      <c r="F302" s="34">
        <f>'прил.16'!G455+'прил.16'!G307+'прил.16'!G383</f>
        <v>4804.5</v>
      </c>
      <c r="G302" s="34">
        <f>'прил.16'!H455+'прил.16'!H307+'прил.16'!H383</f>
        <v>8122</v>
      </c>
      <c r="H302" s="29"/>
      <c r="I302" s="29"/>
      <c r="J302" s="29"/>
      <c r="K302" s="29"/>
      <c r="L302" s="29"/>
      <c r="M302" s="29"/>
      <c r="N302" s="29"/>
      <c r="O302" s="29"/>
      <c r="P302" s="29"/>
      <c r="Q302" s="29"/>
    </row>
    <row r="303" spans="1:17" ht="49.5">
      <c r="A303" s="61" t="s">
        <v>234</v>
      </c>
      <c r="B303" s="23" t="s">
        <v>199</v>
      </c>
      <c r="C303" s="23" t="s">
        <v>294</v>
      </c>
      <c r="D303" s="23" t="s">
        <v>99</v>
      </c>
      <c r="E303" s="35"/>
      <c r="F303" s="34">
        <f>F304</f>
        <v>9400</v>
      </c>
      <c r="G303" s="34">
        <f>G304</f>
        <v>0</v>
      </c>
      <c r="H303" s="29"/>
      <c r="I303" s="29"/>
      <c r="J303" s="29"/>
      <c r="K303" s="29"/>
      <c r="L303" s="29"/>
      <c r="M303" s="29"/>
      <c r="N303" s="29"/>
      <c r="O303" s="29"/>
      <c r="P303" s="29"/>
      <c r="Q303" s="29"/>
    </row>
    <row r="304" spans="1:17" ht="16.5">
      <c r="A304" s="61" t="s">
        <v>308</v>
      </c>
      <c r="B304" s="23" t="s">
        <v>199</v>
      </c>
      <c r="C304" s="23" t="s">
        <v>294</v>
      </c>
      <c r="D304" s="35" t="s">
        <v>99</v>
      </c>
      <c r="E304" s="35" t="s">
        <v>279</v>
      </c>
      <c r="F304" s="34">
        <f>'прил.16'!G309</f>
        <v>9400</v>
      </c>
      <c r="G304" s="34">
        <f>'прил.16'!H309</f>
        <v>0</v>
      </c>
      <c r="H304" s="29"/>
      <c r="I304" s="29"/>
      <c r="J304" s="29"/>
      <c r="K304" s="29"/>
      <c r="L304" s="29"/>
      <c r="M304" s="29"/>
      <c r="N304" s="29"/>
      <c r="O304" s="29"/>
      <c r="P304" s="29"/>
      <c r="Q304" s="29"/>
    </row>
    <row r="305" spans="1:17" ht="16.5">
      <c r="A305" s="8" t="s">
        <v>227</v>
      </c>
      <c r="B305" s="23" t="s">
        <v>199</v>
      </c>
      <c r="C305" s="23" t="s">
        <v>294</v>
      </c>
      <c r="D305" s="35" t="s">
        <v>100</v>
      </c>
      <c r="E305" s="35"/>
      <c r="F305" s="34">
        <f>F306+F307</f>
        <v>7021.599999999999</v>
      </c>
      <c r="G305" s="34">
        <f>G306+G307</f>
        <v>0</v>
      </c>
      <c r="H305" s="29"/>
      <c r="I305" s="29"/>
      <c r="J305" s="29"/>
      <c r="K305" s="29"/>
      <c r="L305" s="29"/>
      <c r="M305" s="29"/>
      <c r="N305" s="29"/>
      <c r="O305" s="29"/>
      <c r="P305" s="29"/>
      <c r="Q305" s="29"/>
    </row>
    <row r="306" spans="1:17" ht="16.5">
      <c r="A306" s="77" t="s">
        <v>77</v>
      </c>
      <c r="B306" s="23" t="s">
        <v>199</v>
      </c>
      <c r="C306" s="23" t="s">
        <v>294</v>
      </c>
      <c r="D306" s="35" t="s">
        <v>100</v>
      </c>
      <c r="E306" s="35" t="s">
        <v>19</v>
      </c>
      <c r="F306" s="34">
        <f>'прил.16'!G311+'прил.16'!G457</f>
        <v>69.2</v>
      </c>
      <c r="G306" s="34">
        <f>'прил.16'!H311+'прил.16'!H457</f>
        <v>0</v>
      </c>
      <c r="H306" s="29"/>
      <c r="I306" s="29"/>
      <c r="J306" s="29"/>
      <c r="K306" s="29"/>
      <c r="L306" s="29"/>
      <c r="M306" s="29"/>
      <c r="N306" s="29"/>
      <c r="O306" s="29"/>
      <c r="P306" s="29"/>
      <c r="Q306" s="29"/>
    </row>
    <row r="307" spans="1:17" s="48" customFormat="1" ht="16.5">
      <c r="A307" s="61" t="s">
        <v>308</v>
      </c>
      <c r="B307" s="23" t="s">
        <v>199</v>
      </c>
      <c r="C307" s="23" t="s">
        <v>294</v>
      </c>
      <c r="D307" s="35" t="s">
        <v>100</v>
      </c>
      <c r="E307" s="35" t="s">
        <v>279</v>
      </c>
      <c r="F307" s="34">
        <f>'прил.16'!G458+'прил.16'!G312+'прил.16'!G385</f>
        <v>6952.4</v>
      </c>
      <c r="G307" s="34">
        <f>'прил.16'!H458+'прил.16'!H312+'прил.16'!H385</f>
        <v>0</v>
      </c>
      <c r="H307" s="29"/>
      <c r="I307" s="29"/>
      <c r="J307" s="29"/>
      <c r="K307" s="29"/>
      <c r="L307" s="29"/>
      <c r="M307" s="29"/>
      <c r="N307" s="29"/>
      <c r="O307" s="29"/>
      <c r="P307" s="29"/>
      <c r="Q307" s="29"/>
    </row>
    <row r="308" spans="1:7" s="29" customFormat="1" ht="16.5">
      <c r="A308" s="8" t="s">
        <v>88</v>
      </c>
      <c r="B308" s="37" t="s">
        <v>199</v>
      </c>
      <c r="C308" s="37" t="s">
        <v>294</v>
      </c>
      <c r="D308" s="10" t="s">
        <v>208</v>
      </c>
      <c r="E308" s="10"/>
      <c r="F308" s="34">
        <f>F312+F309+F314</f>
        <v>46580.6</v>
      </c>
      <c r="G308" s="34">
        <f>G312+G309+G314</f>
        <v>0</v>
      </c>
    </row>
    <row r="309" spans="1:7" s="29" customFormat="1" ht="33">
      <c r="A309" s="61" t="s">
        <v>196</v>
      </c>
      <c r="B309" s="35" t="s">
        <v>199</v>
      </c>
      <c r="C309" s="35" t="s">
        <v>294</v>
      </c>
      <c r="D309" s="35" t="s">
        <v>195</v>
      </c>
      <c r="E309" s="35"/>
      <c r="F309" s="34">
        <f>F310+F311</f>
        <v>31323.2</v>
      </c>
      <c r="G309" s="34">
        <f>G310+G311</f>
        <v>0</v>
      </c>
    </row>
    <row r="310" spans="1:7" s="29" customFormat="1" ht="16.5">
      <c r="A310" s="61" t="s">
        <v>77</v>
      </c>
      <c r="B310" s="35" t="s">
        <v>199</v>
      </c>
      <c r="C310" s="35" t="s">
        <v>294</v>
      </c>
      <c r="D310" s="35" t="s">
        <v>195</v>
      </c>
      <c r="E310" s="35" t="s">
        <v>19</v>
      </c>
      <c r="F310" s="34">
        <f>'прил.16'!G315</f>
        <v>202.2</v>
      </c>
      <c r="G310" s="34">
        <f>'прил.16'!H315</f>
        <v>0</v>
      </c>
    </row>
    <row r="311" spans="1:7" s="29" customFormat="1" ht="16.5">
      <c r="A311" s="61" t="s">
        <v>308</v>
      </c>
      <c r="B311" s="35" t="s">
        <v>199</v>
      </c>
      <c r="C311" s="35" t="s">
        <v>294</v>
      </c>
      <c r="D311" s="35" t="s">
        <v>195</v>
      </c>
      <c r="E311" s="35" t="s">
        <v>279</v>
      </c>
      <c r="F311" s="34">
        <f>'прил.16'!G316</f>
        <v>31121</v>
      </c>
      <c r="G311" s="34">
        <f>'прил.16'!H316</f>
        <v>0</v>
      </c>
    </row>
    <row r="312" spans="1:7" s="29" customFormat="1" ht="16.5">
      <c r="A312" s="77" t="s">
        <v>270</v>
      </c>
      <c r="B312" s="23" t="s">
        <v>199</v>
      </c>
      <c r="C312" s="23" t="s">
        <v>294</v>
      </c>
      <c r="D312" s="35" t="s">
        <v>269</v>
      </c>
      <c r="E312" s="35"/>
      <c r="F312" s="34">
        <f>F313</f>
        <v>14651.4</v>
      </c>
      <c r="G312" s="34">
        <f>G313</f>
        <v>0</v>
      </c>
    </row>
    <row r="313" spans="1:7" s="29" customFormat="1" ht="16.5">
      <c r="A313" s="61" t="s">
        <v>308</v>
      </c>
      <c r="B313" s="23" t="s">
        <v>199</v>
      </c>
      <c r="C313" s="23" t="s">
        <v>294</v>
      </c>
      <c r="D313" s="35" t="s">
        <v>269</v>
      </c>
      <c r="E313" s="35" t="s">
        <v>279</v>
      </c>
      <c r="F313" s="34">
        <f>'прил.16'!G461</f>
        <v>14651.4</v>
      </c>
      <c r="G313" s="34">
        <f>'прил.16'!H461</f>
        <v>0</v>
      </c>
    </row>
    <row r="314" spans="1:7" s="29" customFormat="1" ht="16.5">
      <c r="A314" s="61" t="s">
        <v>80</v>
      </c>
      <c r="B314" s="23" t="s">
        <v>199</v>
      </c>
      <c r="C314" s="23" t="s">
        <v>294</v>
      </c>
      <c r="D314" s="35" t="s">
        <v>79</v>
      </c>
      <c r="E314" s="35"/>
      <c r="F314" s="34">
        <f>F315</f>
        <v>606</v>
      </c>
      <c r="G314" s="34">
        <f>G315</f>
        <v>0</v>
      </c>
    </row>
    <row r="315" spans="1:7" s="29" customFormat="1" ht="16.5">
      <c r="A315" s="61" t="s">
        <v>308</v>
      </c>
      <c r="B315" s="23" t="s">
        <v>199</v>
      </c>
      <c r="C315" s="23" t="s">
        <v>294</v>
      </c>
      <c r="D315" s="35" t="s">
        <v>79</v>
      </c>
      <c r="E315" s="35" t="s">
        <v>279</v>
      </c>
      <c r="F315" s="34">
        <f>'прил.16'!G388</f>
        <v>606</v>
      </c>
      <c r="G315" s="34">
        <f>'прил.16'!H388</f>
        <v>0</v>
      </c>
    </row>
    <row r="316" spans="1:7" s="29" customFormat="1" ht="16.5">
      <c r="A316" s="75" t="s">
        <v>53</v>
      </c>
      <c r="B316" s="10" t="s">
        <v>297</v>
      </c>
      <c r="C316" s="10"/>
      <c r="D316" s="10"/>
      <c r="E316" s="10"/>
      <c r="F316" s="34">
        <f>F317+F339</f>
        <v>254228.19999999998</v>
      </c>
      <c r="G316" s="34">
        <f>G317+G339</f>
        <v>233829.5</v>
      </c>
    </row>
    <row r="317" spans="1:7" s="29" customFormat="1" ht="16.5">
      <c r="A317" s="75" t="s">
        <v>70</v>
      </c>
      <c r="B317" s="10" t="s">
        <v>297</v>
      </c>
      <c r="C317" s="10" t="s">
        <v>263</v>
      </c>
      <c r="D317" s="10"/>
      <c r="E317" s="10"/>
      <c r="F317" s="34">
        <f>F318+F326+F329+F332+F336</f>
        <v>217612.8</v>
      </c>
      <c r="G317" s="34">
        <f>G318+G326+G329+G332+G336</f>
        <v>218982.3</v>
      </c>
    </row>
    <row r="318" spans="1:7" s="29" customFormat="1" ht="16.5">
      <c r="A318" s="8" t="s">
        <v>75</v>
      </c>
      <c r="B318" s="10" t="s">
        <v>297</v>
      </c>
      <c r="C318" s="10" t="s">
        <v>263</v>
      </c>
      <c r="D318" s="10" t="s">
        <v>345</v>
      </c>
      <c r="E318" s="10"/>
      <c r="F318" s="34">
        <f>F319+F321+F323</f>
        <v>98026.7</v>
      </c>
      <c r="G318" s="34">
        <f>G319+G321+G323</f>
        <v>98630.5</v>
      </c>
    </row>
    <row r="319" spans="1:7" s="29" customFormat="1" ht="16.5">
      <c r="A319" s="8" t="s">
        <v>76</v>
      </c>
      <c r="B319" s="10" t="s">
        <v>297</v>
      </c>
      <c r="C319" s="10" t="s">
        <v>263</v>
      </c>
      <c r="D319" s="10" t="s">
        <v>87</v>
      </c>
      <c r="E319" s="10"/>
      <c r="F319" s="34">
        <f>F320</f>
        <v>6499</v>
      </c>
      <c r="G319" s="34">
        <f>G320</f>
        <v>6499</v>
      </c>
    </row>
    <row r="320" spans="1:7" s="29" customFormat="1" ht="33">
      <c r="A320" s="61" t="s">
        <v>309</v>
      </c>
      <c r="B320" s="10" t="s">
        <v>297</v>
      </c>
      <c r="C320" s="10" t="s">
        <v>263</v>
      </c>
      <c r="D320" s="10" t="s">
        <v>87</v>
      </c>
      <c r="E320" s="10" t="s">
        <v>20</v>
      </c>
      <c r="F320" s="34">
        <f>'прил.16'!G393</f>
        <v>6499</v>
      </c>
      <c r="G320" s="34">
        <f>'прил.16'!H393</f>
        <v>6499</v>
      </c>
    </row>
    <row r="321" spans="1:7" s="29" customFormat="1" ht="49.5">
      <c r="A321" s="22" t="s">
        <v>5</v>
      </c>
      <c r="B321" s="37" t="s">
        <v>297</v>
      </c>
      <c r="C321" s="37" t="s">
        <v>263</v>
      </c>
      <c r="D321" s="37" t="s">
        <v>0</v>
      </c>
      <c r="E321" s="37"/>
      <c r="F321" s="34">
        <f>F322</f>
        <v>771</v>
      </c>
      <c r="G321" s="34">
        <f>G322</f>
        <v>771</v>
      </c>
    </row>
    <row r="322" spans="1:7" s="29" customFormat="1" ht="16.5">
      <c r="A322" s="61" t="s">
        <v>308</v>
      </c>
      <c r="B322" s="37" t="s">
        <v>297</v>
      </c>
      <c r="C322" s="37" t="s">
        <v>263</v>
      </c>
      <c r="D322" s="37" t="s">
        <v>0</v>
      </c>
      <c r="E322" s="37" t="s">
        <v>279</v>
      </c>
      <c r="F322" s="34">
        <f>'прил.16'!G395</f>
        <v>771</v>
      </c>
      <c r="G322" s="34">
        <f>'прил.16'!H395</f>
        <v>771</v>
      </c>
    </row>
    <row r="323" spans="1:17" ht="16.5">
      <c r="A323" s="75" t="s">
        <v>102</v>
      </c>
      <c r="B323" s="10" t="s">
        <v>297</v>
      </c>
      <c r="C323" s="10" t="s">
        <v>263</v>
      </c>
      <c r="D323" s="10" t="s">
        <v>346</v>
      </c>
      <c r="E323" s="10"/>
      <c r="F323" s="34">
        <f>F324+F325</f>
        <v>90756.7</v>
      </c>
      <c r="G323" s="34">
        <f>G324+G325</f>
        <v>91360.5</v>
      </c>
      <c r="H323" s="29"/>
      <c r="I323" s="29"/>
      <c r="J323" s="29"/>
      <c r="K323" s="29"/>
      <c r="L323" s="29"/>
      <c r="M323" s="29"/>
      <c r="N323" s="29"/>
      <c r="O323" s="29"/>
      <c r="P323" s="29"/>
      <c r="Q323" s="29"/>
    </row>
    <row r="324" spans="1:17" ht="33">
      <c r="A324" s="77" t="s">
        <v>78</v>
      </c>
      <c r="B324" s="10" t="s">
        <v>297</v>
      </c>
      <c r="C324" s="10" t="s">
        <v>263</v>
      </c>
      <c r="D324" s="10" t="s">
        <v>346</v>
      </c>
      <c r="E324" s="10" t="s">
        <v>18</v>
      </c>
      <c r="F324" s="34">
        <f>'прил.16'!G397</f>
        <v>1669.7</v>
      </c>
      <c r="G324" s="34">
        <f>'прил.16'!H397</f>
        <v>1711.3</v>
      </c>
      <c r="H324" s="29"/>
      <c r="I324" s="29"/>
      <c r="J324" s="29"/>
      <c r="K324" s="29"/>
      <c r="L324" s="29"/>
      <c r="M324" s="29"/>
      <c r="N324" s="29"/>
      <c r="O324" s="29"/>
      <c r="P324" s="29"/>
      <c r="Q324" s="29"/>
    </row>
    <row r="325" spans="1:17" ht="33">
      <c r="A325" s="61" t="s">
        <v>309</v>
      </c>
      <c r="B325" s="10" t="s">
        <v>297</v>
      </c>
      <c r="C325" s="10" t="s">
        <v>263</v>
      </c>
      <c r="D325" s="10" t="s">
        <v>346</v>
      </c>
      <c r="E325" s="10" t="s">
        <v>20</v>
      </c>
      <c r="F325" s="34">
        <f>'прил.16'!G398</f>
        <v>89087</v>
      </c>
      <c r="G325" s="34">
        <f>'прил.16'!H398</f>
        <v>89649.2</v>
      </c>
      <c r="H325" s="29"/>
      <c r="I325" s="29"/>
      <c r="J325" s="29"/>
      <c r="K325" s="29"/>
      <c r="L325" s="29"/>
      <c r="M325" s="29"/>
      <c r="N325" s="29"/>
      <c r="O325" s="29"/>
      <c r="P325" s="29"/>
      <c r="Q325" s="29"/>
    </row>
    <row r="326" spans="1:17" ht="16.5">
      <c r="A326" s="75" t="s">
        <v>370</v>
      </c>
      <c r="B326" s="10" t="s">
        <v>297</v>
      </c>
      <c r="C326" s="10" t="s">
        <v>263</v>
      </c>
      <c r="D326" s="10" t="s">
        <v>347</v>
      </c>
      <c r="E326" s="10"/>
      <c r="F326" s="34">
        <f>F327</f>
        <v>39357.5</v>
      </c>
      <c r="G326" s="34">
        <f>G327</f>
        <v>39532.5</v>
      </c>
      <c r="H326" s="29"/>
      <c r="I326" s="29"/>
      <c r="J326" s="29"/>
      <c r="K326" s="29"/>
      <c r="L326" s="29"/>
      <c r="M326" s="29"/>
      <c r="N326" s="29"/>
      <c r="O326" s="29"/>
      <c r="P326" s="29"/>
      <c r="Q326" s="29"/>
    </row>
    <row r="327" spans="1:17" ht="16.5">
      <c r="A327" s="75" t="s">
        <v>102</v>
      </c>
      <c r="B327" s="10" t="s">
        <v>297</v>
      </c>
      <c r="C327" s="10" t="s">
        <v>263</v>
      </c>
      <c r="D327" s="10" t="s">
        <v>348</v>
      </c>
      <c r="E327" s="10"/>
      <c r="F327" s="34">
        <f>F328</f>
        <v>39357.5</v>
      </c>
      <c r="G327" s="34">
        <f>G328</f>
        <v>39532.5</v>
      </c>
      <c r="H327" s="29"/>
      <c r="I327" s="29"/>
      <c r="J327" s="29"/>
      <c r="K327" s="29"/>
      <c r="L327" s="29"/>
      <c r="M327" s="29"/>
      <c r="N327" s="29"/>
      <c r="O327" s="29"/>
      <c r="P327" s="29"/>
      <c r="Q327" s="29"/>
    </row>
    <row r="328" spans="1:17" ht="33">
      <c r="A328" s="61" t="s">
        <v>309</v>
      </c>
      <c r="B328" s="10" t="s">
        <v>297</v>
      </c>
      <c r="C328" s="10" t="s">
        <v>263</v>
      </c>
      <c r="D328" s="10" t="s">
        <v>348</v>
      </c>
      <c r="E328" s="10" t="s">
        <v>20</v>
      </c>
      <c r="F328" s="34">
        <f>'прил.16'!G401</f>
        <v>39357.5</v>
      </c>
      <c r="G328" s="34">
        <f>'прил.16'!H401</f>
        <v>39532.5</v>
      </c>
      <c r="H328" s="29"/>
      <c r="I328" s="29"/>
      <c r="J328" s="29"/>
      <c r="K328" s="29"/>
      <c r="L328" s="29"/>
      <c r="M328" s="29"/>
      <c r="N328" s="29"/>
      <c r="O328" s="29"/>
      <c r="P328" s="29"/>
      <c r="Q328" s="29"/>
    </row>
    <row r="329" spans="1:17" ht="16.5">
      <c r="A329" s="75" t="s">
        <v>239</v>
      </c>
      <c r="B329" s="10" t="s">
        <v>297</v>
      </c>
      <c r="C329" s="10" t="s">
        <v>263</v>
      </c>
      <c r="D329" s="10" t="s">
        <v>349</v>
      </c>
      <c r="E329" s="10"/>
      <c r="F329" s="34">
        <f>F330</f>
        <v>37813.3</v>
      </c>
      <c r="G329" s="34">
        <f>G330</f>
        <v>38167.5</v>
      </c>
      <c r="H329" s="29"/>
      <c r="I329" s="29"/>
      <c r="J329" s="29"/>
      <c r="K329" s="29"/>
      <c r="L329" s="29"/>
      <c r="M329" s="29"/>
      <c r="N329" s="29"/>
      <c r="O329" s="29"/>
      <c r="P329" s="29"/>
      <c r="Q329" s="29"/>
    </row>
    <row r="330" spans="1:17" ht="16.5">
      <c r="A330" s="75" t="s">
        <v>102</v>
      </c>
      <c r="B330" s="10" t="s">
        <v>297</v>
      </c>
      <c r="C330" s="10" t="s">
        <v>263</v>
      </c>
      <c r="D330" s="10" t="s">
        <v>350</v>
      </c>
      <c r="E330" s="10"/>
      <c r="F330" s="34">
        <f>F331</f>
        <v>37813.3</v>
      </c>
      <c r="G330" s="34">
        <f>G331</f>
        <v>38167.5</v>
      </c>
      <c r="H330" s="29"/>
      <c r="I330" s="29"/>
      <c r="J330" s="29"/>
      <c r="K330" s="29"/>
      <c r="L330" s="29"/>
      <c r="M330" s="29"/>
      <c r="N330" s="29"/>
      <c r="O330" s="29"/>
      <c r="P330" s="29"/>
      <c r="Q330" s="29"/>
    </row>
    <row r="331" spans="1:17" ht="33">
      <c r="A331" s="61" t="s">
        <v>309</v>
      </c>
      <c r="B331" s="10" t="s">
        <v>297</v>
      </c>
      <c r="C331" s="10" t="s">
        <v>263</v>
      </c>
      <c r="D331" s="10" t="s">
        <v>350</v>
      </c>
      <c r="E331" s="10" t="s">
        <v>20</v>
      </c>
      <c r="F331" s="34">
        <f>'прил.16'!G404</f>
        <v>37813.3</v>
      </c>
      <c r="G331" s="34">
        <f>'прил.16'!H404</f>
        <v>38167.5</v>
      </c>
      <c r="H331" s="29"/>
      <c r="I331" s="29"/>
      <c r="J331" s="29"/>
      <c r="K331" s="29"/>
      <c r="L331" s="29"/>
      <c r="M331" s="29"/>
      <c r="N331" s="29"/>
      <c r="O331" s="29"/>
      <c r="P331" s="29"/>
      <c r="Q331" s="29"/>
    </row>
    <row r="332" spans="1:17" ht="16.5">
      <c r="A332" s="8" t="s">
        <v>163</v>
      </c>
      <c r="B332" s="10" t="s">
        <v>297</v>
      </c>
      <c r="C332" s="10" t="s">
        <v>263</v>
      </c>
      <c r="D332" s="10" t="s">
        <v>21</v>
      </c>
      <c r="E332" s="10"/>
      <c r="F332" s="34">
        <f>F333</f>
        <v>41900.4</v>
      </c>
      <c r="G332" s="34">
        <f>G333</f>
        <v>42136.9</v>
      </c>
      <c r="H332" s="29"/>
      <c r="I332" s="29"/>
      <c r="J332" s="29"/>
      <c r="K332" s="29"/>
      <c r="L332" s="29"/>
      <c r="M332" s="29"/>
      <c r="N332" s="29"/>
      <c r="O332" s="29"/>
      <c r="P332" s="29"/>
      <c r="Q332" s="29"/>
    </row>
    <row r="333" spans="1:17" ht="16.5">
      <c r="A333" s="75" t="s">
        <v>102</v>
      </c>
      <c r="B333" s="10" t="s">
        <v>297</v>
      </c>
      <c r="C333" s="10" t="s">
        <v>263</v>
      </c>
      <c r="D333" s="10" t="s">
        <v>22</v>
      </c>
      <c r="E333" s="10"/>
      <c r="F333" s="34">
        <f>F334+F335</f>
        <v>41900.4</v>
      </c>
      <c r="G333" s="34">
        <f>G334+G335</f>
        <v>42136.9</v>
      </c>
      <c r="H333" s="29"/>
      <c r="I333" s="29"/>
      <c r="J333" s="29"/>
      <c r="K333" s="29"/>
      <c r="L333" s="29"/>
      <c r="M333" s="29"/>
      <c r="N333" s="29"/>
      <c r="O333" s="29"/>
      <c r="P333" s="29"/>
      <c r="Q333" s="29"/>
    </row>
    <row r="334" spans="1:17" ht="33">
      <c r="A334" s="77" t="s">
        <v>381</v>
      </c>
      <c r="B334" s="10" t="s">
        <v>297</v>
      </c>
      <c r="C334" s="10" t="s">
        <v>263</v>
      </c>
      <c r="D334" s="10" t="s">
        <v>22</v>
      </c>
      <c r="E334" s="10" t="s">
        <v>18</v>
      </c>
      <c r="F334" s="34">
        <f>'прил.16'!G407</f>
        <v>12098.7</v>
      </c>
      <c r="G334" s="34">
        <f>'прил.16'!H407</f>
        <v>12256.4</v>
      </c>
      <c r="H334" s="29"/>
      <c r="I334" s="29"/>
      <c r="J334" s="29"/>
      <c r="K334" s="29"/>
      <c r="L334" s="29"/>
      <c r="M334" s="29"/>
      <c r="N334" s="29"/>
      <c r="O334" s="29"/>
      <c r="P334" s="29"/>
      <c r="Q334" s="29"/>
    </row>
    <row r="335" spans="1:17" ht="33">
      <c r="A335" s="61" t="s">
        <v>309</v>
      </c>
      <c r="B335" s="10" t="s">
        <v>297</v>
      </c>
      <c r="C335" s="10" t="s">
        <v>263</v>
      </c>
      <c r="D335" s="10" t="s">
        <v>22</v>
      </c>
      <c r="E335" s="10" t="s">
        <v>20</v>
      </c>
      <c r="F335" s="34">
        <f>'прил.16'!G408</f>
        <v>29801.7</v>
      </c>
      <c r="G335" s="34">
        <f>'прил.16'!H408</f>
        <v>29880.5</v>
      </c>
      <c r="H335" s="29"/>
      <c r="I335" s="29"/>
      <c r="J335" s="29"/>
      <c r="K335" s="29"/>
      <c r="L335" s="29"/>
      <c r="M335" s="29"/>
      <c r="N335" s="29"/>
      <c r="O335" s="29"/>
      <c r="P335" s="29"/>
      <c r="Q335" s="29"/>
    </row>
    <row r="336" spans="1:17" ht="16.5">
      <c r="A336" s="61" t="s">
        <v>90</v>
      </c>
      <c r="B336" s="10" t="s">
        <v>297</v>
      </c>
      <c r="C336" s="10" t="s">
        <v>263</v>
      </c>
      <c r="D336" s="10" t="s">
        <v>130</v>
      </c>
      <c r="E336" s="10"/>
      <c r="F336" s="34">
        <f>F337</f>
        <v>514.9</v>
      </c>
      <c r="G336" s="34">
        <f>G337</f>
        <v>514.9</v>
      </c>
      <c r="H336" s="29"/>
      <c r="I336" s="29"/>
      <c r="J336" s="29"/>
      <c r="K336" s="29"/>
      <c r="L336" s="29"/>
      <c r="M336" s="29"/>
      <c r="N336" s="29"/>
      <c r="O336" s="29"/>
      <c r="P336" s="29"/>
      <c r="Q336" s="29"/>
    </row>
    <row r="337" spans="1:17" ht="33">
      <c r="A337" s="13" t="s">
        <v>164</v>
      </c>
      <c r="B337" s="10" t="s">
        <v>297</v>
      </c>
      <c r="C337" s="10" t="s">
        <v>263</v>
      </c>
      <c r="D337" s="10" t="s">
        <v>91</v>
      </c>
      <c r="E337" s="10"/>
      <c r="F337" s="34">
        <f>F338</f>
        <v>514.9</v>
      </c>
      <c r="G337" s="34">
        <f>G338</f>
        <v>514.9</v>
      </c>
      <c r="H337" s="29"/>
      <c r="I337" s="29"/>
      <c r="J337" s="29"/>
      <c r="K337" s="29"/>
      <c r="L337" s="29"/>
      <c r="M337" s="29"/>
      <c r="N337" s="29"/>
      <c r="O337" s="29"/>
      <c r="P337" s="29"/>
      <c r="Q337" s="29"/>
    </row>
    <row r="338" spans="1:17" s="48" customFormat="1" ht="16.5">
      <c r="A338" s="61" t="s">
        <v>308</v>
      </c>
      <c r="B338" s="10" t="s">
        <v>297</v>
      </c>
      <c r="C338" s="10" t="s">
        <v>263</v>
      </c>
      <c r="D338" s="10" t="s">
        <v>91</v>
      </c>
      <c r="E338" s="10" t="s">
        <v>279</v>
      </c>
      <c r="F338" s="34">
        <f>'прил.16'!G411</f>
        <v>514.9</v>
      </c>
      <c r="G338" s="34">
        <f>'прил.16'!H411</f>
        <v>514.9</v>
      </c>
      <c r="H338" s="29"/>
      <c r="I338" s="29"/>
      <c r="J338" s="29"/>
      <c r="K338" s="29"/>
      <c r="L338" s="29"/>
      <c r="M338" s="29"/>
      <c r="N338" s="29"/>
      <c r="O338" s="29"/>
      <c r="P338" s="29"/>
      <c r="Q338" s="29"/>
    </row>
    <row r="339" spans="1:17" s="52" customFormat="1" ht="16.5">
      <c r="A339" s="8" t="s">
        <v>39</v>
      </c>
      <c r="B339" s="10" t="s">
        <v>297</v>
      </c>
      <c r="C339" s="10" t="s">
        <v>266</v>
      </c>
      <c r="D339" s="10"/>
      <c r="E339" s="10"/>
      <c r="F339" s="34">
        <f>F340+F343+F346</f>
        <v>36615.399999999994</v>
      </c>
      <c r="G339" s="34">
        <f>G340+G343+G346</f>
        <v>14847.2</v>
      </c>
      <c r="H339" s="29"/>
      <c r="I339" s="29"/>
      <c r="J339" s="29"/>
      <c r="K339" s="29"/>
      <c r="L339" s="29"/>
      <c r="M339" s="29"/>
      <c r="N339" s="29"/>
      <c r="O339" s="29"/>
      <c r="P339" s="29"/>
      <c r="Q339" s="29"/>
    </row>
    <row r="340" spans="1:17" ht="33">
      <c r="A340" s="8" t="s">
        <v>311</v>
      </c>
      <c r="B340" s="10" t="s">
        <v>297</v>
      </c>
      <c r="C340" s="10" t="s">
        <v>266</v>
      </c>
      <c r="D340" s="10" t="s">
        <v>290</v>
      </c>
      <c r="E340" s="10"/>
      <c r="F340" s="34">
        <f>F341</f>
        <v>7125.4</v>
      </c>
      <c r="G340" s="34">
        <f>G341</f>
        <v>7125.4</v>
      </c>
      <c r="H340" s="29"/>
      <c r="I340" s="29"/>
      <c r="J340" s="29"/>
      <c r="K340" s="29"/>
      <c r="L340" s="29"/>
      <c r="M340" s="29"/>
      <c r="N340" s="29"/>
      <c r="O340" s="29"/>
      <c r="P340" s="29"/>
      <c r="Q340" s="29"/>
    </row>
    <row r="341" spans="1:17" ht="16.5">
      <c r="A341" s="8" t="s">
        <v>315</v>
      </c>
      <c r="B341" s="10" t="s">
        <v>297</v>
      </c>
      <c r="C341" s="10" t="s">
        <v>266</v>
      </c>
      <c r="D341" s="10" t="s">
        <v>292</v>
      </c>
      <c r="E341" s="10"/>
      <c r="F341" s="34">
        <f>F342</f>
        <v>7125.4</v>
      </c>
      <c r="G341" s="34">
        <f>G342</f>
        <v>7125.4</v>
      </c>
      <c r="H341" s="29"/>
      <c r="I341" s="29"/>
      <c r="J341" s="29"/>
      <c r="K341" s="29"/>
      <c r="L341" s="29"/>
      <c r="M341" s="29"/>
      <c r="N341" s="29"/>
      <c r="O341" s="29"/>
      <c r="P341" s="29"/>
      <c r="Q341" s="29"/>
    </row>
    <row r="342" spans="1:17" ht="16.5">
      <c r="A342" s="8" t="s">
        <v>313</v>
      </c>
      <c r="B342" s="10" t="s">
        <v>297</v>
      </c>
      <c r="C342" s="10" t="s">
        <v>266</v>
      </c>
      <c r="D342" s="10" t="s">
        <v>292</v>
      </c>
      <c r="E342" s="10" t="s">
        <v>35</v>
      </c>
      <c r="F342" s="34">
        <f>'прил.16'!G415</f>
        <v>7125.4</v>
      </c>
      <c r="G342" s="34">
        <f>'прил.16'!H415</f>
        <v>7125.4</v>
      </c>
      <c r="H342" s="29"/>
      <c r="I342" s="29"/>
      <c r="J342" s="29"/>
      <c r="K342" s="29"/>
      <c r="L342" s="29"/>
      <c r="M342" s="29"/>
      <c r="N342" s="29"/>
      <c r="O342" s="29"/>
      <c r="P342" s="29"/>
      <c r="Q342" s="29"/>
    </row>
    <row r="343" spans="1:17" ht="49.5">
      <c r="A343" s="8" t="s">
        <v>62</v>
      </c>
      <c r="B343" s="10" t="s">
        <v>297</v>
      </c>
      <c r="C343" s="10" t="s">
        <v>266</v>
      </c>
      <c r="D343" s="10" t="s">
        <v>206</v>
      </c>
      <c r="E343" s="10"/>
      <c r="F343" s="34">
        <f>F344</f>
        <v>6901.8</v>
      </c>
      <c r="G343" s="34">
        <f>G344</f>
        <v>6920.3</v>
      </c>
      <c r="H343" s="29"/>
      <c r="I343" s="29"/>
      <c r="J343" s="29"/>
      <c r="K343" s="29"/>
      <c r="L343" s="29"/>
      <c r="M343" s="29"/>
      <c r="N343" s="29"/>
      <c r="O343" s="29"/>
      <c r="P343" s="29"/>
      <c r="Q343" s="29"/>
    </row>
    <row r="344" spans="1:17" ht="16.5">
      <c r="A344" s="75" t="s">
        <v>102</v>
      </c>
      <c r="B344" s="10" t="s">
        <v>297</v>
      </c>
      <c r="C344" s="10" t="s">
        <v>266</v>
      </c>
      <c r="D344" s="10" t="s">
        <v>207</v>
      </c>
      <c r="E344" s="10"/>
      <c r="F344" s="34">
        <f>F345</f>
        <v>6901.8</v>
      </c>
      <c r="G344" s="34">
        <f>G345</f>
        <v>6920.3</v>
      </c>
      <c r="H344" s="29"/>
      <c r="I344" s="29"/>
      <c r="J344" s="29"/>
      <c r="K344" s="29"/>
      <c r="L344" s="29"/>
      <c r="M344" s="29"/>
      <c r="N344" s="29"/>
      <c r="O344" s="29"/>
      <c r="P344" s="29"/>
      <c r="Q344" s="29"/>
    </row>
    <row r="345" spans="1:17" ht="33">
      <c r="A345" s="61" t="s">
        <v>309</v>
      </c>
      <c r="B345" s="10" t="s">
        <v>297</v>
      </c>
      <c r="C345" s="10" t="s">
        <v>266</v>
      </c>
      <c r="D345" s="10" t="s">
        <v>207</v>
      </c>
      <c r="E345" s="10" t="s">
        <v>20</v>
      </c>
      <c r="F345" s="34">
        <f>'прил.16'!G418</f>
        <v>6901.8</v>
      </c>
      <c r="G345" s="34">
        <f>'прил.16'!H418</f>
        <v>6920.3</v>
      </c>
      <c r="H345" s="29"/>
      <c r="I345" s="29"/>
      <c r="J345" s="29"/>
      <c r="K345" s="29"/>
      <c r="L345" s="29"/>
      <c r="M345" s="29"/>
      <c r="N345" s="29"/>
      <c r="O345" s="29"/>
      <c r="P345" s="29"/>
      <c r="Q345" s="29"/>
    </row>
    <row r="346" spans="1:17" ht="16.5">
      <c r="A346" s="75" t="s">
        <v>106</v>
      </c>
      <c r="B346" s="10" t="s">
        <v>297</v>
      </c>
      <c r="C346" s="10" t="s">
        <v>266</v>
      </c>
      <c r="D346" s="10" t="s">
        <v>115</v>
      </c>
      <c r="E346" s="10"/>
      <c r="F346" s="34">
        <f>F347+F361</f>
        <v>22588.199999999997</v>
      </c>
      <c r="G346" s="34">
        <f>G347+G361</f>
        <v>801.5</v>
      </c>
      <c r="H346" s="29"/>
      <c r="I346" s="29"/>
      <c r="J346" s="29"/>
      <c r="K346" s="29"/>
      <c r="L346" s="29"/>
      <c r="M346" s="29"/>
      <c r="N346" s="29"/>
      <c r="O346" s="29"/>
      <c r="P346" s="29"/>
      <c r="Q346" s="29"/>
    </row>
    <row r="347" spans="1:17" ht="16.5">
      <c r="A347" s="75" t="s">
        <v>90</v>
      </c>
      <c r="B347" s="10" t="s">
        <v>297</v>
      </c>
      <c r="C347" s="10" t="s">
        <v>266</v>
      </c>
      <c r="D347" s="10" t="s">
        <v>116</v>
      </c>
      <c r="E347" s="10"/>
      <c r="F347" s="34">
        <f>F348+F350+F352+F354+F358</f>
        <v>5447.5</v>
      </c>
      <c r="G347" s="34">
        <f>G348+G350+G352+G354+G358</f>
        <v>801.5</v>
      </c>
      <c r="H347" s="29"/>
      <c r="I347" s="29"/>
      <c r="J347" s="29"/>
      <c r="K347" s="29"/>
      <c r="L347" s="29"/>
      <c r="M347" s="29"/>
      <c r="N347" s="29"/>
      <c r="O347" s="29"/>
      <c r="P347" s="29"/>
      <c r="Q347" s="29"/>
    </row>
    <row r="348" spans="1:17" s="48" customFormat="1" ht="16.5">
      <c r="A348" s="75" t="s">
        <v>36</v>
      </c>
      <c r="B348" s="10" t="s">
        <v>297</v>
      </c>
      <c r="C348" s="10" t="s">
        <v>266</v>
      </c>
      <c r="D348" s="10" t="s">
        <v>120</v>
      </c>
      <c r="E348" s="10"/>
      <c r="F348" s="34">
        <f>F349</f>
        <v>270</v>
      </c>
      <c r="G348" s="34">
        <f>G349</f>
        <v>321</v>
      </c>
      <c r="H348" s="29"/>
      <c r="I348" s="29"/>
      <c r="J348" s="29"/>
      <c r="K348" s="29"/>
      <c r="L348" s="29"/>
      <c r="M348" s="29"/>
      <c r="N348" s="29"/>
      <c r="O348" s="29"/>
      <c r="P348" s="29"/>
      <c r="Q348" s="29"/>
    </row>
    <row r="349" spans="1:17" s="52" customFormat="1" ht="16.5">
      <c r="A349" s="61" t="s">
        <v>308</v>
      </c>
      <c r="B349" s="35" t="s">
        <v>297</v>
      </c>
      <c r="C349" s="35" t="s">
        <v>266</v>
      </c>
      <c r="D349" s="35" t="s">
        <v>120</v>
      </c>
      <c r="E349" s="35" t="s">
        <v>279</v>
      </c>
      <c r="F349" s="34">
        <f>'прил.16'!G422</f>
        <v>270</v>
      </c>
      <c r="G349" s="34">
        <f>'прил.16'!H422</f>
        <v>321</v>
      </c>
      <c r="H349" s="29"/>
      <c r="I349" s="29"/>
      <c r="J349" s="29"/>
      <c r="K349" s="29"/>
      <c r="L349" s="29"/>
      <c r="M349" s="29"/>
      <c r="N349" s="29"/>
      <c r="O349" s="29"/>
      <c r="P349" s="29"/>
      <c r="Q349" s="29"/>
    </row>
    <row r="350" spans="1:17" ht="16.5">
      <c r="A350" s="81" t="s">
        <v>256</v>
      </c>
      <c r="B350" s="35" t="s">
        <v>297</v>
      </c>
      <c r="C350" s="35" t="s">
        <v>266</v>
      </c>
      <c r="D350" s="35" t="s">
        <v>118</v>
      </c>
      <c r="E350" s="35"/>
      <c r="F350" s="34">
        <f>F351</f>
        <v>30</v>
      </c>
      <c r="G350" s="34">
        <f>G351</f>
        <v>30</v>
      </c>
      <c r="H350" s="29"/>
      <c r="I350" s="29"/>
      <c r="J350" s="29"/>
      <c r="K350" s="29"/>
      <c r="L350" s="29"/>
      <c r="M350" s="29"/>
      <c r="N350" s="29"/>
      <c r="O350" s="29"/>
      <c r="P350" s="29"/>
      <c r="Q350" s="29"/>
    </row>
    <row r="351" spans="1:17" ht="16.5">
      <c r="A351" s="61" t="s">
        <v>308</v>
      </c>
      <c r="B351" s="35" t="s">
        <v>297</v>
      </c>
      <c r="C351" s="35" t="s">
        <v>266</v>
      </c>
      <c r="D351" s="35" t="s">
        <v>118</v>
      </c>
      <c r="E351" s="35" t="s">
        <v>279</v>
      </c>
      <c r="F351" s="34">
        <f>'прил.16'!G424</f>
        <v>30</v>
      </c>
      <c r="G351" s="34">
        <f>'прил.16'!H424</f>
        <v>30</v>
      </c>
      <c r="H351" s="29"/>
      <c r="I351" s="29"/>
      <c r="J351" s="29"/>
      <c r="K351" s="29"/>
      <c r="L351" s="29"/>
      <c r="M351" s="29"/>
      <c r="N351" s="29"/>
      <c r="O351" s="29"/>
      <c r="P351" s="29"/>
      <c r="Q351" s="29"/>
    </row>
    <row r="352" spans="1:17" ht="16.5">
      <c r="A352" s="79" t="s">
        <v>411</v>
      </c>
      <c r="B352" s="35" t="s">
        <v>297</v>
      </c>
      <c r="C352" s="35" t="s">
        <v>266</v>
      </c>
      <c r="D352" s="35" t="s">
        <v>119</v>
      </c>
      <c r="E352" s="35"/>
      <c r="F352" s="34">
        <f>F353</f>
        <v>102.4</v>
      </c>
      <c r="G352" s="34">
        <f>G353</f>
        <v>0</v>
      </c>
      <c r="H352" s="29"/>
      <c r="I352" s="29"/>
      <c r="J352" s="29"/>
      <c r="K352" s="29"/>
      <c r="L352" s="29"/>
      <c r="M352" s="29"/>
      <c r="N352" s="29"/>
      <c r="O352" s="29"/>
      <c r="P352" s="29"/>
      <c r="Q352" s="29"/>
    </row>
    <row r="353" spans="1:17" ht="16.5">
      <c r="A353" s="61" t="s">
        <v>308</v>
      </c>
      <c r="B353" s="35" t="s">
        <v>297</v>
      </c>
      <c r="C353" s="35" t="s">
        <v>266</v>
      </c>
      <c r="D353" s="35" t="s">
        <v>119</v>
      </c>
      <c r="E353" s="35" t="s">
        <v>279</v>
      </c>
      <c r="F353" s="34">
        <f>'прил.16'!G426</f>
        <v>102.4</v>
      </c>
      <c r="G353" s="34">
        <f>'прил.16'!H426</f>
        <v>0</v>
      </c>
      <c r="H353" s="29"/>
      <c r="I353" s="29"/>
      <c r="J353" s="29"/>
      <c r="K353" s="29"/>
      <c r="L353" s="29"/>
      <c r="M353" s="29"/>
      <c r="N353" s="29"/>
      <c r="O353" s="29"/>
      <c r="P353" s="29"/>
      <c r="Q353" s="29"/>
    </row>
    <row r="354" spans="1:17" ht="49.5">
      <c r="A354" s="61" t="s">
        <v>10</v>
      </c>
      <c r="B354" s="10" t="s">
        <v>297</v>
      </c>
      <c r="C354" s="10" t="s">
        <v>266</v>
      </c>
      <c r="D354" s="35" t="s">
        <v>224</v>
      </c>
      <c r="E354" s="35"/>
      <c r="F354" s="34">
        <f>F355+F356+F357</f>
        <v>516.3000000000001</v>
      </c>
      <c r="G354" s="34">
        <f>G355+G356+G357</f>
        <v>450.5</v>
      </c>
      <c r="H354" s="29"/>
      <c r="I354" s="29"/>
      <c r="J354" s="29"/>
      <c r="K354" s="29"/>
      <c r="L354" s="29"/>
      <c r="M354" s="29"/>
      <c r="N354" s="29"/>
      <c r="O354" s="29"/>
      <c r="P354" s="29"/>
      <c r="Q354" s="29"/>
    </row>
    <row r="355" spans="1:17" s="48" customFormat="1" ht="16.5">
      <c r="A355" s="61" t="s">
        <v>313</v>
      </c>
      <c r="B355" s="10" t="s">
        <v>297</v>
      </c>
      <c r="C355" s="10" t="s">
        <v>266</v>
      </c>
      <c r="D355" s="35" t="s">
        <v>224</v>
      </c>
      <c r="E355" s="35" t="s">
        <v>35</v>
      </c>
      <c r="F355" s="34">
        <f>'прил.16'!G428</f>
        <v>30.7</v>
      </c>
      <c r="G355" s="34">
        <f>'прил.16'!H428</f>
        <v>32</v>
      </c>
      <c r="H355" s="29"/>
      <c r="I355" s="29"/>
      <c r="J355" s="29"/>
      <c r="K355" s="29"/>
      <c r="L355" s="29"/>
      <c r="M355" s="29"/>
      <c r="N355" s="29"/>
      <c r="O355" s="29"/>
      <c r="P355" s="29"/>
      <c r="Q355" s="29"/>
    </row>
    <row r="356" spans="1:17" s="52" customFormat="1" ht="16.5">
      <c r="A356" s="77" t="s">
        <v>77</v>
      </c>
      <c r="B356" s="35" t="s">
        <v>297</v>
      </c>
      <c r="C356" s="35" t="s">
        <v>266</v>
      </c>
      <c r="D356" s="35" t="s">
        <v>224</v>
      </c>
      <c r="E356" s="35" t="s">
        <v>19</v>
      </c>
      <c r="F356" s="34">
        <f>'прил.16'!G429</f>
        <v>34</v>
      </c>
      <c r="G356" s="34">
        <f>'прил.16'!H429</f>
        <v>68.4</v>
      </c>
      <c r="H356" s="29"/>
      <c r="I356" s="29"/>
      <c r="J356" s="29"/>
      <c r="K356" s="29"/>
      <c r="L356" s="29"/>
      <c r="M356" s="29"/>
      <c r="N356" s="29"/>
      <c r="O356" s="29"/>
      <c r="P356" s="29"/>
      <c r="Q356" s="29"/>
    </row>
    <row r="357" spans="1:7" s="29" customFormat="1" ht="16.5">
      <c r="A357" s="61" t="s">
        <v>308</v>
      </c>
      <c r="B357" s="35" t="s">
        <v>297</v>
      </c>
      <c r="C357" s="35" t="s">
        <v>266</v>
      </c>
      <c r="D357" s="35" t="s">
        <v>224</v>
      </c>
      <c r="E357" s="35" t="s">
        <v>279</v>
      </c>
      <c r="F357" s="34">
        <f>'прил.16'!G430</f>
        <v>451.6</v>
      </c>
      <c r="G357" s="34">
        <f>'прил.16'!H430</f>
        <v>350.1</v>
      </c>
    </row>
    <row r="358" spans="1:17" ht="16.5">
      <c r="A358" s="8" t="s">
        <v>227</v>
      </c>
      <c r="B358" s="35" t="s">
        <v>297</v>
      </c>
      <c r="C358" s="35" t="s">
        <v>266</v>
      </c>
      <c r="D358" s="35" t="s">
        <v>100</v>
      </c>
      <c r="E358" s="35"/>
      <c r="F358" s="34">
        <f>F359+F360</f>
        <v>4528.8</v>
      </c>
      <c r="G358" s="34">
        <f>G359+G360</f>
        <v>0</v>
      </c>
      <c r="H358" s="29"/>
      <c r="I358" s="29"/>
      <c r="J358" s="29"/>
      <c r="K358" s="29"/>
      <c r="L358" s="29"/>
      <c r="M358" s="29"/>
      <c r="N358" s="29"/>
      <c r="O358" s="29"/>
      <c r="P358" s="29"/>
      <c r="Q358" s="29"/>
    </row>
    <row r="359" spans="1:17" ht="16.5">
      <c r="A359" s="77" t="s">
        <v>77</v>
      </c>
      <c r="B359" s="35" t="s">
        <v>297</v>
      </c>
      <c r="C359" s="35" t="s">
        <v>266</v>
      </c>
      <c r="D359" s="35" t="s">
        <v>100</v>
      </c>
      <c r="E359" s="35" t="s">
        <v>19</v>
      </c>
      <c r="F359" s="34">
        <f>'прил.16'!G432</f>
        <v>135.5</v>
      </c>
      <c r="G359" s="34">
        <f>'прил.16'!H432</f>
        <v>0</v>
      </c>
      <c r="H359" s="29"/>
      <c r="I359" s="29"/>
      <c r="J359" s="29"/>
      <c r="K359" s="29"/>
      <c r="L359" s="29"/>
      <c r="M359" s="29"/>
      <c r="N359" s="29"/>
      <c r="O359" s="29"/>
      <c r="P359" s="29"/>
      <c r="Q359" s="29"/>
    </row>
    <row r="360" spans="1:17" ht="16.5">
      <c r="A360" s="61" t="s">
        <v>308</v>
      </c>
      <c r="B360" s="35" t="s">
        <v>297</v>
      </c>
      <c r="C360" s="35" t="s">
        <v>266</v>
      </c>
      <c r="D360" s="35" t="s">
        <v>100</v>
      </c>
      <c r="E360" s="35" t="s">
        <v>279</v>
      </c>
      <c r="F360" s="34">
        <f>'прил.16'!G433</f>
        <v>4393.3</v>
      </c>
      <c r="G360" s="34">
        <f>'прил.16'!H433</f>
        <v>0</v>
      </c>
      <c r="H360" s="29"/>
      <c r="I360" s="29"/>
      <c r="J360" s="29"/>
      <c r="K360" s="29"/>
      <c r="L360" s="29"/>
      <c r="M360" s="29"/>
      <c r="N360" s="29"/>
      <c r="O360" s="29"/>
      <c r="P360" s="29"/>
      <c r="Q360" s="29"/>
    </row>
    <row r="361" spans="1:17" ht="16.5">
      <c r="A361" s="77" t="s">
        <v>88</v>
      </c>
      <c r="B361" s="35" t="s">
        <v>297</v>
      </c>
      <c r="C361" s="35" t="s">
        <v>266</v>
      </c>
      <c r="D361" s="35" t="s">
        <v>208</v>
      </c>
      <c r="E361" s="35"/>
      <c r="F361" s="34">
        <f>F362+F364</f>
        <v>17140.699999999997</v>
      </c>
      <c r="G361" s="34">
        <f>G362+G364</f>
        <v>0</v>
      </c>
      <c r="H361" s="29"/>
      <c r="I361" s="29"/>
      <c r="J361" s="29"/>
      <c r="K361" s="29"/>
      <c r="L361" s="29"/>
      <c r="M361" s="29"/>
      <c r="N361" s="29"/>
      <c r="O361" s="29"/>
      <c r="P361" s="29"/>
      <c r="Q361" s="29"/>
    </row>
    <row r="362" spans="1:17" ht="16.5">
      <c r="A362" s="61" t="s">
        <v>80</v>
      </c>
      <c r="B362" s="35" t="s">
        <v>297</v>
      </c>
      <c r="C362" s="35" t="s">
        <v>266</v>
      </c>
      <c r="D362" s="35" t="s">
        <v>79</v>
      </c>
      <c r="E362" s="35"/>
      <c r="F362" s="34">
        <f>F363</f>
        <v>12993.8</v>
      </c>
      <c r="G362" s="34">
        <f>G363</f>
        <v>0</v>
      </c>
      <c r="H362" s="29"/>
      <c r="I362" s="29"/>
      <c r="J362" s="29"/>
      <c r="K362" s="29"/>
      <c r="L362" s="29"/>
      <c r="M362" s="29"/>
      <c r="N362" s="29"/>
      <c r="O362" s="29"/>
      <c r="P362" s="29"/>
      <c r="Q362" s="29"/>
    </row>
    <row r="363" spans="1:17" ht="16.5">
      <c r="A363" s="61" t="s">
        <v>308</v>
      </c>
      <c r="B363" s="35" t="s">
        <v>297</v>
      </c>
      <c r="C363" s="35" t="s">
        <v>266</v>
      </c>
      <c r="D363" s="35" t="s">
        <v>79</v>
      </c>
      <c r="E363" s="35" t="s">
        <v>279</v>
      </c>
      <c r="F363" s="34">
        <f>'прил.16'!G436</f>
        <v>12993.8</v>
      </c>
      <c r="G363" s="34">
        <f>'прил.16'!H436</f>
        <v>0</v>
      </c>
      <c r="H363" s="29"/>
      <c r="I363" s="29"/>
      <c r="J363" s="29"/>
      <c r="K363" s="29"/>
      <c r="L363" s="29"/>
      <c r="M363" s="29"/>
      <c r="N363" s="29"/>
      <c r="O363" s="29"/>
      <c r="P363" s="29"/>
      <c r="Q363" s="29"/>
    </row>
    <row r="364" spans="1:17" ht="16.5">
      <c r="A364" s="61" t="s">
        <v>240</v>
      </c>
      <c r="B364" s="35" t="s">
        <v>297</v>
      </c>
      <c r="C364" s="35" t="s">
        <v>266</v>
      </c>
      <c r="D364" s="35" t="s">
        <v>81</v>
      </c>
      <c r="E364" s="35"/>
      <c r="F364" s="34">
        <f>F365</f>
        <v>4146.9</v>
      </c>
      <c r="G364" s="34">
        <f>G365</f>
        <v>0</v>
      </c>
      <c r="H364" s="29"/>
      <c r="I364" s="29"/>
      <c r="J364" s="29"/>
      <c r="K364" s="29"/>
      <c r="L364" s="29"/>
      <c r="M364" s="29"/>
      <c r="N364" s="29"/>
      <c r="O364" s="29"/>
      <c r="P364" s="29"/>
      <c r="Q364" s="29"/>
    </row>
    <row r="365" spans="1:17" ht="16.5">
      <c r="A365" s="61" t="s">
        <v>308</v>
      </c>
      <c r="B365" s="35" t="s">
        <v>297</v>
      </c>
      <c r="C365" s="35" t="s">
        <v>266</v>
      </c>
      <c r="D365" s="35" t="s">
        <v>81</v>
      </c>
      <c r="E365" s="35" t="s">
        <v>279</v>
      </c>
      <c r="F365" s="34">
        <f>'прил.16'!G438</f>
        <v>4146.9</v>
      </c>
      <c r="G365" s="34">
        <f>'прил.16'!H438</f>
        <v>0</v>
      </c>
      <c r="H365" s="29"/>
      <c r="I365" s="29"/>
      <c r="J365" s="29"/>
      <c r="K365" s="29"/>
      <c r="L365" s="29"/>
      <c r="M365" s="29"/>
      <c r="N365" s="29"/>
      <c r="O365" s="29"/>
      <c r="P365" s="29"/>
      <c r="Q365" s="29"/>
    </row>
    <row r="366" spans="1:17" ht="16.5">
      <c r="A366" s="75" t="s">
        <v>178</v>
      </c>
      <c r="B366" s="10" t="s">
        <v>179</v>
      </c>
      <c r="C366" s="10"/>
      <c r="D366" s="10"/>
      <c r="E366" s="10"/>
      <c r="F366" s="34">
        <f>F367+F384+F424+F435+F371</f>
        <v>907712.4999999999</v>
      </c>
      <c r="G366" s="34">
        <f>G367+G384+G424+G435+G371</f>
        <v>923042.2999999999</v>
      </c>
      <c r="H366" s="29"/>
      <c r="I366" s="29"/>
      <c r="J366" s="29"/>
      <c r="K366" s="29"/>
      <c r="L366" s="29"/>
      <c r="M366" s="29"/>
      <c r="N366" s="29"/>
      <c r="O366" s="29"/>
      <c r="P366" s="29"/>
      <c r="Q366" s="29"/>
    </row>
    <row r="367" spans="1:17" ht="16.5">
      <c r="A367" s="75" t="s">
        <v>222</v>
      </c>
      <c r="B367" s="10" t="s">
        <v>179</v>
      </c>
      <c r="C367" s="10" t="s">
        <v>263</v>
      </c>
      <c r="D367" s="10"/>
      <c r="E367" s="10"/>
      <c r="F367" s="34">
        <f aca="true" t="shared" si="11" ref="F367:G369">F368</f>
        <v>14115.6</v>
      </c>
      <c r="G367" s="34">
        <f t="shared" si="11"/>
        <v>14115.6</v>
      </c>
      <c r="H367" s="29"/>
      <c r="I367" s="29"/>
      <c r="J367" s="29"/>
      <c r="K367" s="29"/>
      <c r="L367" s="29"/>
      <c r="M367" s="29"/>
      <c r="N367" s="29"/>
      <c r="O367" s="29"/>
      <c r="P367" s="29"/>
      <c r="Q367" s="29"/>
    </row>
    <row r="368" spans="1:17" ht="16.5">
      <c r="A368" s="8" t="s">
        <v>221</v>
      </c>
      <c r="B368" s="10" t="s">
        <v>179</v>
      </c>
      <c r="C368" s="10" t="s">
        <v>263</v>
      </c>
      <c r="D368" s="10" t="s">
        <v>126</v>
      </c>
      <c r="E368" s="10"/>
      <c r="F368" s="34">
        <f t="shared" si="11"/>
        <v>14115.6</v>
      </c>
      <c r="G368" s="34">
        <f t="shared" si="11"/>
        <v>14115.6</v>
      </c>
      <c r="H368" s="29"/>
      <c r="I368" s="29"/>
      <c r="J368" s="29"/>
      <c r="K368" s="29"/>
      <c r="L368" s="29"/>
      <c r="M368" s="29"/>
      <c r="N368" s="29"/>
      <c r="O368" s="29"/>
      <c r="P368" s="29"/>
      <c r="Q368" s="29"/>
    </row>
    <row r="369" spans="1:17" ht="33">
      <c r="A369" s="8" t="s">
        <v>220</v>
      </c>
      <c r="B369" s="10" t="s">
        <v>179</v>
      </c>
      <c r="C369" s="10" t="s">
        <v>263</v>
      </c>
      <c r="D369" s="10" t="s">
        <v>127</v>
      </c>
      <c r="E369" s="10"/>
      <c r="F369" s="34">
        <f t="shared" si="11"/>
        <v>14115.6</v>
      </c>
      <c r="G369" s="34">
        <f t="shared" si="11"/>
        <v>14115.6</v>
      </c>
      <c r="H369" s="29"/>
      <c r="I369" s="29"/>
      <c r="J369" s="29"/>
      <c r="K369" s="29"/>
      <c r="L369" s="29"/>
      <c r="M369" s="29"/>
      <c r="N369" s="29"/>
      <c r="O369" s="29"/>
      <c r="P369" s="29"/>
      <c r="Q369" s="29"/>
    </row>
    <row r="370" spans="1:17" ht="16.5">
      <c r="A370" s="13" t="s">
        <v>219</v>
      </c>
      <c r="B370" s="10" t="s">
        <v>179</v>
      </c>
      <c r="C370" s="10" t="s">
        <v>263</v>
      </c>
      <c r="D370" s="10" t="s">
        <v>127</v>
      </c>
      <c r="E370" s="10" t="s">
        <v>305</v>
      </c>
      <c r="F370" s="34">
        <f>'прил.16'!G119</f>
        <v>14115.6</v>
      </c>
      <c r="G370" s="34">
        <f>'прил.16'!H119</f>
        <v>14115.6</v>
      </c>
      <c r="H370" s="29"/>
      <c r="I370" s="29"/>
      <c r="J370" s="29"/>
      <c r="K370" s="29"/>
      <c r="L370" s="29"/>
      <c r="M370" s="29"/>
      <c r="N370" s="29"/>
      <c r="O370" s="29"/>
      <c r="P370" s="29"/>
      <c r="Q370" s="29"/>
    </row>
    <row r="371" spans="1:17" ht="16.5">
      <c r="A371" s="75" t="s">
        <v>373</v>
      </c>
      <c r="B371" s="35" t="s">
        <v>179</v>
      </c>
      <c r="C371" s="35" t="s">
        <v>264</v>
      </c>
      <c r="D371" s="35"/>
      <c r="E371" s="35"/>
      <c r="F371" s="34">
        <f>F379+F372</f>
        <v>95562.2</v>
      </c>
      <c r="G371" s="34">
        <f>G379+G372</f>
        <v>94413.2</v>
      </c>
      <c r="H371" s="29"/>
      <c r="I371" s="29"/>
      <c r="J371" s="29"/>
      <c r="K371" s="29"/>
      <c r="L371" s="29"/>
      <c r="M371" s="29"/>
      <c r="N371" s="29"/>
      <c r="O371" s="29"/>
      <c r="P371" s="29"/>
      <c r="Q371" s="29"/>
    </row>
    <row r="372" spans="1:17" ht="16.5">
      <c r="A372" s="61" t="s">
        <v>90</v>
      </c>
      <c r="B372" s="35" t="s">
        <v>179</v>
      </c>
      <c r="C372" s="35" t="s">
        <v>264</v>
      </c>
      <c r="D372" s="35" t="s">
        <v>130</v>
      </c>
      <c r="E372" s="35"/>
      <c r="F372" s="34">
        <f>F375+F373+F377</f>
        <v>4040.4</v>
      </c>
      <c r="G372" s="34">
        <f>G375+G373+G377</f>
        <v>2891.4</v>
      </c>
      <c r="H372" s="29"/>
      <c r="I372" s="29"/>
      <c r="J372" s="29"/>
      <c r="K372" s="29"/>
      <c r="L372" s="29"/>
      <c r="M372" s="29"/>
      <c r="N372" s="29"/>
      <c r="O372" s="29"/>
      <c r="P372" s="29"/>
      <c r="Q372" s="29"/>
    </row>
    <row r="373" spans="1:17" ht="33">
      <c r="A373" s="61" t="s">
        <v>434</v>
      </c>
      <c r="B373" s="35" t="s">
        <v>179</v>
      </c>
      <c r="C373" s="35" t="s">
        <v>264</v>
      </c>
      <c r="D373" s="35" t="s">
        <v>166</v>
      </c>
      <c r="E373" s="35"/>
      <c r="F373" s="34">
        <f>F374</f>
        <v>1149</v>
      </c>
      <c r="G373" s="34">
        <f>G374</f>
        <v>0</v>
      </c>
      <c r="H373" s="29"/>
      <c r="I373" s="29"/>
      <c r="J373" s="29"/>
      <c r="K373" s="29"/>
      <c r="L373" s="29"/>
      <c r="M373" s="29"/>
      <c r="N373" s="29"/>
      <c r="O373" s="29"/>
      <c r="P373" s="29"/>
      <c r="Q373" s="29"/>
    </row>
    <row r="374" spans="1:17" ht="16.5">
      <c r="A374" s="61" t="s">
        <v>308</v>
      </c>
      <c r="B374" s="35" t="s">
        <v>179</v>
      </c>
      <c r="C374" s="35" t="s">
        <v>264</v>
      </c>
      <c r="D374" s="35" t="s">
        <v>166</v>
      </c>
      <c r="E374" s="35" t="s">
        <v>279</v>
      </c>
      <c r="F374" s="34">
        <f>'прил.16'!G510</f>
        <v>1149</v>
      </c>
      <c r="G374" s="34">
        <f>'прил.16'!H510</f>
        <v>0</v>
      </c>
      <c r="H374" s="29"/>
      <c r="I374" s="29"/>
      <c r="J374" s="29"/>
      <c r="K374" s="29"/>
      <c r="L374" s="29"/>
      <c r="M374" s="29"/>
      <c r="N374" s="29"/>
      <c r="O374" s="29"/>
      <c r="P374" s="29"/>
      <c r="Q374" s="29"/>
    </row>
    <row r="375" spans="1:17" s="48" customFormat="1" ht="33">
      <c r="A375" s="75" t="s">
        <v>375</v>
      </c>
      <c r="B375" s="35" t="s">
        <v>179</v>
      </c>
      <c r="C375" s="35" t="s">
        <v>264</v>
      </c>
      <c r="D375" s="35" t="s">
        <v>374</v>
      </c>
      <c r="E375" s="35"/>
      <c r="F375" s="34">
        <f>F376</f>
        <v>20</v>
      </c>
      <c r="G375" s="34">
        <f>G376</f>
        <v>20</v>
      </c>
      <c r="H375" s="29"/>
      <c r="I375" s="29"/>
      <c r="J375" s="29"/>
      <c r="K375" s="29"/>
      <c r="L375" s="29"/>
      <c r="M375" s="29"/>
      <c r="N375" s="29"/>
      <c r="O375" s="29"/>
      <c r="P375" s="29"/>
      <c r="Q375" s="29"/>
    </row>
    <row r="376" spans="1:17" s="52" customFormat="1" ht="16.5">
      <c r="A376" s="61" t="s">
        <v>308</v>
      </c>
      <c r="B376" s="35" t="s">
        <v>179</v>
      </c>
      <c r="C376" s="35" t="s">
        <v>264</v>
      </c>
      <c r="D376" s="35" t="s">
        <v>374</v>
      </c>
      <c r="E376" s="35" t="s">
        <v>279</v>
      </c>
      <c r="F376" s="34">
        <f>'прил.16'!G512</f>
        <v>20</v>
      </c>
      <c r="G376" s="34">
        <f>'прил.16'!H512</f>
        <v>20</v>
      </c>
      <c r="H376" s="29"/>
      <c r="I376" s="29"/>
      <c r="J376" s="29"/>
      <c r="K376" s="29"/>
      <c r="L376" s="29"/>
      <c r="M376" s="29"/>
      <c r="N376" s="29"/>
      <c r="O376" s="29"/>
      <c r="P376" s="29"/>
      <c r="Q376" s="29"/>
    </row>
    <row r="377" spans="1:17" ht="33">
      <c r="A377" s="61" t="s">
        <v>416</v>
      </c>
      <c r="B377" s="35" t="s">
        <v>179</v>
      </c>
      <c r="C377" s="35" t="s">
        <v>264</v>
      </c>
      <c r="D377" s="35" t="s">
        <v>415</v>
      </c>
      <c r="E377" s="35"/>
      <c r="F377" s="34">
        <f>F378</f>
        <v>2871.4</v>
      </c>
      <c r="G377" s="34">
        <f>G378</f>
        <v>2871.4</v>
      </c>
      <c r="H377" s="29"/>
      <c r="I377" s="29"/>
      <c r="J377" s="29"/>
      <c r="K377" s="29"/>
      <c r="L377" s="29"/>
      <c r="M377" s="29"/>
      <c r="N377" s="29"/>
      <c r="O377" s="29"/>
      <c r="P377" s="29"/>
      <c r="Q377" s="29"/>
    </row>
    <row r="378" spans="1:17" ht="16.5">
      <c r="A378" s="61" t="s">
        <v>308</v>
      </c>
      <c r="B378" s="35" t="s">
        <v>179</v>
      </c>
      <c r="C378" s="35" t="s">
        <v>264</v>
      </c>
      <c r="D378" s="35" t="s">
        <v>415</v>
      </c>
      <c r="E378" s="35" t="s">
        <v>279</v>
      </c>
      <c r="F378" s="34">
        <f>'прил.16'!G514</f>
        <v>2871.4</v>
      </c>
      <c r="G378" s="34">
        <f>'прил.16'!H514</f>
        <v>2871.4</v>
      </c>
      <c r="H378" s="29"/>
      <c r="I378" s="29"/>
      <c r="J378" s="29"/>
      <c r="K378" s="29"/>
      <c r="L378" s="29"/>
      <c r="M378" s="29"/>
      <c r="N378" s="29"/>
      <c r="O378" s="29"/>
      <c r="P378" s="29"/>
      <c r="Q378" s="29"/>
    </row>
    <row r="379" spans="1:17" ht="16.5">
      <c r="A379" s="77" t="s">
        <v>284</v>
      </c>
      <c r="B379" s="35" t="s">
        <v>179</v>
      </c>
      <c r="C379" s="35" t="s">
        <v>264</v>
      </c>
      <c r="D379" s="35" t="s">
        <v>285</v>
      </c>
      <c r="E379" s="35"/>
      <c r="F379" s="34">
        <f>F380</f>
        <v>91521.8</v>
      </c>
      <c r="G379" s="34">
        <f>G380</f>
        <v>91521.8</v>
      </c>
      <c r="H379" s="29"/>
      <c r="I379" s="29"/>
      <c r="J379" s="29"/>
      <c r="K379" s="29"/>
      <c r="L379" s="29"/>
      <c r="M379" s="29"/>
      <c r="N379" s="29"/>
      <c r="O379" s="29"/>
      <c r="P379" s="29"/>
      <c r="Q379" s="29"/>
    </row>
    <row r="380" spans="1:17" ht="99">
      <c r="A380" s="77" t="s">
        <v>6</v>
      </c>
      <c r="B380" s="35" t="s">
        <v>179</v>
      </c>
      <c r="C380" s="35" t="s">
        <v>264</v>
      </c>
      <c r="D380" s="35" t="s">
        <v>282</v>
      </c>
      <c r="E380" s="35"/>
      <c r="F380" s="34">
        <f>F382+F383+F381</f>
        <v>91521.8</v>
      </c>
      <c r="G380" s="34">
        <f>G382+G383+G381</f>
        <v>91521.8</v>
      </c>
      <c r="H380" s="29"/>
      <c r="I380" s="29"/>
      <c r="J380" s="29"/>
      <c r="K380" s="29"/>
      <c r="L380" s="29"/>
      <c r="M380" s="29"/>
      <c r="N380" s="29"/>
      <c r="O380" s="29"/>
      <c r="P380" s="29"/>
      <c r="Q380" s="29"/>
    </row>
    <row r="381" spans="1:17" ht="16.5">
      <c r="A381" s="13" t="s">
        <v>219</v>
      </c>
      <c r="B381" s="35" t="s">
        <v>179</v>
      </c>
      <c r="C381" s="35" t="s">
        <v>264</v>
      </c>
      <c r="D381" s="35" t="s">
        <v>282</v>
      </c>
      <c r="E381" s="35" t="s">
        <v>305</v>
      </c>
      <c r="F381" s="34">
        <f>'прил.16'!G517</f>
        <v>91.2</v>
      </c>
      <c r="G381" s="34">
        <f>'прил.16'!H517</f>
        <v>91.2</v>
      </c>
      <c r="H381" s="29"/>
      <c r="I381" s="29"/>
      <c r="J381" s="29"/>
      <c r="K381" s="29"/>
      <c r="L381" s="29"/>
      <c r="M381" s="29"/>
      <c r="N381" s="29"/>
      <c r="O381" s="29"/>
      <c r="P381" s="29"/>
      <c r="Q381" s="29"/>
    </row>
    <row r="382" spans="1:17" ht="33">
      <c r="A382" s="61" t="s">
        <v>309</v>
      </c>
      <c r="B382" s="35" t="s">
        <v>179</v>
      </c>
      <c r="C382" s="35" t="s">
        <v>264</v>
      </c>
      <c r="D382" s="35" t="s">
        <v>282</v>
      </c>
      <c r="E382" s="35" t="s">
        <v>20</v>
      </c>
      <c r="F382" s="34">
        <f>'прил.16'!G518</f>
        <v>88680.6</v>
      </c>
      <c r="G382" s="34">
        <f>'прил.16'!H518</f>
        <v>88680.6</v>
      </c>
      <c r="H382" s="29"/>
      <c r="I382" s="29"/>
      <c r="J382" s="29"/>
      <c r="K382" s="29"/>
      <c r="L382" s="29"/>
      <c r="M382" s="29"/>
      <c r="N382" s="29"/>
      <c r="O382" s="29"/>
      <c r="P382" s="29"/>
      <c r="Q382" s="29"/>
    </row>
    <row r="383" spans="1:17" ht="16.5">
      <c r="A383" s="61" t="s">
        <v>308</v>
      </c>
      <c r="B383" s="35" t="s">
        <v>179</v>
      </c>
      <c r="C383" s="35" t="s">
        <v>264</v>
      </c>
      <c r="D383" s="35" t="s">
        <v>282</v>
      </c>
      <c r="E383" s="35" t="s">
        <v>279</v>
      </c>
      <c r="F383" s="34">
        <f>'прил.16'!G519</f>
        <v>2750</v>
      </c>
      <c r="G383" s="34">
        <f>'прил.16'!H519</f>
        <v>2750</v>
      </c>
      <c r="H383" s="29"/>
      <c r="I383" s="29"/>
      <c r="J383" s="29"/>
      <c r="K383" s="29"/>
      <c r="L383" s="29"/>
      <c r="M383" s="29"/>
      <c r="N383" s="29"/>
      <c r="O383" s="29"/>
      <c r="P383" s="29"/>
      <c r="Q383" s="29"/>
    </row>
    <row r="384" spans="1:17" ht="16.5">
      <c r="A384" s="75" t="s">
        <v>149</v>
      </c>
      <c r="B384" s="10" t="s">
        <v>179</v>
      </c>
      <c r="C384" s="10" t="s">
        <v>265</v>
      </c>
      <c r="D384" s="10"/>
      <c r="E384" s="10"/>
      <c r="F384" s="34">
        <f>F385+F393+F408+F411+F420</f>
        <v>658970.2999999999</v>
      </c>
      <c r="G384" s="34">
        <f>G385+G393+G408+G411+G420</f>
        <v>675170.6</v>
      </c>
      <c r="H384" s="29"/>
      <c r="I384" s="29"/>
      <c r="J384" s="29"/>
      <c r="K384" s="29"/>
      <c r="L384" s="29"/>
      <c r="M384" s="29"/>
      <c r="N384" s="29"/>
      <c r="O384" s="29"/>
      <c r="P384" s="29"/>
      <c r="Q384" s="29"/>
    </row>
    <row r="385" spans="1:17" ht="16.5">
      <c r="A385" s="81" t="s">
        <v>322</v>
      </c>
      <c r="B385" s="10" t="s">
        <v>179</v>
      </c>
      <c r="C385" s="10" t="s">
        <v>265</v>
      </c>
      <c r="D385" s="10" t="s">
        <v>128</v>
      </c>
      <c r="E385" s="10"/>
      <c r="F385" s="34">
        <f>F386+F389+F391</f>
        <v>274353.39999999997</v>
      </c>
      <c r="G385" s="34">
        <f>G386+G389+G391</f>
        <v>290404.8</v>
      </c>
      <c r="H385" s="29"/>
      <c r="I385" s="29"/>
      <c r="J385" s="29"/>
      <c r="K385" s="29"/>
      <c r="L385" s="29"/>
      <c r="M385" s="29"/>
      <c r="N385" s="29"/>
      <c r="O385" s="29"/>
      <c r="P385" s="29"/>
      <c r="Q385" s="29"/>
    </row>
    <row r="386" spans="1:17" ht="115.5">
      <c r="A386" s="61" t="s">
        <v>146</v>
      </c>
      <c r="B386" s="10" t="s">
        <v>179</v>
      </c>
      <c r="C386" s="10" t="s">
        <v>265</v>
      </c>
      <c r="D386" s="10" t="s">
        <v>129</v>
      </c>
      <c r="E386" s="10"/>
      <c r="F386" s="34">
        <f>F388</f>
        <v>8825.9</v>
      </c>
      <c r="G386" s="34">
        <f>G388</f>
        <v>8818.1</v>
      </c>
      <c r="H386" s="29"/>
      <c r="I386" s="29"/>
      <c r="J386" s="29"/>
      <c r="K386" s="29"/>
      <c r="L386" s="29"/>
      <c r="M386" s="29"/>
      <c r="N386" s="29"/>
      <c r="O386" s="29"/>
      <c r="P386" s="29"/>
      <c r="Q386" s="29"/>
    </row>
    <row r="387" spans="1:17" ht="49.5">
      <c r="A387" s="61" t="s">
        <v>147</v>
      </c>
      <c r="B387" s="10" t="s">
        <v>179</v>
      </c>
      <c r="C387" s="10" t="s">
        <v>265</v>
      </c>
      <c r="D387" s="10" t="s">
        <v>203</v>
      </c>
      <c r="E387" s="10"/>
      <c r="F387" s="34">
        <f>F388</f>
        <v>8825.9</v>
      </c>
      <c r="G387" s="34">
        <f>G388</f>
        <v>8818.1</v>
      </c>
      <c r="H387" s="29"/>
      <c r="I387" s="29"/>
      <c r="J387" s="29"/>
      <c r="K387" s="29"/>
      <c r="L387" s="29"/>
      <c r="M387" s="29"/>
      <c r="N387" s="29"/>
      <c r="O387" s="29"/>
      <c r="P387" s="29"/>
      <c r="Q387" s="29"/>
    </row>
    <row r="388" spans="1:17" ht="16.5">
      <c r="A388" s="77" t="s">
        <v>148</v>
      </c>
      <c r="B388" s="10" t="s">
        <v>179</v>
      </c>
      <c r="C388" s="10" t="s">
        <v>265</v>
      </c>
      <c r="D388" s="10" t="s">
        <v>203</v>
      </c>
      <c r="E388" s="10" t="s">
        <v>305</v>
      </c>
      <c r="F388" s="34">
        <f>'прил.16'!G124</f>
        <v>8825.9</v>
      </c>
      <c r="G388" s="34">
        <f>'прил.16'!H124</f>
        <v>8818.1</v>
      </c>
      <c r="H388" s="29"/>
      <c r="I388" s="29"/>
      <c r="J388" s="29"/>
      <c r="K388" s="29"/>
      <c r="L388" s="29"/>
      <c r="M388" s="29"/>
      <c r="N388" s="29"/>
      <c r="O388" s="29"/>
      <c r="P388" s="29"/>
      <c r="Q388" s="29"/>
    </row>
    <row r="389" spans="1:17" ht="33">
      <c r="A389" s="13" t="s">
        <v>241</v>
      </c>
      <c r="B389" s="10" t="s">
        <v>179</v>
      </c>
      <c r="C389" s="10" t="s">
        <v>265</v>
      </c>
      <c r="D389" s="10" t="s">
        <v>37</v>
      </c>
      <c r="E389" s="10"/>
      <c r="F389" s="34">
        <f>F390</f>
        <v>232043.4</v>
      </c>
      <c r="G389" s="34">
        <f>G390</f>
        <v>248102.6</v>
      </c>
      <c r="H389" s="29"/>
      <c r="I389" s="29"/>
      <c r="J389" s="29"/>
      <c r="K389" s="29"/>
      <c r="L389" s="29"/>
      <c r="M389" s="29"/>
      <c r="N389" s="29"/>
      <c r="O389" s="29"/>
      <c r="P389" s="29"/>
      <c r="Q389" s="29"/>
    </row>
    <row r="390" spans="1:17" s="48" customFormat="1" ht="16.5">
      <c r="A390" s="13" t="s">
        <v>219</v>
      </c>
      <c r="B390" s="10" t="s">
        <v>179</v>
      </c>
      <c r="C390" s="10" t="s">
        <v>265</v>
      </c>
      <c r="D390" s="10" t="s">
        <v>323</v>
      </c>
      <c r="E390" s="10" t="s">
        <v>305</v>
      </c>
      <c r="F390" s="34">
        <f>'прил.16'!G523</f>
        <v>232043.4</v>
      </c>
      <c r="G390" s="34">
        <f>'прил.16'!H523</f>
        <v>248102.6</v>
      </c>
      <c r="H390" s="29"/>
      <c r="I390" s="29"/>
      <c r="J390" s="29"/>
      <c r="K390" s="29"/>
      <c r="L390" s="29"/>
      <c r="M390" s="29"/>
      <c r="N390" s="29"/>
      <c r="O390" s="29"/>
      <c r="P390" s="29"/>
      <c r="Q390" s="29"/>
    </row>
    <row r="391" spans="1:17" s="52" customFormat="1" ht="33">
      <c r="A391" s="81" t="s">
        <v>55</v>
      </c>
      <c r="B391" s="10" t="s">
        <v>179</v>
      </c>
      <c r="C391" s="10" t="s">
        <v>265</v>
      </c>
      <c r="D391" s="10" t="s">
        <v>89</v>
      </c>
      <c r="E391" s="10"/>
      <c r="F391" s="34">
        <f>F392</f>
        <v>33484.1</v>
      </c>
      <c r="G391" s="34">
        <f>G392</f>
        <v>33484.1</v>
      </c>
      <c r="H391" s="29"/>
      <c r="I391" s="29"/>
      <c r="J391" s="29"/>
      <c r="K391" s="29"/>
      <c r="L391" s="29"/>
      <c r="M391" s="29"/>
      <c r="N391" s="29"/>
      <c r="O391" s="29"/>
      <c r="P391" s="29"/>
      <c r="Q391" s="29"/>
    </row>
    <row r="392" spans="1:7" s="29" customFormat="1" ht="16.5">
      <c r="A392" s="13" t="s">
        <v>219</v>
      </c>
      <c r="B392" s="10" t="s">
        <v>179</v>
      </c>
      <c r="C392" s="10" t="s">
        <v>265</v>
      </c>
      <c r="D392" s="10" t="s">
        <v>89</v>
      </c>
      <c r="E392" s="10" t="s">
        <v>305</v>
      </c>
      <c r="F392" s="34">
        <f>'прил.16'!G525</f>
        <v>33484.1</v>
      </c>
      <c r="G392" s="34">
        <f>'прил.16'!H525</f>
        <v>33484.1</v>
      </c>
    </row>
    <row r="393" spans="1:17" ht="16.5">
      <c r="A393" s="13" t="s">
        <v>341</v>
      </c>
      <c r="B393" s="10" t="s">
        <v>179</v>
      </c>
      <c r="C393" s="10" t="s">
        <v>265</v>
      </c>
      <c r="D393" s="10" t="s">
        <v>157</v>
      </c>
      <c r="E393" s="10"/>
      <c r="F393" s="34">
        <f>F394+F397</f>
        <v>70566.3</v>
      </c>
      <c r="G393" s="34">
        <f>G394+G397</f>
        <v>70715.2</v>
      </c>
      <c r="H393" s="29"/>
      <c r="I393" s="29"/>
      <c r="J393" s="29"/>
      <c r="K393" s="29"/>
      <c r="L393" s="29"/>
      <c r="M393" s="29"/>
      <c r="N393" s="29"/>
      <c r="O393" s="29"/>
      <c r="P393" s="29"/>
      <c r="Q393" s="29"/>
    </row>
    <row r="394" spans="1:7" s="29" customFormat="1" ht="16.5">
      <c r="A394" s="75" t="s">
        <v>361</v>
      </c>
      <c r="B394" s="10" t="s">
        <v>179</v>
      </c>
      <c r="C394" s="10" t="s">
        <v>265</v>
      </c>
      <c r="D394" s="10" t="s">
        <v>158</v>
      </c>
      <c r="E394" s="10"/>
      <c r="F394" s="34">
        <f>F395</f>
        <v>15658</v>
      </c>
      <c r="G394" s="34">
        <f>G395</f>
        <v>15764.4</v>
      </c>
    </row>
    <row r="395" spans="1:7" s="29" customFormat="1" ht="16.5">
      <c r="A395" s="75" t="s">
        <v>242</v>
      </c>
      <c r="B395" s="10" t="s">
        <v>179</v>
      </c>
      <c r="C395" s="10" t="s">
        <v>265</v>
      </c>
      <c r="D395" s="10" t="s">
        <v>268</v>
      </c>
      <c r="E395" s="10"/>
      <c r="F395" s="34">
        <f>SUM(F396)</f>
        <v>15658</v>
      </c>
      <c r="G395" s="34">
        <f>SUM(G396)</f>
        <v>15764.4</v>
      </c>
    </row>
    <row r="396" spans="1:17" ht="16.5">
      <c r="A396" s="13" t="s">
        <v>363</v>
      </c>
      <c r="B396" s="10" t="s">
        <v>179</v>
      </c>
      <c r="C396" s="10" t="s">
        <v>265</v>
      </c>
      <c r="D396" s="10" t="s">
        <v>268</v>
      </c>
      <c r="E396" s="10" t="s">
        <v>293</v>
      </c>
      <c r="F396" s="34">
        <f>'прил.16'!G529+'прил.16'!G215</f>
        <v>15658</v>
      </c>
      <c r="G396" s="34">
        <f>'прил.16'!H529+'прил.16'!H215</f>
        <v>15764.4</v>
      </c>
      <c r="H396" s="29"/>
      <c r="I396" s="29"/>
      <c r="J396" s="29"/>
      <c r="K396" s="29"/>
      <c r="L396" s="29"/>
      <c r="M396" s="29"/>
      <c r="N396" s="29"/>
      <c r="O396" s="29"/>
      <c r="P396" s="29"/>
      <c r="Q396" s="29"/>
    </row>
    <row r="397" spans="1:17" ht="16.5">
      <c r="A397" s="13" t="s">
        <v>277</v>
      </c>
      <c r="B397" s="10" t="s">
        <v>179</v>
      </c>
      <c r="C397" s="10" t="s">
        <v>265</v>
      </c>
      <c r="D397" s="10" t="s">
        <v>274</v>
      </c>
      <c r="E397" s="10"/>
      <c r="F397" s="34">
        <f>F398+F400+F404+F406+F402</f>
        <v>54908.3</v>
      </c>
      <c r="G397" s="34">
        <f>G398+G400+G404+G406+G402</f>
        <v>54950.8</v>
      </c>
      <c r="H397" s="29"/>
      <c r="I397" s="29"/>
      <c r="J397" s="29"/>
      <c r="K397" s="29"/>
      <c r="L397" s="29"/>
      <c r="M397" s="29"/>
      <c r="N397" s="29"/>
      <c r="O397" s="29"/>
      <c r="P397" s="29"/>
      <c r="Q397" s="29"/>
    </row>
    <row r="398" spans="1:17" ht="33">
      <c r="A398" s="13" t="s">
        <v>64</v>
      </c>
      <c r="B398" s="10" t="s">
        <v>179</v>
      </c>
      <c r="C398" s="10" t="s">
        <v>265</v>
      </c>
      <c r="D398" s="10" t="s">
        <v>275</v>
      </c>
      <c r="E398" s="10"/>
      <c r="F398" s="34">
        <f>F399</f>
        <v>478.7</v>
      </c>
      <c r="G398" s="34">
        <f>G399</f>
        <v>503</v>
      </c>
      <c r="H398" s="29"/>
      <c r="I398" s="29"/>
      <c r="J398" s="29"/>
      <c r="K398" s="29"/>
      <c r="L398" s="29"/>
      <c r="M398" s="29"/>
      <c r="N398" s="29"/>
      <c r="O398" s="29"/>
      <c r="P398" s="29"/>
      <c r="Q398" s="29"/>
    </row>
    <row r="399" spans="1:17" ht="16.5">
      <c r="A399" s="13" t="s">
        <v>219</v>
      </c>
      <c r="B399" s="10" t="s">
        <v>179</v>
      </c>
      <c r="C399" s="10" t="s">
        <v>265</v>
      </c>
      <c r="D399" s="10" t="s">
        <v>275</v>
      </c>
      <c r="E399" s="10" t="s">
        <v>305</v>
      </c>
      <c r="F399" s="34">
        <f>'прил.16'!G532</f>
        <v>478.7</v>
      </c>
      <c r="G399" s="34">
        <f>'прил.16'!H532</f>
        <v>503</v>
      </c>
      <c r="H399" s="29"/>
      <c r="I399" s="29"/>
      <c r="J399" s="29"/>
      <c r="K399" s="29"/>
      <c r="L399" s="29"/>
      <c r="M399" s="29"/>
      <c r="N399" s="29"/>
      <c r="O399" s="29"/>
      <c r="P399" s="29"/>
      <c r="Q399" s="29"/>
    </row>
    <row r="400" spans="1:17" ht="33">
      <c r="A400" s="13" t="s">
        <v>65</v>
      </c>
      <c r="B400" s="10" t="s">
        <v>179</v>
      </c>
      <c r="C400" s="10" t="s">
        <v>265</v>
      </c>
      <c r="D400" s="10" t="s">
        <v>276</v>
      </c>
      <c r="E400" s="10"/>
      <c r="F400" s="34">
        <f>F401</f>
        <v>421.2</v>
      </c>
      <c r="G400" s="34">
        <f>G401</f>
        <v>439.4</v>
      </c>
      <c r="H400" s="29"/>
      <c r="I400" s="29"/>
      <c r="J400" s="29"/>
      <c r="K400" s="29"/>
      <c r="L400" s="29"/>
      <c r="M400" s="29"/>
      <c r="N400" s="29"/>
      <c r="O400" s="29"/>
      <c r="P400" s="29"/>
      <c r="Q400" s="29"/>
    </row>
    <row r="401" spans="1:17" ht="16.5">
      <c r="A401" s="13" t="s">
        <v>219</v>
      </c>
      <c r="B401" s="10" t="s">
        <v>179</v>
      </c>
      <c r="C401" s="10" t="s">
        <v>265</v>
      </c>
      <c r="D401" s="10" t="s">
        <v>276</v>
      </c>
      <c r="E401" s="10" t="s">
        <v>305</v>
      </c>
      <c r="F401" s="34">
        <f>'прил.16'!G534</f>
        <v>421.2</v>
      </c>
      <c r="G401" s="34">
        <f>'прил.16'!H534</f>
        <v>439.4</v>
      </c>
      <c r="H401" s="29"/>
      <c r="I401" s="29"/>
      <c r="J401" s="29"/>
      <c r="K401" s="29"/>
      <c r="L401" s="29"/>
      <c r="M401" s="29"/>
      <c r="N401" s="29"/>
      <c r="O401" s="29"/>
      <c r="P401" s="29"/>
      <c r="Q401" s="29"/>
    </row>
    <row r="402" spans="1:17" ht="16.5">
      <c r="A402" s="81" t="s">
        <v>393</v>
      </c>
      <c r="B402" s="35" t="s">
        <v>179</v>
      </c>
      <c r="C402" s="35" t="s">
        <v>265</v>
      </c>
      <c r="D402" s="35" t="s">
        <v>392</v>
      </c>
      <c r="E402" s="35"/>
      <c r="F402" s="34">
        <f>F403</f>
        <v>9062.4</v>
      </c>
      <c r="G402" s="34">
        <f>G403</f>
        <v>9062.4</v>
      </c>
      <c r="H402" s="29"/>
      <c r="I402" s="29"/>
      <c r="J402" s="29"/>
      <c r="K402" s="29"/>
      <c r="L402" s="29"/>
      <c r="M402" s="29"/>
      <c r="N402" s="29"/>
      <c r="O402" s="29"/>
      <c r="P402" s="29"/>
      <c r="Q402" s="29"/>
    </row>
    <row r="403" spans="1:17" ht="16.5">
      <c r="A403" s="13" t="s">
        <v>219</v>
      </c>
      <c r="B403" s="35" t="s">
        <v>179</v>
      </c>
      <c r="C403" s="35" t="s">
        <v>265</v>
      </c>
      <c r="D403" s="35" t="s">
        <v>392</v>
      </c>
      <c r="E403" s="35" t="s">
        <v>305</v>
      </c>
      <c r="F403" s="34">
        <f>'прил.16'!G322</f>
        <v>9062.4</v>
      </c>
      <c r="G403" s="34">
        <f>'прил.16'!H322</f>
        <v>9062.4</v>
      </c>
      <c r="H403" s="29"/>
      <c r="I403" s="29"/>
      <c r="J403" s="29"/>
      <c r="K403" s="29"/>
      <c r="L403" s="29"/>
      <c r="M403" s="29"/>
      <c r="N403" s="29"/>
      <c r="O403" s="29"/>
      <c r="P403" s="29"/>
      <c r="Q403" s="29"/>
    </row>
    <row r="404" spans="1:17" ht="16.5">
      <c r="A404" s="81" t="s">
        <v>383</v>
      </c>
      <c r="B404" s="35" t="s">
        <v>179</v>
      </c>
      <c r="C404" s="35" t="s">
        <v>265</v>
      </c>
      <c r="D404" s="35" t="s">
        <v>382</v>
      </c>
      <c r="E404" s="35"/>
      <c r="F404" s="34">
        <f>F405</f>
        <v>39006</v>
      </c>
      <c r="G404" s="34">
        <f>G405</f>
        <v>39006</v>
      </c>
      <c r="H404" s="29"/>
      <c r="I404" s="29"/>
      <c r="J404" s="29"/>
      <c r="K404" s="29"/>
      <c r="L404" s="29"/>
      <c r="M404" s="29"/>
      <c r="N404" s="29"/>
      <c r="O404" s="29"/>
      <c r="P404" s="29"/>
      <c r="Q404" s="29"/>
    </row>
    <row r="405" spans="1:17" ht="16.5">
      <c r="A405" s="81" t="s">
        <v>219</v>
      </c>
      <c r="B405" s="35" t="s">
        <v>179</v>
      </c>
      <c r="C405" s="35" t="s">
        <v>265</v>
      </c>
      <c r="D405" s="35" t="s">
        <v>382</v>
      </c>
      <c r="E405" s="35" t="s">
        <v>305</v>
      </c>
      <c r="F405" s="34">
        <f>'прил.16'!G536</f>
        <v>39006</v>
      </c>
      <c r="G405" s="34">
        <f>'прил.16'!H536</f>
        <v>39006</v>
      </c>
      <c r="H405" s="29"/>
      <c r="I405" s="29"/>
      <c r="J405" s="29"/>
      <c r="K405" s="29"/>
      <c r="L405" s="29"/>
      <c r="M405" s="29"/>
      <c r="N405" s="29"/>
      <c r="O405" s="29"/>
      <c r="P405" s="29"/>
      <c r="Q405" s="29"/>
    </row>
    <row r="406" spans="1:17" ht="33">
      <c r="A406" s="81" t="s">
        <v>385</v>
      </c>
      <c r="B406" s="35" t="s">
        <v>179</v>
      </c>
      <c r="C406" s="35" t="s">
        <v>265</v>
      </c>
      <c r="D406" s="35" t="s">
        <v>384</v>
      </c>
      <c r="E406" s="35"/>
      <c r="F406" s="34">
        <f>F407</f>
        <v>5940</v>
      </c>
      <c r="G406" s="34">
        <f>G407</f>
        <v>5940</v>
      </c>
      <c r="H406" s="29"/>
      <c r="I406" s="29"/>
      <c r="J406" s="29"/>
      <c r="K406" s="29"/>
      <c r="L406" s="29"/>
      <c r="M406" s="29"/>
      <c r="N406" s="29"/>
      <c r="O406" s="29"/>
      <c r="P406" s="29"/>
      <c r="Q406" s="29"/>
    </row>
    <row r="407" spans="1:17" ht="16.5">
      <c r="A407" s="81" t="s">
        <v>219</v>
      </c>
      <c r="B407" s="35" t="s">
        <v>179</v>
      </c>
      <c r="C407" s="35" t="s">
        <v>265</v>
      </c>
      <c r="D407" s="35" t="s">
        <v>384</v>
      </c>
      <c r="E407" s="35" t="s">
        <v>305</v>
      </c>
      <c r="F407" s="34">
        <f>'прил.16'!G538</f>
        <v>5940</v>
      </c>
      <c r="G407" s="34">
        <f>'прил.16'!H538</f>
        <v>5940</v>
      </c>
      <c r="H407" s="29"/>
      <c r="I407" s="29"/>
      <c r="J407" s="29"/>
      <c r="K407" s="29"/>
      <c r="L407" s="29"/>
      <c r="M407" s="29"/>
      <c r="N407" s="29"/>
      <c r="O407" s="29"/>
      <c r="P407" s="29"/>
      <c r="Q407" s="29"/>
    </row>
    <row r="408" spans="1:17" ht="16.5">
      <c r="A408" s="75" t="s">
        <v>90</v>
      </c>
      <c r="B408" s="10" t="s">
        <v>179</v>
      </c>
      <c r="C408" s="10" t="s">
        <v>265</v>
      </c>
      <c r="D408" s="10" t="s">
        <v>130</v>
      </c>
      <c r="E408" s="10"/>
      <c r="F408" s="34">
        <f>F409</f>
        <v>2842.9</v>
      </c>
      <c r="G408" s="34">
        <f>G409</f>
        <v>2842.9</v>
      </c>
      <c r="H408" s="29"/>
      <c r="I408" s="29"/>
      <c r="J408" s="29"/>
      <c r="K408" s="29"/>
      <c r="L408" s="29"/>
      <c r="M408" s="29"/>
      <c r="N408" s="29"/>
      <c r="O408" s="29"/>
      <c r="P408" s="29"/>
      <c r="Q408" s="29"/>
    </row>
    <row r="409" spans="1:17" ht="33">
      <c r="A409" s="92" t="s">
        <v>376</v>
      </c>
      <c r="B409" s="10" t="s">
        <v>179</v>
      </c>
      <c r="C409" s="10" t="s">
        <v>265</v>
      </c>
      <c r="D409" s="10" t="s">
        <v>131</v>
      </c>
      <c r="E409" s="10"/>
      <c r="F409" s="34">
        <f>F410</f>
        <v>2842.9</v>
      </c>
      <c r="G409" s="34">
        <f>G410</f>
        <v>2842.9</v>
      </c>
      <c r="H409" s="29"/>
      <c r="I409" s="29"/>
      <c r="J409" s="29"/>
      <c r="K409" s="29"/>
      <c r="L409" s="29"/>
      <c r="M409" s="29"/>
      <c r="N409" s="29"/>
      <c r="O409" s="29"/>
      <c r="P409" s="29"/>
      <c r="Q409" s="29"/>
    </row>
    <row r="410" spans="1:17" ht="16.5">
      <c r="A410" s="75" t="s">
        <v>253</v>
      </c>
      <c r="B410" s="10" t="s">
        <v>179</v>
      </c>
      <c r="C410" s="10" t="s">
        <v>265</v>
      </c>
      <c r="D410" s="10" t="s">
        <v>131</v>
      </c>
      <c r="E410" s="10" t="s">
        <v>273</v>
      </c>
      <c r="F410" s="34">
        <f>'прил.16'!G127</f>
        <v>2842.9</v>
      </c>
      <c r="G410" s="34">
        <f>'прил.16'!H127</f>
        <v>2842.9</v>
      </c>
      <c r="H410" s="29"/>
      <c r="I410" s="29"/>
      <c r="J410" s="29"/>
      <c r="K410" s="29"/>
      <c r="L410" s="29"/>
      <c r="M410" s="29"/>
      <c r="N410" s="29"/>
      <c r="O410" s="29"/>
      <c r="P410" s="29"/>
      <c r="Q410" s="29"/>
    </row>
    <row r="411" spans="1:17" ht="16.5">
      <c r="A411" s="75" t="s">
        <v>284</v>
      </c>
      <c r="B411" s="10" t="s">
        <v>179</v>
      </c>
      <c r="C411" s="10" t="s">
        <v>265</v>
      </c>
      <c r="D411" s="10" t="s">
        <v>285</v>
      </c>
      <c r="E411" s="10"/>
      <c r="F411" s="34">
        <f>F412+F418</f>
        <v>308073</v>
      </c>
      <c r="G411" s="34">
        <f>G412+G418</f>
        <v>308073</v>
      </c>
      <c r="H411" s="29"/>
      <c r="I411" s="29"/>
      <c r="J411" s="29"/>
      <c r="K411" s="29"/>
      <c r="L411" s="29"/>
      <c r="M411" s="29"/>
      <c r="N411" s="29"/>
      <c r="O411" s="29"/>
      <c r="P411" s="29"/>
      <c r="Q411" s="29"/>
    </row>
    <row r="412" spans="1:17" ht="16.5">
      <c r="A412" s="8" t="s">
        <v>288</v>
      </c>
      <c r="B412" s="10" t="s">
        <v>179</v>
      </c>
      <c r="C412" s="10" t="s">
        <v>265</v>
      </c>
      <c r="D412" s="10" t="s">
        <v>287</v>
      </c>
      <c r="E412" s="10"/>
      <c r="F412" s="34">
        <f>F413+F416</f>
        <v>9401.599999999999</v>
      </c>
      <c r="G412" s="34">
        <f>G413+G416</f>
        <v>9401.599999999999</v>
      </c>
      <c r="H412" s="29"/>
      <c r="I412" s="29"/>
      <c r="J412" s="29"/>
      <c r="K412" s="29"/>
      <c r="L412" s="29"/>
      <c r="M412" s="29"/>
      <c r="N412" s="29"/>
      <c r="O412" s="29"/>
      <c r="P412" s="29"/>
      <c r="Q412" s="29"/>
    </row>
    <row r="413" spans="1:17" ht="115.5">
      <c r="A413" s="8" t="s">
        <v>364</v>
      </c>
      <c r="B413" s="35" t="s">
        <v>179</v>
      </c>
      <c r="C413" s="35" t="s">
        <v>265</v>
      </c>
      <c r="D413" s="35" t="s">
        <v>289</v>
      </c>
      <c r="E413" s="35"/>
      <c r="F413" s="34">
        <f>F414+F415</f>
        <v>4989.799999999999</v>
      </c>
      <c r="G413" s="34">
        <f>G414+G415</f>
        <v>4989.799999999999</v>
      </c>
      <c r="H413" s="29"/>
      <c r="I413" s="29"/>
      <c r="J413" s="29"/>
      <c r="K413" s="29"/>
      <c r="L413" s="29"/>
      <c r="M413" s="29"/>
      <c r="N413" s="29"/>
      <c r="O413" s="29"/>
      <c r="P413" s="29"/>
      <c r="Q413" s="29"/>
    </row>
    <row r="414" spans="1:17" ht="16.5">
      <c r="A414" s="77" t="s">
        <v>148</v>
      </c>
      <c r="B414" s="35" t="s">
        <v>179</v>
      </c>
      <c r="C414" s="35" t="s">
        <v>265</v>
      </c>
      <c r="D414" s="35" t="s">
        <v>289</v>
      </c>
      <c r="E414" s="35" t="s">
        <v>305</v>
      </c>
      <c r="F414" s="34">
        <f>'прил.16'!G542+'прил.16'!G326</f>
        <v>3442.2</v>
      </c>
      <c r="G414" s="34">
        <f>'прил.16'!H542+'прил.16'!H326</f>
        <v>3442.2</v>
      </c>
      <c r="H414" s="29"/>
      <c r="I414" s="29"/>
      <c r="J414" s="29"/>
      <c r="K414" s="29"/>
      <c r="L414" s="29"/>
      <c r="M414" s="29"/>
      <c r="N414" s="29"/>
      <c r="O414" s="29"/>
      <c r="P414" s="29"/>
      <c r="Q414" s="29"/>
    </row>
    <row r="415" spans="1:17" ht="16.5">
      <c r="A415" s="8" t="s">
        <v>377</v>
      </c>
      <c r="B415" s="35" t="s">
        <v>179</v>
      </c>
      <c r="C415" s="35" t="s">
        <v>265</v>
      </c>
      <c r="D415" s="35" t="s">
        <v>289</v>
      </c>
      <c r="E415" s="35" t="s">
        <v>378</v>
      </c>
      <c r="F415" s="34">
        <f>'прил.16'!G327</f>
        <v>1547.6</v>
      </c>
      <c r="G415" s="34">
        <f>'прил.16'!H327</f>
        <v>1547.6</v>
      </c>
      <c r="H415" s="29"/>
      <c r="I415" s="29"/>
      <c r="J415" s="29"/>
      <c r="K415" s="29"/>
      <c r="L415" s="29"/>
      <c r="M415" s="29"/>
      <c r="N415" s="29"/>
      <c r="O415" s="29"/>
      <c r="P415" s="29"/>
      <c r="Q415" s="29"/>
    </row>
    <row r="416" spans="1:17" ht="115.5">
      <c r="A416" s="77" t="s">
        <v>56</v>
      </c>
      <c r="B416" s="10" t="s">
        <v>179</v>
      </c>
      <c r="C416" s="10" t="s">
        <v>265</v>
      </c>
      <c r="D416" s="10" t="s">
        <v>177</v>
      </c>
      <c r="E416" s="10"/>
      <c r="F416" s="34">
        <f>F417</f>
        <v>4411.8</v>
      </c>
      <c r="G416" s="34">
        <f>G417</f>
        <v>4411.8</v>
      </c>
      <c r="H416" s="29"/>
      <c r="I416" s="29"/>
      <c r="J416" s="29"/>
      <c r="K416" s="29"/>
      <c r="L416" s="29"/>
      <c r="M416" s="29"/>
      <c r="N416" s="29"/>
      <c r="O416" s="29"/>
      <c r="P416" s="29"/>
      <c r="Q416" s="29"/>
    </row>
    <row r="417" spans="1:17" ht="16.5">
      <c r="A417" s="77" t="s">
        <v>148</v>
      </c>
      <c r="B417" s="10" t="s">
        <v>179</v>
      </c>
      <c r="C417" s="10" t="s">
        <v>265</v>
      </c>
      <c r="D417" s="10" t="s">
        <v>177</v>
      </c>
      <c r="E417" s="10" t="s">
        <v>305</v>
      </c>
      <c r="F417" s="34">
        <f>'прил.16'!G329</f>
        <v>4411.8</v>
      </c>
      <c r="G417" s="34">
        <f>'прил.16'!H329</f>
        <v>4411.8</v>
      </c>
      <c r="H417" s="29"/>
      <c r="I417" s="29"/>
      <c r="J417" s="29"/>
      <c r="K417" s="29"/>
      <c r="L417" s="29"/>
      <c r="M417" s="29"/>
      <c r="N417" s="29"/>
      <c r="O417" s="29"/>
      <c r="P417" s="29"/>
      <c r="Q417" s="29"/>
    </row>
    <row r="418" spans="1:17" ht="99">
      <c r="A418" s="77" t="s">
        <v>6</v>
      </c>
      <c r="B418" s="35" t="s">
        <v>179</v>
      </c>
      <c r="C418" s="35" t="s">
        <v>265</v>
      </c>
      <c r="D418" s="35" t="s">
        <v>282</v>
      </c>
      <c r="E418" s="35"/>
      <c r="F418" s="34">
        <f>F419</f>
        <v>298671.4</v>
      </c>
      <c r="G418" s="34">
        <f>G419</f>
        <v>298671.4</v>
      </c>
      <c r="H418" s="29"/>
      <c r="I418" s="29"/>
      <c r="J418" s="29"/>
      <c r="K418" s="29"/>
      <c r="L418" s="29"/>
      <c r="M418" s="29"/>
      <c r="N418" s="29"/>
      <c r="O418" s="29"/>
      <c r="P418" s="29"/>
      <c r="Q418" s="29"/>
    </row>
    <row r="419" spans="1:17" ht="16.5">
      <c r="A419" s="77" t="s">
        <v>148</v>
      </c>
      <c r="B419" s="35" t="s">
        <v>179</v>
      </c>
      <c r="C419" s="35" t="s">
        <v>265</v>
      </c>
      <c r="D419" s="35" t="s">
        <v>282</v>
      </c>
      <c r="E419" s="35" t="s">
        <v>305</v>
      </c>
      <c r="F419" s="34">
        <f>'прил.16'!G544</f>
        <v>298671.4</v>
      </c>
      <c r="G419" s="34">
        <f>'прил.16'!H544</f>
        <v>298671.4</v>
      </c>
      <c r="H419" s="29"/>
      <c r="I419" s="29"/>
      <c r="J419" s="29"/>
      <c r="K419" s="29"/>
      <c r="L419" s="29"/>
      <c r="M419" s="29"/>
      <c r="N419" s="29"/>
      <c r="O419" s="29"/>
      <c r="P419" s="29"/>
      <c r="Q419" s="29"/>
    </row>
    <row r="420" spans="1:17" ht="16.5">
      <c r="A420" s="77" t="s">
        <v>106</v>
      </c>
      <c r="B420" s="10" t="s">
        <v>179</v>
      </c>
      <c r="C420" s="10" t="s">
        <v>265</v>
      </c>
      <c r="D420" s="10" t="s">
        <v>115</v>
      </c>
      <c r="E420" s="10"/>
      <c r="F420" s="34">
        <f aca="true" t="shared" si="12" ref="F420:G422">F421</f>
        <v>3134.7</v>
      </c>
      <c r="G420" s="34">
        <f t="shared" si="12"/>
        <v>3134.7</v>
      </c>
      <c r="H420" s="29"/>
      <c r="I420" s="29"/>
      <c r="J420" s="29"/>
      <c r="K420" s="29"/>
      <c r="L420" s="29"/>
      <c r="M420" s="29"/>
      <c r="N420" s="29"/>
      <c r="O420" s="29"/>
      <c r="P420" s="29"/>
      <c r="Q420" s="29"/>
    </row>
    <row r="421" spans="1:17" ht="16.5">
      <c r="A421" s="77" t="s">
        <v>90</v>
      </c>
      <c r="B421" s="35" t="s">
        <v>179</v>
      </c>
      <c r="C421" s="35" t="s">
        <v>265</v>
      </c>
      <c r="D421" s="35" t="s">
        <v>116</v>
      </c>
      <c r="E421" s="10"/>
      <c r="F421" s="34">
        <f t="shared" si="12"/>
        <v>3134.7</v>
      </c>
      <c r="G421" s="34">
        <f t="shared" si="12"/>
        <v>3134.7</v>
      </c>
      <c r="H421" s="29"/>
      <c r="I421" s="29"/>
      <c r="J421" s="29"/>
      <c r="K421" s="29"/>
      <c r="L421" s="29"/>
      <c r="M421" s="29"/>
      <c r="N421" s="29"/>
      <c r="O421" s="29"/>
      <c r="P421" s="29"/>
      <c r="Q421" s="29"/>
    </row>
    <row r="422" spans="1:17" ht="16.5">
      <c r="A422" s="77" t="s">
        <v>406</v>
      </c>
      <c r="B422" s="10" t="s">
        <v>179</v>
      </c>
      <c r="C422" s="10" t="s">
        <v>265</v>
      </c>
      <c r="D422" s="35" t="s">
        <v>117</v>
      </c>
      <c r="E422" s="10"/>
      <c r="F422" s="34">
        <f t="shared" si="12"/>
        <v>3134.7</v>
      </c>
      <c r="G422" s="34">
        <f t="shared" si="12"/>
        <v>3134.7</v>
      </c>
      <c r="H422" s="29"/>
      <c r="I422" s="29"/>
      <c r="J422" s="29"/>
      <c r="K422" s="29"/>
      <c r="L422" s="29"/>
      <c r="M422" s="29"/>
      <c r="N422" s="29"/>
      <c r="O422" s="29"/>
      <c r="P422" s="29"/>
      <c r="Q422" s="29"/>
    </row>
    <row r="423" spans="1:17" ht="16.5">
      <c r="A423" s="75" t="s">
        <v>253</v>
      </c>
      <c r="B423" s="10" t="s">
        <v>179</v>
      </c>
      <c r="C423" s="10" t="s">
        <v>265</v>
      </c>
      <c r="D423" s="35" t="s">
        <v>117</v>
      </c>
      <c r="E423" s="10" t="s">
        <v>273</v>
      </c>
      <c r="F423" s="34">
        <f>'прил.16'!G131</f>
        <v>3134.7</v>
      </c>
      <c r="G423" s="34">
        <f>'прил.16'!H131</f>
        <v>3134.7</v>
      </c>
      <c r="H423" s="29"/>
      <c r="I423" s="29"/>
      <c r="J423" s="29"/>
      <c r="K423" s="29"/>
      <c r="L423" s="29"/>
      <c r="M423" s="29"/>
      <c r="N423" s="29"/>
      <c r="O423" s="29"/>
      <c r="P423" s="29"/>
      <c r="Q423" s="29"/>
    </row>
    <row r="424" spans="1:17" ht="16.5">
      <c r="A424" s="77" t="s">
        <v>237</v>
      </c>
      <c r="B424" s="10" t="s">
        <v>179</v>
      </c>
      <c r="C424" s="10" t="s">
        <v>266</v>
      </c>
      <c r="D424" s="10"/>
      <c r="E424" s="10"/>
      <c r="F424" s="34">
        <f>F429+F425</f>
        <v>94747.9</v>
      </c>
      <c r="G424" s="34">
        <f>G429+G425</f>
        <v>94747.9</v>
      </c>
      <c r="H424" s="29"/>
      <c r="I424" s="29"/>
      <c r="J424" s="29"/>
      <c r="K424" s="29"/>
      <c r="L424" s="29"/>
      <c r="M424" s="29"/>
      <c r="N424" s="29"/>
      <c r="O424" s="29"/>
      <c r="P424" s="29"/>
      <c r="Q424" s="29"/>
    </row>
    <row r="425" spans="1:17" ht="16.5">
      <c r="A425" s="83" t="s">
        <v>341</v>
      </c>
      <c r="B425" s="35" t="s">
        <v>179</v>
      </c>
      <c r="C425" s="35" t="s">
        <v>266</v>
      </c>
      <c r="D425" s="35" t="s">
        <v>394</v>
      </c>
      <c r="E425" s="35"/>
      <c r="F425" s="34">
        <f aca="true" t="shared" si="13" ref="F425:G427">F426</f>
        <v>14192.6</v>
      </c>
      <c r="G425" s="34">
        <f t="shared" si="13"/>
        <v>14192.6</v>
      </c>
      <c r="H425" s="29"/>
      <c r="I425" s="29"/>
      <c r="J425" s="29"/>
      <c r="K425" s="29"/>
      <c r="L425" s="29"/>
      <c r="M425" s="29"/>
      <c r="N425" s="29"/>
      <c r="O425" s="29"/>
      <c r="P425" s="29"/>
      <c r="Q425" s="29"/>
    </row>
    <row r="426" spans="1:17" ht="16.5">
      <c r="A426" s="83" t="s">
        <v>277</v>
      </c>
      <c r="B426" s="35" t="s">
        <v>179</v>
      </c>
      <c r="C426" s="35" t="s">
        <v>266</v>
      </c>
      <c r="D426" s="35" t="s">
        <v>395</v>
      </c>
      <c r="E426" s="35"/>
      <c r="F426" s="34">
        <f t="shared" si="13"/>
        <v>14192.6</v>
      </c>
      <c r="G426" s="34">
        <f t="shared" si="13"/>
        <v>14192.6</v>
      </c>
      <c r="H426" s="29"/>
      <c r="I426" s="29"/>
      <c r="J426" s="29"/>
      <c r="K426" s="29"/>
      <c r="L426" s="29"/>
      <c r="M426" s="29"/>
      <c r="N426" s="29"/>
      <c r="O426" s="29"/>
      <c r="P426" s="29"/>
      <c r="Q426" s="29"/>
    </row>
    <row r="427" spans="1:17" ht="33">
      <c r="A427" s="93" t="s">
        <v>417</v>
      </c>
      <c r="B427" s="35" t="s">
        <v>179</v>
      </c>
      <c r="C427" s="35" t="s">
        <v>266</v>
      </c>
      <c r="D427" s="35" t="s">
        <v>396</v>
      </c>
      <c r="E427" s="35"/>
      <c r="F427" s="34">
        <f t="shared" si="13"/>
        <v>14192.6</v>
      </c>
      <c r="G427" s="34">
        <f t="shared" si="13"/>
        <v>14192.6</v>
      </c>
      <c r="H427" s="29"/>
      <c r="I427" s="29"/>
      <c r="J427" s="29"/>
      <c r="K427" s="29"/>
      <c r="L427" s="29"/>
      <c r="M427" s="29"/>
      <c r="N427" s="29"/>
      <c r="O427" s="29"/>
      <c r="P427" s="29"/>
      <c r="Q427" s="29"/>
    </row>
    <row r="428" spans="1:17" ht="16.5">
      <c r="A428" s="82" t="s">
        <v>219</v>
      </c>
      <c r="B428" s="35" t="s">
        <v>179</v>
      </c>
      <c r="C428" s="35" t="s">
        <v>266</v>
      </c>
      <c r="D428" s="35" t="s">
        <v>396</v>
      </c>
      <c r="E428" s="35" t="s">
        <v>305</v>
      </c>
      <c r="F428" s="34">
        <f>'прил.16'!G334</f>
        <v>14192.6</v>
      </c>
      <c r="G428" s="34">
        <f>'прил.16'!H334</f>
        <v>14192.6</v>
      </c>
      <c r="H428" s="29"/>
      <c r="I428" s="29"/>
      <c r="J428" s="29"/>
      <c r="K428" s="29"/>
      <c r="L428" s="29"/>
      <c r="M428" s="29"/>
      <c r="N428" s="29"/>
      <c r="O428" s="29"/>
      <c r="P428" s="29"/>
      <c r="Q428" s="29"/>
    </row>
    <row r="429" spans="1:17" ht="16.5">
      <c r="A429" s="13" t="s">
        <v>213</v>
      </c>
      <c r="B429" s="10" t="s">
        <v>179</v>
      </c>
      <c r="C429" s="10" t="s">
        <v>266</v>
      </c>
      <c r="D429" s="10" t="s">
        <v>172</v>
      </c>
      <c r="E429" s="10"/>
      <c r="F429" s="34">
        <f>F430+F432</f>
        <v>80555.29999999999</v>
      </c>
      <c r="G429" s="34">
        <f>G430+G432</f>
        <v>80555.29999999999</v>
      </c>
      <c r="H429" s="29"/>
      <c r="I429" s="29"/>
      <c r="J429" s="29"/>
      <c r="K429" s="29"/>
      <c r="L429" s="29"/>
      <c r="M429" s="29"/>
      <c r="N429" s="29"/>
      <c r="O429" s="29"/>
      <c r="P429" s="29"/>
      <c r="Q429" s="29"/>
    </row>
    <row r="430" spans="1:17" ht="66">
      <c r="A430" s="81" t="s">
        <v>9</v>
      </c>
      <c r="B430" s="10" t="s">
        <v>179</v>
      </c>
      <c r="C430" s="10" t="s">
        <v>266</v>
      </c>
      <c r="D430" s="10" t="s">
        <v>92</v>
      </c>
      <c r="E430" s="10"/>
      <c r="F430" s="34">
        <f>F431</f>
        <v>44711.7</v>
      </c>
      <c r="G430" s="34">
        <f>G431</f>
        <v>44711.7</v>
      </c>
      <c r="H430" s="29"/>
      <c r="I430" s="29"/>
      <c r="J430" s="29"/>
      <c r="K430" s="29"/>
      <c r="L430" s="29"/>
      <c r="M430" s="29"/>
      <c r="N430" s="29"/>
      <c r="O430" s="29"/>
      <c r="P430" s="29"/>
      <c r="Q430" s="29"/>
    </row>
    <row r="431" spans="1:17" ht="16.5">
      <c r="A431" s="75" t="s">
        <v>148</v>
      </c>
      <c r="B431" s="10" t="s">
        <v>179</v>
      </c>
      <c r="C431" s="10" t="s">
        <v>266</v>
      </c>
      <c r="D431" s="10" t="s">
        <v>92</v>
      </c>
      <c r="E431" s="10" t="s">
        <v>305</v>
      </c>
      <c r="F431" s="34">
        <f>'прил.16'!G337</f>
        <v>44711.7</v>
      </c>
      <c r="G431" s="34">
        <f>'прил.16'!H337</f>
        <v>44711.7</v>
      </c>
      <c r="H431" s="29"/>
      <c r="I431" s="29"/>
      <c r="J431" s="29"/>
      <c r="K431" s="29"/>
      <c r="L431" s="29"/>
      <c r="M431" s="29"/>
      <c r="N431" s="29"/>
      <c r="O431" s="29"/>
      <c r="P431" s="29"/>
      <c r="Q431" s="29"/>
    </row>
    <row r="432" spans="1:17" ht="33">
      <c r="A432" s="77" t="s">
        <v>238</v>
      </c>
      <c r="B432" s="10" t="s">
        <v>179</v>
      </c>
      <c r="C432" s="10" t="s">
        <v>266</v>
      </c>
      <c r="D432" s="10" t="s">
        <v>16</v>
      </c>
      <c r="E432" s="10"/>
      <c r="F432" s="34">
        <f>F433+F434</f>
        <v>35843.6</v>
      </c>
      <c r="G432" s="34">
        <f>G433+G434</f>
        <v>35843.6</v>
      </c>
      <c r="H432" s="29"/>
      <c r="I432" s="29"/>
      <c r="J432" s="29"/>
      <c r="K432" s="29"/>
      <c r="L432" s="29"/>
      <c r="M432" s="29"/>
      <c r="N432" s="29"/>
      <c r="O432" s="29"/>
      <c r="P432" s="29"/>
      <c r="Q432" s="29"/>
    </row>
    <row r="433" spans="1:17" ht="16.5">
      <c r="A433" s="75" t="s">
        <v>148</v>
      </c>
      <c r="B433" s="10" t="s">
        <v>179</v>
      </c>
      <c r="C433" s="10" t="s">
        <v>266</v>
      </c>
      <c r="D433" s="10" t="s">
        <v>16</v>
      </c>
      <c r="E433" s="10" t="s">
        <v>305</v>
      </c>
      <c r="F433" s="34">
        <f>'прил.16'!G339</f>
        <v>22412.3</v>
      </c>
      <c r="G433" s="34">
        <f>'прил.16'!H339</f>
        <v>22412.3</v>
      </c>
      <c r="H433" s="29"/>
      <c r="I433" s="29"/>
      <c r="J433" s="29"/>
      <c r="K433" s="29"/>
      <c r="L433" s="29"/>
      <c r="M433" s="29"/>
      <c r="N433" s="29"/>
      <c r="O433" s="29"/>
      <c r="P433" s="29"/>
      <c r="Q433" s="29"/>
    </row>
    <row r="434" spans="1:17" ht="16.5">
      <c r="A434" s="8" t="s">
        <v>377</v>
      </c>
      <c r="B434" s="23" t="s">
        <v>179</v>
      </c>
      <c r="C434" s="23" t="s">
        <v>266</v>
      </c>
      <c r="D434" s="23" t="s">
        <v>16</v>
      </c>
      <c r="E434" s="23" t="s">
        <v>378</v>
      </c>
      <c r="F434" s="34">
        <f>'прил.16'!G340</f>
        <v>13431.3</v>
      </c>
      <c r="G434" s="34">
        <f>'прил.16'!H340</f>
        <v>13431.3</v>
      </c>
      <c r="H434" s="29"/>
      <c r="I434" s="29"/>
      <c r="J434" s="29"/>
      <c r="K434" s="29"/>
      <c r="L434" s="29"/>
      <c r="M434" s="29"/>
      <c r="N434" s="29"/>
      <c r="O434" s="29"/>
      <c r="P434" s="29"/>
      <c r="Q434" s="29"/>
    </row>
    <row r="435" spans="1:17" ht="16.5">
      <c r="A435" s="75" t="s">
        <v>180</v>
      </c>
      <c r="B435" s="10" t="s">
        <v>179</v>
      </c>
      <c r="C435" s="10" t="s">
        <v>267</v>
      </c>
      <c r="D435" s="10"/>
      <c r="E435" s="10"/>
      <c r="F435" s="34">
        <f>F436+F439+F449+F458+F444</f>
        <v>44316.5</v>
      </c>
      <c r="G435" s="34">
        <f>G436+G439+G449+G458+G444</f>
        <v>44595.00000000001</v>
      </c>
      <c r="H435" s="29"/>
      <c r="I435" s="29"/>
      <c r="J435" s="29"/>
      <c r="K435" s="29"/>
      <c r="L435" s="29"/>
      <c r="M435" s="29"/>
      <c r="N435" s="29"/>
      <c r="O435" s="29"/>
      <c r="P435" s="29"/>
      <c r="Q435" s="29"/>
    </row>
    <row r="436" spans="1:17" ht="33">
      <c r="A436" s="8" t="s">
        <v>311</v>
      </c>
      <c r="B436" s="10" t="s">
        <v>179</v>
      </c>
      <c r="C436" s="10" t="s">
        <v>267</v>
      </c>
      <c r="D436" s="10" t="s">
        <v>290</v>
      </c>
      <c r="E436" s="10"/>
      <c r="F436" s="34">
        <f>F437</f>
        <v>4456.2</v>
      </c>
      <c r="G436" s="34">
        <f>G437</f>
        <v>4456.2</v>
      </c>
      <c r="H436" s="29"/>
      <c r="I436" s="29"/>
      <c r="J436" s="29"/>
      <c r="K436" s="29"/>
      <c r="L436" s="29"/>
      <c r="M436" s="29"/>
      <c r="N436" s="29"/>
      <c r="O436" s="29"/>
      <c r="P436" s="29"/>
      <c r="Q436" s="29"/>
    </row>
    <row r="437" spans="1:17" ht="16.5">
      <c r="A437" s="8" t="s">
        <v>315</v>
      </c>
      <c r="B437" s="10" t="s">
        <v>179</v>
      </c>
      <c r="C437" s="10" t="s">
        <v>267</v>
      </c>
      <c r="D437" s="10" t="s">
        <v>292</v>
      </c>
      <c r="E437" s="10"/>
      <c r="F437" s="34">
        <f>F438</f>
        <v>4456.2</v>
      </c>
      <c r="G437" s="34">
        <f>G438</f>
        <v>4456.2</v>
      </c>
      <c r="H437" s="29"/>
      <c r="I437" s="29"/>
      <c r="J437" s="29"/>
      <c r="K437" s="29"/>
      <c r="L437" s="29"/>
      <c r="M437" s="29"/>
      <c r="N437" s="29"/>
      <c r="O437" s="29"/>
      <c r="P437" s="29"/>
      <c r="Q437" s="29"/>
    </row>
    <row r="438" spans="1:17" ht="16.5">
      <c r="A438" s="8" t="s">
        <v>313</v>
      </c>
      <c r="B438" s="10" t="s">
        <v>179</v>
      </c>
      <c r="C438" s="10" t="s">
        <v>267</v>
      </c>
      <c r="D438" s="10" t="s">
        <v>292</v>
      </c>
      <c r="E438" s="10" t="s">
        <v>35</v>
      </c>
      <c r="F438" s="34">
        <f>'прил.16'!G548</f>
        <v>4456.2</v>
      </c>
      <c r="G438" s="34">
        <f>'прил.16'!H548</f>
        <v>4456.2</v>
      </c>
      <c r="H438" s="29"/>
      <c r="I438" s="29"/>
      <c r="J438" s="29"/>
      <c r="K438" s="29"/>
      <c r="L438" s="29"/>
      <c r="M438" s="29"/>
      <c r="N438" s="29"/>
      <c r="O438" s="29"/>
      <c r="P438" s="29"/>
      <c r="Q438" s="29"/>
    </row>
    <row r="439" spans="1:17" s="48" customFormat="1" ht="16.5">
      <c r="A439" s="77" t="s">
        <v>322</v>
      </c>
      <c r="B439" s="10" t="s">
        <v>179</v>
      </c>
      <c r="C439" s="10" t="s">
        <v>267</v>
      </c>
      <c r="D439" s="10" t="s">
        <v>128</v>
      </c>
      <c r="E439" s="10"/>
      <c r="F439" s="34">
        <f>F440+F442</f>
        <v>12141.300000000001</v>
      </c>
      <c r="G439" s="34">
        <f>G440+G442</f>
        <v>12287.2</v>
      </c>
      <c r="H439" s="29"/>
      <c r="I439" s="29"/>
      <c r="J439" s="29"/>
      <c r="K439" s="29"/>
      <c r="L439" s="29"/>
      <c r="M439" s="29"/>
      <c r="N439" s="29"/>
      <c r="O439" s="29"/>
      <c r="P439" s="29"/>
      <c r="Q439" s="29"/>
    </row>
    <row r="440" spans="1:17" s="52" customFormat="1" ht="33">
      <c r="A440" s="13" t="s">
        <v>241</v>
      </c>
      <c r="B440" s="10" t="s">
        <v>179</v>
      </c>
      <c r="C440" s="10" t="s">
        <v>267</v>
      </c>
      <c r="D440" s="10" t="s">
        <v>323</v>
      </c>
      <c r="E440" s="10"/>
      <c r="F440" s="34">
        <f>F441</f>
        <v>1241.2</v>
      </c>
      <c r="G440" s="34">
        <f>G441</f>
        <v>1387.1</v>
      </c>
      <c r="H440" s="29"/>
      <c r="I440" s="29"/>
      <c r="J440" s="29"/>
      <c r="K440" s="29"/>
      <c r="L440" s="29"/>
      <c r="M440" s="29"/>
      <c r="N440" s="29"/>
      <c r="O440" s="29"/>
      <c r="P440" s="29"/>
      <c r="Q440" s="29"/>
    </row>
    <row r="441" spans="1:7" s="29" customFormat="1" ht="16.5">
      <c r="A441" s="61" t="s">
        <v>313</v>
      </c>
      <c r="B441" s="10" t="s">
        <v>179</v>
      </c>
      <c r="C441" s="10" t="s">
        <v>267</v>
      </c>
      <c r="D441" s="10" t="s">
        <v>323</v>
      </c>
      <c r="E441" s="10" t="s">
        <v>35</v>
      </c>
      <c r="F441" s="34">
        <f>'прил.16'!G551</f>
        <v>1241.2</v>
      </c>
      <c r="G441" s="34">
        <f>'прил.16'!H551</f>
        <v>1387.1</v>
      </c>
    </row>
    <row r="442" spans="1:17" ht="33">
      <c r="A442" s="81" t="s">
        <v>243</v>
      </c>
      <c r="B442" s="10" t="s">
        <v>179</v>
      </c>
      <c r="C442" s="10" t="s">
        <v>267</v>
      </c>
      <c r="D442" s="10" t="s">
        <v>89</v>
      </c>
      <c r="E442" s="10"/>
      <c r="F442" s="34">
        <f>SUM(F443:F443)</f>
        <v>10900.1</v>
      </c>
      <c r="G442" s="34">
        <f>SUM(G443:G443)</f>
        <v>10900.1</v>
      </c>
      <c r="H442" s="29"/>
      <c r="I442" s="29"/>
      <c r="J442" s="29"/>
      <c r="K442" s="29"/>
      <c r="L442" s="29"/>
      <c r="M442" s="29"/>
      <c r="N442" s="29"/>
      <c r="O442" s="29"/>
      <c r="P442" s="29"/>
      <c r="Q442" s="29"/>
    </row>
    <row r="443" spans="1:17" ht="16.5">
      <c r="A443" s="61" t="s">
        <v>313</v>
      </c>
      <c r="B443" s="10" t="s">
        <v>179</v>
      </c>
      <c r="C443" s="10" t="s">
        <v>267</v>
      </c>
      <c r="D443" s="10" t="s">
        <v>89</v>
      </c>
      <c r="E443" s="10" t="s">
        <v>35</v>
      </c>
      <c r="F443" s="34">
        <f>'прил.16'!G553</f>
        <v>10900.1</v>
      </c>
      <c r="G443" s="34">
        <f>'прил.16'!H553</f>
        <v>10900.1</v>
      </c>
      <c r="H443" s="29"/>
      <c r="I443" s="29"/>
      <c r="J443" s="29"/>
      <c r="K443" s="29"/>
      <c r="L443" s="29"/>
      <c r="M443" s="29"/>
      <c r="N443" s="29"/>
      <c r="O443" s="29"/>
      <c r="P443" s="29"/>
      <c r="Q443" s="29"/>
    </row>
    <row r="444" spans="1:17" ht="16.5">
      <c r="A444" s="61" t="s">
        <v>90</v>
      </c>
      <c r="B444" s="35" t="s">
        <v>179</v>
      </c>
      <c r="C444" s="35" t="s">
        <v>267</v>
      </c>
      <c r="D444" s="35" t="s">
        <v>130</v>
      </c>
      <c r="E444" s="35"/>
      <c r="F444" s="34">
        <f>F445+F447</f>
        <v>1675.8</v>
      </c>
      <c r="G444" s="34">
        <f>G445+G447</f>
        <v>1675.8</v>
      </c>
      <c r="H444" s="29"/>
      <c r="I444" s="29"/>
      <c r="J444" s="29"/>
      <c r="K444" s="29"/>
      <c r="L444" s="29"/>
      <c r="M444" s="29"/>
      <c r="N444" s="29"/>
      <c r="O444" s="29"/>
      <c r="P444" s="29"/>
      <c r="Q444" s="29"/>
    </row>
    <row r="445" spans="1:17" ht="33">
      <c r="A445" s="61" t="s">
        <v>434</v>
      </c>
      <c r="B445" s="35" t="s">
        <v>179</v>
      </c>
      <c r="C445" s="35" t="s">
        <v>267</v>
      </c>
      <c r="D445" s="35" t="s">
        <v>166</v>
      </c>
      <c r="E445" s="35"/>
      <c r="F445" s="34">
        <f>F446</f>
        <v>0</v>
      </c>
      <c r="G445" s="34">
        <f>G446</f>
        <v>0</v>
      </c>
      <c r="H445" s="29"/>
      <c r="I445" s="29"/>
      <c r="J445" s="29"/>
      <c r="K445" s="29"/>
      <c r="L445" s="29"/>
      <c r="M445" s="29"/>
      <c r="N445" s="29"/>
      <c r="O445" s="29"/>
      <c r="P445" s="29"/>
      <c r="Q445" s="29"/>
    </row>
    <row r="446" spans="1:17" ht="16.5">
      <c r="A446" s="61" t="s">
        <v>308</v>
      </c>
      <c r="B446" s="35" t="s">
        <v>179</v>
      </c>
      <c r="C446" s="35" t="s">
        <v>267</v>
      </c>
      <c r="D446" s="35" t="s">
        <v>166</v>
      </c>
      <c r="E446" s="35" t="s">
        <v>279</v>
      </c>
      <c r="F446" s="34">
        <f>'прил.16'!G556</f>
        <v>0</v>
      </c>
      <c r="G446" s="34">
        <f>'прил.16'!H556</f>
        <v>0</v>
      </c>
      <c r="H446" s="29"/>
      <c r="I446" s="29"/>
      <c r="J446" s="29"/>
      <c r="K446" s="29"/>
      <c r="L446" s="29"/>
      <c r="M446" s="29"/>
      <c r="N446" s="29"/>
      <c r="O446" s="29"/>
      <c r="P446" s="29"/>
      <c r="Q446" s="29"/>
    </row>
    <row r="447" spans="1:17" ht="33">
      <c r="A447" s="75" t="s">
        <v>375</v>
      </c>
      <c r="B447" s="35" t="s">
        <v>179</v>
      </c>
      <c r="C447" s="35" t="s">
        <v>267</v>
      </c>
      <c r="D447" s="35" t="s">
        <v>374</v>
      </c>
      <c r="E447" s="35"/>
      <c r="F447" s="34">
        <f>F448</f>
        <v>1675.8</v>
      </c>
      <c r="G447" s="34">
        <f>G448</f>
        <v>1675.8</v>
      </c>
      <c r="H447" s="29"/>
      <c r="I447" s="29"/>
      <c r="J447" s="29"/>
      <c r="K447" s="29"/>
      <c r="L447" s="29"/>
      <c r="M447" s="29"/>
      <c r="N447" s="29"/>
      <c r="O447" s="29"/>
      <c r="P447" s="29"/>
      <c r="Q447" s="29"/>
    </row>
    <row r="448" spans="1:17" ht="16.5">
      <c r="A448" s="96" t="s">
        <v>363</v>
      </c>
      <c r="B448" s="35" t="s">
        <v>179</v>
      </c>
      <c r="C448" s="35" t="s">
        <v>267</v>
      </c>
      <c r="D448" s="35" t="s">
        <v>374</v>
      </c>
      <c r="E448" s="35" t="s">
        <v>293</v>
      </c>
      <c r="F448" s="34">
        <f>'прил.16'!G558</f>
        <v>1675.8</v>
      </c>
      <c r="G448" s="34">
        <f>'прил.16'!H558</f>
        <v>1675.8</v>
      </c>
      <c r="H448" s="29"/>
      <c r="I448" s="29"/>
      <c r="J448" s="29"/>
      <c r="K448" s="29"/>
      <c r="L448" s="29"/>
      <c r="M448" s="29"/>
      <c r="N448" s="29"/>
      <c r="O448" s="29"/>
      <c r="P448" s="29"/>
      <c r="Q448" s="29"/>
    </row>
    <row r="449" spans="1:17" ht="16.5">
      <c r="A449" s="75" t="s">
        <v>284</v>
      </c>
      <c r="B449" s="10" t="s">
        <v>179</v>
      </c>
      <c r="C449" s="10" t="s">
        <v>267</v>
      </c>
      <c r="D449" s="10" t="s">
        <v>285</v>
      </c>
      <c r="E449" s="10"/>
      <c r="F449" s="34">
        <f>F453+F456+F450</f>
        <v>25119.399999999998</v>
      </c>
      <c r="G449" s="34">
        <f>G453+G456+G450</f>
        <v>25119.399999999998</v>
      </c>
      <c r="H449" s="29"/>
      <c r="I449" s="29"/>
      <c r="J449" s="29"/>
      <c r="K449" s="29"/>
      <c r="L449" s="29"/>
      <c r="M449" s="29"/>
      <c r="N449" s="29"/>
      <c r="O449" s="29"/>
      <c r="P449" s="29"/>
      <c r="Q449" s="29"/>
    </row>
    <row r="450" spans="1:17" ht="99">
      <c r="A450" s="77" t="s">
        <v>6</v>
      </c>
      <c r="B450" s="35" t="s">
        <v>179</v>
      </c>
      <c r="C450" s="35" t="s">
        <v>267</v>
      </c>
      <c r="D450" s="35" t="s">
        <v>282</v>
      </c>
      <c r="E450" s="35"/>
      <c r="F450" s="34">
        <f>F451+F452</f>
        <v>17611.1</v>
      </c>
      <c r="G450" s="34">
        <f>G451+G452</f>
        <v>17611.1</v>
      </c>
      <c r="H450" s="29"/>
      <c r="I450" s="29"/>
      <c r="J450" s="29"/>
      <c r="K450" s="29"/>
      <c r="L450" s="29"/>
      <c r="M450" s="29"/>
      <c r="N450" s="29"/>
      <c r="O450" s="29"/>
      <c r="P450" s="29"/>
      <c r="Q450" s="29"/>
    </row>
    <row r="451" spans="1:17" ht="16.5">
      <c r="A451" s="61" t="s">
        <v>313</v>
      </c>
      <c r="B451" s="35" t="s">
        <v>179</v>
      </c>
      <c r="C451" s="35" t="s">
        <v>267</v>
      </c>
      <c r="D451" s="35" t="s">
        <v>282</v>
      </c>
      <c r="E451" s="35" t="s">
        <v>35</v>
      </c>
      <c r="F451" s="34">
        <f>'прил.16'!G561</f>
        <v>12206.6</v>
      </c>
      <c r="G451" s="34">
        <f>'прил.16'!H561</f>
        <v>12206.6</v>
      </c>
      <c r="H451" s="29"/>
      <c r="I451" s="29"/>
      <c r="J451" s="29"/>
      <c r="K451" s="29"/>
      <c r="L451" s="29"/>
      <c r="M451" s="29"/>
      <c r="N451" s="29"/>
      <c r="O451" s="29"/>
      <c r="P451" s="29"/>
      <c r="Q451" s="29"/>
    </row>
    <row r="452" spans="1:17" ht="16.5">
      <c r="A452" s="77" t="s">
        <v>98</v>
      </c>
      <c r="B452" s="35" t="s">
        <v>179</v>
      </c>
      <c r="C452" s="35" t="s">
        <v>267</v>
      </c>
      <c r="D452" s="35" t="s">
        <v>282</v>
      </c>
      <c r="E452" s="35" t="s">
        <v>17</v>
      </c>
      <c r="F452" s="34">
        <f>'прил.16'!G562</f>
        <v>5404.5</v>
      </c>
      <c r="G452" s="34">
        <f>'прил.16'!H562</f>
        <v>5404.5</v>
      </c>
      <c r="H452" s="29"/>
      <c r="I452" s="29"/>
      <c r="J452" s="29"/>
      <c r="K452" s="29"/>
      <c r="L452" s="29"/>
      <c r="M452" s="29"/>
      <c r="N452" s="29"/>
      <c r="O452" s="29"/>
      <c r="P452" s="29"/>
      <c r="Q452" s="29"/>
    </row>
    <row r="453" spans="1:17" ht="49.5">
      <c r="A453" s="61" t="s">
        <v>63</v>
      </c>
      <c r="B453" s="10" t="s">
        <v>179</v>
      </c>
      <c r="C453" s="10" t="s">
        <v>267</v>
      </c>
      <c r="D453" s="10" t="s">
        <v>113</v>
      </c>
      <c r="E453" s="10"/>
      <c r="F453" s="34">
        <f>F454+F455</f>
        <v>6605.6</v>
      </c>
      <c r="G453" s="34">
        <f>G454+G455</f>
        <v>6605.6</v>
      </c>
      <c r="H453" s="29"/>
      <c r="I453" s="29"/>
      <c r="J453" s="29"/>
      <c r="K453" s="29"/>
      <c r="L453" s="29"/>
      <c r="M453" s="29"/>
      <c r="N453" s="29"/>
      <c r="O453" s="29"/>
      <c r="P453" s="29"/>
      <c r="Q453" s="29"/>
    </row>
    <row r="454" spans="1:17" ht="16.5">
      <c r="A454" s="61" t="s">
        <v>377</v>
      </c>
      <c r="B454" s="23" t="s">
        <v>179</v>
      </c>
      <c r="C454" s="23" t="s">
        <v>267</v>
      </c>
      <c r="D454" s="23" t="s">
        <v>113</v>
      </c>
      <c r="E454" s="23" t="s">
        <v>378</v>
      </c>
      <c r="F454" s="60">
        <f>'прил.16'!G564</f>
        <v>3923.1</v>
      </c>
      <c r="G454" s="60">
        <f>'прил.16'!H564</f>
        <v>3923.1</v>
      </c>
      <c r="H454" s="29"/>
      <c r="I454" s="29"/>
      <c r="J454" s="29"/>
      <c r="K454" s="29"/>
      <c r="L454" s="29"/>
      <c r="M454" s="29"/>
      <c r="N454" s="29"/>
      <c r="O454" s="29"/>
      <c r="P454" s="29"/>
      <c r="Q454" s="29"/>
    </row>
    <row r="455" spans="1:17" ht="16.5">
      <c r="A455" s="8" t="s">
        <v>313</v>
      </c>
      <c r="B455" s="10" t="s">
        <v>179</v>
      </c>
      <c r="C455" s="10" t="s">
        <v>267</v>
      </c>
      <c r="D455" s="10" t="s">
        <v>113</v>
      </c>
      <c r="E455" s="10" t="s">
        <v>35</v>
      </c>
      <c r="F455" s="34">
        <f>'прил.16'!G565</f>
        <v>2682.5</v>
      </c>
      <c r="G455" s="34">
        <f>'прил.16'!H565</f>
        <v>2682.5</v>
      </c>
      <c r="H455" s="29"/>
      <c r="I455" s="29"/>
      <c r="J455" s="29"/>
      <c r="K455" s="29"/>
      <c r="L455" s="29"/>
      <c r="M455" s="29"/>
      <c r="N455" s="29"/>
      <c r="O455" s="29"/>
      <c r="P455" s="29"/>
      <c r="Q455" s="29"/>
    </row>
    <row r="456" spans="1:17" ht="33">
      <c r="A456" s="94" t="s">
        <v>410</v>
      </c>
      <c r="B456" s="35" t="s">
        <v>179</v>
      </c>
      <c r="C456" s="35" t="s">
        <v>267</v>
      </c>
      <c r="D456" s="35" t="s">
        <v>225</v>
      </c>
      <c r="E456" s="35"/>
      <c r="F456" s="34">
        <f>F457</f>
        <v>902.7</v>
      </c>
      <c r="G456" s="34">
        <f>G457</f>
        <v>902.7</v>
      </c>
      <c r="H456" s="29"/>
      <c r="I456" s="29"/>
      <c r="J456" s="29"/>
      <c r="K456" s="29"/>
      <c r="L456" s="29"/>
      <c r="M456" s="29"/>
      <c r="N456" s="29"/>
      <c r="O456" s="29"/>
      <c r="P456" s="29"/>
      <c r="Q456" s="29"/>
    </row>
    <row r="457" spans="1:17" ht="16.5">
      <c r="A457" s="61" t="s">
        <v>313</v>
      </c>
      <c r="B457" s="35" t="s">
        <v>179</v>
      </c>
      <c r="C457" s="35" t="s">
        <v>267</v>
      </c>
      <c r="D457" s="35" t="s">
        <v>225</v>
      </c>
      <c r="E457" s="35" t="s">
        <v>35</v>
      </c>
      <c r="F457" s="34">
        <f>'прил.16'!G567</f>
        <v>902.7</v>
      </c>
      <c r="G457" s="34">
        <f>'прил.16'!H567</f>
        <v>902.7</v>
      </c>
      <c r="H457" s="29"/>
      <c r="I457" s="29"/>
      <c r="J457" s="29"/>
      <c r="K457" s="29"/>
      <c r="L457" s="29"/>
      <c r="M457" s="29"/>
      <c r="N457" s="29"/>
      <c r="O457" s="29"/>
      <c r="P457" s="29"/>
      <c r="Q457" s="29"/>
    </row>
    <row r="458" spans="1:17" ht="16.5">
      <c r="A458" s="75" t="s">
        <v>106</v>
      </c>
      <c r="B458" s="10" t="s">
        <v>179</v>
      </c>
      <c r="C458" s="10" t="s">
        <v>267</v>
      </c>
      <c r="D458" s="37" t="s">
        <v>115</v>
      </c>
      <c r="E458" s="37"/>
      <c r="F458" s="34">
        <f>F459</f>
        <v>923.8</v>
      </c>
      <c r="G458" s="34">
        <f>G459</f>
        <v>1056.4</v>
      </c>
      <c r="H458" s="29"/>
      <c r="I458" s="29"/>
      <c r="J458" s="29"/>
      <c r="K458" s="29"/>
      <c r="L458" s="29"/>
      <c r="M458" s="29"/>
      <c r="N458" s="29"/>
      <c r="O458" s="29"/>
      <c r="P458" s="29"/>
      <c r="Q458" s="29"/>
    </row>
    <row r="459" spans="1:17" ht="16.5">
      <c r="A459" s="75" t="s">
        <v>90</v>
      </c>
      <c r="B459" s="10" t="s">
        <v>179</v>
      </c>
      <c r="C459" s="10" t="s">
        <v>267</v>
      </c>
      <c r="D459" s="10" t="s">
        <v>116</v>
      </c>
      <c r="E459" s="37"/>
      <c r="F459" s="34">
        <f>F462+F460</f>
        <v>923.8</v>
      </c>
      <c r="G459" s="34">
        <f>G462+G460</f>
        <v>1056.4</v>
      </c>
      <c r="H459" s="29"/>
      <c r="I459" s="29"/>
      <c r="J459" s="29"/>
      <c r="K459" s="29"/>
      <c r="L459" s="29"/>
      <c r="M459" s="29"/>
      <c r="N459" s="29"/>
      <c r="O459" s="29"/>
      <c r="P459" s="29"/>
      <c r="Q459" s="29"/>
    </row>
    <row r="460" spans="1:17" ht="16.5">
      <c r="A460" s="77" t="s">
        <v>36</v>
      </c>
      <c r="B460" s="35" t="s">
        <v>179</v>
      </c>
      <c r="C460" s="35" t="s">
        <v>267</v>
      </c>
      <c r="D460" s="23" t="s">
        <v>120</v>
      </c>
      <c r="E460" s="23"/>
      <c r="F460" s="34">
        <f>F461</f>
        <v>290</v>
      </c>
      <c r="G460" s="34">
        <f>G461</f>
        <v>270</v>
      </c>
      <c r="H460" s="29"/>
      <c r="I460" s="29"/>
      <c r="J460" s="29"/>
      <c r="K460" s="29"/>
      <c r="L460" s="29"/>
      <c r="M460" s="29"/>
      <c r="N460" s="29"/>
      <c r="O460" s="29"/>
      <c r="P460" s="29"/>
      <c r="Q460" s="29"/>
    </row>
    <row r="461" spans="1:17" ht="16.5">
      <c r="A461" s="96" t="s">
        <v>363</v>
      </c>
      <c r="B461" s="35" t="s">
        <v>179</v>
      </c>
      <c r="C461" s="35" t="s">
        <v>267</v>
      </c>
      <c r="D461" s="23" t="s">
        <v>120</v>
      </c>
      <c r="E461" s="23" t="s">
        <v>293</v>
      </c>
      <c r="F461" s="34">
        <f>'прил.16'!G571</f>
        <v>290</v>
      </c>
      <c r="G461" s="34">
        <f>'прил.16'!H571</f>
        <v>270</v>
      </c>
      <c r="H461" s="29"/>
      <c r="I461" s="29"/>
      <c r="J461" s="29"/>
      <c r="K461" s="29"/>
      <c r="L461" s="29"/>
      <c r="M461" s="29"/>
      <c r="N461" s="29"/>
      <c r="O461" s="29"/>
      <c r="P461" s="29"/>
      <c r="Q461" s="29"/>
    </row>
    <row r="462" spans="1:17" ht="49.5">
      <c r="A462" s="61" t="s">
        <v>10</v>
      </c>
      <c r="B462" s="10" t="s">
        <v>179</v>
      </c>
      <c r="C462" s="10" t="s">
        <v>267</v>
      </c>
      <c r="D462" s="35" t="s">
        <v>224</v>
      </c>
      <c r="E462" s="35"/>
      <c r="F462" s="34">
        <f>F463</f>
        <v>633.8</v>
      </c>
      <c r="G462" s="34">
        <f>G463</f>
        <v>786.4</v>
      </c>
      <c r="H462" s="29"/>
      <c r="I462" s="29"/>
      <c r="J462" s="29"/>
      <c r="K462" s="29"/>
      <c r="L462" s="29"/>
      <c r="M462" s="29"/>
      <c r="N462" s="29"/>
      <c r="O462" s="29"/>
      <c r="P462" s="29"/>
      <c r="Q462" s="29"/>
    </row>
    <row r="463" spans="1:17" ht="16.5">
      <c r="A463" s="61" t="s">
        <v>313</v>
      </c>
      <c r="B463" s="10" t="s">
        <v>179</v>
      </c>
      <c r="C463" s="10" t="s">
        <v>267</v>
      </c>
      <c r="D463" s="35" t="s">
        <v>224</v>
      </c>
      <c r="E463" s="35" t="s">
        <v>35</v>
      </c>
      <c r="F463" s="34">
        <f>'прил.16'!G573</f>
        <v>633.8</v>
      </c>
      <c r="G463" s="34">
        <f>'прил.16'!H573</f>
        <v>786.4</v>
      </c>
      <c r="H463" s="29"/>
      <c r="I463" s="29"/>
      <c r="J463" s="29"/>
      <c r="K463" s="29"/>
      <c r="L463" s="29"/>
      <c r="M463" s="29"/>
      <c r="N463" s="29"/>
      <c r="O463" s="29"/>
      <c r="P463" s="29"/>
      <c r="Q463" s="29"/>
    </row>
    <row r="464" spans="1:17" ht="16.5">
      <c r="A464" s="13" t="s">
        <v>185</v>
      </c>
      <c r="B464" s="37" t="s">
        <v>299</v>
      </c>
      <c r="C464" s="37"/>
      <c r="D464" s="37"/>
      <c r="E464" s="37"/>
      <c r="F464" s="34">
        <f>F465+F485</f>
        <v>222039.19999999998</v>
      </c>
      <c r="G464" s="34">
        <f>G465+G485</f>
        <v>209215.9</v>
      </c>
      <c r="H464" s="29"/>
      <c r="I464" s="29"/>
      <c r="J464" s="29"/>
      <c r="K464" s="29"/>
      <c r="L464" s="29"/>
      <c r="M464" s="29"/>
      <c r="N464" s="29"/>
      <c r="O464" s="29"/>
      <c r="P464" s="29"/>
      <c r="Q464" s="29"/>
    </row>
    <row r="465" spans="1:17" ht="16.5">
      <c r="A465" s="75" t="s">
        <v>162</v>
      </c>
      <c r="B465" s="37" t="s">
        <v>299</v>
      </c>
      <c r="C465" s="37" t="s">
        <v>263</v>
      </c>
      <c r="D465" s="37"/>
      <c r="E465" s="37"/>
      <c r="F465" s="34">
        <f>F466+F471</f>
        <v>213539.3</v>
      </c>
      <c r="G465" s="34">
        <f>G466+G471</f>
        <v>200707.8</v>
      </c>
      <c r="H465" s="29"/>
      <c r="I465" s="29"/>
      <c r="J465" s="29"/>
      <c r="K465" s="29"/>
      <c r="L465" s="29"/>
      <c r="M465" s="29"/>
      <c r="N465" s="29"/>
      <c r="O465" s="29"/>
      <c r="P465" s="29"/>
      <c r="Q465" s="29"/>
    </row>
    <row r="466" spans="1:17" ht="16.5">
      <c r="A466" s="75" t="s">
        <v>271</v>
      </c>
      <c r="B466" s="37" t="s">
        <v>299</v>
      </c>
      <c r="C466" s="37" t="s">
        <v>263</v>
      </c>
      <c r="D466" s="37" t="s">
        <v>23</v>
      </c>
      <c r="E466" s="37"/>
      <c r="F466" s="34">
        <f>F467</f>
        <v>197374.19999999998</v>
      </c>
      <c r="G466" s="34">
        <f>G467</f>
        <v>199582.8</v>
      </c>
      <c r="H466" s="29"/>
      <c r="I466" s="29"/>
      <c r="J466" s="29"/>
      <c r="K466" s="29"/>
      <c r="L466" s="29"/>
      <c r="M466" s="29"/>
      <c r="N466" s="29"/>
      <c r="O466" s="29"/>
      <c r="P466" s="29"/>
      <c r="Q466" s="29"/>
    </row>
    <row r="467" spans="1:17" ht="16.5">
      <c r="A467" s="8" t="s">
        <v>272</v>
      </c>
      <c r="B467" s="37" t="s">
        <v>299</v>
      </c>
      <c r="C467" s="37" t="s">
        <v>263</v>
      </c>
      <c r="D467" s="37" t="s">
        <v>24</v>
      </c>
      <c r="E467" s="37"/>
      <c r="F467" s="34">
        <f>F469+F470+F468</f>
        <v>197374.19999999998</v>
      </c>
      <c r="G467" s="34">
        <f>G469+G470+G468</f>
        <v>199582.8</v>
      </c>
      <c r="H467" s="29"/>
      <c r="I467" s="29"/>
      <c r="J467" s="29"/>
      <c r="K467" s="29"/>
      <c r="L467" s="29"/>
      <c r="M467" s="29"/>
      <c r="N467" s="29"/>
      <c r="O467" s="29"/>
      <c r="P467" s="29"/>
      <c r="Q467" s="29"/>
    </row>
    <row r="468" spans="1:17" ht="16.5">
      <c r="A468" s="80" t="s">
        <v>433</v>
      </c>
      <c r="B468" s="37" t="s">
        <v>299</v>
      </c>
      <c r="C468" s="37" t="s">
        <v>263</v>
      </c>
      <c r="D468" s="37" t="s">
        <v>24</v>
      </c>
      <c r="E468" s="37" t="s">
        <v>86</v>
      </c>
      <c r="F468" s="34">
        <f>'прил.16'!G466</f>
        <v>300</v>
      </c>
      <c r="G468" s="34">
        <f>'прил.16'!H466</f>
        <v>300</v>
      </c>
      <c r="H468" s="29"/>
      <c r="I468" s="29"/>
      <c r="J468" s="29"/>
      <c r="K468" s="29"/>
      <c r="L468" s="29"/>
      <c r="M468" s="29"/>
      <c r="N468" s="29"/>
      <c r="O468" s="29"/>
      <c r="P468" s="29"/>
      <c r="Q468" s="29"/>
    </row>
    <row r="469" spans="1:17" ht="33">
      <c r="A469" s="77" t="s">
        <v>78</v>
      </c>
      <c r="B469" s="37" t="s">
        <v>299</v>
      </c>
      <c r="C469" s="37" t="s">
        <v>263</v>
      </c>
      <c r="D469" s="37" t="s">
        <v>24</v>
      </c>
      <c r="E469" s="37" t="s">
        <v>18</v>
      </c>
      <c r="F469" s="34">
        <f>'прил.16'!G467</f>
        <v>178392.4</v>
      </c>
      <c r="G469" s="34">
        <f>'прил.16'!H467</f>
        <v>180601</v>
      </c>
      <c r="H469" s="29"/>
      <c r="I469" s="29"/>
      <c r="J469" s="29"/>
      <c r="K469" s="29"/>
      <c r="L469" s="29"/>
      <c r="M469" s="29"/>
      <c r="N469" s="29"/>
      <c r="O469" s="29"/>
      <c r="P469" s="29"/>
      <c r="Q469" s="29"/>
    </row>
    <row r="470" spans="1:17" ht="33">
      <c r="A470" s="61" t="s">
        <v>309</v>
      </c>
      <c r="B470" s="37" t="s">
        <v>299</v>
      </c>
      <c r="C470" s="37" t="s">
        <v>263</v>
      </c>
      <c r="D470" s="37" t="s">
        <v>24</v>
      </c>
      <c r="E470" s="37" t="s">
        <v>20</v>
      </c>
      <c r="F470" s="34">
        <f>'прил.16'!G468</f>
        <v>18681.8</v>
      </c>
      <c r="G470" s="34">
        <f>'прил.16'!H468</f>
        <v>18681.8</v>
      </c>
      <c r="H470" s="29"/>
      <c r="I470" s="29"/>
      <c r="J470" s="29"/>
      <c r="K470" s="29"/>
      <c r="L470" s="29"/>
      <c r="M470" s="29"/>
      <c r="N470" s="29"/>
      <c r="O470" s="29"/>
      <c r="P470" s="29"/>
      <c r="Q470" s="29"/>
    </row>
    <row r="471" spans="1:17" ht="16.5">
      <c r="A471" s="77" t="s">
        <v>106</v>
      </c>
      <c r="B471" s="23" t="s">
        <v>299</v>
      </c>
      <c r="C471" s="23" t="s">
        <v>263</v>
      </c>
      <c r="D471" s="23" t="s">
        <v>115</v>
      </c>
      <c r="E471" s="23"/>
      <c r="F471" s="34">
        <f>F472+F481</f>
        <v>16165.1</v>
      </c>
      <c r="G471" s="34">
        <f>G472+G481</f>
        <v>1125</v>
      </c>
      <c r="H471" s="29"/>
      <c r="I471" s="29"/>
      <c r="J471" s="29"/>
      <c r="K471" s="29"/>
      <c r="L471" s="29"/>
      <c r="M471" s="29"/>
      <c r="N471" s="29"/>
      <c r="O471" s="29"/>
      <c r="P471" s="29"/>
      <c r="Q471" s="29"/>
    </row>
    <row r="472" spans="1:17" ht="16.5">
      <c r="A472" s="77" t="s">
        <v>90</v>
      </c>
      <c r="B472" s="35" t="s">
        <v>299</v>
      </c>
      <c r="C472" s="35" t="s">
        <v>263</v>
      </c>
      <c r="D472" s="35" t="s">
        <v>116</v>
      </c>
      <c r="E472" s="35"/>
      <c r="F472" s="34">
        <f>F473+F475+F477+F479</f>
        <v>1974.2</v>
      </c>
      <c r="G472" s="34">
        <f>G473+G475+G477+G479</f>
        <v>1125</v>
      </c>
      <c r="H472" s="29"/>
      <c r="I472" s="29"/>
      <c r="J472" s="29"/>
      <c r="K472" s="29"/>
      <c r="L472" s="29"/>
      <c r="M472" s="29"/>
      <c r="N472" s="29"/>
      <c r="O472" s="29"/>
      <c r="P472" s="29"/>
      <c r="Q472" s="29"/>
    </row>
    <row r="473" spans="1:17" ht="16.5">
      <c r="A473" s="77" t="s">
        <v>36</v>
      </c>
      <c r="B473" s="35" t="s">
        <v>299</v>
      </c>
      <c r="C473" s="35" t="s">
        <v>263</v>
      </c>
      <c r="D473" s="35" t="s">
        <v>120</v>
      </c>
      <c r="E473" s="35"/>
      <c r="F473" s="34">
        <f>F474</f>
        <v>705</v>
      </c>
      <c r="G473" s="34">
        <f>G474</f>
        <v>705</v>
      </c>
      <c r="H473" s="29"/>
      <c r="I473" s="29"/>
      <c r="J473" s="29"/>
      <c r="K473" s="29"/>
      <c r="L473" s="29"/>
      <c r="M473" s="29"/>
      <c r="N473" s="29"/>
      <c r="O473" s="29"/>
      <c r="P473" s="29"/>
      <c r="Q473" s="29"/>
    </row>
    <row r="474" spans="1:17" ht="16.5">
      <c r="A474" s="77" t="s">
        <v>77</v>
      </c>
      <c r="B474" s="35" t="s">
        <v>299</v>
      </c>
      <c r="C474" s="35" t="s">
        <v>263</v>
      </c>
      <c r="D474" s="35" t="s">
        <v>120</v>
      </c>
      <c r="E474" s="35" t="s">
        <v>19</v>
      </c>
      <c r="F474" s="34">
        <f>'прил.16'!G472</f>
        <v>705</v>
      </c>
      <c r="G474" s="34">
        <f>'прил.16'!H472</f>
        <v>705</v>
      </c>
      <c r="H474" s="29"/>
      <c r="I474" s="29"/>
      <c r="J474" s="29"/>
      <c r="K474" s="29"/>
      <c r="L474" s="29"/>
      <c r="M474" s="29"/>
      <c r="N474" s="29"/>
      <c r="O474" s="29"/>
      <c r="P474" s="29"/>
      <c r="Q474" s="29"/>
    </row>
    <row r="475" spans="1:17" ht="16.5">
      <c r="A475" s="79" t="s">
        <v>411</v>
      </c>
      <c r="B475" s="35" t="s">
        <v>299</v>
      </c>
      <c r="C475" s="35" t="s">
        <v>263</v>
      </c>
      <c r="D475" s="35" t="s">
        <v>119</v>
      </c>
      <c r="E475" s="35"/>
      <c r="F475" s="34">
        <f>F476</f>
        <v>249.2</v>
      </c>
      <c r="G475" s="34">
        <f>G476</f>
        <v>0</v>
      </c>
      <c r="H475" s="29"/>
      <c r="I475" s="29"/>
      <c r="J475" s="29"/>
      <c r="K475" s="29"/>
      <c r="L475" s="29"/>
      <c r="M475" s="29"/>
      <c r="N475" s="29"/>
      <c r="O475" s="29"/>
      <c r="P475" s="29"/>
      <c r="Q475" s="29"/>
    </row>
    <row r="476" spans="1:17" ht="16.5">
      <c r="A476" s="81" t="s">
        <v>321</v>
      </c>
      <c r="B476" s="35" t="s">
        <v>299</v>
      </c>
      <c r="C476" s="35" t="s">
        <v>263</v>
      </c>
      <c r="D476" s="35" t="s">
        <v>119</v>
      </c>
      <c r="E476" s="35" t="s">
        <v>71</v>
      </c>
      <c r="F476" s="34">
        <f>'прил.16'!G474</f>
        <v>249.2</v>
      </c>
      <c r="G476" s="34">
        <f>'прил.16'!H474</f>
        <v>0</v>
      </c>
      <c r="H476" s="29"/>
      <c r="I476" s="29"/>
      <c r="J476" s="29"/>
      <c r="K476" s="29"/>
      <c r="L476" s="29"/>
      <c r="M476" s="29"/>
      <c r="N476" s="29"/>
      <c r="O476" s="29"/>
      <c r="P476" s="29"/>
      <c r="Q476" s="29"/>
    </row>
    <row r="477" spans="1:17" ht="49.5">
      <c r="A477" s="61" t="s">
        <v>10</v>
      </c>
      <c r="B477" s="35" t="s">
        <v>299</v>
      </c>
      <c r="C477" s="35" t="s">
        <v>263</v>
      </c>
      <c r="D477" s="35" t="s">
        <v>224</v>
      </c>
      <c r="E477" s="35"/>
      <c r="F477" s="34">
        <f>F478</f>
        <v>420</v>
      </c>
      <c r="G477" s="34">
        <f>G478</f>
        <v>420</v>
      </c>
      <c r="H477" s="29"/>
      <c r="I477" s="29"/>
      <c r="J477" s="29"/>
      <c r="K477" s="29"/>
      <c r="L477" s="29"/>
      <c r="M477" s="29"/>
      <c r="N477" s="29"/>
      <c r="O477" s="29"/>
      <c r="P477" s="29"/>
      <c r="Q477" s="29"/>
    </row>
    <row r="478" spans="1:17" ht="16.5">
      <c r="A478" s="77" t="s">
        <v>77</v>
      </c>
      <c r="B478" s="35" t="s">
        <v>299</v>
      </c>
      <c r="C478" s="35" t="s">
        <v>263</v>
      </c>
      <c r="D478" s="35" t="s">
        <v>224</v>
      </c>
      <c r="E478" s="35" t="s">
        <v>19</v>
      </c>
      <c r="F478" s="34">
        <f>'прил.16'!G476</f>
        <v>420</v>
      </c>
      <c r="G478" s="34">
        <f>'прил.16'!H476</f>
        <v>420</v>
      </c>
      <c r="H478" s="29"/>
      <c r="I478" s="29"/>
      <c r="J478" s="29"/>
      <c r="K478" s="29"/>
      <c r="L478" s="29"/>
      <c r="M478" s="29"/>
      <c r="N478" s="29"/>
      <c r="O478" s="29"/>
      <c r="P478" s="29"/>
      <c r="Q478" s="29"/>
    </row>
    <row r="479" spans="1:17" ht="49.5">
      <c r="A479" s="61" t="s">
        <v>234</v>
      </c>
      <c r="B479" s="35" t="s">
        <v>299</v>
      </c>
      <c r="C479" s="35" t="s">
        <v>263</v>
      </c>
      <c r="D479" s="35" t="s">
        <v>99</v>
      </c>
      <c r="E479" s="35"/>
      <c r="F479" s="34">
        <f>F480</f>
        <v>600</v>
      </c>
      <c r="G479" s="34">
        <f>G480</f>
        <v>0</v>
      </c>
      <c r="H479" s="29"/>
      <c r="I479" s="29"/>
      <c r="J479" s="29"/>
      <c r="K479" s="29"/>
      <c r="L479" s="29"/>
      <c r="M479" s="29"/>
      <c r="N479" s="29"/>
      <c r="O479" s="29"/>
      <c r="P479" s="29"/>
      <c r="Q479" s="29"/>
    </row>
    <row r="480" spans="1:17" ht="16.5">
      <c r="A480" s="77" t="s">
        <v>77</v>
      </c>
      <c r="B480" s="35" t="s">
        <v>299</v>
      </c>
      <c r="C480" s="35" t="s">
        <v>263</v>
      </c>
      <c r="D480" s="35" t="s">
        <v>99</v>
      </c>
      <c r="E480" s="35" t="s">
        <v>19</v>
      </c>
      <c r="F480" s="34">
        <f>'прил.16'!G478</f>
        <v>600</v>
      </c>
      <c r="G480" s="34">
        <f>'прил.16'!H478</f>
        <v>0</v>
      </c>
      <c r="H480" s="29"/>
      <c r="I480" s="29"/>
      <c r="J480" s="29"/>
      <c r="K480" s="29"/>
      <c r="L480" s="29"/>
      <c r="M480" s="29"/>
      <c r="N480" s="29"/>
      <c r="O480" s="29"/>
      <c r="P480" s="29"/>
      <c r="Q480" s="29"/>
    </row>
    <row r="481" spans="1:17" ht="16.5">
      <c r="A481" s="77" t="s">
        <v>88</v>
      </c>
      <c r="B481" s="35" t="s">
        <v>299</v>
      </c>
      <c r="C481" s="35" t="s">
        <v>263</v>
      </c>
      <c r="D481" s="35" t="s">
        <v>208</v>
      </c>
      <c r="E481" s="35"/>
      <c r="F481" s="34">
        <f>F482</f>
        <v>14190.9</v>
      </c>
      <c r="G481" s="34">
        <f>G482</f>
        <v>0</v>
      </c>
      <c r="H481" s="29"/>
      <c r="I481" s="29"/>
      <c r="J481" s="29"/>
      <c r="K481" s="29"/>
      <c r="L481" s="29"/>
      <c r="M481" s="29"/>
      <c r="N481" s="29"/>
      <c r="O481" s="29"/>
      <c r="P481" s="29"/>
      <c r="Q481" s="29"/>
    </row>
    <row r="482" spans="1:17" ht="16.5">
      <c r="A482" s="77" t="s">
        <v>270</v>
      </c>
      <c r="B482" s="35" t="s">
        <v>299</v>
      </c>
      <c r="C482" s="35" t="s">
        <v>263</v>
      </c>
      <c r="D482" s="35" t="s">
        <v>269</v>
      </c>
      <c r="E482" s="35"/>
      <c r="F482" s="34">
        <f>F483+F484</f>
        <v>14190.9</v>
      </c>
      <c r="G482" s="34">
        <f>G483+G484</f>
        <v>0</v>
      </c>
      <c r="H482" s="29"/>
      <c r="I482" s="29"/>
      <c r="J482" s="29"/>
      <c r="K482" s="29"/>
      <c r="L482" s="29"/>
      <c r="M482" s="29"/>
      <c r="N482" s="29"/>
      <c r="O482" s="29"/>
      <c r="P482" s="29"/>
      <c r="Q482" s="29"/>
    </row>
    <row r="483" spans="1:17" ht="16.5">
      <c r="A483" s="81" t="s">
        <v>321</v>
      </c>
      <c r="B483" s="35" t="s">
        <v>299</v>
      </c>
      <c r="C483" s="35" t="s">
        <v>263</v>
      </c>
      <c r="D483" s="35" t="s">
        <v>269</v>
      </c>
      <c r="E483" s="35" t="s">
        <v>71</v>
      </c>
      <c r="F483" s="34">
        <f>'прил.16'!G481</f>
        <v>4500</v>
      </c>
      <c r="G483" s="34">
        <f>'прил.16'!H481</f>
        <v>0</v>
      </c>
      <c r="H483" s="29"/>
      <c r="I483" s="29"/>
      <c r="J483" s="29"/>
      <c r="K483" s="29"/>
      <c r="L483" s="29"/>
      <c r="M483" s="29"/>
      <c r="N483" s="29"/>
      <c r="O483" s="29"/>
      <c r="P483" s="29"/>
      <c r="Q483" s="29"/>
    </row>
    <row r="484" spans="1:17" ht="16.5">
      <c r="A484" s="77" t="s">
        <v>77</v>
      </c>
      <c r="B484" s="35" t="s">
        <v>299</v>
      </c>
      <c r="C484" s="35" t="s">
        <v>263</v>
      </c>
      <c r="D484" s="35" t="s">
        <v>269</v>
      </c>
      <c r="E484" s="35" t="s">
        <v>19</v>
      </c>
      <c r="F484" s="34">
        <f>'прил.16'!G482</f>
        <v>9690.9</v>
      </c>
      <c r="G484" s="34">
        <f>'прил.16'!H482</f>
        <v>0</v>
      </c>
      <c r="H484" s="29"/>
      <c r="I484" s="29"/>
      <c r="J484" s="29"/>
      <c r="K484" s="29"/>
      <c r="L484" s="29"/>
      <c r="M484" s="29"/>
      <c r="N484" s="29"/>
      <c r="O484" s="29"/>
      <c r="P484" s="29"/>
      <c r="Q484" s="29"/>
    </row>
    <row r="485" spans="1:17" ht="16.5">
      <c r="A485" s="8" t="s">
        <v>186</v>
      </c>
      <c r="B485" s="10" t="s">
        <v>299</v>
      </c>
      <c r="C485" s="10" t="s">
        <v>296</v>
      </c>
      <c r="D485" s="10"/>
      <c r="E485" s="10"/>
      <c r="F485" s="34">
        <f>F486+F489+F492</f>
        <v>8499.9</v>
      </c>
      <c r="G485" s="34">
        <f>G486+G489+G492</f>
        <v>8508.099999999999</v>
      </c>
      <c r="H485" s="29"/>
      <c r="I485" s="29"/>
      <c r="J485" s="29"/>
      <c r="K485" s="29"/>
      <c r="L485" s="29"/>
      <c r="M485" s="29"/>
      <c r="N485" s="29"/>
      <c r="O485" s="29"/>
      <c r="P485" s="29"/>
      <c r="Q485" s="29"/>
    </row>
    <row r="486" spans="1:17" ht="33">
      <c r="A486" s="8" t="s">
        <v>311</v>
      </c>
      <c r="B486" s="10" t="s">
        <v>299</v>
      </c>
      <c r="C486" s="10" t="s">
        <v>296</v>
      </c>
      <c r="D486" s="10" t="s">
        <v>290</v>
      </c>
      <c r="E486" s="10"/>
      <c r="F486" s="34">
        <f>F487</f>
        <v>4955.8</v>
      </c>
      <c r="G486" s="34">
        <f>G487</f>
        <v>4955.8</v>
      </c>
      <c r="H486" s="29"/>
      <c r="I486" s="29"/>
      <c r="J486" s="29"/>
      <c r="K486" s="29"/>
      <c r="L486" s="29"/>
      <c r="M486" s="29"/>
      <c r="N486" s="29"/>
      <c r="O486" s="29"/>
      <c r="P486" s="29"/>
      <c r="Q486" s="29"/>
    </row>
    <row r="487" spans="1:17" ht="16.5">
      <c r="A487" s="8" t="s">
        <v>315</v>
      </c>
      <c r="B487" s="10" t="s">
        <v>299</v>
      </c>
      <c r="C487" s="10" t="s">
        <v>296</v>
      </c>
      <c r="D487" s="10" t="s">
        <v>292</v>
      </c>
      <c r="E487" s="10"/>
      <c r="F487" s="34">
        <f>F488</f>
        <v>4955.8</v>
      </c>
      <c r="G487" s="34">
        <f>G488</f>
        <v>4955.8</v>
      </c>
      <c r="H487" s="29"/>
      <c r="I487" s="29"/>
      <c r="J487" s="29"/>
      <c r="K487" s="29"/>
      <c r="L487" s="29"/>
      <c r="M487" s="29"/>
      <c r="N487" s="29"/>
      <c r="O487" s="29"/>
      <c r="P487" s="29"/>
      <c r="Q487" s="29"/>
    </row>
    <row r="488" spans="1:17" ht="16.5">
      <c r="A488" s="8" t="s">
        <v>313</v>
      </c>
      <c r="B488" s="10" t="s">
        <v>299</v>
      </c>
      <c r="C488" s="10" t="s">
        <v>296</v>
      </c>
      <c r="D488" s="10" t="s">
        <v>292</v>
      </c>
      <c r="E488" s="10" t="s">
        <v>35</v>
      </c>
      <c r="F488" s="34">
        <f>'прил.16'!G486</f>
        <v>4955.8</v>
      </c>
      <c r="G488" s="34">
        <f>'прил.16'!H486</f>
        <v>4955.8</v>
      </c>
      <c r="H488" s="29"/>
      <c r="I488" s="29"/>
      <c r="J488" s="29"/>
      <c r="K488" s="29"/>
      <c r="L488" s="29"/>
      <c r="M488" s="29"/>
      <c r="N488" s="29"/>
      <c r="O488" s="29"/>
      <c r="P488" s="29"/>
      <c r="Q488" s="29"/>
    </row>
    <row r="489" spans="1:17" ht="49.5">
      <c r="A489" s="8" t="s">
        <v>62</v>
      </c>
      <c r="B489" s="10" t="s">
        <v>299</v>
      </c>
      <c r="C489" s="10" t="s">
        <v>296</v>
      </c>
      <c r="D489" s="10" t="s">
        <v>206</v>
      </c>
      <c r="E489" s="10"/>
      <c r="F489" s="34">
        <f>F490</f>
        <v>3523.7</v>
      </c>
      <c r="G489" s="34">
        <f>G490</f>
        <v>3531</v>
      </c>
      <c r="H489" s="29"/>
      <c r="I489" s="29"/>
      <c r="J489" s="29"/>
      <c r="K489" s="29"/>
      <c r="L489" s="29"/>
      <c r="M489" s="29"/>
      <c r="N489" s="29"/>
      <c r="O489" s="29"/>
      <c r="P489" s="29"/>
      <c r="Q489" s="29"/>
    </row>
    <row r="490" spans="1:17" ht="16.5">
      <c r="A490" s="75" t="s">
        <v>102</v>
      </c>
      <c r="B490" s="10" t="s">
        <v>299</v>
      </c>
      <c r="C490" s="10" t="s">
        <v>296</v>
      </c>
      <c r="D490" s="10" t="s">
        <v>207</v>
      </c>
      <c r="E490" s="10"/>
      <c r="F490" s="34">
        <f>F491</f>
        <v>3523.7</v>
      </c>
      <c r="G490" s="34">
        <f>G491</f>
        <v>3531</v>
      </c>
      <c r="H490" s="29"/>
      <c r="I490" s="29"/>
      <c r="J490" s="29"/>
      <c r="K490" s="29"/>
      <c r="L490" s="29"/>
      <c r="M490" s="29"/>
      <c r="N490" s="29"/>
      <c r="O490" s="29"/>
      <c r="P490" s="29"/>
      <c r="Q490" s="29"/>
    </row>
    <row r="491" spans="1:17" ht="33">
      <c r="A491" s="61" t="s">
        <v>309</v>
      </c>
      <c r="B491" s="10" t="s">
        <v>299</v>
      </c>
      <c r="C491" s="10" t="s">
        <v>296</v>
      </c>
      <c r="D491" s="10" t="s">
        <v>207</v>
      </c>
      <c r="E491" s="10" t="s">
        <v>20</v>
      </c>
      <c r="F491" s="34">
        <f>'прил.16'!G489</f>
        <v>3523.7</v>
      </c>
      <c r="G491" s="34">
        <f>'прил.16'!H489</f>
        <v>3531</v>
      </c>
      <c r="H491" s="29"/>
      <c r="I491" s="29"/>
      <c r="J491" s="29"/>
      <c r="K491" s="29"/>
      <c r="L491" s="29"/>
      <c r="M491" s="29"/>
      <c r="N491" s="29"/>
      <c r="O491" s="29"/>
      <c r="P491" s="29"/>
      <c r="Q491" s="29"/>
    </row>
    <row r="492" spans="1:17" ht="16.5">
      <c r="A492" s="77" t="s">
        <v>106</v>
      </c>
      <c r="B492" s="35" t="s">
        <v>299</v>
      </c>
      <c r="C492" s="35" t="s">
        <v>296</v>
      </c>
      <c r="D492" s="35" t="s">
        <v>115</v>
      </c>
      <c r="E492" s="35"/>
      <c r="F492" s="34">
        <f aca="true" t="shared" si="14" ref="F492:G494">F493</f>
        <v>20.4</v>
      </c>
      <c r="G492" s="34">
        <f t="shared" si="14"/>
        <v>21.3</v>
      </c>
      <c r="H492" s="29"/>
      <c r="I492" s="29"/>
      <c r="J492" s="29"/>
      <c r="K492" s="29"/>
      <c r="L492" s="29"/>
      <c r="M492" s="29"/>
      <c r="N492" s="29"/>
      <c r="O492" s="29"/>
      <c r="P492" s="29"/>
      <c r="Q492" s="29"/>
    </row>
    <row r="493" spans="1:17" ht="16.5">
      <c r="A493" s="77" t="s">
        <v>90</v>
      </c>
      <c r="B493" s="35" t="s">
        <v>299</v>
      </c>
      <c r="C493" s="35" t="s">
        <v>296</v>
      </c>
      <c r="D493" s="35" t="s">
        <v>116</v>
      </c>
      <c r="E493" s="35"/>
      <c r="F493" s="34">
        <f t="shared" si="14"/>
        <v>20.4</v>
      </c>
      <c r="G493" s="34">
        <f t="shared" si="14"/>
        <v>21.3</v>
      </c>
      <c r="H493" s="29"/>
      <c r="I493" s="29"/>
      <c r="J493" s="29"/>
      <c r="K493" s="29"/>
      <c r="L493" s="29"/>
      <c r="M493" s="29"/>
      <c r="N493" s="29"/>
      <c r="O493" s="29"/>
      <c r="P493" s="29"/>
      <c r="Q493" s="29"/>
    </row>
    <row r="494" spans="1:17" ht="49.5">
      <c r="A494" s="61" t="s">
        <v>10</v>
      </c>
      <c r="B494" s="35" t="s">
        <v>299</v>
      </c>
      <c r="C494" s="35" t="s">
        <v>296</v>
      </c>
      <c r="D494" s="35" t="s">
        <v>224</v>
      </c>
      <c r="E494" s="35"/>
      <c r="F494" s="34">
        <f t="shared" si="14"/>
        <v>20.4</v>
      </c>
      <c r="G494" s="34">
        <f t="shared" si="14"/>
        <v>21.3</v>
      </c>
      <c r="H494" s="29"/>
      <c r="I494" s="29"/>
      <c r="J494" s="29"/>
      <c r="K494" s="29"/>
      <c r="L494" s="29"/>
      <c r="M494" s="29"/>
      <c r="N494" s="29"/>
      <c r="O494" s="29"/>
      <c r="P494" s="29"/>
      <c r="Q494" s="29"/>
    </row>
    <row r="495" spans="1:17" ht="16.5">
      <c r="A495" s="61" t="s">
        <v>313</v>
      </c>
      <c r="B495" s="35" t="s">
        <v>299</v>
      </c>
      <c r="C495" s="35" t="s">
        <v>296</v>
      </c>
      <c r="D495" s="35" t="s">
        <v>224</v>
      </c>
      <c r="E495" s="35" t="s">
        <v>35</v>
      </c>
      <c r="F495" s="34">
        <f>'прил.16'!G493</f>
        <v>20.4</v>
      </c>
      <c r="G495" s="34">
        <f>'прил.16'!H493</f>
        <v>21.3</v>
      </c>
      <c r="H495" s="29"/>
      <c r="I495" s="29"/>
      <c r="J495" s="29"/>
      <c r="K495" s="29"/>
      <c r="L495" s="29"/>
      <c r="M495" s="29"/>
      <c r="N495" s="29"/>
      <c r="O495" s="29"/>
      <c r="P495" s="29"/>
      <c r="Q495" s="29"/>
    </row>
    <row r="496" spans="1:17" ht="16.5">
      <c r="A496" s="75" t="s">
        <v>187</v>
      </c>
      <c r="B496" s="10" t="s">
        <v>200</v>
      </c>
      <c r="C496" s="10"/>
      <c r="D496" s="10"/>
      <c r="E496" s="10"/>
      <c r="F496" s="34">
        <f>F497</f>
        <v>38782.6</v>
      </c>
      <c r="G496" s="34">
        <f>G497</f>
        <v>39032.5</v>
      </c>
      <c r="H496" s="29"/>
      <c r="I496" s="29"/>
      <c r="J496" s="29"/>
      <c r="K496" s="29"/>
      <c r="L496" s="29"/>
      <c r="M496" s="29"/>
      <c r="N496" s="29"/>
      <c r="O496" s="29"/>
      <c r="P496" s="29"/>
      <c r="Q496" s="29"/>
    </row>
    <row r="497" spans="1:17" ht="16.5">
      <c r="A497" s="75" t="s">
        <v>212</v>
      </c>
      <c r="B497" s="10" t="s">
        <v>200</v>
      </c>
      <c r="C497" s="10" t="s">
        <v>264</v>
      </c>
      <c r="D497" s="10"/>
      <c r="E497" s="10"/>
      <c r="F497" s="34">
        <f>F498+F503+F507</f>
        <v>38782.6</v>
      </c>
      <c r="G497" s="34">
        <f>G498+G503+G507</f>
        <v>39032.5</v>
      </c>
      <c r="H497" s="29"/>
      <c r="I497" s="29"/>
      <c r="J497" s="29"/>
      <c r="K497" s="29"/>
      <c r="L497" s="29"/>
      <c r="M497" s="29"/>
      <c r="N497" s="29"/>
      <c r="O497" s="29"/>
      <c r="P497" s="29"/>
      <c r="Q497" s="29"/>
    </row>
    <row r="498" spans="1:17" ht="16.5">
      <c r="A498" s="13" t="s">
        <v>211</v>
      </c>
      <c r="B498" s="10" t="s">
        <v>200</v>
      </c>
      <c r="C498" s="10" t="s">
        <v>264</v>
      </c>
      <c r="D498" s="10" t="s">
        <v>124</v>
      </c>
      <c r="E498" s="10"/>
      <c r="F498" s="34">
        <f>F499+F501</f>
        <v>37247.7</v>
      </c>
      <c r="G498" s="34">
        <f>G499+G501</f>
        <v>37326.9</v>
      </c>
      <c r="H498" s="29"/>
      <c r="I498" s="29"/>
      <c r="J498" s="29"/>
      <c r="K498" s="29"/>
      <c r="L498" s="29"/>
      <c r="M498" s="29"/>
      <c r="N498" s="29"/>
      <c r="O498" s="29"/>
      <c r="P498" s="29"/>
      <c r="Q498" s="29"/>
    </row>
    <row r="499" spans="1:17" ht="16.5">
      <c r="A499" s="75" t="s">
        <v>101</v>
      </c>
      <c r="B499" s="10" t="s">
        <v>200</v>
      </c>
      <c r="C499" s="10" t="s">
        <v>264</v>
      </c>
      <c r="D499" s="10" t="s">
        <v>198</v>
      </c>
      <c r="E499" s="10"/>
      <c r="F499" s="34">
        <f>F500</f>
        <v>95.5</v>
      </c>
      <c r="G499" s="34">
        <f>G500</f>
        <v>95.5</v>
      </c>
      <c r="H499" s="29"/>
      <c r="I499" s="29"/>
      <c r="J499" s="29"/>
      <c r="K499" s="29"/>
      <c r="L499" s="29"/>
      <c r="M499" s="29"/>
      <c r="N499" s="29"/>
      <c r="O499" s="29"/>
      <c r="P499" s="29"/>
      <c r="Q499" s="29"/>
    </row>
    <row r="500" spans="1:17" ht="16.5">
      <c r="A500" s="77" t="s">
        <v>98</v>
      </c>
      <c r="B500" s="10" t="s">
        <v>200</v>
      </c>
      <c r="C500" s="10" t="s">
        <v>264</v>
      </c>
      <c r="D500" s="10" t="s">
        <v>198</v>
      </c>
      <c r="E500" s="10" t="s">
        <v>17</v>
      </c>
      <c r="F500" s="34">
        <f>'прил.16'!G136</f>
        <v>95.5</v>
      </c>
      <c r="G500" s="34">
        <f>'прил.16'!H136</f>
        <v>95.5</v>
      </c>
      <c r="H500" s="29"/>
      <c r="I500" s="29"/>
      <c r="J500" s="29"/>
      <c r="K500" s="29"/>
      <c r="L500" s="29"/>
      <c r="M500" s="29"/>
      <c r="N500" s="29"/>
      <c r="O500" s="29"/>
      <c r="P500" s="29"/>
      <c r="Q500" s="29"/>
    </row>
    <row r="501" spans="1:17" ht="16.5">
      <c r="A501" s="8" t="s">
        <v>102</v>
      </c>
      <c r="B501" s="10" t="s">
        <v>200</v>
      </c>
      <c r="C501" s="10" t="s">
        <v>264</v>
      </c>
      <c r="D501" s="10" t="s">
        <v>125</v>
      </c>
      <c r="E501" s="10"/>
      <c r="F501" s="34">
        <f>F502</f>
        <v>37152.2</v>
      </c>
      <c r="G501" s="34">
        <f>G502</f>
        <v>37231.4</v>
      </c>
      <c r="H501" s="29"/>
      <c r="I501" s="29"/>
      <c r="J501" s="29"/>
      <c r="K501" s="29"/>
      <c r="L501" s="29"/>
      <c r="M501" s="29"/>
      <c r="N501" s="29"/>
      <c r="O501" s="29"/>
      <c r="P501" s="29"/>
      <c r="Q501" s="29"/>
    </row>
    <row r="502" spans="1:17" ht="16.5">
      <c r="A502" s="77" t="s">
        <v>98</v>
      </c>
      <c r="B502" s="10" t="s">
        <v>200</v>
      </c>
      <c r="C502" s="10" t="s">
        <v>264</v>
      </c>
      <c r="D502" s="10" t="s">
        <v>125</v>
      </c>
      <c r="E502" s="10" t="s">
        <v>17</v>
      </c>
      <c r="F502" s="34">
        <f>'прил.16'!G138</f>
        <v>37152.2</v>
      </c>
      <c r="G502" s="34">
        <f>'прил.16'!H138</f>
        <v>37231.4</v>
      </c>
      <c r="H502" s="29"/>
      <c r="I502" s="29"/>
      <c r="J502" s="29"/>
      <c r="K502" s="29"/>
      <c r="L502" s="29"/>
      <c r="M502" s="29"/>
      <c r="N502" s="29"/>
      <c r="O502" s="29"/>
      <c r="P502" s="29"/>
      <c r="Q502" s="29"/>
    </row>
    <row r="503" spans="1:17" ht="16.5">
      <c r="A503" s="77" t="s">
        <v>106</v>
      </c>
      <c r="B503" s="35" t="s">
        <v>200</v>
      </c>
      <c r="C503" s="35" t="s">
        <v>264</v>
      </c>
      <c r="D503" s="35" t="s">
        <v>115</v>
      </c>
      <c r="E503" s="35"/>
      <c r="F503" s="34">
        <f aca="true" t="shared" si="15" ref="F503:G505">F504</f>
        <v>4.9</v>
      </c>
      <c r="G503" s="34">
        <f t="shared" si="15"/>
        <v>5.6</v>
      </c>
      <c r="H503" s="29"/>
      <c r="I503" s="29"/>
      <c r="J503" s="29"/>
      <c r="K503" s="29"/>
      <c r="L503" s="29"/>
      <c r="M503" s="29"/>
      <c r="N503" s="29"/>
      <c r="O503" s="29"/>
      <c r="P503" s="29"/>
      <c r="Q503" s="29"/>
    </row>
    <row r="504" spans="1:17" ht="16.5">
      <c r="A504" s="77" t="s">
        <v>90</v>
      </c>
      <c r="B504" s="35" t="s">
        <v>200</v>
      </c>
      <c r="C504" s="35" t="s">
        <v>264</v>
      </c>
      <c r="D504" s="35" t="s">
        <v>116</v>
      </c>
      <c r="E504" s="35"/>
      <c r="F504" s="34">
        <f t="shared" si="15"/>
        <v>4.9</v>
      </c>
      <c r="G504" s="34">
        <f t="shared" si="15"/>
        <v>5.6</v>
      </c>
      <c r="H504" s="29"/>
      <c r="I504" s="29"/>
      <c r="J504" s="29"/>
      <c r="K504" s="29"/>
      <c r="L504" s="29"/>
      <c r="M504" s="29"/>
      <c r="N504" s="29"/>
      <c r="O504" s="29"/>
      <c r="P504" s="29"/>
      <c r="Q504" s="29"/>
    </row>
    <row r="505" spans="1:17" ht="49.5">
      <c r="A505" s="61" t="s">
        <v>10</v>
      </c>
      <c r="B505" s="35" t="s">
        <v>200</v>
      </c>
      <c r="C505" s="35" t="s">
        <v>264</v>
      </c>
      <c r="D505" s="35" t="s">
        <v>224</v>
      </c>
      <c r="E505" s="35"/>
      <c r="F505" s="34">
        <f t="shared" si="15"/>
        <v>4.9</v>
      </c>
      <c r="G505" s="34">
        <f t="shared" si="15"/>
        <v>5.6</v>
      </c>
      <c r="H505" s="29"/>
      <c r="I505" s="29"/>
      <c r="J505" s="29"/>
      <c r="K505" s="29"/>
      <c r="L505" s="29"/>
      <c r="M505" s="29"/>
      <c r="N505" s="29"/>
      <c r="O505" s="29"/>
      <c r="P505" s="29"/>
      <c r="Q505" s="29"/>
    </row>
    <row r="506" spans="1:17" ht="16.5">
      <c r="A506" s="77" t="s">
        <v>98</v>
      </c>
      <c r="B506" s="35" t="s">
        <v>200</v>
      </c>
      <c r="C506" s="35" t="s">
        <v>264</v>
      </c>
      <c r="D506" s="35" t="s">
        <v>224</v>
      </c>
      <c r="E506" s="35" t="s">
        <v>17</v>
      </c>
      <c r="F506" s="34">
        <f>'прил.16'!G142</f>
        <v>4.9</v>
      </c>
      <c r="G506" s="34">
        <f>'прил.16'!H142</f>
        <v>5.6</v>
      </c>
      <c r="H506" s="29"/>
      <c r="I506" s="29"/>
      <c r="J506" s="29"/>
      <c r="K506" s="29"/>
      <c r="L506" s="29"/>
      <c r="M506" s="29"/>
      <c r="N506" s="29"/>
      <c r="O506" s="29"/>
      <c r="P506" s="29"/>
      <c r="Q506" s="29"/>
    </row>
    <row r="507" spans="1:17" ht="16.5">
      <c r="A507" s="61" t="s">
        <v>103</v>
      </c>
      <c r="B507" s="35" t="s">
        <v>200</v>
      </c>
      <c r="C507" s="35" t="s">
        <v>264</v>
      </c>
      <c r="D507" s="35" t="s">
        <v>104</v>
      </c>
      <c r="E507" s="35"/>
      <c r="F507" s="34">
        <f>F508</f>
        <v>1530</v>
      </c>
      <c r="G507" s="34">
        <f>G508</f>
        <v>1700</v>
      </c>
      <c r="H507" s="29"/>
      <c r="I507" s="29"/>
      <c r="J507" s="29"/>
      <c r="K507" s="29"/>
      <c r="L507" s="29"/>
      <c r="M507" s="29"/>
      <c r="N507" s="29"/>
      <c r="O507" s="29"/>
      <c r="P507" s="29"/>
      <c r="Q507" s="29"/>
    </row>
    <row r="508" spans="1:17" ht="16.5">
      <c r="A508" s="77" t="s">
        <v>98</v>
      </c>
      <c r="B508" s="35" t="s">
        <v>200</v>
      </c>
      <c r="C508" s="35" t="s">
        <v>264</v>
      </c>
      <c r="D508" s="35" t="s">
        <v>104</v>
      </c>
      <c r="E508" s="35" t="s">
        <v>17</v>
      </c>
      <c r="F508" s="34">
        <f>'прил.16'!G144</f>
        <v>1530</v>
      </c>
      <c r="G508" s="34">
        <f>'прил.16'!H144</f>
        <v>1700</v>
      </c>
      <c r="H508" s="29"/>
      <c r="I508" s="29"/>
      <c r="J508" s="29"/>
      <c r="K508" s="29"/>
      <c r="L508" s="29"/>
      <c r="M508" s="29"/>
      <c r="N508" s="29"/>
      <c r="O508" s="29"/>
      <c r="P508" s="29"/>
      <c r="Q508" s="29"/>
    </row>
    <row r="509" spans="1:17" ht="16.5">
      <c r="A509" s="75" t="s">
        <v>188</v>
      </c>
      <c r="B509" s="10" t="s">
        <v>184</v>
      </c>
      <c r="C509" s="10"/>
      <c r="D509" s="10"/>
      <c r="E509" s="10"/>
      <c r="F509" s="34">
        <f>F511</f>
        <v>47970.1</v>
      </c>
      <c r="G509" s="34">
        <f>G511</f>
        <v>59661.9</v>
      </c>
      <c r="H509" s="29"/>
      <c r="I509" s="29"/>
      <c r="J509" s="29"/>
      <c r="K509" s="29"/>
      <c r="L509" s="29"/>
      <c r="M509" s="29"/>
      <c r="N509" s="29"/>
      <c r="O509" s="29"/>
      <c r="P509" s="29"/>
      <c r="Q509" s="29"/>
    </row>
    <row r="510" spans="1:17" ht="16.5">
      <c r="A510" s="77" t="s">
        <v>419</v>
      </c>
      <c r="B510" s="10" t="s">
        <v>184</v>
      </c>
      <c r="C510" s="10" t="s">
        <v>263</v>
      </c>
      <c r="D510" s="10"/>
      <c r="E510" s="10"/>
      <c r="F510" s="34">
        <f aca="true" t="shared" si="16" ref="F510:G512">F511</f>
        <v>47970.1</v>
      </c>
      <c r="G510" s="34">
        <f t="shared" si="16"/>
        <v>59661.9</v>
      </c>
      <c r="H510" s="29"/>
      <c r="I510" s="29"/>
      <c r="J510" s="29"/>
      <c r="K510" s="29"/>
      <c r="L510" s="29"/>
      <c r="M510" s="29"/>
      <c r="N510" s="29"/>
      <c r="O510" s="29"/>
      <c r="P510" s="29"/>
      <c r="Q510" s="29"/>
    </row>
    <row r="511" spans="1:17" ht="16.5">
      <c r="A511" s="75" t="s">
        <v>250</v>
      </c>
      <c r="B511" s="10" t="s">
        <v>184</v>
      </c>
      <c r="C511" s="10" t="s">
        <v>263</v>
      </c>
      <c r="D511" s="10" t="s">
        <v>343</v>
      </c>
      <c r="E511" s="10"/>
      <c r="F511" s="34">
        <f t="shared" si="16"/>
        <v>47970.1</v>
      </c>
      <c r="G511" s="34">
        <f t="shared" si="16"/>
        <v>59661.9</v>
      </c>
      <c r="H511" s="29"/>
      <c r="I511" s="29"/>
      <c r="J511" s="29"/>
      <c r="K511" s="29"/>
      <c r="L511" s="29"/>
      <c r="M511" s="29"/>
      <c r="N511" s="29"/>
      <c r="O511" s="29"/>
      <c r="P511" s="29"/>
      <c r="Q511" s="29"/>
    </row>
    <row r="512" spans="1:17" ht="16.5">
      <c r="A512" s="8" t="s">
        <v>251</v>
      </c>
      <c r="B512" s="10" t="s">
        <v>184</v>
      </c>
      <c r="C512" s="10" t="s">
        <v>263</v>
      </c>
      <c r="D512" s="10" t="s">
        <v>344</v>
      </c>
      <c r="E512" s="10"/>
      <c r="F512" s="34">
        <f t="shared" si="16"/>
        <v>47970.1</v>
      </c>
      <c r="G512" s="34">
        <f t="shared" si="16"/>
        <v>59661.9</v>
      </c>
      <c r="H512" s="29"/>
      <c r="I512" s="29"/>
      <c r="J512" s="29"/>
      <c r="K512" s="29"/>
      <c r="L512" s="29"/>
      <c r="M512" s="29"/>
      <c r="N512" s="29"/>
      <c r="O512" s="29"/>
      <c r="P512" s="29"/>
      <c r="Q512" s="29"/>
    </row>
    <row r="513" spans="1:17" ht="16.5">
      <c r="A513" s="75" t="s">
        <v>216</v>
      </c>
      <c r="B513" s="10" t="s">
        <v>184</v>
      </c>
      <c r="C513" s="10" t="s">
        <v>263</v>
      </c>
      <c r="D513" s="10" t="s">
        <v>344</v>
      </c>
      <c r="E513" s="10" t="s">
        <v>209</v>
      </c>
      <c r="F513" s="34">
        <f>'прил.16'!G366</f>
        <v>47970.1</v>
      </c>
      <c r="G513" s="34">
        <f>'прил.16'!H366</f>
        <v>59661.9</v>
      </c>
      <c r="H513" s="29"/>
      <c r="I513" s="29"/>
      <c r="J513" s="29"/>
      <c r="K513" s="29"/>
      <c r="L513" s="29"/>
      <c r="M513" s="29"/>
      <c r="N513" s="29"/>
      <c r="O513" s="29"/>
      <c r="P513" s="29"/>
      <c r="Q513" s="29"/>
    </row>
    <row r="514" spans="1:17" ht="16.5">
      <c r="A514" s="13" t="s">
        <v>50</v>
      </c>
      <c r="B514" s="10"/>
      <c r="C514" s="10"/>
      <c r="D514" s="10"/>
      <c r="E514" s="10"/>
      <c r="F514" s="34">
        <f>F14+F95+F112+F153+F180+F196+F316+F366+F464+F496+F509</f>
        <v>5226790.799999999</v>
      </c>
      <c r="G514" s="34">
        <f>G14+G95+G112+G153+G180+G196+G316+G366+G464+G496+G509</f>
        <v>5186181.300000001</v>
      </c>
      <c r="H514" s="29"/>
      <c r="I514" s="29"/>
      <c r="J514" s="29"/>
      <c r="K514" s="29"/>
      <c r="L514" s="29"/>
      <c r="M514" s="29"/>
      <c r="N514" s="29"/>
      <c r="O514" s="29"/>
      <c r="P514" s="29"/>
      <c r="Q514" s="29"/>
    </row>
    <row r="515" spans="1:17" ht="16.5">
      <c r="A515" s="13" t="s">
        <v>281</v>
      </c>
      <c r="B515" s="44"/>
      <c r="C515" s="44"/>
      <c r="D515" s="44"/>
      <c r="E515" s="44"/>
      <c r="F515" s="34">
        <f>'прил.16'!G630</f>
        <v>319393.5900000008</v>
      </c>
      <c r="G515" s="34">
        <f>'прил.16'!H630</f>
        <v>370272.30000000075</v>
      </c>
      <c r="H515" s="29"/>
      <c r="I515" s="29"/>
      <c r="J515" s="29"/>
      <c r="K515" s="29"/>
      <c r="L515" s="29"/>
      <c r="M515" s="29"/>
      <c r="N515" s="29"/>
      <c r="O515" s="29"/>
      <c r="P515" s="29"/>
      <c r="Q515" s="29"/>
    </row>
    <row r="516" spans="1:17" ht="16.5">
      <c r="A516" s="13" t="s">
        <v>49</v>
      </c>
      <c r="B516" s="44"/>
      <c r="C516" s="44"/>
      <c r="D516" s="44"/>
      <c r="E516" s="44"/>
      <c r="F516" s="34">
        <f>F514+F515</f>
        <v>5546184.39</v>
      </c>
      <c r="G516" s="34">
        <f>G514+G515</f>
        <v>5556453.6000000015</v>
      </c>
      <c r="H516" s="29"/>
      <c r="I516" s="29"/>
      <c r="J516" s="29"/>
      <c r="K516" s="29"/>
      <c r="L516" s="29"/>
      <c r="M516" s="29"/>
      <c r="N516" s="29"/>
      <c r="O516" s="29"/>
      <c r="P516" s="29"/>
      <c r="Q516" s="29"/>
    </row>
    <row r="517" spans="6:17" ht="16.5"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</row>
    <row r="518" spans="6:17" ht="16.5"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</row>
    <row r="519" spans="6:17" ht="16.5"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</row>
    <row r="520" spans="6:17" ht="16.5"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</row>
    <row r="521" spans="6:17" ht="16.5"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</row>
    <row r="522" spans="6:17" ht="16.5"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</row>
    <row r="523" spans="6:17" ht="16.5"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</row>
    <row r="524" spans="6:17" ht="16.5"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</row>
    <row r="525" spans="6:17" ht="16.5"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</row>
    <row r="526" spans="6:17" ht="16.5"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</row>
    <row r="527" spans="6:17" ht="16.5"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</row>
    <row r="528" spans="6:17" ht="16.5"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</row>
    <row r="529" spans="4:17" ht="16.5">
      <c r="D529" s="45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</row>
    <row r="530" spans="4:17" ht="16.5">
      <c r="D530" s="45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</row>
    <row r="531" spans="4:17" ht="16.5">
      <c r="D531" s="45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</row>
    <row r="532" spans="8:17" ht="16.5">
      <c r="H532" s="29"/>
      <c r="I532" s="29"/>
      <c r="J532" s="29"/>
      <c r="K532" s="29"/>
      <c r="L532" s="29"/>
      <c r="M532" s="29"/>
      <c r="N532" s="29"/>
      <c r="O532" s="29"/>
      <c r="P532" s="29"/>
      <c r="Q532" s="29"/>
    </row>
    <row r="533" spans="8:17" ht="16.5">
      <c r="H533" s="29"/>
      <c r="I533" s="29"/>
      <c r="J533" s="29"/>
      <c r="K533" s="29"/>
      <c r="L533" s="29"/>
      <c r="M533" s="29"/>
      <c r="N533" s="29"/>
      <c r="O533" s="29"/>
      <c r="P533" s="29"/>
      <c r="Q533" s="29"/>
    </row>
    <row r="534" spans="8:17" ht="16.5">
      <c r="H534" s="29"/>
      <c r="I534" s="29"/>
      <c r="J534" s="29"/>
      <c r="K534" s="29"/>
      <c r="L534" s="29"/>
      <c r="M534" s="29"/>
      <c r="N534" s="29"/>
      <c r="O534" s="29"/>
      <c r="P534" s="29"/>
      <c r="Q534" s="29"/>
    </row>
    <row r="535" spans="8:17" ht="16.5">
      <c r="H535" s="29"/>
      <c r="I535" s="29"/>
      <c r="J535" s="29"/>
      <c r="K535" s="29"/>
      <c r="L535" s="29"/>
      <c r="M535" s="29"/>
      <c r="N535" s="29"/>
      <c r="O535" s="29"/>
      <c r="P535" s="29"/>
      <c r="Q535" s="29"/>
    </row>
    <row r="536" spans="8:17" ht="16.5">
      <c r="H536" s="29"/>
      <c r="I536" s="29"/>
      <c r="J536" s="29"/>
      <c r="K536" s="29"/>
      <c r="L536" s="29"/>
      <c r="M536" s="29"/>
      <c r="N536" s="29"/>
      <c r="O536" s="29"/>
      <c r="P536" s="29"/>
      <c r="Q536" s="29"/>
    </row>
    <row r="537" spans="8:17" ht="16.5">
      <c r="H537" s="29"/>
      <c r="I537" s="29"/>
      <c r="J537" s="29"/>
      <c r="K537" s="29"/>
      <c r="L537" s="29"/>
      <c r="M537" s="29"/>
      <c r="N537" s="29"/>
      <c r="O537" s="29"/>
      <c r="P537" s="29"/>
      <c r="Q537" s="29"/>
    </row>
    <row r="538" spans="8:17" ht="16.5">
      <c r="H538" s="29"/>
      <c r="I538" s="29"/>
      <c r="J538" s="29"/>
      <c r="K538" s="29"/>
      <c r="L538" s="29"/>
      <c r="M538" s="29"/>
      <c r="N538" s="29"/>
      <c r="O538" s="29"/>
      <c r="P538" s="29"/>
      <c r="Q538" s="29"/>
    </row>
  </sheetData>
  <sheetProtection/>
  <mergeCells count="9">
    <mergeCell ref="A7:G7"/>
    <mergeCell ref="A8:G8"/>
    <mergeCell ref="A9:G9"/>
    <mergeCell ref="A12:A13"/>
    <mergeCell ref="B12:B13"/>
    <mergeCell ref="C12:C13"/>
    <mergeCell ref="D12:D13"/>
    <mergeCell ref="E12:E13"/>
    <mergeCell ref="F12:G12"/>
  </mergeCells>
  <printOptions/>
  <pageMargins left="1.3779527559055118" right="0.3937007874015748" top="0.7874015748031497" bottom="0.7874015748031497" header="0.3937007874015748" footer="0.3937007874015748"/>
  <pageSetup fitToHeight="0" fitToWidth="1" horizontalDpi="600" verticalDpi="600" orientation="portrait" paperSize="9" scale="45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4"/>
  <sheetViews>
    <sheetView showZeros="0" tabSelected="1" view="pageBreakPreview" zoomScale="85" zoomScaleNormal="84" zoomScaleSheetLayoutView="85" workbookViewId="0" topLeftCell="A91">
      <selection activeCell="G20" sqref="G20"/>
    </sheetView>
  </sheetViews>
  <sheetFormatPr defaultColWidth="9.00390625" defaultRowHeight="12.75"/>
  <cols>
    <col min="1" max="1" width="80.00390625" style="65" customWidth="1"/>
    <col min="2" max="2" width="10.25390625" style="65" customWidth="1"/>
    <col min="3" max="3" width="9.00390625" style="65" customWidth="1"/>
    <col min="4" max="4" width="9.625" style="65" customWidth="1"/>
    <col min="5" max="5" width="12.00390625" style="65" customWidth="1"/>
    <col min="6" max="6" width="10.25390625" style="65" customWidth="1"/>
    <col min="7" max="7" width="16.125" style="65" customWidth="1"/>
    <col min="8" max="8" width="17.375" style="65" customWidth="1"/>
    <col min="9" max="9" width="10.75390625" style="65" bestFit="1" customWidth="1"/>
    <col min="10" max="10" width="11.125" style="65" customWidth="1"/>
    <col min="11" max="16384" width="9.125" style="65" customWidth="1"/>
  </cols>
  <sheetData>
    <row r="1" spans="6:7" s="102" customFormat="1" ht="16.5">
      <c r="F1" s="103"/>
      <c r="G1" s="103" t="s">
        <v>423</v>
      </c>
    </row>
    <row r="2" spans="6:22" s="102" customFormat="1" ht="16.5">
      <c r="F2" s="103"/>
      <c r="G2" s="103" t="s">
        <v>352</v>
      </c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6:22" s="102" customFormat="1" ht="16.5">
      <c r="F3" s="103"/>
      <c r="G3" s="103" t="s">
        <v>351</v>
      </c>
      <c r="H3" s="104"/>
      <c r="I3" s="105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6:22" s="102" customFormat="1" ht="16.5" customHeight="1">
      <c r="F4" s="103"/>
      <c r="G4" s="103" t="s">
        <v>429</v>
      </c>
      <c r="H4" s="17"/>
      <c r="I4" s="105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</row>
    <row r="5" spans="6:22" s="102" customFormat="1" ht="16.5">
      <c r="F5" s="103"/>
      <c r="G5" s="103"/>
      <c r="H5" s="17"/>
      <c r="I5" s="105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</row>
    <row r="6" spans="6:22" s="102" customFormat="1" ht="16.5">
      <c r="F6" s="103"/>
      <c r="G6" s="104"/>
      <c r="H6" s="104"/>
      <c r="I6" s="106"/>
      <c r="J6" s="105"/>
      <c r="K6" s="105"/>
      <c r="L6" s="105"/>
      <c r="M6" s="104"/>
      <c r="N6" s="104"/>
      <c r="O6" s="104"/>
      <c r="P6" s="104"/>
      <c r="Q6" s="104"/>
      <c r="R6" s="104"/>
      <c r="S6" s="104"/>
      <c r="T6" s="104"/>
      <c r="U6" s="104"/>
      <c r="V6" s="104"/>
    </row>
    <row r="7" spans="1:22" s="102" customFormat="1" ht="20.25" customHeight="1">
      <c r="A7" s="117" t="s">
        <v>84</v>
      </c>
      <c r="B7" s="117"/>
      <c r="C7" s="117"/>
      <c r="D7" s="117"/>
      <c r="E7" s="117"/>
      <c r="F7" s="117"/>
      <c r="G7" s="118"/>
      <c r="H7" s="118"/>
      <c r="I7" s="106"/>
      <c r="J7" s="105"/>
      <c r="K7" s="105"/>
      <c r="L7" s="105"/>
      <c r="M7" s="104"/>
      <c r="N7" s="104"/>
      <c r="O7" s="104"/>
      <c r="P7" s="104"/>
      <c r="Q7" s="104"/>
      <c r="R7" s="104"/>
      <c r="S7" s="104"/>
      <c r="T7" s="104"/>
      <c r="U7" s="104"/>
      <c r="V7" s="104"/>
    </row>
    <row r="8" spans="1:22" s="102" customFormat="1" ht="18" customHeight="1">
      <c r="A8" s="119" t="s">
        <v>430</v>
      </c>
      <c r="B8" s="119"/>
      <c r="C8" s="119"/>
      <c r="D8" s="119"/>
      <c r="E8" s="119"/>
      <c r="F8" s="120"/>
      <c r="G8" s="118"/>
      <c r="H8" s="118"/>
      <c r="I8" s="106"/>
      <c r="J8" s="105"/>
      <c r="K8" s="105"/>
      <c r="L8" s="105"/>
      <c r="M8" s="104"/>
      <c r="N8" s="104"/>
      <c r="O8" s="104"/>
      <c r="P8" s="104"/>
      <c r="Q8" s="104"/>
      <c r="R8" s="104"/>
      <c r="S8" s="104"/>
      <c r="T8" s="104"/>
      <c r="U8" s="104"/>
      <c r="V8" s="104"/>
    </row>
    <row r="9" spans="1:22" s="102" customFormat="1" ht="16.5">
      <c r="A9" s="121" t="s">
        <v>426</v>
      </c>
      <c r="B9" s="118"/>
      <c r="C9" s="118"/>
      <c r="D9" s="118"/>
      <c r="E9" s="118"/>
      <c r="F9" s="118"/>
      <c r="G9" s="118"/>
      <c r="H9" s="118"/>
      <c r="I9" s="106"/>
      <c r="J9" s="105"/>
      <c r="K9" s="105"/>
      <c r="L9" s="105"/>
      <c r="M9" s="104"/>
      <c r="N9" s="104"/>
      <c r="O9" s="104"/>
      <c r="P9" s="104"/>
      <c r="Q9" s="104"/>
      <c r="R9" s="104"/>
      <c r="S9" s="104"/>
      <c r="T9" s="104"/>
      <c r="U9" s="104"/>
      <c r="V9" s="104"/>
    </row>
    <row r="10" spans="1:20" ht="16.5">
      <c r="A10" s="57"/>
      <c r="B10" s="57"/>
      <c r="C10" s="56"/>
      <c r="D10" s="56"/>
      <c r="E10" s="56"/>
      <c r="F10" s="56"/>
      <c r="G10" s="66"/>
      <c r="H10" s="27"/>
      <c r="I10" s="27"/>
      <c r="J10" s="27"/>
      <c r="K10" s="58"/>
      <c r="L10" s="58"/>
      <c r="M10" s="58"/>
      <c r="N10" s="58"/>
      <c r="O10" s="58"/>
      <c r="P10" s="58"/>
      <c r="Q10" s="58"/>
      <c r="R10" s="58"/>
      <c r="S10" s="58"/>
      <c r="T10" s="58"/>
    </row>
    <row r="11" spans="1:20" ht="21.75" customHeight="1">
      <c r="A11" s="58"/>
      <c r="B11" s="56"/>
      <c r="C11" s="56"/>
      <c r="D11" s="56"/>
      <c r="E11" s="56"/>
      <c r="F11" s="56"/>
      <c r="G11" s="66"/>
      <c r="H11" s="59"/>
      <c r="I11" s="27"/>
      <c r="J11" s="27"/>
      <c r="K11" s="58"/>
      <c r="L11" s="58"/>
      <c r="M11" s="58"/>
      <c r="N11" s="58"/>
      <c r="O11" s="58"/>
      <c r="P11" s="58"/>
      <c r="Q11" s="58"/>
      <c r="R11" s="58"/>
      <c r="S11" s="58"/>
      <c r="T11" s="58"/>
    </row>
    <row r="12" spans="1:20" ht="26.25" customHeight="1">
      <c r="A12" s="122" t="s">
        <v>259</v>
      </c>
      <c r="B12" s="123" t="s">
        <v>204</v>
      </c>
      <c r="C12" s="123" t="s">
        <v>260</v>
      </c>
      <c r="D12" s="123" t="s">
        <v>302</v>
      </c>
      <c r="E12" s="123" t="s">
        <v>303</v>
      </c>
      <c r="F12" s="123" t="s">
        <v>304</v>
      </c>
      <c r="G12" s="115" t="s">
        <v>431</v>
      </c>
      <c r="H12" s="116"/>
      <c r="I12" s="27"/>
      <c r="J12" s="27"/>
      <c r="K12" s="58"/>
      <c r="L12" s="58"/>
      <c r="M12" s="58"/>
      <c r="N12" s="58"/>
      <c r="O12" s="58"/>
      <c r="P12" s="58"/>
      <c r="Q12" s="58"/>
      <c r="R12" s="58"/>
      <c r="S12" s="58"/>
      <c r="T12" s="58"/>
    </row>
    <row r="13" spans="1:20" s="67" customFormat="1" ht="16.5">
      <c r="A13" s="122"/>
      <c r="B13" s="123"/>
      <c r="C13" s="123"/>
      <c r="D13" s="123"/>
      <c r="E13" s="123"/>
      <c r="F13" s="123"/>
      <c r="G13" s="107" t="s">
        <v>197</v>
      </c>
      <c r="H13" s="107" t="s">
        <v>380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ht="16.5">
      <c r="A14" s="95" t="s">
        <v>324</v>
      </c>
      <c r="B14" s="33">
        <v>801</v>
      </c>
      <c r="C14" s="23"/>
      <c r="D14" s="23"/>
      <c r="E14" s="23"/>
      <c r="F14" s="23"/>
      <c r="G14" s="60">
        <f>SUM(G15,G61,G78,G102,G115,G132)</f>
        <v>380664.3999999999</v>
      </c>
      <c r="H14" s="60">
        <f>SUM(H15,H61,H78,H102,H115,H132)</f>
        <v>382476.39999999997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</row>
    <row r="15" spans="1:20" ht="16.5">
      <c r="A15" s="95" t="s">
        <v>280</v>
      </c>
      <c r="B15" s="33">
        <v>801</v>
      </c>
      <c r="C15" s="23" t="s">
        <v>263</v>
      </c>
      <c r="D15" s="23"/>
      <c r="E15" s="23"/>
      <c r="F15" s="23"/>
      <c r="G15" s="60">
        <f>SUM(G16,G20,G35,)</f>
        <v>196500.2</v>
      </c>
      <c r="H15" s="60">
        <f>SUM(H16,H20,H35,)</f>
        <v>197187.7</v>
      </c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</row>
    <row r="16" spans="1:20" ht="39" customHeight="1">
      <c r="A16" s="95" t="s">
        <v>310</v>
      </c>
      <c r="B16" s="33">
        <v>801</v>
      </c>
      <c r="C16" s="23" t="s">
        <v>263</v>
      </c>
      <c r="D16" s="23" t="s">
        <v>264</v>
      </c>
      <c r="E16" s="23"/>
      <c r="F16" s="23"/>
      <c r="G16" s="60">
        <f aca="true" t="shared" si="0" ref="G16:H18">SUM(G17)</f>
        <v>2355.3</v>
      </c>
      <c r="H16" s="60">
        <f t="shared" si="0"/>
        <v>2355.3</v>
      </c>
      <c r="I16" s="27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</row>
    <row r="17" spans="1:20" ht="53.25" customHeight="1">
      <c r="A17" s="61" t="s">
        <v>311</v>
      </c>
      <c r="B17" s="33">
        <v>801</v>
      </c>
      <c r="C17" s="23" t="s">
        <v>263</v>
      </c>
      <c r="D17" s="23" t="s">
        <v>264</v>
      </c>
      <c r="E17" s="23" t="s">
        <v>290</v>
      </c>
      <c r="F17" s="23"/>
      <c r="G17" s="60">
        <f t="shared" si="0"/>
        <v>2355.3</v>
      </c>
      <c r="H17" s="60">
        <f t="shared" si="0"/>
        <v>2355.3</v>
      </c>
      <c r="I17" s="27"/>
      <c r="J17" s="27"/>
      <c r="K17" s="58"/>
      <c r="L17" s="58"/>
      <c r="M17" s="58"/>
      <c r="N17" s="58"/>
      <c r="O17" s="58"/>
      <c r="P17" s="58"/>
      <c r="Q17" s="58"/>
      <c r="R17" s="58"/>
      <c r="S17" s="58"/>
      <c r="T17" s="58"/>
    </row>
    <row r="18" spans="1:20" ht="16.5">
      <c r="A18" s="61" t="s">
        <v>312</v>
      </c>
      <c r="B18" s="33">
        <v>801</v>
      </c>
      <c r="C18" s="23" t="s">
        <v>263</v>
      </c>
      <c r="D18" s="23" t="s">
        <v>264</v>
      </c>
      <c r="E18" s="23" t="s">
        <v>291</v>
      </c>
      <c r="F18" s="23"/>
      <c r="G18" s="60">
        <f t="shared" si="0"/>
        <v>2355.3</v>
      </c>
      <c r="H18" s="60">
        <f t="shared" si="0"/>
        <v>2355.3</v>
      </c>
      <c r="I18" s="27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</row>
    <row r="19" spans="1:20" ht="16.5">
      <c r="A19" s="61" t="s">
        <v>313</v>
      </c>
      <c r="B19" s="33">
        <v>801</v>
      </c>
      <c r="C19" s="23" t="s">
        <v>263</v>
      </c>
      <c r="D19" s="23" t="s">
        <v>264</v>
      </c>
      <c r="E19" s="23" t="s">
        <v>291</v>
      </c>
      <c r="F19" s="23" t="s">
        <v>35</v>
      </c>
      <c r="G19" s="60">
        <v>2355.3</v>
      </c>
      <c r="H19" s="60">
        <v>2355.3</v>
      </c>
      <c r="I19" s="27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</row>
    <row r="20" spans="1:20" ht="54" customHeight="1">
      <c r="A20" s="61" t="s">
        <v>314</v>
      </c>
      <c r="B20" s="33">
        <v>801</v>
      </c>
      <c r="C20" s="23" t="s">
        <v>263</v>
      </c>
      <c r="D20" s="23" t="s">
        <v>266</v>
      </c>
      <c r="E20" s="23"/>
      <c r="F20" s="23"/>
      <c r="G20" s="60">
        <f>SUM(G21,G24,G31)</f>
        <v>106021.8</v>
      </c>
      <c r="H20" s="60">
        <f>SUM(H21,H24,H31)</f>
        <v>106045.3</v>
      </c>
      <c r="I20" s="27"/>
      <c r="J20" s="27"/>
      <c r="K20" s="58"/>
      <c r="L20" s="58"/>
      <c r="M20" s="58"/>
      <c r="N20" s="58"/>
      <c r="O20" s="58"/>
      <c r="P20" s="58"/>
      <c r="Q20" s="58"/>
      <c r="R20" s="58"/>
      <c r="S20" s="58"/>
      <c r="T20" s="58"/>
    </row>
    <row r="21" spans="1:20" ht="53.25" customHeight="1">
      <c r="A21" s="61" t="s">
        <v>311</v>
      </c>
      <c r="B21" s="33">
        <v>801</v>
      </c>
      <c r="C21" s="23" t="s">
        <v>263</v>
      </c>
      <c r="D21" s="23" t="s">
        <v>266</v>
      </c>
      <c r="E21" s="23" t="s">
        <v>290</v>
      </c>
      <c r="F21" s="23"/>
      <c r="G21" s="60">
        <f>SUM(G22)</f>
        <v>103964.9</v>
      </c>
      <c r="H21" s="60">
        <f>SUM(H22)</f>
        <v>103964.9</v>
      </c>
      <c r="I21" s="27"/>
      <c r="J21" s="27"/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1:20" ht="16.5">
      <c r="A22" s="61" t="s">
        <v>315</v>
      </c>
      <c r="B22" s="33">
        <v>801</v>
      </c>
      <c r="C22" s="23" t="s">
        <v>263</v>
      </c>
      <c r="D22" s="23" t="s">
        <v>266</v>
      </c>
      <c r="E22" s="23" t="s">
        <v>292</v>
      </c>
      <c r="F22" s="23"/>
      <c r="G22" s="60">
        <f>SUM(G23)</f>
        <v>103964.9</v>
      </c>
      <c r="H22" s="60">
        <f>SUM(H23)</f>
        <v>103964.9</v>
      </c>
      <c r="I22" s="27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1:20" ht="16.5">
      <c r="A23" s="61" t="s">
        <v>313</v>
      </c>
      <c r="B23" s="33">
        <v>801</v>
      </c>
      <c r="C23" s="23" t="s">
        <v>263</v>
      </c>
      <c r="D23" s="23" t="s">
        <v>266</v>
      </c>
      <c r="E23" s="23" t="s">
        <v>292</v>
      </c>
      <c r="F23" s="23" t="s">
        <v>35</v>
      </c>
      <c r="G23" s="60">
        <f>103964.9</f>
        <v>103964.9</v>
      </c>
      <c r="H23" s="60">
        <f>103964.9</f>
        <v>103964.9</v>
      </c>
      <c r="I23" s="27"/>
      <c r="J23" s="27"/>
      <c r="K23" s="58"/>
      <c r="L23" s="58"/>
      <c r="M23" s="58"/>
      <c r="N23" s="58"/>
      <c r="O23" s="58"/>
      <c r="P23" s="58"/>
      <c r="Q23" s="58"/>
      <c r="R23" s="58"/>
      <c r="S23" s="58"/>
      <c r="T23" s="58"/>
    </row>
    <row r="24" spans="1:20" ht="16.5">
      <c r="A24" s="61" t="s">
        <v>284</v>
      </c>
      <c r="B24" s="33">
        <v>801</v>
      </c>
      <c r="C24" s="23" t="s">
        <v>263</v>
      </c>
      <c r="D24" s="23" t="s">
        <v>266</v>
      </c>
      <c r="E24" s="23" t="s">
        <v>285</v>
      </c>
      <c r="F24" s="23"/>
      <c r="G24" s="60">
        <f>G25+G27+G29</f>
        <v>1522.3</v>
      </c>
      <c r="H24" s="60">
        <f>H25+H27+H29</f>
        <v>1522.3</v>
      </c>
      <c r="I24" s="27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</row>
    <row r="25" spans="1:20" ht="52.5" customHeight="1">
      <c r="A25" s="61" t="s">
        <v>409</v>
      </c>
      <c r="B25" s="33">
        <v>801</v>
      </c>
      <c r="C25" s="23" t="s">
        <v>263</v>
      </c>
      <c r="D25" s="23" t="s">
        <v>266</v>
      </c>
      <c r="E25" s="23" t="s">
        <v>110</v>
      </c>
      <c r="F25" s="23"/>
      <c r="G25" s="60">
        <f>G26</f>
        <v>1026.6</v>
      </c>
      <c r="H25" s="60">
        <f>H26</f>
        <v>1026.6</v>
      </c>
      <c r="I25" s="27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</row>
    <row r="26" spans="1:20" ht="16.5">
      <c r="A26" s="61" t="s">
        <v>313</v>
      </c>
      <c r="B26" s="33">
        <v>801</v>
      </c>
      <c r="C26" s="23" t="s">
        <v>263</v>
      </c>
      <c r="D26" s="23" t="s">
        <v>266</v>
      </c>
      <c r="E26" s="23" t="s">
        <v>110</v>
      </c>
      <c r="F26" s="23" t="s">
        <v>35</v>
      </c>
      <c r="G26" s="60">
        <v>1026.6</v>
      </c>
      <c r="H26" s="60">
        <v>1026.6</v>
      </c>
      <c r="I26" s="27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1:20" ht="49.5">
      <c r="A27" s="61" t="s">
        <v>317</v>
      </c>
      <c r="B27" s="33">
        <v>801</v>
      </c>
      <c r="C27" s="23" t="s">
        <v>263</v>
      </c>
      <c r="D27" s="23" t="s">
        <v>266</v>
      </c>
      <c r="E27" s="23" t="s">
        <v>111</v>
      </c>
      <c r="F27" s="23"/>
      <c r="G27" s="60">
        <f>G28</f>
        <v>495</v>
      </c>
      <c r="H27" s="60">
        <f>H28</f>
        <v>495</v>
      </c>
      <c r="I27" s="2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</row>
    <row r="28" spans="1:20" ht="16.5">
      <c r="A28" s="61" t="s">
        <v>313</v>
      </c>
      <c r="B28" s="33">
        <v>801</v>
      </c>
      <c r="C28" s="23" t="s">
        <v>263</v>
      </c>
      <c r="D28" s="23" t="s">
        <v>266</v>
      </c>
      <c r="E28" s="23" t="s">
        <v>111</v>
      </c>
      <c r="F28" s="23" t="s">
        <v>35</v>
      </c>
      <c r="G28" s="60">
        <v>495</v>
      </c>
      <c r="H28" s="60">
        <v>495</v>
      </c>
      <c r="I28" s="27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1:20" ht="85.5" customHeight="1">
      <c r="A29" s="61" t="s">
        <v>223</v>
      </c>
      <c r="B29" s="33">
        <v>801</v>
      </c>
      <c r="C29" s="23" t="s">
        <v>263</v>
      </c>
      <c r="D29" s="23" t="s">
        <v>266</v>
      </c>
      <c r="E29" s="23" t="s">
        <v>112</v>
      </c>
      <c r="F29" s="23"/>
      <c r="G29" s="60">
        <f>G30</f>
        <v>0.7</v>
      </c>
      <c r="H29" s="60">
        <f>H30</f>
        <v>0.7</v>
      </c>
      <c r="I29" s="27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</row>
    <row r="30" spans="1:20" ht="16.5">
      <c r="A30" s="61" t="s">
        <v>313</v>
      </c>
      <c r="B30" s="33">
        <v>801</v>
      </c>
      <c r="C30" s="23" t="s">
        <v>263</v>
      </c>
      <c r="D30" s="23" t="s">
        <v>266</v>
      </c>
      <c r="E30" s="23" t="s">
        <v>112</v>
      </c>
      <c r="F30" s="23" t="s">
        <v>35</v>
      </c>
      <c r="G30" s="60">
        <v>0.7</v>
      </c>
      <c r="H30" s="60">
        <v>0.7</v>
      </c>
      <c r="I30" s="27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</row>
    <row r="31" spans="1:20" ht="16.5">
      <c r="A31" s="77" t="s">
        <v>106</v>
      </c>
      <c r="B31" s="33">
        <v>801</v>
      </c>
      <c r="C31" s="23" t="s">
        <v>263</v>
      </c>
      <c r="D31" s="23" t="s">
        <v>266</v>
      </c>
      <c r="E31" s="23" t="s">
        <v>115</v>
      </c>
      <c r="F31" s="37"/>
      <c r="G31" s="60">
        <f aca="true" t="shared" si="1" ref="G31:H33">G32</f>
        <v>534.6</v>
      </c>
      <c r="H31" s="60">
        <f t="shared" si="1"/>
        <v>558.1</v>
      </c>
      <c r="I31" s="27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</row>
    <row r="32" spans="1:20" ht="16.5">
      <c r="A32" s="77" t="s">
        <v>90</v>
      </c>
      <c r="B32" s="33">
        <v>801</v>
      </c>
      <c r="C32" s="23" t="s">
        <v>263</v>
      </c>
      <c r="D32" s="23" t="s">
        <v>266</v>
      </c>
      <c r="E32" s="23" t="s">
        <v>116</v>
      </c>
      <c r="F32" s="37"/>
      <c r="G32" s="60">
        <f t="shared" si="1"/>
        <v>534.6</v>
      </c>
      <c r="H32" s="60">
        <f t="shared" si="1"/>
        <v>558.1</v>
      </c>
      <c r="I32" s="27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</row>
    <row r="33" spans="1:20" ht="51" customHeight="1">
      <c r="A33" s="61" t="s">
        <v>10</v>
      </c>
      <c r="B33" s="33">
        <v>801</v>
      </c>
      <c r="C33" s="23" t="s">
        <v>263</v>
      </c>
      <c r="D33" s="23" t="s">
        <v>266</v>
      </c>
      <c r="E33" s="23" t="s">
        <v>224</v>
      </c>
      <c r="F33" s="23"/>
      <c r="G33" s="60">
        <f t="shared" si="1"/>
        <v>534.6</v>
      </c>
      <c r="H33" s="60">
        <f t="shared" si="1"/>
        <v>558.1</v>
      </c>
      <c r="I33" s="27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</row>
    <row r="34" spans="1:20" ht="16.5">
      <c r="A34" s="61" t="s">
        <v>313</v>
      </c>
      <c r="B34" s="33">
        <v>801</v>
      </c>
      <c r="C34" s="23" t="s">
        <v>263</v>
      </c>
      <c r="D34" s="23" t="s">
        <v>266</v>
      </c>
      <c r="E34" s="23" t="s">
        <v>224</v>
      </c>
      <c r="F34" s="23" t="s">
        <v>35</v>
      </c>
      <c r="G34" s="60">
        <v>534.6</v>
      </c>
      <c r="H34" s="60">
        <v>558.1</v>
      </c>
      <c r="I34" s="27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</row>
    <row r="35" spans="1:20" ht="16.5">
      <c r="A35" s="77" t="s">
        <v>318</v>
      </c>
      <c r="B35" s="33">
        <v>801</v>
      </c>
      <c r="C35" s="23" t="s">
        <v>263</v>
      </c>
      <c r="D35" s="23" t="s">
        <v>184</v>
      </c>
      <c r="E35" s="23"/>
      <c r="F35" s="23"/>
      <c r="G35" s="60">
        <f>G36+G43+G51+G48+G59</f>
        <v>88123.09999999999</v>
      </c>
      <c r="H35" s="60">
        <f>H36+H43+H51+H48+H59</f>
        <v>88787.09999999999</v>
      </c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</row>
    <row r="36" spans="1:20" ht="16.5">
      <c r="A36" s="77" t="s">
        <v>319</v>
      </c>
      <c r="B36" s="33">
        <v>801</v>
      </c>
      <c r="C36" s="23" t="s">
        <v>263</v>
      </c>
      <c r="D36" s="23" t="s">
        <v>184</v>
      </c>
      <c r="E36" s="23" t="s">
        <v>114</v>
      </c>
      <c r="F36" s="23"/>
      <c r="G36" s="60">
        <f>G37+G41+G39</f>
        <v>73644.59999999999</v>
      </c>
      <c r="H36" s="60">
        <f>H37+H41+H39</f>
        <v>74192.4</v>
      </c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</row>
    <row r="37" spans="1:20" ht="16.5">
      <c r="A37" s="61" t="s">
        <v>320</v>
      </c>
      <c r="B37" s="33">
        <v>801</v>
      </c>
      <c r="C37" s="23" t="s">
        <v>263</v>
      </c>
      <c r="D37" s="23" t="s">
        <v>184</v>
      </c>
      <c r="E37" s="23" t="s">
        <v>140</v>
      </c>
      <c r="F37" s="23"/>
      <c r="G37" s="60">
        <f>SUM(G38:G38)</f>
        <v>698.7</v>
      </c>
      <c r="H37" s="60">
        <f>SUM(H38:H38)</f>
        <v>698.7</v>
      </c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</row>
    <row r="38" spans="1:20" ht="16.5">
      <c r="A38" s="61" t="s">
        <v>313</v>
      </c>
      <c r="B38" s="33">
        <v>801</v>
      </c>
      <c r="C38" s="23" t="s">
        <v>263</v>
      </c>
      <c r="D38" s="23" t="s">
        <v>184</v>
      </c>
      <c r="E38" s="23" t="s">
        <v>140</v>
      </c>
      <c r="F38" s="23" t="s">
        <v>35</v>
      </c>
      <c r="G38" s="60">
        <f>204+494.7</f>
        <v>698.7</v>
      </c>
      <c r="H38" s="60">
        <f>204+494.7</f>
        <v>698.7</v>
      </c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</row>
    <row r="39" spans="1:20" ht="16.5">
      <c r="A39" s="77" t="s">
        <v>101</v>
      </c>
      <c r="B39" s="33">
        <v>801</v>
      </c>
      <c r="C39" s="23" t="s">
        <v>263</v>
      </c>
      <c r="D39" s="23" t="s">
        <v>184</v>
      </c>
      <c r="E39" s="23" t="s">
        <v>283</v>
      </c>
      <c r="F39" s="23"/>
      <c r="G39" s="60">
        <f>G40</f>
        <v>2403.9</v>
      </c>
      <c r="H39" s="60">
        <f>H40</f>
        <v>2269.9</v>
      </c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</row>
    <row r="40" spans="1:20" ht="16.5">
      <c r="A40" s="77" t="s">
        <v>98</v>
      </c>
      <c r="B40" s="33">
        <v>801</v>
      </c>
      <c r="C40" s="23" t="s">
        <v>263</v>
      </c>
      <c r="D40" s="23" t="s">
        <v>184</v>
      </c>
      <c r="E40" s="23" t="s">
        <v>283</v>
      </c>
      <c r="F40" s="23" t="s">
        <v>17</v>
      </c>
      <c r="G40" s="60">
        <v>2403.9</v>
      </c>
      <c r="H40" s="60">
        <v>2269.9</v>
      </c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</row>
    <row r="41" spans="1:20" ht="16.5">
      <c r="A41" s="77" t="s">
        <v>102</v>
      </c>
      <c r="B41" s="33">
        <v>801</v>
      </c>
      <c r="C41" s="23" t="s">
        <v>263</v>
      </c>
      <c r="D41" s="23" t="s">
        <v>184</v>
      </c>
      <c r="E41" s="23" t="s">
        <v>210</v>
      </c>
      <c r="F41" s="23"/>
      <c r="G41" s="60">
        <f>SUM(G42:G42)</f>
        <v>70542</v>
      </c>
      <c r="H41" s="60">
        <f>SUM(H42:H42)</f>
        <v>71223.8</v>
      </c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</row>
    <row r="42" spans="1:20" ht="16.5">
      <c r="A42" s="61" t="s">
        <v>98</v>
      </c>
      <c r="B42" s="33">
        <v>801</v>
      </c>
      <c r="C42" s="23" t="s">
        <v>263</v>
      </c>
      <c r="D42" s="23" t="s">
        <v>184</v>
      </c>
      <c r="E42" s="23" t="s">
        <v>210</v>
      </c>
      <c r="F42" s="23" t="s">
        <v>17</v>
      </c>
      <c r="G42" s="60">
        <v>70542</v>
      </c>
      <c r="H42" s="60">
        <v>71223.8</v>
      </c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</row>
    <row r="43" spans="1:20" ht="16.5">
      <c r="A43" s="8" t="s">
        <v>75</v>
      </c>
      <c r="B43" s="33">
        <v>801</v>
      </c>
      <c r="C43" s="23" t="s">
        <v>263</v>
      </c>
      <c r="D43" s="23" t="s">
        <v>184</v>
      </c>
      <c r="E43" s="62" t="s">
        <v>345</v>
      </c>
      <c r="F43" s="62"/>
      <c r="G43" s="60">
        <f>G44+G46</f>
        <v>11419.5</v>
      </c>
      <c r="H43" s="60">
        <f>H44+H46</f>
        <v>11564.7</v>
      </c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</row>
    <row r="44" spans="1:20" ht="16.5">
      <c r="A44" s="77" t="s">
        <v>101</v>
      </c>
      <c r="B44" s="33">
        <v>801</v>
      </c>
      <c r="C44" s="23" t="s">
        <v>263</v>
      </c>
      <c r="D44" s="23" t="s">
        <v>184</v>
      </c>
      <c r="E44" s="62" t="s">
        <v>183</v>
      </c>
      <c r="F44" s="62"/>
      <c r="G44" s="60">
        <f>SUM(G45)</f>
        <v>2645.8</v>
      </c>
      <c r="H44" s="60">
        <f>SUM(H45)</f>
        <v>2645.8</v>
      </c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</row>
    <row r="45" spans="1:20" ht="16.5">
      <c r="A45" s="77" t="s">
        <v>98</v>
      </c>
      <c r="B45" s="33">
        <v>801</v>
      </c>
      <c r="C45" s="23" t="s">
        <v>263</v>
      </c>
      <c r="D45" s="23" t="s">
        <v>184</v>
      </c>
      <c r="E45" s="62" t="s">
        <v>183</v>
      </c>
      <c r="F45" s="23" t="s">
        <v>17</v>
      </c>
      <c r="G45" s="60">
        <v>2645.8</v>
      </c>
      <c r="H45" s="60">
        <v>2645.8</v>
      </c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</row>
    <row r="46" spans="1:20" ht="16.5">
      <c r="A46" s="77" t="s">
        <v>102</v>
      </c>
      <c r="B46" s="33">
        <v>801</v>
      </c>
      <c r="C46" s="23" t="s">
        <v>263</v>
      </c>
      <c r="D46" s="23" t="s">
        <v>184</v>
      </c>
      <c r="E46" s="23" t="s">
        <v>346</v>
      </c>
      <c r="F46" s="23"/>
      <c r="G46" s="60">
        <f>SUM(G47:G47)</f>
        <v>8773.7</v>
      </c>
      <c r="H46" s="60">
        <f>SUM(H47:H47)</f>
        <v>8918.9</v>
      </c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</row>
    <row r="47" spans="1:20" ht="16.5">
      <c r="A47" s="77" t="s">
        <v>98</v>
      </c>
      <c r="B47" s="33">
        <v>801</v>
      </c>
      <c r="C47" s="23" t="s">
        <v>263</v>
      </c>
      <c r="D47" s="23" t="s">
        <v>184</v>
      </c>
      <c r="E47" s="23" t="s">
        <v>346</v>
      </c>
      <c r="F47" s="23" t="s">
        <v>17</v>
      </c>
      <c r="G47" s="60">
        <v>8773.7</v>
      </c>
      <c r="H47" s="60">
        <v>8918.9</v>
      </c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</row>
    <row r="48" spans="1:20" ht="16.5">
      <c r="A48" s="61" t="s">
        <v>284</v>
      </c>
      <c r="B48" s="33">
        <v>801</v>
      </c>
      <c r="C48" s="23" t="s">
        <v>263</v>
      </c>
      <c r="D48" s="23" t="s">
        <v>184</v>
      </c>
      <c r="E48" s="23" t="s">
        <v>285</v>
      </c>
      <c r="F48" s="23"/>
      <c r="G48" s="60">
        <f>G49</f>
        <v>783</v>
      </c>
      <c r="H48" s="60">
        <f>H49</f>
        <v>783</v>
      </c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ht="33">
      <c r="A49" s="61" t="s">
        <v>226</v>
      </c>
      <c r="B49" s="33">
        <v>801</v>
      </c>
      <c r="C49" s="23" t="s">
        <v>263</v>
      </c>
      <c r="D49" s="23" t="s">
        <v>184</v>
      </c>
      <c r="E49" s="23" t="s">
        <v>108</v>
      </c>
      <c r="F49" s="23"/>
      <c r="G49" s="60">
        <f>G50</f>
        <v>783</v>
      </c>
      <c r="H49" s="60">
        <f>H50</f>
        <v>783</v>
      </c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</row>
    <row r="50" spans="1:20" ht="16.5">
      <c r="A50" s="77" t="s">
        <v>98</v>
      </c>
      <c r="B50" s="33">
        <v>801</v>
      </c>
      <c r="C50" s="23" t="s">
        <v>263</v>
      </c>
      <c r="D50" s="23" t="s">
        <v>184</v>
      </c>
      <c r="E50" s="23" t="s">
        <v>108</v>
      </c>
      <c r="F50" s="23" t="s">
        <v>17</v>
      </c>
      <c r="G50" s="60">
        <v>783</v>
      </c>
      <c r="H50" s="60">
        <v>783</v>
      </c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</row>
    <row r="51" spans="1:20" ht="16.5">
      <c r="A51" s="77" t="s">
        <v>106</v>
      </c>
      <c r="B51" s="33">
        <v>801</v>
      </c>
      <c r="C51" s="23" t="s">
        <v>263</v>
      </c>
      <c r="D51" s="23" t="s">
        <v>184</v>
      </c>
      <c r="E51" s="23" t="s">
        <v>115</v>
      </c>
      <c r="F51" s="23"/>
      <c r="G51" s="60">
        <f>G52</f>
        <v>1856</v>
      </c>
      <c r="H51" s="60">
        <f>H52</f>
        <v>1827</v>
      </c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</row>
    <row r="52" spans="1:20" ht="16.5">
      <c r="A52" s="77" t="s">
        <v>90</v>
      </c>
      <c r="B52" s="33">
        <v>801</v>
      </c>
      <c r="C52" s="23" t="s">
        <v>263</v>
      </c>
      <c r="D52" s="23" t="s">
        <v>184</v>
      </c>
      <c r="E52" s="23" t="s">
        <v>116</v>
      </c>
      <c r="F52" s="23"/>
      <c r="G52" s="63">
        <f>G53+G57+G55</f>
        <v>1856</v>
      </c>
      <c r="H52" s="63">
        <f>H53+H57+H55</f>
        <v>1827</v>
      </c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</row>
    <row r="53" spans="1:20" ht="16.5">
      <c r="A53" s="77" t="s">
        <v>36</v>
      </c>
      <c r="B53" s="33">
        <v>801</v>
      </c>
      <c r="C53" s="23" t="s">
        <v>263</v>
      </c>
      <c r="D53" s="23" t="s">
        <v>184</v>
      </c>
      <c r="E53" s="23" t="s">
        <v>120</v>
      </c>
      <c r="F53" s="23"/>
      <c r="G53" s="60">
        <f>SUM(G54)</f>
        <v>1645</v>
      </c>
      <c r="H53" s="60">
        <f>SUM(H54)</f>
        <v>1645</v>
      </c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</row>
    <row r="54" spans="1:20" ht="16.5">
      <c r="A54" s="61" t="s">
        <v>313</v>
      </c>
      <c r="B54" s="33">
        <v>801</v>
      </c>
      <c r="C54" s="23" t="s">
        <v>263</v>
      </c>
      <c r="D54" s="23" t="s">
        <v>184</v>
      </c>
      <c r="E54" s="23" t="s">
        <v>120</v>
      </c>
      <c r="F54" s="23" t="s">
        <v>35</v>
      </c>
      <c r="G54" s="60">
        <v>1645</v>
      </c>
      <c r="H54" s="60">
        <v>1645</v>
      </c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</row>
    <row r="55" spans="1:20" ht="16.5">
      <c r="A55" s="77" t="s">
        <v>256</v>
      </c>
      <c r="B55" s="33">
        <v>801</v>
      </c>
      <c r="C55" s="23" t="s">
        <v>263</v>
      </c>
      <c r="D55" s="23" t="s">
        <v>184</v>
      </c>
      <c r="E55" s="23" t="s">
        <v>118</v>
      </c>
      <c r="F55" s="23"/>
      <c r="G55" s="60">
        <f>G56</f>
        <v>135</v>
      </c>
      <c r="H55" s="60">
        <f>H56</f>
        <v>135</v>
      </c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</row>
    <row r="56" spans="1:20" ht="16.5">
      <c r="A56" s="61" t="s">
        <v>313</v>
      </c>
      <c r="B56" s="33">
        <v>801</v>
      </c>
      <c r="C56" s="23" t="s">
        <v>263</v>
      </c>
      <c r="D56" s="23" t="s">
        <v>184</v>
      </c>
      <c r="E56" s="23" t="s">
        <v>118</v>
      </c>
      <c r="F56" s="23" t="s">
        <v>35</v>
      </c>
      <c r="G56" s="60">
        <v>135</v>
      </c>
      <c r="H56" s="60">
        <v>135</v>
      </c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</row>
    <row r="57" spans="1:20" ht="49.5">
      <c r="A57" s="61" t="s">
        <v>10</v>
      </c>
      <c r="B57" s="33">
        <v>801</v>
      </c>
      <c r="C57" s="23" t="s">
        <v>263</v>
      </c>
      <c r="D57" s="23" t="s">
        <v>184</v>
      </c>
      <c r="E57" s="23" t="s">
        <v>224</v>
      </c>
      <c r="F57" s="23"/>
      <c r="G57" s="60">
        <f>G58</f>
        <v>76</v>
      </c>
      <c r="H57" s="60">
        <f>H58</f>
        <v>47</v>
      </c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</row>
    <row r="58" spans="1:20" ht="16.5">
      <c r="A58" s="77" t="s">
        <v>98</v>
      </c>
      <c r="B58" s="33">
        <v>801</v>
      </c>
      <c r="C58" s="23" t="s">
        <v>263</v>
      </c>
      <c r="D58" s="23" t="s">
        <v>184</v>
      </c>
      <c r="E58" s="23" t="s">
        <v>224</v>
      </c>
      <c r="F58" s="23" t="s">
        <v>17</v>
      </c>
      <c r="G58" s="60">
        <v>76</v>
      </c>
      <c r="H58" s="60">
        <v>47</v>
      </c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</row>
    <row r="59" spans="1:20" ht="16.5">
      <c r="A59" s="61" t="s">
        <v>103</v>
      </c>
      <c r="B59" s="33">
        <v>801</v>
      </c>
      <c r="C59" s="23" t="s">
        <v>263</v>
      </c>
      <c r="D59" s="23" t="s">
        <v>184</v>
      </c>
      <c r="E59" s="23" t="s">
        <v>104</v>
      </c>
      <c r="F59" s="23"/>
      <c r="G59" s="60">
        <f>G60</f>
        <v>420</v>
      </c>
      <c r="H59" s="60">
        <f>H60</f>
        <v>420</v>
      </c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</row>
    <row r="60" spans="1:20" ht="16.5">
      <c r="A60" s="77" t="s">
        <v>98</v>
      </c>
      <c r="B60" s="33">
        <v>801</v>
      </c>
      <c r="C60" s="23" t="s">
        <v>263</v>
      </c>
      <c r="D60" s="23" t="s">
        <v>184</v>
      </c>
      <c r="E60" s="23" t="s">
        <v>104</v>
      </c>
      <c r="F60" s="23" t="s">
        <v>17</v>
      </c>
      <c r="G60" s="60">
        <v>420</v>
      </c>
      <c r="H60" s="60">
        <v>420</v>
      </c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</row>
    <row r="61" spans="1:20" ht="16.5">
      <c r="A61" s="61" t="s">
        <v>97</v>
      </c>
      <c r="B61" s="33">
        <v>801</v>
      </c>
      <c r="C61" s="23" t="s">
        <v>265</v>
      </c>
      <c r="D61" s="23"/>
      <c r="E61" s="23"/>
      <c r="F61" s="23"/>
      <c r="G61" s="60">
        <f>G62</f>
        <v>50063.4</v>
      </c>
      <c r="H61" s="60">
        <f>H62</f>
        <v>50131.6</v>
      </c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</row>
    <row r="62" spans="1:20" ht="33">
      <c r="A62" s="108" t="s">
        <v>432</v>
      </c>
      <c r="B62" s="33">
        <v>801</v>
      </c>
      <c r="C62" s="23" t="s">
        <v>265</v>
      </c>
      <c r="D62" s="23" t="s">
        <v>294</v>
      </c>
      <c r="E62" s="62"/>
      <c r="F62" s="62"/>
      <c r="G62" s="60">
        <f>G63+G68+G76</f>
        <v>50063.4</v>
      </c>
      <c r="H62" s="60">
        <f>H63+H68+H76</f>
        <v>50131.6</v>
      </c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</row>
    <row r="63" spans="1:20" ht="16.5">
      <c r="A63" s="77" t="s">
        <v>105</v>
      </c>
      <c r="B63" s="33">
        <v>801</v>
      </c>
      <c r="C63" s="23" t="s">
        <v>265</v>
      </c>
      <c r="D63" s="23" t="s">
        <v>294</v>
      </c>
      <c r="E63" s="23" t="s">
        <v>135</v>
      </c>
      <c r="F63" s="23"/>
      <c r="G63" s="60">
        <f>G64+G66</f>
        <v>47859.6</v>
      </c>
      <c r="H63" s="60">
        <f>H64+H66</f>
        <v>48080.1</v>
      </c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</row>
    <row r="64" spans="1:20" ht="16.5">
      <c r="A64" s="77" t="s">
        <v>101</v>
      </c>
      <c r="B64" s="33">
        <v>801</v>
      </c>
      <c r="C64" s="23" t="s">
        <v>265</v>
      </c>
      <c r="D64" s="23" t="s">
        <v>294</v>
      </c>
      <c r="E64" s="23" t="s">
        <v>182</v>
      </c>
      <c r="F64" s="23"/>
      <c r="G64" s="60">
        <f>G65</f>
        <v>1046</v>
      </c>
      <c r="H64" s="60">
        <f>H65</f>
        <v>1046</v>
      </c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</row>
    <row r="65" spans="1:20" ht="16.5">
      <c r="A65" s="77" t="s">
        <v>98</v>
      </c>
      <c r="B65" s="33">
        <v>801</v>
      </c>
      <c r="C65" s="23" t="s">
        <v>265</v>
      </c>
      <c r="D65" s="23" t="s">
        <v>294</v>
      </c>
      <c r="E65" s="23" t="s">
        <v>182</v>
      </c>
      <c r="F65" s="23" t="s">
        <v>17</v>
      </c>
      <c r="G65" s="60">
        <v>1046</v>
      </c>
      <c r="H65" s="60">
        <v>1046</v>
      </c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</row>
    <row r="66" spans="1:20" ht="16.5">
      <c r="A66" s="77" t="s">
        <v>102</v>
      </c>
      <c r="B66" s="33">
        <v>801</v>
      </c>
      <c r="C66" s="23" t="s">
        <v>265</v>
      </c>
      <c r="D66" s="23" t="s">
        <v>294</v>
      </c>
      <c r="E66" s="23" t="s">
        <v>134</v>
      </c>
      <c r="F66" s="23"/>
      <c r="G66" s="60">
        <f>SUM(G67:G67)</f>
        <v>46813.6</v>
      </c>
      <c r="H66" s="60">
        <f>SUM(H67:H67)</f>
        <v>47034.1</v>
      </c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</row>
    <row r="67" spans="1:20" ht="16.5">
      <c r="A67" s="77" t="s">
        <v>98</v>
      </c>
      <c r="B67" s="33">
        <v>801</v>
      </c>
      <c r="C67" s="23" t="s">
        <v>265</v>
      </c>
      <c r="D67" s="23" t="s">
        <v>294</v>
      </c>
      <c r="E67" s="23" t="s">
        <v>134</v>
      </c>
      <c r="F67" s="23" t="s">
        <v>17</v>
      </c>
      <c r="G67" s="60">
        <v>46813.6</v>
      </c>
      <c r="H67" s="60">
        <v>47034.1</v>
      </c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</row>
    <row r="68" spans="1:20" ht="16.5">
      <c r="A68" s="77" t="s">
        <v>106</v>
      </c>
      <c r="B68" s="33">
        <v>801</v>
      </c>
      <c r="C68" s="23" t="s">
        <v>265</v>
      </c>
      <c r="D68" s="23" t="s">
        <v>294</v>
      </c>
      <c r="E68" s="23" t="s">
        <v>115</v>
      </c>
      <c r="F68" s="23"/>
      <c r="G68" s="60">
        <f>G69</f>
        <v>714</v>
      </c>
      <c r="H68" s="60">
        <f>H69</f>
        <v>561.7</v>
      </c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</row>
    <row r="69" spans="1:20" ht="16.5">
      <c r="A69" s="77" t="s">
        <v>107</v>
      </c>
      <c r="B69" s="33">
        <v>801</v>
      </c>
      <c r="C69" s="23" t="s">
        <v>265</v>
      </c>
      <c r="D69" s="23" t="s">
        <v>294</v>
      </c>
      <c r="E69" s="23" t="s">
        <v>116</v>
      </c>
      <c r="F69" s="23"/>
      <c r="G69" s="60">
        <f>G70+G72+G74</f>
        <v>714</v>
      </c>
      <c r="H69" s="60">
        <f>H70+H72+H74</f>
        <v>561.7</v>
      </c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</row>
    <row r="70" spans="1:20" ht="16.5">
      <c r="A70" s="77" t="s">
        <v>36</v>
      </c>
      <c r="B70" s="33">
        <v>801</v>
      </c>
      <c r="C70" s="23" t="s">
        <v>265</v>
      </c>
      <c r="D70" s="23" t="s">
        <v>294</v>
      </c>
      <c r="E70" s="23" t="s">
        <v>120</v>
      </c>
      <c r="F70" s="23"/>
      <c r="G70" s="60">
        <f>G71</f>
        <v>284</v>
      </c>
      <c r="H70" s="60">
        <f>H71</f>
        <v>311.7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</row>
    <row r="71" spans="1:20" ht="16.5">
      <c r="A71" s="77" t="s">
        <v>98</v>
      </c>
      <c r="B71" s="33">
        <v>801</v>
      </c>
      <c r="C71" s="23" t="s">
        <v>265</v>
      </c>
      <c r="D71" s="23" t="s">
        <v>294</v>
      </c>
      <c r="E71" s="23" t="s">
        <v>120</v>
      </c>
      <c r="F71" s="23" t="s">
        <v>17</v>
      </c>
      <c r="G71" s="60">
        <v>284</v>
      </c>
      <c r="H71" s="60">
        <v>311.7</v>
      </c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</row>
    <row r="72" spans="1:20" ht="49.5">
      <c r="A72" s="61" t="s">
        <v>10</v>
      </c>
      <c r="B72" s="33">
        <v>801</v>
      </c>
      <c r="C72" s="23" t="s">
        <v>265</v>
      </c>
      <c r="D72" s="23" t="s">
        <v>294</v>
      </c>
      <c r="E72" s="23" t="s">
        <v>224</v>
      </c>
      <c r="F72" s="23"/>
      <c r="G72" s="60">
        <f>G73</f>
        <v>250</v>
      </c>
      <c r="H72" s="60">
        <f>H73</f>
        <v>250</v>
      </c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</row>
    <row r="73" spans="1:20" ht="16.5">
      <c r="A73" s="77" t="s">
        <v>98</v>
      </c>
      <c r="B73" s="33">
        <v>801</v>
      </c>
      <c r="C73" s="23" t="s">
        <v>265</v>
      </c>
      <c r="D73" s="23" t="s">
        <v>294</v>
      </c>
      <c r="E73" s="23" t="s">
        <v>224</v>
      </c>
      <c r="F73" s="23" t="s">
        <v>17</v>
      </c>
      <c r="G73" s="60">
        <v>250</v>
      </c>
      <c r="H73" s="60">
        <v>250</v>
      </c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</row>
    <row r="74" spans="1:20" ht="16.5">
      <c r="A74" s="77" t="s">
        <v>227</v>
      </c>
      <c r="B74" s="33">
        <v>801</v>
      </c>
      <c r="C74" s="23" t="s">
        <v>265</v>
      </c>
      <c r="D74" s="23" t="s">
        <v>294</v>
      </c>
      <c r="E74" s="23" t="s">
        <v>100</v>
      </c>
      <c r="F74" s="23"/>
      <c r="G74" s="60">
        <f>G75</f>
        <v>180</v>
      </c>
      <c r="H74" s="60">
        <f>H75</f>
        <v>0</v>
      </c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</row>
    <row r="75" spans="1:20" ht="16.5">
      <c r="A75" s="77" t="s">
        <v>98</v>
      </c>
      <c r="B75" s="33">
        <v>801</v>
      </c>
      <c r="C75" s="23" t="s">
        <v>265</v>
      </c>
      <c r="D75" s="23" t="s">
        <v>294</v>
      </c>
      <c r="E75" s="23" t="s">
        <v>100</v>
      </c>
      <c r="F75" s="23" t="s">
        <v>17</v>
      </c>
      <c r="G75" s="60">
        <v>180</v>
      </c>
      <c r="H75" s="60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</row>
    <row r="76" spans="1:20" ht="16.5">
      <c r="A76" s="61" t="s">
        <v>103</v>
      </c>
      <c r="B76" s="33">
        <v>801</v>
      </c>
      <c r="C76" s="23" t="s">
        <v>265</v>
      </c>
      <c r="D76" s="23" t="s">
        <v>294</v>
      </c>
      <c r="E76" s="23" t="s">
        <v>104</v>
      </c>
      <c r="F76" s="23"/>
      <c r="G76" s="60">
        <f>G77</f>
        <v>1489.8</v>
      </c>
      <c r="H76" s="60">
        <f>H77</f>
        <v>1489.8</v>
      </c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</row>
    <row r="77" spans="1:20" ht="16.5">
      <c r="A77" s="77" t="s">
        <v>98</v>
      </c>
      <c r="B77" s="33">
        <v>801</v>
      </c>
      <c r="C77" s="23" t="s">
        <v>265</v>
      </c>
      <c r="D77" s="23" t="s">
        <v>294</v>
      </c>
      <c r="E77" s="23" t="s">
        <v>104</v>
      </c>
      <c r="F77" s="23" t="s">
        <v>17</v>
      </c>
      <c r="G77" s="60">
        <v>1489.8</v>
      </c>
      <c r="H77" s="60">
        <v>1489.8</v>
      </c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</row>
    <row r="78" spans="1:20" ht="16.5">
      <c r="A78" s="61" t="s">
        <v>159</v>
      </c>
      <c r="B78" s="33">
        <v>801</v>
      </c>
      <c r="C78" s="23" t="s">
        <v>266</v>
      </c>
      <c r="D78" s="23"/>
      <c r="E78" s="23"/>
      <c r="F78" s="23"/>
      <c r="G78" s="60">
        <f>G83+G94+G79</f>
        <v>58728.99999999999</v>
      </c>
      <c r="H78" s="60">
        <f>H83+H94+H79</f>
        <v>59431.700000000004</v>
      </c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</row>
    <row r="79" spans="1:20" ht="16.5">
      <c r="A79" s="61" t="s">
        <v>228</v>
      </c>
      <c r="B79" s="33">
        <v>801</v>
      </c>
      <c r="C79" s="23" t="s">
        <v>266</v>
      </c>
      <c r="D79" s="23" t="s">
        <v>263</v>
      </c>
      <c r="E79" s="23"/>
      <c r="F79" s="23"/>
      <c r="G79" s="60">
        <f aca="true" t="shared" si="2" ref="G79:H81">G80</f>
        <v>620</v>
      </c>
      <c r="H79" s="60">
        <f t="shared" si="2"/>
        <v>620</v>
      </c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</row>
    <row r="80" spans="1:20" ht="16.5">
      <c r="A80" s="61" t="s">
        <v>229</v>
      </c>
      <c r="B80" s="33">
        <v>801</v>
      </c>
      <c r="C80" s="23" t="s">
        <v>266</v>
      </c>
      <c r="D80" s="23" t="s">
        <v>263</v>
      </c>
      <c r="E80" s="23" t="s">
        <v>254</v>
      </c>
      <c r="F80" s="23"/>
      <c r="G80" s="60">
        <f t="shared" si="2"/>
        <v>620</v>
      </c>
      <c r="H80" s="60">
        <f t="shared" si="2"/>
        <v>620</v>
      </c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</row>
    <row r="81" spans="1:20" ht="33">
      <c r="A81" s="61" t="s">
        <v>230</v>
      </c>
      <c r="B81" s="33">
        <v>801</v>
      </c>
      <c r="C81" s="23" t="s">
        <v>266</v>
      </c>
      <c r="D81" s="23" t="s">
        <v>263</v>
      </c>
      <c r="E81" s="23" t="s">
        <v>255</v>
      </c>
      <c r="F81" s="23"/>
      <c r="G81" s="60">
        <f t="shared" si="2"/>
        <v>620</v>
      </c>
      <c r="H81" s="60">
        <f t="shared" si="2"/>
        <v>620</v>
      </c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</row>
    <row r="82" spans="1:20" ht="49.5">
      <c r="A82" s="61" t="s">
        <v>309</v>
      </c>
      <c r="B82" s="33">
        <v>801</v>
      </c>
      <c r="C82" s="23" t="s">
        <v>266</v>
      </c>
      <c r="D82" s="23" t="s">
        <v>263</v>
      </c>
      <c r="E82" s="23" t="s">
        <v>255</v>
      </c>
      <c r="F82" s="23" t="s">
        <v>20</v>
      </c>
      <c r="G82" s="60">
        <v>620</v>
      </c>
      <c r="H82" s="60">
        <v>620</v>
      </c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</row>
    <row r="83" spans="1:20" ht="16.5">
      <c r="A83" s="77" t="s">
        <v>306</v>
      </c>
      <c r="B83" s="33">
        <v>801</v>
      </c>
      <c r="C83" s="23" t="s">
        <v>266</v>
      </c>
      <c r="D83" s="23" t="s">
        <v>179</v>
      </c>
      <c r="E83" s="23"/>
      <c r="F83" s="23"/>
      <c r="G83" s="60">
        <f>G84+G90+G88</f>
        <v>42581.49999999999</v>
      </c>
      <c r="H83" s="60">
        <f>H84+H90+H88</f>
        <v>43284.200000000004</v>
      </c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</row>
    <row r="84" spans="1:20" ht="16.5">
      <c r="A84" s="77" t="s">
        <v>307</v>
      </c>
      <c r="B84" s="33">
        <v>801</v>
      </c>
      <c r="C84" s="23" t="s">
        <v>266</v>
      </c>
      <c r="D84" s="23" t="s">
        <v>179</v>
      </c>
      <c r="E84" s="23" t="s">
        <v>31</v>
      </c>
      <c r="F84" s="23"/>
      <c r="G84" s="60">
        <f>SUM(G85)</f>
        <v>41021.7</v>
      </c>
      <c r="H84" s="60">
        <f>SUM(H85)</f>
        <v>41112.4</v>
      </c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</row>
    <row r="85" spans="1:20" ht="16.5">
      <c r="A85" s="77" t="s">
        <v>102</v>
      </c>
      <c r="B85" s="33">
        <v>801</v>
      </c>
      <c r="C85" s="23" t="s">
        <v>266</v>
      </c>
      <c r="D85" s="23" t="s">
        <v>179</v>
      </c>
      <c r="E85" s="23" t="s">
        <v>32</v>
      </c>
      <c r="F85" s="23"/>
      <c r="G85" s="60">
        <f>SUM(G86:G86)</f>
        <v>41021.7</v>
      </c>
      <c r="H85" s="60">
        <f>SUM(H86:H86)</f>
        <v>41112.4</v>
      </c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</row>
    <row r="86" spans="1:20" ht="49.5">
      <c r="A86" s="61" t="s">
        <v>309</v>
      </c>
      <c r="B86" s="33">
        <v>801</v>
      </c>
      <c r="C86" s="23" t="s">
        <v>266</v>
      </c>
      <c r="D86" s="23" t="s">
        <v>179</v>
      </c>
      <c r="E86" s="23" t="s">
        <v>32</v>
      </c>
      <c r="F86" s="23" t="s">
        <v>20</v>
      </c>
      <c r="G86" s="60">
        <v>41021.7</v>
      </c>
      <c r="H86" s="60">
        <v>41112.4</v>
      </c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</row>
    <row r="87" spans="1:20" ht="16.5">
      <c r="A87" s="77" t="s">
        <v>90</v>
      </c>
      <c r="B87" s="32">
        <v>801</v>
      </c>
      <c r="C87" s="37" t="s">
        <v>266</v>
      </c>
      <c r="D87" s="37" t="s">
        <v>179</v>
      </c>
      <c r="E87" s="37" t="s">
        <v>130</v>
      </c>
      <c r="F87" s="37"/>
      <c r="G87" s="60">
        <f>G88</f>
        <v>1491.7</v>
      </c>
      <c r="H87" s="60">
        <f>H88</f>
        <v>2171.8</v>
      </c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</row>
    <row r="88" spans="1:20" ht="49.5">
      <c r="A88" s="94" t="s">
        <v>408</v>
      </c>
      <c r="B88" s="32">
        <v>801</v>
      </c>
      <c r="C88" s="37" t="s">
        <v>266</v>
      </c>
      <c r="D88" s="37" t="s">
        <v>179</v>
      </c>
      <c r="E88" s="37" t="s">
        <v>407</v>
      </c>
      <c r="F88" s="37"/>
      <c r="G88" s="60">
        <f>G89</f>
        <v>1491.7</v>
      </c>
      <c r="H88" s="60">
        <f>H89</f>
        <v>2171.8</v>
      </c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</row>
    <row r="89" spans="1:20" ht="16.5">
      <c r="A89" s="77" t="s">
        <v>308</v>
      </c>
      <c r="B89" s="32">
        <v>801</v>
      </c>
      <c r="C89" s="37" t="s">
        <v>266</v>
      </c>
      <c r="D89" s="37" t="s">
        <v>179</v>
      </c>
      <c r="E89" s="37" t="s">
        <v>407</v>
      </c>
      <c r="F89" s="37" t="s">
        <v>279</v>
      </c>
      <c r="G89" s="60">
        <v>1491.7</v>
      </c>
      <c r="H89" s="60">
        <v>2171.8</v>
      </c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</row>
    <row r="90" spans="1:20" ht="16.5">
      <c r="A90" s="77" t="s">
        <v>106</v>
      </c>
      <c r="B90" s="33">
        <v>801</v>
      </c>
      <c r="C90" s="23" t="s">
        <v>266</v>
      </c>
      <c r="D90" s="23" t="s">
        <v>179</v>
      </c>
      <c r="E90" s="23" t="s">
        <v>115</v>
      </c>
      <c r="F90" s="23"/>
      <c r="G90" s="60">
        <f aca="true" t="shared" si="3" ref="G90:H92">G91</f>
        <v>68.1</v>
      </c>
      <c r="H90" s="60">
        <f t="shared" si="3"/>
        <v>0</v>
      </c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</row>
    <row r="91" spans="1:20" ht="16.5">
      <c r="A91" s="77" t="s">
        <v>90</v>
      </c>
      <c r="B91" s="33">
        <v>801</v>
      </c>
      <c r="C91" s="23" t="s">
        <v>266</v>
      </c>
      <c r="D91" s="23" t="s">
        <v>179</v>
      </c>
      <c r="E91" s="23" t="s">
        <v>116</v>
      </c>
      <c r="F91" s="23"/>
      <c r="G91" s="60">
        <f t="shared" si="3"/>
        <v>68.1</v>
      </c>
      <c r="H91" s="60">
        <f t="shared" si="3"/>
        <v>0</v>
      </c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</row>
    <row r="92" spans="1:20" ht="53.25" customHeight="1">
      <c r="A92" s="61" t="s">
        <v>10</v>
      </c>
      <c r="B92" s="33">
        <v>801</v>
      </c>
      <c r="C92" s="23" t="s">
        <v>266</v>
      </c>
      <c r="D92" s="23" t="s">
        <v>179</v>
      </c>
      <c r="E92" s="23" t="s">
        <v>224</v>
      </c>
      <c r="F92" s="23"/>
      <c r="G92" s="60">
        <f t="shared" si="3"/>
        <v>68.1</v>
      </c>
      <c r="H92" s="60">
        <f t="shared" si="3"/>
        <v>0</v>
      </c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</row>
    <row r="93" spans="1:20" ht="16.5">
      <c r="A93" s="77" t="s">
        <v>308</v>
      </c>
      <c r="B93" s="33">
        <v>801</v>
      </c>
      <c r="C93" s="23" t="s">
        <v>266</v>
      </c>
      <c r="D93" s="23" t="s">
        <v>179</v>
      </c>
      <c r="E93" s="23" t="s">
        <v>224</v>
      </c>
      <c r="F93" s="23" t="s">
        <v>279</v>
      </c>
      <c r="G93" s="60">
        <v>68.1</v>
      </c>
      <c r="H93" s="60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</row>
    <row r="94" spans="1:20" ht="16.5">
      <c r="A94" s="75" t="s">
        <v>298</v>
      </c>
      <c r="B94" s="32">
        <v>801</v>
      </c>
      <c r="C94" s="37" t="s">
        <v>266</v>
      </c>
      <c r="D94" s="37" t="s">
        <v>200</v>
      </c>
      <c r="E94" s="37"/>
      <c r="F94" s="37"/>
      <c r="G94" s="64">
        <f>G95+G98</f>
        <v>15527.5</v>
      </c>
      <c r="H94" s="64">
        <f>H95+H98</f>
        <v>15527.5</v>
      </c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</row>
    <row r="95" spans="1:20" ht="16.5">
      <c r="A95" s="75" t="s">
        <v>414</v>
      </c>
      <c r="B95" s="32">
        <v>801</v>
      </c>
      <c r="C95" s="37" t="s">
        <v>266</v>
      </c>
      <c r="D95" s="37" t="s">
        <v>200</v>
      </c>
      <c r="E95" s="37" t="s">
        <v>412</v>
      </c>
      <c r="F95" s="37"/>
      <c r="G95" s="64">
        <f>G96</f>
        <v>3152.5</v>
      </c>
      <c r="H95" s="64">
        <f>H96</f>
        <v>3152.5</v>
      </c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</row>
    <row r="96" spans="1:20" ht="49.5">
      <c r="A96" s="75" t="s">
        <v>420</v>
      </c>
      <c r="B96" s="32">
        <v>801</v>
      </c>
      <c r="C96" s="37" t="s">
        <v>266</v>
      </c>
      <c r="D96" s="37" t="s">
        <v>200</v>
      </c>
      <c r="E96" s="37" t="s">
        <v>413</v>
      </c>
      <c r="F96" s="37"/>
      <c r="G96" s="64">
        <f>G97</f>
        <v>3152.5</v>
      </c>
      <c r="H96" s="64">
        <f>H97</f>
        <v>3152.5</v>
      </c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</row>
    <row r="97" spans="1:20" ht="16.5">
      <c r="A97" s="77" t="s">
        <v>321</v>
      </c>
      <c r="B97" s="32">
        <v>801</v>
      </c>
      <c r="C97" s="37" t="s">
        <v>266</v>
      </c>
      <c r="D97" s="37" t="s">
        <v>200</v>
      </c>
      <c r="E97" s="37" t="s">
        <v>413</v>
      </c>
      <c r="F97" s="37" t="s">
        <v>71</v>
      </c>
      <c r="G97" s="64">
        <v>3152.5</v>
      </c>
      <c r="H97" s="64">
        <v>3152.5</v>
      </c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</row>
    <row r="98" spans="1:20" ht="16.5">
      <c r="A98" s="77" t="s">
        <v>106</v>
      </c>
      <c r="B98" s="33">
        <v>801</v>
      </c>
      <c r="C98" s="23" t="s">
        <v>266</v>
      </c>
      <c r="D98" s="37" t="s">
        <v>200</v>
      </c>
      <c r="E98" s="23" t="s">
        <v>115</v>
      </c>
      <c r="F98" s="37"/>
      <c r="G98" s="64">
        <f aca="true" t="shared" si="4" ref="G98:H100">G99</f>
        <v>12375</v>
      </c>
      <c r="H98" s="64">
        <f t="shared" si="4"/>
        <v>12375</v>
      </c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</row>
    <row r="99" spans="1:20" ht="16.5">
      <c r="A99" s="77" t="s">
        <v>90</v>
      </c>
      <c r="B99" s="33">
        <v>801</v>
      </c>
      <c r="C99" s="23" t="s">
        <v>266</v>
      </c>
      <c r="D99" s="37" t="s">
        <v>200</v>
      </c>
      <c r="E99" s="23" t="s">
        <v>116</v>
      </c>
      <c r="F99" s="37"/>
      <c r="G99" s="64">
        <f t="shared" si="4"/>
        <v>12375</v>
      </c>
      <c r="H99" s="64">
        <f t="shared" si="4"/>
        <v>12375</v>
      </c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</row>
    <row r="100" spans="1:8" s="58" customFormat="1" ht="33">
      <c r="A100" s="77" t="s">
        <v>252</v>
      </c>
      <c r="B100" s="33">
        <v>801</v>
      </c>
      <c r="C100" s="23" t="s">
        <v>266</v>
      </c>
      <c r="D100" s="23" t="s">
        <v>200</v>
      </c>
      <c r="E100" s="33" t="s">
        <v>121</v>
      </c>
      <c r="F100" s="23"/>
      <c r="G100" s="60">
        <f t="shared" si="4"/>
        <v>12375</v>
      </c>
      <c r="H100" s="60">
        <f t="shared" si="4"/>
        <v>12375</v>
      </c>
    </row>
    <row r="101" spans="1:8" s="58" customFormat="1" ht="16.5">
      <c r="A101" s="77" t="s">
        <v>321</v>
      </c>
      <c r="B101" s="33">
        <v>801</v>
      </c>
      <c r="C101" s="23" t="s">
        <v>266</v>
      </c>
      <c r="D101" s="23" t="s">
        <v>200</v>
      </c>
      <c r="E101" s="33" t="s">
        <v>121</v>
      </c>
      <c r="F101" s="23" t="s">
        <v>71</v>
      </c>
      <c r="G101" s="60">
        <v>12375</v>
      </c>
      <c r="H101" s="60">
        <v>12375</v>
      </c>
    </row>
    <row r="102" spans="1:20" ht="16.5">
      <c r="A102" s="77" t="s">
        <v>144</v>
      </c>
      <c r="B102" s="33">
        <v>801</v>
      </c>
      <c r="C102" s="23" t="s">
        <v>199</v>
      </c>
      <c r="D102" s="23"/>
      <c r="E102" s="23"/>
      <c r="F102" s="23"/>
      <c r="G102" s="60">
        <f>SUM(G103)</f>
        <v>7670.099999999999</v>
      </c>
      <c r="H102" s="60">
        <f>SUM(H103)</f>
        <v>7781.599999999999</v>
      </c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</row>
    <row r="103" spans="1:20" ht="16.5">
      <c r="A103" s="77" t="s">
        <v>215</v>
      </c>
      <c r="B103" s="33">
        <v>801</v>
      </c>
      <c r="C103" s="23" t="s">
        <v>199</v>
      </c>
      <c r="D103" s="23" t="s">
        <v>199</v>
      </c>
      <c r="E103" s="23"/>
      <c r="F103" s="23"/>
      <c r="G103" s="60">
        <f>G104+G110</f>
        <v>7670.099999999999</v>
      </c>
      <c r="H103" s="60">
        <f>H104+H110</f>
        <v>7781.599999999999</v>
      </c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</row>
    <row r="104" spans="1:20" ht="16.5">
      <c r="A104" s="77" t="s">
        <v>231</v>
      </c>
      <c r="B104" s="33">
        <v>801</v>
      </c>
      <c r="C104" s="23" t="s">
        <v>199</v>
      </c>
      <c r="D104" s="23" t="s">
        <v>199</v>
      </c>
      <c r="E104" s="23" t="s">
        <v>123</v>
      </c>
      <c r="F104" s="23"/>
      <c r="G104" s="60">
        <f>SUM(G105,G107)</f>
        <v>6942.799999999999</v>
      </c>
      <c r="H104" s="60">
        <f>SUM(H105,H107)</f>
        <v>6983.2</v>
      </c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</row>
    <row r="105" spans="1:20" ht="16.5">
      <c r="A105" s="77" t="s">
        <v>232</v>
      </c>
      <c r="B105" s="33">
        <v>801</v>
      </c>
      <c r="C105" s="23" t="s">
        <v>199</v>
      </c>
      <c r="D105" s="23" t="s">
        <v>199</v>
      </c>
      <c r="E105" s="23" t="s">
        <v>122</v>
      </c>
      <c r="F105" s="23"/>
      <c r="G105" s="60">
        <f>SUM(G106)</f>
        <v>1468.1</v>
      </c>
      <c r="H105" s="60">
        <f>SUM(H106)</f>
        <v>1471.8</v>
      </c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</row>
    <row r="106" spans="1:20" ht="49.5">
      <c r="A106" s="77" t="s">
        <v>309</v>
      </c>
      <c r="B106" s="33">
        <v>801</v>
      </c>
      <c r="C106" s="23" t="s">
        <v>199</v>
      </c>
      <c r="D106" s="23" t="s">
        <v>199</v>
      </c>
      <c r="E106" s="23" t="s">
        <v>122</v>
      </c>
      <c r="F106" s="23" t="s">
        <v>20</v>
      </c>
      <c r="G106" s="60">
        <v>1468.1</v>
      </c>
      <c r="H106" s="60">
        <v>1471.8</v>
      </c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</row>
    <row r="107" spans="1:38" s="68" customFormat="1" ht="16.5">
      <c r="A107" s="61" t="s">
        <v>102</v>
      </c>
      <c r="B107" s="33">
        <v>801</v>
      </c>
      <c r="C107" s="23" t="s">
        <v>199</v>
      </c>
      <c r="D107" s="23" t="s">
        <v>199</v>
      </c>
      <c r="E107" s="23" t="s">
        <v>257</v>
      </c>
      <c r="F107" s="23"/>
      <c r="G107" s="60">
        <f>G108</f>
        <v>5474.7</v>
      </c>
      <c r="H107" s="60">
        <f>H108</f>
        <v>5511.4</v>
      </c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</row>
    <row r="108" spans="1:133" s="68" customFormat="1" ht="49.5">
      <c r="A108" s="77" t="s">
        <v>309</v>
      </c>
      <c r="B108" s="33">
        <v>801</v>
      </c>
      <c r="C108" s="23" t="s">
        <v>199</v>
      </c>
      <c r="D108" s="23" t="s">
        <v>199</v>
      </c>
      <c r="E108" s="23" t="s">
        <v>257</v>
      </c>
      <c r="F108" s="23" t="s">
        <v>20</v>
      </c>
      <c r="G108" s="60">
        <v>5474.7</v>
      </c>
      <c r="H108" s="60">
        <v>5511.4</v>
      </c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  <c r="DT108" s="58"/>
      <c r="DU108" s="58"/>
      <c r="DV108" s="58"/>
      <c r="DW108" s="58"/>
      <c r="DX108" s="58"/>
      <c r="DY108" s="58"/>
      <c r="DZ108" s="58"/>
      <c r="EA108" s="58"/>
      <c r="EB108" s="58"/>
      <c r="EC108" s="58"/>
    </row>
    <row r="109" spans="1:133" ht="16.5">
      <c r="A109" s="77" t="s">
        <v>106</v>
      </c>
      <c r="B109" s="33">
        <v>801</v>
      </c>
      <c r="C109" s="23" t="s">
        <v>199</v>
      </c>
      <c r="D109" s="23" t="s">
        <v>199</v>
      </c>
      <c r="E109" s="23" t="s">
        <v>115</v>
      </c>
      <c r="F109" s="23"/>
      <c r="G109" s="60">
        <f>G110</f>
        <v>727.3</v>
      </c>
      <c r="H109" s="60">
        <f>H110</f>
        <v>798.4</v>
      </c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8"/>
      <c r="DS109" s="58"/>
      <c r="DT109" s="58"/>
      <c r="DU109" s="58"/>
      <c r="DV109" s="58"/>
      <c r="DW109" s="58"/>
      <c r="DX109" s="58"/>
      <c r="DY109" s="58"/>
      <c r="DZ109" s="58"/>
      <c r="EA109" s="58"/>
      <c r="EB109" s="58"/>
      <c r="EC109" s="58"/>
    </row>
    <row r="110" spans="1:133" ht="16.5">
      <c r="A110" s="77" t="s">
        <v>90</v>
      </c>
      <c r="B110" s="33">
        <v>801</v>
      </c>
      <c r="C110" s="23" t="s">
        <v>199</v>
      </c>
      <c r="D110" s="23" t="s">
        <v>199</v>
      </c>
      <c r="E110" s="23" t="s">
        <v>116</v>
      </c>
      <c r="F110" s="23"/>
      <c r="G110" s="60">
        <f>G111+G113</f>
        <v>727.3</v>
      </c>
      <c r="H110" s="60">
        <f>H111+H113</f>
        <v>798.4</v>
      </c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  <c r="DT110" s="58"/>
      <c r="DU110" s="58"/>
      <c r="DV110" s="58"/>
      <c r="DW110" s="58"/>
      <c r="DX110" s="58"/>
      <c r="DY110" s="58"/>
      <c r="DZ110" s="58"/>
      <c r="EA110" s="58"/>
      <c r="EB110" s="58"/>
      <c r="EC110" s="58"/>
    </row>
    <row r="111" spans="1:133" ht="16.5">
      <c r="A111" s="77" t="s">
        <v>36</v>
      </c>
      <c r="B111" s="33">
        <v>801</v>
      </c>
      <c r="C111" s="23" t="s">
        <v>199</v>
      </c>
      <c r="D111" s="23" t="s">
        <v>199</v>
      </c>
      <c r="E111" s="23" t="s">
        <v>120</v>
      </c>
      <c r="F111" s="23"/>
      <c r="G111" s="60">
        <f>SUM(G112)</f>
        <v>715</v>
      </c>
      <c r="H111" s="60">
        <f>SUM(H112)</f>
        <v>715</v>
      </c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8"/>
      <c r="DT111" s="58"/>
      <c r="DU111" s="58"/>
      <c r="DV111" s="58"/>
      <c r="DW111" s="58"/>
      <c r="DX111" s="58"/>
      <c r="DY111" s="58"/>
      <c r="DZ111" s="58"/>
      <c r="EA111" s="58"/>
      <c r="EB111" s="58"/>
      <c r="EC111" s="58"/>
    </row>
    <row r="112" spans="1:133" s="69" customFormat="1" ht="16.5">
      <c r="A112" s="77" t="s">
        <v>308</v>
      </c>
      <c r="B112" s="33">
        <v>801</v>
      </c>
      <c r="C112" s="23" t="s">
        <v>199</v>
      </c>
      <c r="D112" s="23" t="s">
        <v>199</v>
      </c>
      <c r="E112" s="23" t="s">
        <v>120</v>
      </c>
      <c r="F112" s="23" t="s">
        <v>279</v>
      </c>
      <c r="G112" s="60">
        <v>715</v>
      </c>
      <c r="H112" s="60">
        <v>715</v>
      </c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</row>
    <row r="113" spans="1:8" s="58" customFormat="1" ht="49.5">
      <c r="A113" s="61" t="s">
        <v>10</v>
      </c>
      <c r="B113" s="33">
        <v>801</v>
      </c>
      <c r="C113" s="23" t="s">
        <v>199</v>
      </c>
      <c r="D113" s="23" t="s">
        <v>199</v>
      </c>
      <c r="E113" s="23" t="s">
        <v>224</v>
      </c>
      <c r="F113" s="23"/>
      <c r="G113" s="60">
        <f>G114</f>
        <v>12.3</v>
      </c>
      <c r="H113" s="60">
        <f>H114</f>
        <v>83.4</v>
      </c>
    </row>
    <row r="114" spans="1:8" s="58" customFormat="1" ht="16.5">
      <c r="A114" s="77" t="s">
        <v>308</v>
      </c>
      <c r="B114" s="33">
        <v>801</v>
      </c>
      <c r="C114" s="23" t="s">
        <v>199</v>
      </c>
      <c r="D114" s="23" t="s">
        <v>199</v>
      </c>
      <c r="E114" s="23" t="s">
        <v>224</v>
      </c>
      <c r="F114" s="23" t="s">
        <v>279</v>
      </c>
      <c r="G114" s="60">
        <v>12.3</v>
      </c>
      <c r="H114" s="60">
        <v>83.4</v>
      </c>
    </row>
    <row r="115" spans="1:20" ht="16.5">
      <c r="A115" s="61" t="s">
        <v>145</v>
      </c>
      <c r="B115" s="33">
        <v>801</v>
      </c>
      <c r="C115" s="23" t="s">
        <v>179</v>
      </c>
      <c r="D115" s="23"/>
      <c r="E115" s="23"/>
      <c r="F115" s="23"/>
      <c r="G115" s="60">
        <f>SUM(G116,G120)</f>
        <v>28919.1</v>
      </c>
      <c r="H115" s="60">
        <f>SUM(H116,H120)</f>
        <v>28911.300000000003</v>
      </c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</row>
    <row r="116" spans="1:20" ht="16.5">
      <c r="A116" s="77" t="s">
        <v>222</v>
      </c>
      <c r="B116" s="33">
        <v>801</v>
      </c>
      <c r="C116" s="23" t="s">
        <v>179</v>
      </c>
      <c r="D116" s="23" t="s">
        <v>263</v>
      </c>
      <c r="E116" s="23"/>
      <c r="F116" s="23"/>
      <c r="G116" s="60">
        <f aca="true" t="shared" si="5" ref="G116:H118">SUM(G117)</f>
        <v>14115.6</v>
      </c>
      <c r="H116" s="60">
        <f t="shared" si="5"/>
        <v>14115.6</v>
      </c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</row>
    <row r="117" spans="1:20" ht="16.5">
      <c r="A117" s="61" t="s">
        <v>221</v>
      </c>
      <c r="B117" s="33">
        <v>801</v>
      </c>
      <c r="C117" s="23" t="s">
        <v>179</v>
      </c>
      <c r="D117" s="23" t="s">
        <v>263</v>
      </c>
      <c r="E117" s="23" t="s">
        <v>126</v>
      </c>
      <c r="F117" s="23"/>
      <c r="G117" s="60">
        <f t="shared" si="5"/>
        <v>14115.6</v>
      </c>
      <c r="H117" s="60">
        <f t="shared" si="5"/>
        <v>14115.6</v>
      </c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</row>
    <row r="118" spans="1:20" ht="33">
      <c r="A118" s="61" t="s">
        <v>220</v>
      </c>
      <c r="B118" s="33">
        <v>801</v>
      </c>
      <c r="C118" s="23" t="s">
        <v>179</v>
      </c>
      <c r="D118" s="23" t="s">
        <v>263</v>
      </c>
      <c r="E118" s="23" t="s">
        <v>127</v>
      </c>
      <c r="F118" s="23"/>
      <c r="G118" s="60">
        <f t="shared" si="5"/>
        <v>14115.6</v>
      </c>
      <c r="H118" s="60">
        <f t="shared" si="5"/>
        <v>14115.6</v>
      </c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</row>
    <row r="119" spans="1:20" ht="16.5">
      <c r="A119" s="81" t="s">
        <v>219</v>
      </c>
      <c r="B119" s="33">
        <v>801</v>
      </c>
      <c r="C119" s="23" t="s">
        <v>179</v>
      </c>
      <c r="D119" s="23" t="s">
        <v>263</v>
      </c>
      <c r="E119" s="23" t="s">
        <v>127</v>
      </c>
      <c r="F119" s="23" t="s">
        <v>305</v>
      </c>
      <c r="G119" s="60">
        <v>14115.6</v>
      </c>
      <c r="H119" s="60">
        <v>14115.6</v>
      </c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</row>
    <row r="120" spans="1:20" ht="16.5">
      <c r="A120" s="77" t="s">
        <v>149</v>
      </c>
      <c r="B120" s="33">
        <v>801</v>
      </c>
      <c r="C120" s="23" t="s">
        <v>179</v>
      </c>
      <c r="D120" s="23" t="s">
        <v>265</v>
      </c>
      <c r="E120" s="23"/>
      <c r="F120" s="23"/>
      <c r="G120" s="60">
        <f>SUM(G121,G125,G128)</f>
        <v>14803.5</v>
      </c>
      <c r="H120" s="60">
        <f>SUM(H121,H125,H128)</f>
        <v>14795.7</v>
      </c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</row>
    <row r="121" spans="1:20" ht="16.5">
      <c r="A121" s="81" t="s">
        <v>322</v>
      </c>
      <c r="B121" s="33">
        <v>801</v>
      </c>
      <c r="C121" s="23" t="s">
        <v>179</v>
      </c>
      <c r="D121" s="23" t="s">
        <v>265</v>
      </c>
      <c r="E121" s="23" t="s">
        <v>128</v>
      </c>
      <c r="F121" s="23"/>
      <c r="G121" s="60">
        <f aca="true" t="shared" si="6" ref="G121:H123">G122</f>
        <v>8825.9</v>
      </c>
      <c r="H121" s="60">
        <f t="shared" si="6"/>
        <v>8818.1</v>
      </c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</row>
    <row r="122" spans="1:20" ht="152.25" customHeight="1">
      <c r="A122" s="61" t="s">
        <v>146</v>
      </c>
      <c r="B122" s="33">
        <v>801</v>
      </c>
      <c r="C122" s="23" t="s">
        <v>179</v>
      </c>
      <c r="D122" s="23" t="s">
        <v>265</v>
      </c>
      <c r="E122" s="23" t="s">
        <v>129</v>
      </c>
      <c r="F122" s="23"/>
      <c r="G122" s="60">
        <f t="shared" si="6"/>
        <v>8825.9</v>
      </c>
      <c r="H122" s="60">
        <f t="shared" si="6"/>
        <v>8818.1</v>
      </c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</row>
    <row r="123" spans="1:20" ht="66">
      <c r="A123" s="61" t="s">
        <v>147</v>
      </c>
      <c r="B123" s="33">
        <v>801</v>
      </c>
      <c r="C123" s="23" t="s">
        <v>179</v>
      </c>
      <c r="D123" s="23" t="s">
        <v>265</v>
      </c>
      <c r="E123" s="23" t="s">
        <v>203</v>
      </c>
      <c r="F123" s="23"/>
      <c r="G123" s="60">
        <f t="shared" si="6"/>
        <v>8825.9</v>
      </c>
      <c r="H123" s="60">
        <f t="shared" si="6"/>
        <v>8818.1</v>
      </c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</row>
    <row r="124" spans="1:20" ht="16.5">
      <c r="A124" s="77" t="s">
        <v>148</v>
      </c>
      <c r="B124" s="33">
        <v>801</v>
      </c>
      <c r="C124" s="23" t="s">
        <v>179</v>
      </c>
      <c r="D124" s="23" t="s">
        <v>265</v>
      </c>
      <c r="E124" s="23" t="s">
        <v>203</v>
      </c>
      <c r="F124" s="23" t="s">
        <v>305</v>
      </c>
      <c r="G124" s="60">
        <v>8825.9</v>
      </c>
      <c r="H124" s="60">
        <v>8818.1</v>
      </c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</row>
    <row r="125" spans="1:20" ht="16.5">
      <c r="A125" s="77" t="s">
        <v>90</v>
      </c>
      <c r="B125" s="33">
        <v>801</v>
      </c>
      <c r="C125" s="23" t="s">
        <v>179</v>
      </c>
      <c r="D125" s="23" t="s">
        <v>265</v>
      </c>
      <c r="E125" s="23" t="s">
        <v>130</v>
      </c>
      <c r="F125" s="23"/>
      <c r="G125" s="60">
        <f>SUM(G126)</f>
        <v>2842.9</v>
      </c>
      <c r="H125" s="60">
        <f>SUM(H126)</f>
        <v>2842.9</v>
      </c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</row>
    <row r="126" spans="1:20" ht="33">
      <c r="A126" s="92" t="s">
        <v>376</v>
      </c>
      <c r="B126" s="33">
        <v>801</v>
      </c>
      <c r="C126" s="23" t="s">
        <v>179</v>
      </c>
      <c r="D126" s="23" t="s">
        <v>265</v>
      </c>
      <c r="E126" s="23" t="s">
        <v>131</v>
      </c>
      <c r="F126" s="23"/>
      <c r="G126" s="60">
        <f>SUM(G127)</f>
        <v>2842.9</v>
      </c>
      <c r="H126" s="60">
        <f>SUM(H127)</f>
        <v>2842.9</v>
      </c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</row>
    <row r="127" spans="1:20" ht="16.5">
      <c r="A127" s="77" t="s">
        <v>253</v>
      </c>
      <c r="B127" s="33">
        <v>801</v>
      </c>
      <c r="C127" s="23" t="s">
        <v>179</v>
      </c>
      <c r="D127" s="23" t="s">
        <v>265</v>
      </c>
      <c r="E127" s="23" t="s">
        <v>131</v>
      </c>
      <c r="F127" s="23" t="s">
        <v>273</v>
      </c>
      <c r="G127" s="60">
        <v>2842.9</v>
      </c>
      <c r="H127" s="60">
        <v>2842.9</v>
      </c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</row>
    <row r="128" spans="1:20" ht="16.5">
      <c r="A128" s="77" t="s">
        <v>106</v>
      </c>
      <c r="B128" s="33">
        <v>801</v>
      </c>
      <c r="C128" s="23" t="s">
        <v>179</v>
      </c>
      <c r="D128" s="23" t="s">
        <v>265</v>
      </c>
      <c r="E128" s="23" t="s">
        <v>115</v>
      </c>
      <c r="F128" s="23"/>
      <c r="G128" s="60">
        <f>G129</f>
        <v>3134.7</v>
      </c>
      <c r="H128" s="60">
        <f>H129</f>
        <v>3134.7</v>
      </c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</row>
    <row r="129" spans="1:20" ht="16.5">
      <c r="A129" s="77" t="s">
        <v>90</v>
      </c>
      <c r="B129" s="33">
        <v>801</v>
      </c>
      <c r="C129" s="23" t="s">
        <v>179</v>
      </c>
      <c r="D129" s="23" t="s">
        <v>265</v>
      </c>
      <c r="E129" s="23" t="s">
        <v>116</v>
      </c>
      <c r="F129" s="23"/>
      <c r="G129" s="60">
        <f>G130</f>
        <v>3134.7</v>
      </c>
      <c r="H129" s="60">
        <f>H130</f>
        <v>3134.7</v>
      </c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</row>
    <row r="130" spans="1:20" ht="16.5">
      <c r="A130" s="77" t="s">
        <v>406</v>
      </c>
      <c r="B130" s="33">
        <v>801</v>
      </c>
      <c r="C130" s="23" t="s">
        <v>179</v>
      </c>
      <c r="D130" s="23" t="s">
        <v>265</v>
      </c>
      <c r="E130" s="23" t="s">
        <v>117</v>
      </c>
      <c r="F130" s="23"/>
      <c r="G130" s="60">
        <f>SUM(G131)</f>
        <v>3134.7</v>
      </c>
      <c r="H130" s="60">
        <f>SUM(H131)</f>
        <v>3134.7</v>
      </c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</row>
    <row r="131" spans="1:20" ht="16.5">
      <c r="A131" s="77" t="s">
        <v>253</v>
      </c>
      <c r="B131" s="33">
        <v>801</v>
      </c>
      <c r="C131" s="23" t="s">
        <v>179</v>
      </c>
      <c r="D131" s="23" t="s">
        <v>265</v>
      </c>
      <c r="E131" s="23" t="s">
        <v>117</v>
      </c>
      <c r="F131" s="23" t="s">
        <v>273</v>
      </c>
      <c r="G131" s="60">
        <v>3134.7</v>
      </c>
      <c r="H131" s="60">
        <v>3134.7</v>
      </c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</row>
    <row r="132" spans="1:20" ht="16.5">
      <c r="A132" s="77" t="s">
        <v>278</v>
      </c>
      <c r="B132" s="33">
        <v>801</v>
      </c>
      <c r="C132" s="23" t="s">
        <v>200</v>
      </c>
      <c r="D132" s="23"/>
      <c r="E132" s="23"/>
      <c r="F132" s="23"/>
      <c r="G132" s="60">
        <f>G133</f>
        <v>38782.6</v>
      </c>
      <c r="H132" s="60">
        <f>H133</f>
        <v>39032.5</v>
      </c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</row>
    <row r="133" spans="1:20" ht="16.5">
      <c r="A133" s="77" t="s">
        <v>212</v>
      </c>
      <c r="B133" s="33">
        <v>801</v>
      </c>
      <c r="C133" s="23" t="s">
        <v>200</v>
      </c>
      <c r="D133" s="23" t="s">
        <v>264</v>
      </c>
      <c r="E133" s="23"/>
      <c r="F133" s="23"/>
      <c r="G133" s="60">
        <f>G134+G139+G143</f>
        <v>38782.6</v>
      </c>
      <c r="H133" s="60">
        <f>H134+H139+H143</f>
        <v>39032.5</v>
      </c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</row>
    <row r="134" spans="1:20" ht="16.5">
      <c r="A134" s="81" t="s">
        <v>211</v>
      </c>
      <c r="B134" s="33">
        <v>801</v>
      </c>
      <c r="C134" s="23" t="s">
        <v>200</v>
      </c>
      <c r="D134" s="23" t="s">
        <v>264</v>
      </c>
      <c r="E134" s="23" t="s">
        <v>124</v>
      </c>
      <c r="F134" s="23"/>
      <c r="G134" s="60">
        <f>G135+G137</f>
        <v>37247.7</v>
      </c>
      <c r="H134" s="60">
        <f>H135+H137</f>
        <v>37326.9</v>
      </c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</row>
    <row r="135" spans="1:20" ht="16.5">
      <c r="A135" s="75" t="s">
        <v>101</v>
      </c>
      <c r="B135" s="33">
        <v>801</v>
      </c>
      <c r="C135" s="23" t="s">
        <v>200</v>
      </c>
      <c r="D135" s="23" t="s">
        <v>264</v>
      </c>
      <c r="E135" s="23" t="s">
        <v>198</v>
      </c>
      <c r="F135" s="23"/>
      <c r="G135" s="60">
        <f>SUM(G136)</f>
        <v>95.5</v>
      </c>
      <c r="H135" s="60">
        <f>SUM(H136)</f>
        <v>95.5</v>
      </c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</row>
    <row r="136" spans="1:20" ht="16.5">
      <c r="A136" s="61" t="s">
        <v>98</v>
      </c>
      <c r="B136" s="33">
        <v>801</v>
      </c>
      <c r="C136" s="23" t="s">
        <v>200</v>
      </c>
      <c r="D136" s="23" t="s">
        <v>264</v>
      </c>
      <c r="E136" s="23" t="s">
        <v>198</v>
      </c>
      <c r="F136" s="23" t="s">
        <v>17</v>
      </c>
      <c r="G136" s="60">
        <v>95.5</v>
      </c>
      <c r="H136" s="60">
        <v>95.5</v>
      </c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</row>
    <row r="137" spans="1:20" ht="16.5">
      <c r="A137" s="61" t="s">
        <v>102</v>
      </c>
      <c r="B137" s="33">
        <v>801</v>
      </c>
      <c r="C137" s="23" t="s">
        <v>200</v>
      </c>
      <c r="D137" s="23" t="s">
        <v>264</v>
      </c>
      <c r="E137" s="23" t="s">
        <v>125</v>
      </c>
      <c r="F137" s="23"/>
      <c r="G137" s="60">
        <f>G138</f>
        <v>37152.2</v>
      </c>
      <c r="H137" s="60">
        <f>H138</f>
        <v>37231.4</v>
      </c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</row>
    <row r="138" spans="1:20" ht="16.5">
      <c r="A138" s="61" t="s">
        <v>98</v>
      </c>
      <c r="B138" s="33">
        <v>801</v>
      </c>
      <c r="C138" s="23" t="s">
        <v>200</v>
      </c>
      <c r="D138" s="23" t="s">
        <v>264</v>
      </c>
      <c r="E138" s="23" t="s">
        <v>125</v>
      </c>
      <c r="F138" s="23" t="s">
        <v>17</v>
      </c>
      <c r="G138" s="60">
        <f>23903+13249.2</f>
        <v>37152.2</v>
      </c>
      <c r="H138" s="60">
        <f>23982.2+13249.2</f>
        <v>37231.4</v>
      </c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</row>
    <row r="139" spans="1:20" ht="16.5">
      <c r="A139" s="77" t="s">
        <v>106</v>
      </c>
      <c r="B139" s="33">
        <v>801</v>
      </c>
      <c r="C139" s="23" t="s">
        <v>200</v>
      </c>
      <c r="D139" s="23" t="s">
        <v>264</v>
      </c>
      <c r="E139" s="23" t="s">
        <v>115</v>
      </c>
      <c r="F139" s="23"/>
      <c r="G139" s="60">
        <f aca="true" t="shared" si="7" ref="G139:H141">G140</f>
        <v>4.9</v>
      </c>
      <c r="H139" s="60">
        <f t="shared" si="7"/>
        <v>5.6</v>
      </c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</row>
    <row r="140" spans="1:20" ht="16.5">
      <c r="A140" s="77" t="s">
        <v>90</v>
      </c>
      <c r="B140" s="33">
        <v>801</v>
      </c>
      <c r="C140" s="23" t="s">
        <v>200</v>
      </c>
      <c r="D140" s="23" t="s">
        <v>264</v>
      </c>
      <c r="E140" s="23" t="s">
        <v>116</v>
      </c>
      <c r="F140" s="23"/>
      <c r="G140" s="60">
        <f t="shared" si="7"/>
        <v>4.9</v>
      </c>
      <c r="H140" s="60">
        <f t="shared" si="7"/>
        <v>5.6</v>
      </c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</row>
    <row r="141" spans="1:20" ht="55.5" customHeight="1">
      <c r="A141" s="61" t="s">
        <v>10</v>
      </c>
      <c r="B141" s="33">
        <v>801</v>
      </c>
      <c r="C141" s="23" t="s">
        <v>200</v>
      </c>
      <c r="D141" s="23" t="s">
        <v>264</v>
      </c>
      <c r="E141" s="23" t="s">
        <v>224</v>
      </c>
      <c r="F141" s="23"/>
      <c r="G141" s="60">
        <f t="shared" si="7"/>
        <v>4.9</v>
      </c>
      <c r="H141" s="60">
        <f t="shared" si="7"/>
        <v>5.6</v>
      </c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</row>
    <row r="142" spans="1:20" ht="16.5">
      <c r="A142" s="77" t="s">
        <v>98</v>
      </c>
      <c r="B142" s="33">
        <v>801</v>
      </c>
      <c r="C142" s="23" t="s">
        <v>200</v>
      </c>
      <c r="D142" s="23" t="s">
        <v>264</v>
      </c>
      <c r="E142" s="23" t="s">
        <v>224</v>
      </c>
      <c r="F142" s="23" t="s">
        <v>17</v>
      </c>
      <c r="G142" s="60">
        <v>4.9</v>
      </c>
      <c r="H142" s="60">
        <v>5.6</v>
      </c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</row>
    <row r="143" spans="1:20" ht="16.5">
      <c r="A143" s="61" t="s">
        <v>103</v>
      </c>
      <c r="B143" s="33">
        <v>801</v>
      </c>
      <c r="C143" s="23" t="s">
        <v>200</v>
      </c>
      <c r="D143" s="23" t="s">
        <v>264</v>
      </c>
      <c r="E143" s="23" t="s">
        <v>104</v>
      </c>
      <c r="F143" s="23"/>
      <c r="G143" s="60">
        <f>G144</f>
        <v>1530</v>
      </c>
      <c r="H143" s="60">
        <f>H144</f>
        <v>1700</v>
      </c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</row>
    <row r="144" spans="1:20" ht="16.5">
      <c r="A144" s="77" t="s">
        <v>98</v>
      </c>
      <c r="B144" s="33">
        <v>801</v>
      </c>
      <c r="C144" s="23" t="s">
        <v>200</v>
      </c>
      <c r="D144" s="23" t="s">
        <v>264</v>
      </c>
      <c r="E144" s="23" t="s">
        <v>104</v>
      </c>
      <c r="F144" s="23" t="s">
        <v>17</v>
      </c>
      <c r="G144" s="60">
        <v>1530</v>
      </c>
      <c r="H144" s="60">
        <v>1700</v>
      </c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</row>
    <row r="145" spans="1:20" ht="16.5">
      <c r="A145" s="81" t="s">
        <v>325</v>
      </c>
      <c r="B145" s="33">
        <v>802</v>
      </c>
      <c r="C145" s="23"/>
      <c r="D145" s="23"/>
      <c r="E145" s="23"/>
      <c r="F145" s="23"/>
      <c r="G145" s="60">
        <f>G146</f>
        <v>20510</v>
      </c>
      <c r="H145" s="60">
        <f>H146</f>
        <v>20513.800000000003</v>
      </c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</row>
    <row r="146" spans="1:20" ht="16.5">
      <c r="A146" s="95" t="s">
        <v>280</v>
      </c>
      <c r="B146" s="33">
        <v>802</v>
      </c>
      <c r="C146" s="23" t="s">
        <v>263</v>
      </c>
      <c r="D146" s="23"/>
      <c r="E146" s="23"/>
      <c r="F146" s="23"/>
      <c r="G146" s="60">
        <f>SUM(G147)</f>
        <v>20510</v>
      </c>
      <c r="H146" s="60">
        <f>SUM(H147)</f>
        <v>20513.800000000003</v>
      </c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</row>
    <row r="147" spans="1:20" ht="49.5">
      <c r="A147" s="77" t="s">
        <v>59</v>
      </c>
      <c r="B147" s="33">
        <v>802</v>
      </c>
      <c r="C147" s="23" t="s">
        <v>263</v>
      </c>
      <c r="D147" s="23" t="s">
        <v>265</v>
      </c>
      <c r="E147" s="23"/>
      <c r="F147" s="23"/>
      <c r="G147" s="60">
        <f>G148+G155</f>
        <v>20510</v>
      </c>
      <c r="H147" s="60">
        <f>H148+H155</f>
        <v>20513.800000000003</v>
      </c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</row>
    <row r="148" spans="1:20" ht="49.5">
      <c r="A148" s="61" t="s">
        <v>311</v>
      </c>
      <c r="B148" s="33">
        <v>802</v>
      </c>
      <c r="C148" s="23" t="s">
        <v>263</v>
      </c>
      <c r="D148" s="23" t="s">
        <v>265</v>
      </c>
      <c r="E148" s="23" t="s">
        <v>290</v>
      </c>
      <c r="F148" s="23"/>
      <c r="G148" s="60">
        <f>SUM(G149,G151,G153)</f>
        <v>20424.9</v>
      </c>
      <c r="H148" s="60">
        <f>SUM(H149,H151,H153)</f>
        <v>20424.9</v>
      </c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</row>
    <row r="149" spans="1:20" ht="16.5">
      <c r="A149" s="61" t="s">
        <v>315</v>
      </c>
      <c r="B149" s="33">
        <v>802</v>
      </c>
      <c r="C149" s="23" t="s">
        <v>263</v>
      </c>
      <c r="D149" s="23" t="s">
        <v>265</v>
      </c>
      <c r="E149" s="23" t="s">
        <v>292</v>
      </c>
      <c r="F149" s="23"/>
      <c r="G149" s="60">
        <f>SUM(G150)</f>
        <v>15567.8</v>
      </c>
      <c r="H149" s="60">
        <f>SUM(H150)</f>
        <v>15567.8</v>
      </c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</row>
    <row r="150" spans="1:20" ht="16.5">
      <c r="A150" s="61" t="s">
        <v>313</v>
      </c>
      <c r="B150" s="33">
        <v>802</v>
      </c>
      <c r="C150" s="23" t="s">
        <v>263</v>
      </c>
      <c r="D150" s="23" t="s">
        <v>265</v>
      </c>
      <c r="E150" s="23" t="s">
        <v>292</v>
      </c>
      <c r="F150" s="23" t="s">
        <v>35</v>
      </c>
      <c r="G150" s="60">
        <v>15567.8</v>
      </c>
      <c r="H150" s="60">
        <v>15567.8</v>
      </c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</row>
    <row r="151" spans="1:20" ht="16.5">
      <c r="A151" s="61" t="s">
        <v>60</v>
      </c>
      <c r="B151" s="33">
        <v>802</v>
      </c>
      <c r="C151" s="23" t="s">
        <v>263</v>
      </c>
      <c r="D151" s="23" t="s">
        <v>265</v>
      </c>
      <c r="E151" s="23" t="s">
        <v>132</v>
      </c>
      <c r="F151" s="23"/>
      <c r="G151" s="60">
        <f>SUM(G152)</f>
        <v>1772.7</v>
      </c>
      <c r="H151" s="60">
        <f>SUM(H152)</f>
        <v>1772.7</v>
      </c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</row>
    <row r="152" spans="1:20" ht="16.5">
      <c r="A152" s="61" t="s">
        <v>313</v>
      </c>
      <c r="B152" s="33">
        <v>802</v>
      </c>
      <c r="C152" s="23" t="s">
        <v>263</v>
      </c>
      <c r="D152" s="23" t="s">
        <v>265</v>
      </c>
      <c r="E152" s="23" t="s">
        <v>132</v>
      </c>
      <c r="F152" s="23" t="s">
        <v>35</v>
      </c>
      <c r="G152" s="60">
        <v>1772.7</v>
      </c>
      <c r="H152" s="60">
        <v>1772.7</v>
      </c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</row>
    <row r="153" spans="1:20" ht="16.5">
      <c r="A153" s="61" t="s">
        <v>61</v>
      </c>
      <c r="B153" s="33">
        <v>802</v>
      </c>
      <c r="C153" s="23" t="s">
        <v>263</v>
      </c>
      <c r="D153" s="23" t="s">
        <v>265</v>
      </c>
      <c r="E153" s="23" t="s">
        <v>133</v>
      </c>
      <c r="F153" s="23"/>
      <c r="G153" s="60">
        <f>SUM(G154)</f>
        <v>3084.4</v>
      </c>
      <c r="H153" s="60">
        <f>SUM(H154)</f>
        <v>3084.4</v>
      </c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</row>
    <row r="154" spans="1:20" ht="16.5">
      <c r="A154" s="61" t="s">
        <v>313</v>
      </c>
      <c r="B154" s="33">
        <v>802</v>
      </c>
      <c r="C154" s="23" t="s">
        <v>263</v>
      </c>
      <c r="D154" s="23" t="s">
        <v>265</v>
      </c>
      <c r="E154" s="23" t="s">
        <v>133</v>
      </c>
      <c r="F154" s="23" t="s">
        <v>35</v>
      </c>
      <c r="G154" s="60">
        <v>3084.4</v>
      </c>
      <c r="H154" s="60">
        <v>3084.4</v>
      </c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</row>
    <row r="155" spans="1:20" ht="16.5">
      <c r="A155" s="77" t="s">
        <v>106</v>
      </c>
      <c r="B155" s="33">
        <v>802</v>
      </c>
      <c r="C155" s="23" t="s">
        <v>263</v>
      </c>
      <c r="D155" s="23" t="s">
        <v>265</v>
      </c>
      <c r="E155" s="23" t="s">
        <v>115</v>
      </c>
      <c r="F155" s="23"/>
      <c r="G155" s="60">
        <f>G156</f>
        <v>85.1</v>
      </c>
      <c r="H155" s="60">
        <f aca="true" t="shared" si="8" ref="G155:H157">H156</f>
        <v>88.9</v>
      </c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</row>
    <row r="156" spans="1:20" ht="16.5">
      <c r="A156" s="77" t="s">
        <v>90</v>
      </c>
      <c r="B156" s="33">
        <v>802</v>
      </c>
      <c r="C156" s="23" t="s">
        <v>263</v>
      </c>
      <c r="D156" s="23" t="s">
        <v>265</v>
      </c>
      <c r="E156" s="23" t="s">
        <v>116</v>
      </c>
      <c r="F156" s="23"/>
      <c r="G156" s="60">
        <f>G157</f>
        <v>85.1</v>
      </c>
      <c r="H156" s="60">
        <f t="shared" si="8"/>
        <v>88.9</v>
      </c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</row>
    <row r="157" spans="1:20" ht="54" customHeight="1">
      <c r="A157" s="61" t="s">
        <v>10</v>
      </c>
      <c r="B157" s="33">
        <v>802</v>
      </c>
      <c r="C157" s="23" t="s">
        <v>263</v>
      </c>
      <c r="D157" s="23" t="s">
        <v>265</v>
      </c>
      <c r="E157" s="23" t="s">
        <v>224</v>
      </c>
      <c r="F157" s="23"/>
      <c r="G157" s="60">
        <f t="shared" si="8"/>
        <v>85.1</v>
      </c>
      <c r="H157" s="60">
        <f t="shared" si="8"/>
        <v>88.9</v>
      </c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</row>
    <row r="158" spans="1:20" ht="16.5">
      <c r="A158" s="61" t="s">
        <v>313</v>
      </c>
      <c r="B158" s="33">
        <v>802</v>
      </c>
      <c r="C158" s="23" t="s">
        <v>263</v>
      </c>
      <c r="D158" s="23" t="s">
        <v>265</v>
      </c>
      <c r="E158" s="23" t="s">
        <v>224</v>
      </c>
      <c r="F158" s="23" t="s">
        <v>35</v>
      </c>
      <c r="G158" s="60">
        <v>85.1</v>
      </c>
      <c r="H158" s="60">
        <v>88.9</v>
      </c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</row>
    <row r="159" spans="1:20" ht="33">
      <c r="A159" s="78" t="s">
        <v>326</v>
      </c>
      <c r="B159" s="33">
        <v>803</v>
      </c>
      <c r="C159" s="23"/>
      <c r="D159" s="23"/>
      <c r="E159" s="23"/>
      <c r="F159" s="23"/>
      <c r="G159" s="60">
        <f>SUM(G160,G177,G210,G165,G204)</f>
        <v>480359.8</v>
      </c>
      <c r="H159" s="60">
        <f>SUM(H160,H177,H210,H165,H204)</f>
        <v>486312.80000000005</v>
      </c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</row>
    <row r="160" spans="1:20" ht="16.5">
      <c r="A160" s="95" t="s">
        <v>280</v>
      </c>
      <c r="B160" s="33">
        <v>803</v>
      </c>
      <c r="C160" s="23" t="s">
        <v>263</v>
      </c>
      <c r="D160" s="23"/>
      <c r="E160" s="23"/>
      <c r="F160" s="23"/>
      <c r="G160" s="60">
        <f aca="true" t="shared" si="9" ref="G160:H163">G161</f>
        <v>295</v>
      </c>
      <c r="H160" s="60">
        <f t="shared" si="9"/>
        <v>295</v>
      </c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</row>
    <row r="161" spans="1:20" ht="16.5">
      <c r="A161" s="77" t="s">
        <v>318</v>
      </c>
      <c r="B161" s="33">
        <v>803</v>
      </c>
      <c r="C161" s="23" t="s">
        <v>263</v>
      </c>
      <c r="D161" s="23" t="s">
        <v>184</v>
      </c>
      <c r="E161" s="23"/>
      <c r="F161" s="23"/>
      <c r="G161" s="60">
        <f t="shared" si="9"/>
        <v>295</v>
      </c>
      <c r="H161" s="60">
        <f t="shared" si="9"/>
        <v>295</v>
      </c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</row>
    <row r="162" spans="1:20" ht="16.5">
      <c r="A162" s="77" t="s">
        <v>319</v>
      </c>
      <c r="B162" s="33">
        <v>803</v>
      </c>
      <c r="C162" s="23" t="s">
        <v>263</v>
      </c>
      <c r="D162" s="23" t="s">
        <v>184</v>
      </c>
      <c r="E162" s="23" t="s">
        <v>114</v>
      </c>
      <c r="F162" s="23"/>
      <c r="G162" s="60">
        <f t="shared" si="9"/>
        <v>295</v>
      </c>
      <c r="H162" s="60">
        <f t="shared" si="9"/>
        <v>295</v>
      </c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</row>
    <row r="163" spans="1:20" ht="16.5">
      <c r="A163" s="61" t="s">
        <v>320</v>
      </c>
      <c r="B163" s="33">
        <v>803</v>
      </c>
      <c r="C163" s="23" t="s">
        <v>263</v>
      </c>
      <c r="D163" s="23" t="s">
        <v>184</v>
      </c>
      <c r="E163" s="23" t="s">
        <v>140</v>
      </c>
      <c r="F163" s="23"/>
      <c r="G163" s="60">
        <f t="shared" si="9"/>
        <v>295</v>
      </c>
      <c r="H163" s="60">
        <f t="shared" si="9"/>
        <v>295</v>
      </c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</row>
    <row r="164" spans="1:20" ht="16.5">
      <c r="A164" s="61" t="s">
        <v>313</v>
      </c>
      <c r="B164" s="33">
        <v>803</v>
      </c>
      <c r="C164" s="23" t="s">
        <v>263</v>
      </c>
      <c r="D164" s="23" t="s">
        <v>184</v>
      </c>
      <c r="E164" s="23" t="s">
        <v>140</v>
      </c>
      <c r="F164" s="23" t="s">
        <v>35</v>
      </c>
      <c r="G164" s="60">
        <v>295</v>
      </c>
      <c r="H164" s="60">
        <v>295</v>
      </c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</row>
    <row r="165" spans="1:20" ht="16.5">
      <c r="A165" s="61" t="s">
        <v>159</v>
      </c>
      <c r="B165" s="33">
        <v>803</v>
      </c>
      <c r="C165" s="23" t="s">
        <v>266</v>
      </c>
      <c r="D165" s="23"/>
      <c r="E165" s="23"/>
      <c r="F165" s="23"/>
      <c r="G165" s="60">
        <f>G166+G173</f>
        <v>315080</v>
      </c>
      <c r="H165" s="60">
        <f>H166+H173</f>
        <v>315080</v>
      </c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</row>
    <row r="166" spans="1:20" ht="16.5">
      <c r="A166" s="80" t="s">
        <v>150</v>
      </c>
      <c r="B166" s="33">
        <v>803</v>
      </c>
      <c r="C166" s="23" t="s">
        <v>266</v>
      </c>
      <c r="D166" s="23" t="s">
        <v>294</v>
      </c>
      <c r="E166" s="23"/>
      <c r="F166" s="23"/>
      <c r="G166" s="60">
        <f>G167</f>
        <v>315000</v>
      </c>
      <c r="H166" s="60">
        <f>H167</f>
        <v>315000</v>
      </c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</row>
    <row r="167" spans="1:20" ht="16.5">
      <c r="A167" s="80" t="s">
        <v>152</v>
      </c>
      <c r="B167" s="33">
        <v>803</v>
      </c>
      <c r="C167" s="23" t="s">
        <v>266</v>
      </c>
      <c r="D167" s="23" t="s">
        <v>294</v>
      </c>
      <c r="E167" s="23" t="s">
        <v>151</v>
      </c>
      <c r="F167" s="23"/>
      <c r="G167" s="60">
        <f>G168+G171</f>
        <v>315000</v>
      </c>
      <c r="H167" s="60">
        <f>H168+H171</f>
        <v>315000</v>
      </c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</row>
    <row r="168" spans="1:20" ht="16.5">
      <c r="A168" s="80" t="s">
        <v>154</v>
      </c>
      <c r="B168" s="33">
        <v>803</v>
      </c>
      <c r="C168" s="23" t="s">
        <v>266</v>
      </c>
      <c r="D168" s="23" t="s">
        <v>294</v>
      </c>
      <c r="E168" s="23" t="s">
        <v>153</v>
      </c>
      <c r="F168" s="23"/>
      <c r="G168" s="60">
        <f>G169</f>
        <v>310000</v>
      </c>
      <c r="H168" s="60">
        <f>H169</f>
        <v>310000</v>
      </c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</row>
    <row r="169" spans="1:20" ht="16.5">
      <c r="A169" s="80" t="s">
        <v>354</v>
      </c>
      <c r="B169" s="33">
        <v>803</v>
      </c>
      <c r="C169" s="23" t="s">
        <v>266</v>
      </c>
      <c r="D169" s="23" t="s">
        <v>294</v>
      </c>
      <c r="E169" s="23" t="s">
        <v>353</v>
      </c>
      <c r="F169" s="23"/>
      <c r="G169" s="60">
        <f>G170</f>
        <v>310000</v>
      </c>
      <c r="H169" s="60">
        <f>H170</f>
        <v>310000</v>
      </c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</row>
    <row r="170" spans="1:20" ht="16.5">
      <c r="A170" s="61" t="s">
        <v>313</v>
      </c>
      <c r="B170" s="33">
        <v>803</v>
      </c>
      <c r="C170" s="23" t="s">
        <v>266</v>
      </c>
      <c r="D170" s="23" t="s">
        <v>294</v>
      </c>
      <c r="E170" s="23" t="s">
        <v>353</v>
      </c>
      <c r="F170" s="23" t="s">
        <v>35</v>
      </c>
      <c r="G170" s="60">
        <v>310000</v>
      </c>
      <c r="H170" s="60">
        <v>310000</v>
      </c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</row>
    <row r="171" spans="1:20" ht="16.5">
      <c r="A171" s="61" t="s">
        <v>102</v>
      </c>
      <c r="B171" s="33">
        <v>803</v>
      </c>
      <c r="C171" s="23" t="s">
        <v>266</v>
      </c>
      <c r="D171" s="23" t="s">
        <v>294</v>
      </c>
      <c r="E171" s="23" t="s">
        <v>404</v>
      </c>
      <c r="F171" s="23"/>
      <c r="G171" s="60">
        <f>G172</f>
        <v>5000</v>
      </c>
      <c r="H171" s="60">
        <f>H172</f>
        <v>5000</v>
      </c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</row>
    <row r="172" spans="1:20" ht="16.5">
      <c r="A172" s="61" t="s">
        <v>98</v>
      </c>
      <c r="B172" s="33">
        <v>803</v>
      </c>
      <c r="C172" s="23" t="s">
        <v>266</v>
      </c>
      <c r="D172" s="23" t="s">
        <v>294</v>
      </c>
      <c r="E172" s="23" t="s">
        <v>404</v>
      </c>
      <c r="F172" s="23" t="s">
        <v>17</v>
      </c>
      <c r="G172" s="60">
        <v>5000</v>
      </c>
      <c r="H172" s="60">
        <v>5000</v>
      </c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</row>
    <row r="173" spans="1:20" ht="16.5">
      <c r="A173" s="77" t="s">
        <v>298</v>
      </c>
      <c r="B173" s="33">
        <v>803</v>
      </c>
      <c r="C173" s="23" t="s">
        <v>266</v>
      </c>
      <c r="D173" s="23" t="s">
        <v>200</v>
      </c>
      <c r="E173" s="23"/>
      <c r="F173" s="23"/>
      <c r="G173" s="60">
        <f aca="true" t="shared" si="10" ref="G173:H175">G174</f>
        <v>80</v>
      </c>
      <c r="H173" s="60">
        <f t="shared" si="10"/>
        <v>80</v>
      </c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</row>
    <row r="174" spans="1:20" ht="16.5">
      <c r="A174" s="61" t="s">
        <v>41</v>
      </c>
      <c r="B174" s="33">
        <v>803</v>
      </c>
      <c r="C174" s="23" t="s">
        <v>266</v>
      </c>
      <c r="D174" s="23" t="s">
        <v>200</v>
      </c>
      <c r="E174" s="23" t="s">
        <v>165</v>
      </c>
      <c r="F174" s="23"/>
      <c r="G174" s="60">
        <f t="shared" si="10"/>
        <v>80</v>
      </c>
      <c r="H174" s="60">
        <f t="shared" si="10"/>
        <v>80</v>
      </c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</row>
    <row r="175" spans="1:20" ht="16.5">
      <c r="A175" s="81" t="s">
        <v>42</v>
      </c>
      <c r="B175" s="33">
        <v>803</v>
      </c>
      <c r="C175" s="23" t="s">
        <v>266</v>
      </c>
      <c r="D175" s="23" t="s">
        <v>200</v>
      </c>
      <c r="E175" s="23" t="s">
        <v>167</v>
      </c>
      <c r="F175" s="23"/>
      <c r="G175" s="60">
        <f t="shared" si="10"/>
        <v>80</v>
      </c>
      <c r="H175" s="60">
        <f t="shared" si="10"/>
        <v>80</v>
      </c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</row>
    <row r="176" spans="1:20" ht="16.5">
      <c r="A176" s="61" t="s">
        <v>313</v>
      </c>
      <c r="B176" s="33">
        <v>803</v>
      </c>
      <c r="C176" s="23" t="s">
        <v>266</v>
      </c>
      <c r="D176" s="23" t="s">
        <v>200</v>
      </c>
      <c r="E176" s="23" t="s">
        <v>167</v>
      </c>
      <c r="F176" s="23" t="s">
        <v>35</v>
      </c>
      <c r="G176" s="60">
        <v>80</v>
      </c>
      <c r="H176" s="60">
        <v>80</v>
      </c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</row>
    <row r="177" spans="1:20" ht="16.5">
      <c r="A177" s="77" t="s">
        <v>136</v>
      </c>
      <c r="B177" s="33">
        <v>803</v>
      </c>
      <c r="C177" s="23" t="s">
        <v>296</v>
      </c>
      <c r="D177" s="23"/>
      <c r="E177" s="23"/>
      <c r="F177" s="23"/>
      <c r="G177" s="60">
        <f>SUM(G178,G184,G196,)</f>
        <v>164713.8</v>
      </c>
      <c r="H177" s="60">
        <f>SUM(H178,H184,H196,)</f>
        <v>170666.80000000002</v>
      </c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</row>
    <row r="178" spans="1:20" ht="16.5">
      <c r="A178" s="77" t="s">
        <v>301</v>
      </c>
      <c r="B178" s="33">
        <v>803</v>
      </c>
      <c r="C178" s="23" t="s">
        <v>296</v>
      </c>
      <c r="D178" s="23" t="s">
        <v>263</v>
      </c>
      <c r="E178" s="23"/>
      <c r="F178" s="23"/>
      <c r="G178" s="60">
        <f>G179</f>
        <v>8880.8</v>
      </c>
      <c r="H178" s="60">
        <f>H179</f>
        <v>8880.8</v>
      </c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</row>
    <row r="179" spans="1:27" ht="16.5">
      <c r="A179" s="77" t="s">
        <v>356</v>
      </c>
      <c r="B179" s="33">
        <v>803</v>
      </c>
      <c r="C179" s="23" t="s">
        <v>296</v>
      </c>
      <c r="D179" s="23" t="s">
        <v>263</v>
      </c>
      <c r="E179" s="23" t="s">
        <v>138</v>
      </c>
      <c r="F179" s="23"/>
      <c r="G179" s="60">
        <f>G180+G182</f>
        <v>8880.8</v>
      </c>
      <c r="H179" s="60">
        <f>H180+H182</f>
        <v>8880.8</v>
      </c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</row>
    <row r="180" spans="1:20" ht="16.5">
      <c r="A180" s="77" t="s">
        <v>357</v>
      </c>
      <c r="B180" s="33">
        <v>803</v>
      </c>
      <c r="C180" s="23" t="s">
        <v>296</v>
      </c>
      <c r="D180" s="23" t="s">
        <v>263</v>
      </c>
      <c r="E180" s="23" t="s">
        <v>137</v>
      </c>
      <c r="F180" s="23"/>
      <c r="G180" s="60">
        <f>G181</f>
        <v>5538.8</v>
      </c>
      <c r="H180" s="60">
        <f>H181</f>
        <v>5538.8</v>
      </c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</row>
    <row r="181" spans="1:20" ht="16.5">
      <c r="A181" s="61" t="s">
        <v>313</v>
      </c>
      <c r="B181" s="33">
        <v>803</v>
      </c>
      <c r="C181" s="23" t="s">
        <v>296</v>
      </c>
      <c r="D181" s="23" t="s">
        <v>263</v>
      </c>
      <c r="E181" s="23" t="s">
        <v>137</v>
      </c>
      <c r="F181" s="23" t="s">
        <v>35</v>
      </c>
      <c r="G181" s="60">
        <v>5538.8</v>
      </c>
      <c r="H181" s="60">
        <v>5538.8</v>
      </c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</row>
    <row r="182" spans="1:20" ht="33">
      <c r="A182" s="77" t="s">
        <v>358</v>
      </c>
      <c r="B182" s="33">
        <v>803</v>
      </c>
      <c r="C182" s="23" t="s">
        <v>296</v>
      </c>
      <c r="D182" s="23" t="s">
        <v>263</v>
      </c>
      <c r="E182" s="23" t="s">
        <v>139</v>
      </c>
      <c r="F182" s="23"/>
      <c r="G182" s="60">
        <f>SUM(G183)</f>
        <v>3342</v>
      </c>
      <c r="H182" s="60">
        <f>SUM(H183)</f>
        <v>3342</v>
      </c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</row>
    <row r="183" spans="1:20" ht="16.5">
      <c r="A183" s="81" t="s">
        <v>249</v>
      </c>
      <c r="B183" s="33">
        <v>803</v>
      </c>
      <c r="C183" s="23" t="s">
        <v>296</v>
      </c>
      <c r="D183" s="23" t="s">
        <v>263</v>
      </c>
      <c r="E183" s="23" t="s">
        <v>139</v>
      </c>
      <c r="F183" s="23" t="s">
        <v>83</v>
      </c>
      <c r="G183" s="60">
        <v>3342</v>
      </c>
      <c r="H183" s="60">
        <v>3342</v>
      </c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</row>
    <row r="184" spans="1:20" ht="16.5">
      <c r="A184" s="81" t="s">
        <v>337</v>
      </c>
      <c r="B184" s="33">
        <v>803</v>
      </c>
      <c r="C184" s="23" t="s">
        <v>296</v>
      </c>
      <c r="D184" s="23" t="s">
        <v>265</v>
      </c>
      <c r="E184" s="23"/>
      <c r="F184" s="23"/>
      <c r="G184" s="60">
        <f>SUM(G185,G192)</f>
        <v>135465.7</v>
      </c>
      <c r="H184" s="60">
        <f>SUM(H185,H192)</f>
        <v>141413.80000000002</v>
      </c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</row>
    <row r="185" spans="1:20" ht="16.5">
      <c r="A185" s="77" t="s">
        <v>359</v>
      </c>
      <c r="B185" s="33">
        <v>803</v>
      </c>
      <c r="C185" s="23" t="s">
        <v>296</v>
      </c>
      <c r="D185" s="23" t="s">
        <v>265</v>
      </c>
      <c r="E185" s="23" t="s">
        <v>141</v>
      </c>
      <c r="F185" s="23"/>
      <c r="G185" s="60">
        <f>G186+G189</f>
        <v>102784.3</v>
      </c>
      <c r="H185" s="60">
        <f>H186+H189</f>
        <v>141413.80000000002</v>
      </c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</row>
    <row r="186" spans="1:20" ht="16.5">
      <c r="A186" s="77" t="s">
        <v>360</v>
      </c>
      <c r="B186" s="33">
        <v>803</v>
      </c>
      <c r="C186" s="23" t="s">
        <v>296</v>
      </c>
      <c r="D186" s="23" t="s">
        <v>265</v>
      </c>
      <c r="E186" s="23" t="s">
        <v>142</v>
      </c>
      <c r="F186" s="23"/>
      <c r="G186" s="60">
        <f>G187+G188</f>
        <v>67923.3</v>
      </c>
      <c r="H186" s="60">
        <f>H187+H188</f>
        <v>72036.5</v>
      </c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</row>
    <row r="187" spans="1:20" ht="16.5">
      <c r="A187" s="81" t="s">
        <v>249</v>
      </c>
      <c r="B187" s="33">
        <v>803</v>
      </c>
      <c r="C187" s="23" t="s">
        <v>296</v>
      </c>
      <c r="D187" s="23" t="s">
        <v>265</v>
      </c>
      <c r="E187" s="23" t="s">
        <v>142</v>
      </c>
      <c r="F187" s="23" t="s">
        <v>83</v>
      </c>
      <c r="G187" s="60">
        <v>30530.5</v>
      </c>
      <c r="H187" s="60">
        <v>30530.5</v>
      </c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</row>
    <row r="188" spans="1:20" ht="16.5">
      <c r="A188" s="61" t="s">
        <v>313</v>
      </c>
      <c r="B188" s="33">
        <v>803</v>
      </c>
      <c r="C188" s="23" t="s">
        <v>296</v>
      </c>
      <c r="D188" s="23" t="s">
        <v>265</v>
      </c>
      <c r="E188" s="23" t="s">
        <v>142</v>
      </c>
      <c r="F188" s="23" t="s">
        <v>35</v>
      </c>
      <c r="G188" s="60">
        <v>37392.8</v>
      </c>
      <c r="H188" s="60">
        <v>41506</v>
      </c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</row>
    <row r="189" spans="1:20" ht="16.5">
      <c r="A189" s="81" t="s">
        <v>93</v>
      </c>
      <c r="B189" s="33">
        <v>803</v>
      </c>
      <c r="C189" s="23" t="s">
        <v>296</v>
      </c>
      <c r="D189" s="23" t="s">
        <v>265</v>
      </c>
      <c r="E189" s="23" t="s">
        <v>143</v>
      </c>
      <c r="F189" s="23"/>
      <c r="G189" s="60">
        <f>G190+G191</f>
        <v>34861</v>
      </c>
      <c r="H189" s="60">
        <f>H190+H191</f>
        <v>69377.30000000002</v>
      </c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</row>
    <row r="190" spans="1:20" ht="16.5">
      <c r="A190" s="81" t="s">
        <v>249</v>
      </c>
      <c r="B190" s="33">
        <v>803</v>
      </c>
      <c r="C190" s="23" t="s">
        <v>296</v>
      </c>
      <c r="D190" s="23" t="s">
        <v>265</v>
      </c>
      <c r="E190" s="23" t="s">
        <v>143</v>
      </c>
      <c r="F190" s="23" t="s">
        <v>83</v>
      </c>
      <c r="G190" s="60">
        <v>1877.6</v>
      </c>
      <c r="H190" s="60">
        <v>1877.6</v>
      </c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</row>
    <row r="191" spans="1:20" ht="16.5">
      <c r="A191" s="61" t="s">
        <v>313</v>
      </c>
      <c r="B191" s="33">
        <v>803</v>
      </c>
      <c r="C191" s="23" t="s">
        <v>296</v>
      </c>
      <c r="D191" s="23" t="s">
        <v>265</v>
      </c>
      <c r="E191" s="23" t="s">
        <v>143</v>
      </c>
      <c r="F191" s="23" t="s">
        <v>35</v>
      </c>
      <c r="G191" s="60">
        <v>32983.4</v>
      </c>
      <c r="H191" s="60">
        <f>34818.3+32681.4</f>
        <v>67499.70000000001</v>
      </c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</row>
    <row r="192" spans="1:20" ht="16.5">
      <c r="A192" s="77" t="s">
        <v>106</v>
      </c>
      <c r="B192" s="33">
        <v>803</v>
      </c>
      <c r="C192" s="23" t="s">
        <v>296</v>
      </c>
      <c r="D192" s="23" t="s">
        <v>265</v>
      </c>
      <c r="E192" s="23" t="s">
        <v>115</v>
      </c>
      <c r="F192" s="23"/>
      <c r="G192" s="60">
        <f aca="true" t="shared" si="11" ref="G192:H194">G193</f>
        <v>32681.4</v>
      </c>
      <c r="H192" s="60">
        <f t="shared" si="11"/>
        <v>0</v>
      </c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</row>
    <row r="193" spans="1:20" ht="16.5">
      <c r="A193" s="77" t="s">
        <v>88</v>
      </c>
      <c r="B193" s="33">
        <v>803</v>
      </c>
      <c r="C193" s="23" t="s">
        <v>296</v>
      </c>
      <c r="D193" s="23" t="s">
        <v>265</v>
      </c>
      <c r="E193" s="23" t="s">
        <v>208</v>
      </c>
      <c r="F193" s="23"/>
      <c r="G193" s="60">
        <f t="shared" si="11"/>
        <v>32681.4</v>
      </c>
      <c r="H193" s="60">
        <f t="shared" si="11"/>
        <v>0</v>
      </c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</row>
    <row r="194" spans="1:20" ht="33">
      <c r="A194" s="61" t="s">
        <v>372</v>
      </c>
      <c r="B194" s="33">
        <v>803</v>
      </c>
      <c r="C194" s="23" t="s">
        <v>296</v>
      </c>
      <c r="D194" s="23" t="s">
        <v>265</v>
      </c>
      <c r="E194" s="23" t="s">
        <v>355</v>
      </c>
      <c r="F194" s="23"/>
      <c r="G194" s="60">
        <f t="shared" si="11"/>
        <v>32681.4</v>
      </c>
      <c r="H194" s="60">
        <f t="shared" si="11"/>
        <v>0</v>
      </c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</row>
    <row r="195" spans="1:20" ht="16.5">
      <c r="A195" s="61" t="s">
        <v>313</v>
      </c>
      <c r="B195" s="33">
        <v>803</v>
      </c>
      <c r="C195" s="23" t="s">
        <v>296</v>
      </c>
      <c r="D195" s="23" t="s">
        <v>265</v>
      </c>
      <c r="E195" s="23" t="s">
        <v>355</v>
      </c>
      <c r="F195" s="23" t="s">
        <v>35</v>
      </c>
      <c r="G195" s="60">
        <v>32681.4</v>
      </c>
      <c r="H195" s="60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</row>
    <row r="196" spans="1:20" ht="16.5">
      <c r="A196" s="77" t="s">
        <v>40</v>
      </c>
      <c r="B196" s="33">
        <v>803</v>
      </c>
      <c r="C196" s="23" t="s">
        <v>296</v>
      </c>
      <c r="D196" s="23" t="s">
        <v>296</v>
      </c>
      <c r="E196" s="23"/>
      <c r="F196" s="23"/>
      <c r="G196" s="60">
        <f>G199+G200</f>
        <v>20367.300000000003</v>
      </c>
      <c r="H196" s="60">
        <f>H199+H200</f>
        <v>20372.2</v>
      </c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</row>
    <row r="197" spans="1:20" ht="49.5">
      <c r="A197" s="61" t="s">
        <v>311</v>
      </c>
      <c r="B197" s="33">
        <v>803</v>
      </c>
      <c r="C197" s="23" t="s">
        <v>296</v>
      </c>
      <c r="D197" s="23" t="s">
        <v>296</v>
      </c>
      <c r="E197" s="23" t="s">
        <v>290</v>
      </c>
      <c r="F197" s="23"/>
      <c r="G197" s="60">
        <f>SUM(G198)</f>
        <v>20254.9</v>
      </c>
      <c r="H197" s="60">
        <f>SUM(H198)</f>
        <v>20254.9</v>
      </c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</row>
    <row r="198" spans="1:20" ht="16.5">
      <c r="A198" s="61" t="s">
        <v>315</v>
      </c>
      <c r="B198" s="33">
        <v>803</v>
      </c>
      <c r="C198" s="23" t="s">
        <v>296</v>
      </c>
      <c r="D198" s="23" t="s">
        <v>296</v>
      </c>
      <c r="E198" s="23" t="s">
        <v>292</v>
      </c>
      <c r="F198" s="23"/>
      <c r="G198" s="60">
        <f>SUM(G199)</f>
        <v>20254.9</v>
      </c>
      <c r="H198" s="60">
        <f>SUM(H199)</f>
        <v>20254.9</v>
      </c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</row>
    <row r="199" spans="1:20" s="69" customFormat="1" ht="16.5">
      <c r="A199" s="61" t="s">
        <v>313</v>
      </c>
      <c r="B199" s="33">
        <v>803</v>
      </c>
      <c r="C199" s="23" t="s">
        <v>296</v>
      </c>
      <c r="D199" s="23" t="s">
        <v>296</v>
      </c>
      <c r="E199" s="23" t="s">
        <v>292</v>
      </c>
      <c r="F199" s="23" t="s">
        <v>35</v>
      </c>
      <c r="G199" s="60">
        <v>20254.9</v>
      </c>
      <c r="H199" s="60">
        <v>20254.9</v>
      </c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</row>
    <row r="200" spans="1:20" s="69" customFormat="1" ht="16.5">
      <c r="A200" s="77" t="s">
        <v>106</v>
      </c>
      <c r="B200" s="33">
        <v>803</v>
      </c>
      <c r="C200" s="23" t="s">
        <v>296</v>
      </c>
      <c r="D200" s="23" t="s">
        <v>296</v>
      </c>
      <c r="E200" s="23" t="s">
        <v>115</v>
      </c>
      <c r="F200" s="23"/>
      <c r="G200" s="60">
        <f aca="true" t="shared" si="12" ref="G200:H202">G201</f>
        <v>112.4</v>
      </c>
      <c r="H200" s="60">
        <f t="shared" si="12"/>
        <v>117.3</v>
      </c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</row>
    <row r="201" spans="1:20" s="69" customFormat="1" ht="16.5">
      <c r="A201" s="77" t="s">
        <v>90</v>
      </c>
      <c r="B201" s="33">
        <v>803</v>
      </c>
      <c r="C201" s="23" t="s">
        <v>296</v>
      </c>
      <c r="D201" s="23" t="s">
        <v>296</v>
      </c>
      <c r="E201" s="23" t="s">
        <v>116</v>
      </c>
      <c r="F201" s="23"/>
      <c r="G201" s="60">
        <f t="shared" si="12"/>
        <v>112.4</v>
      </c>
      <c r="H201" s="60">
        <f t="shared" si="12"/>
        <v>117.3</v>
      </c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</row>
    <row r="202" spans="1:20" s="69" customFormat="1" ht="56.25" customHeight="1">
      <c r="A202" s="61" t="s">
        <v>10</v>
      </c>
      <c r="B202" s="33">
        <v>803</v>
      </c>
      <c r="C202" s="23" t="s">
        <v>296</v>
      </c>
      <c r="D202" s="23" t="s">
        <v>296</v>
      </c>
      <c r="E202" s="23" t="s">
        <v>224</v>
      </c>
      <c r="F202" s="23"/>
      <c r="G202" s="60">
        <f t="shared" si="12"/>
        <v>112.4</v>
      </c>
      <c r="H202" s="60">
        <f t="shared" si="12"/>
        <v>117.3</v>
      </c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</row>
    <row r="203" spans="1:20" s="69" customFormat="1" ht="16.5">
      <c r="A203" s="61" t="s">
        <v>313</v>
      </c>
      <c r="B203" s="33">
        <v>803</v>
      </c>
      <c r="C203" s="23" t="s">
        <v>296</v>
      </c>
      <c r="D203" s="23" t="s">
        <v>296</v>
      </c>
      <c r="E203" s="23" t="s">
        <v>224</v>
      </c>
      <c r="F203" s="23" t="s">
        <v>35</v>
      </c>
      <c r="G203" s="60">
        <v>112.4</v>
      </c>
      <c r="H203" s="60">
        <v>117.3</v>
      </c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</row>
    <row r="204" spans="1:20" s="70" customFormat="1" ht="16.5">
      <c r="A204" s="78" t="s">
        <v>33</v>
      </c>
      <c r="B204" s="33">
        <v>803</v>
      </c>
      <c r="C204" s="23" t="s">
        <v>267</v>
      </c>
      <c r="D204" s="23"/>
      <c r="E204" s="23"/>
      <c r="F204" s="23"/>
      <c r="G204" s="60">
        <f aca="true" t="shared" si="13" ref="G204:H208">G205</f>
        <v>200</v>
      </c>
      <c r="H204" s="60">
        <f t="shared" si="13"/>
        <v>200</v>
      </c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</row>
    <row r="205" spans="1:20" s="70" customFormat="1" ht="16.5">
      <c r="A205" s="77" t="s">
        <v>339</v>
      </c>
      <c r="B205" s="33">
        <v>803</v>
      </c>
      <c r="C205" s="23" t="s">
        <v>267</v>
      </c>
      <c r="D205" s="23" t="s">
        <v>296</v>
      </c>
      <c r="E205" s="23"/>
      <c r="F205" s="23"/>
      <c r="G205" s="60">
        <f t="shared" si="13"/>
        <v>200</v>
      </c>
      <c r="H205" s="60">
        <f t="shared" si="13"/>
        <v>200</v>
      </c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</row>
    <row r="206" spans="1:20" s="70" customFormat="1" ht="16.5">
      <c r="A206" s="77" t="s">
        <v>106</v>
      </c>
      <c r="B206" s="33">
        <v>803</v>
      </c>
      <c r="C206" s="23" t="s">
        <v>267</v>
      </c>
      <c r="D206" s="23" t="s">
        <v>296</v>
      </c>
      <c r="E206" s="23" t="s">
        <v>115</v>
      </c>
      <c r="F206" s="23"/>
      <c r="G206" s="60">
        <f t="shared" si="13"/>
        <v>200</v>
      </c>
      <c r="H206" s="60">
        <f t="shared" si="13"/>
        <v>200</v>
      </c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</row>
    <row r="207" spans="1:20" s="70" customFormat="1" ht="16.5">
      <c r="A207" s="77" t="s">
        <v>90</v>
      </c>
      <c r="B207" s="33">
        <v>803</v>
      </c>
      <c r="C207" s="23" t="s">
        <v>267</v>
      </c>
      <c r="D207" s="23" t="s">
        <v>296</v>
      </c>
      <c r="E207" s="23" t="s">
        <v>116</v>
      </c>
      <c r="F207" s="23"/>
      <c r="G207" s="60">
        <f t="shared" si="13"/>
        <v>200</v>
      </c>
      <c r="H207" s="60">
        <f t="shared" si="13"/>
        <v>200</v>
      </c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</row>
    <row r="208" spans="1:20" s="70" customFormat="1" ht="16.5">
      <c r="A208" s="75" t="s">
        <v>256</v>
      </c>
      <c r="B208" s="33">
        <v>803</v>
      </c>
      <c r="C208" s="23" t="s">
        <v>267</v>
      </c>
      <c r="D208" s="23" t="s">
        <v>296</v>
      </c>
      <c r="E208" s="23" t="s">
        <v>118</v>
      </c>
      <c r="F208" s="23"/>
      <c r="G208" s="60">
        <f t="shared" si="13"/>
        <v>200</v>
      </c>
      <c r="H208" s="60">
        <f t="shared" si="13"/>
        <v>200</v>
      </c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</row>
    <row r="209" spans="1:20" s="71" customFormat="1" ht="16.5">
      <c r="A209" s="81" t="s">
        <v>249</v>
      </c>
      <c r="B209" s="33">
        <v>803</v>
      </c>
      <c r="C209" s="23" t="s">
        <v>267</v>
      </c>
      <c r="D209" s="23" t="s">
        <v>296</v>
      </c>
      <c r="E209" s="23" t="s">
        <v>118</v>
      </c>
      <c r="F209" s="23" t="s">
        <v>83</v>
      </c>
      <c r="G209" s="60">
        <v>200</v>
      </c>
      <c r="H209" s="60">
        <v>200</v>
      </c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</row>
    <row r="210" spans="1:20" s="71" customFormat="1" ht="16.5">
      <c r="A210" s="77" t="s">
        <v>145</v>
      </c>
      <c r="B210" s="33">
        <v>803</v>
      </c>
      <c r="C210" s="23" t="s">
        <v>179</v>
      </c>
      <c r="D210" s="23"/>
      <c r="E210" s="23"/>
      <c r="F210" s="23"/>
      <c r="G210" s="60">
        <f>G211</f>
        <v>71</v>
      </c>
      <c r="H210" s="60">
        <f>H211</f>
        <v>71</v>
      </c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</row>
    <row r="211" spans="1:20" ht="16.5">
      <c r="A211" s="77" t="s">
        <v>149</v>
      </c>
      <c r="B211" s="33">
        <v>803</v>
      </c>
      <c r="C211" s="23" t="s">
        <v>179</v>
      </c>
      <c r="D211" s="23" t="s">
        <v>265</v>
      </c>
      <c r="E211" s="23"/>
      <c r="F211" s="23"/>
      <c r="G211" s="60">
        <f aca="true" t="shared" si="14" ref="G211:H214">SUM(G212)</f>
        <v>71</v>
      </c>
      <c r="H211" s="60">
        <f t="shared" si="14"/>
        <v>71</v>
      </c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</row>
    <row r="212" spans="1:20" ht="16.5">
      <c r="A212" s="81" t="s">
        <v>341</v>
      </c>
      <c r="B212" s="33">
        <v>803</v>
      </c>
      <c r="C212" s="23" t="s">
        <v>179</v>
      </c>
      <c r="D212" s="23" t="s">
        <v>265</v>
      </c>
      <c r="E212" s="23" t="s">
        <v>157</v>
      </c>
      <c r="F212" s="23"/>
      <c r="G212" s="60">
        <f t="shared" si="14"/>
        <v>71</v>
      </c>
      <c r="H212" s="60">
        <f t="shared" si="14"/>
        <v>71</v>
      </c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</row>
    <row r="213" spans="1:20" ht="16.5">
      <c r="A213" s="77" t="s">
        <v>361</v>
      </c>
      <c r="B213" s="33">
        <v>803</v>
      </c>
      <c r="C213" s="23" t="s">
        <v>179</v>
      </c>
      <c r="D213" s="23" t="s">
        <v>265</v>
      </c>
      <c r="E213" s="23" t="s">
        <v>158</v>
      </c>
      <c r="F213" s="23"/>
      <c r="G213" s="60">
        <f t="shared" si="14"/>
        <v>71</v>
      </c>
      <c r="H213" s="60">
        <f t="shared" si="14"/>
        <v>71</v>
      </c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</row>
    <row r="214" spans="1:20" ht="16.5">
      <c r="A214" s="61" t="s">
        <v>362</v>
      </c>
      <c r="B214" s="33">
        <v>803</v>
      </c>
      <c r="C214" s="23" t="s">
        <v>179</v>
      </c>
      <c r="D214" s="23" t="s">
        <v>265</v>
      </c>
      <c r="E214" s="23" t="s">
        <v>268</v>
      </c>
      <c r="F214" s="23"/>
      <c r="G214" s="60">
        <f t="shared" si="14"/>
        <v>71</v>
      </c>
      <c r="H214" s="60">
        <f t="shared" si="14"/>
        <v>71</v>
      </c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</row>
    <row r="215" spans="1:20" ht="16.5">
      <c r="A215" s="124" t="s">
        <v>363</v>
      </c>
      <c r="B215" s="33">
        <v>803</v>
      </c>
      <c r="C215" s="23" t="s">
        <v>179</v>
      </c>
      <c r="D215" s="23" t="s">
        <v>265</v>
      </c>
      <c r="E215" s="23" t="s">
        <v>268</v>
      </c>
      <c r="F215" s="23" t="s">
        <v>293</v>
      </c>
      <c r="G215" s="60">
        <v>71</v>
      </c>
      <c r="H215" s="60">
        <v>71</v>
      </c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</row>
    <row r="216" spans="1:20" ht="33">
      <c r="A216" s="78" t="s">
        <v>327</v>
      </c>
      <c r="B216" s="33">
        <v>804</v>
      </c>
      <c r="C216" s="23"/>
      <c r="D216" s="23"/>
      <c r="E216" s="23"/>
      <c r="F216" s="23"/>
      <c r="G216" s="60">
        <f>G217</f>
        <v>26264.4</v>
      </c>
      <c r="H216" s="60">
        <f>H217</f>
        <v>26271.2</v>
      </c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</row>
    <row r="217" spans="1:20" ht="16.5">
      <c r="A217" s="78" t="s">
        <v>159</v>
      </c>
      <c r="B217" s="33">
        <v>804</v>
      </c>
      <c r="C217" s="23" t="s">
        <v>266</v>
      </c>
      <c r="D217" s="23"/>
      <c r="E217" s="23"/>
      <c r="F217" s="23"/>
      <c r="G217" s="60">
        <f>SUM(G218,)</f>
        <v>26264.4</v>
      </c>
      <c r="H217" s="60">
        <f>SUM(H218,)</f>
        <v>26271.2</v>
      </c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</row>
    <row r="218" spans="1:20" ht="16.5">
      <c r="A218" s="77" t="s">
        <v>298</v>
      </c>
      <c r="B218" s="33">
        <v>804</v>
      </c>
      <c r="C218" s="23" t="s">
        <v>266</v>
      </c>
      <c r="D218" s="23" t="s">
        <v>200</v>
      </c>
      <c r="E218" s="23"/>
      <c r="F218" s="23"/>
      <c r="G218" s="60">
        <f>G219+G222</f>
        <v>26264.4</v>
      </c>
      <c r="H218" s="60">
        <f>H219+H222</f>
        <v>26271.2</v>
      </c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</row>
    <row r="219" spans="1:20" ht="49.5">
      <c r="A219" s="61" t="s">
        <v>311</v>
      </c>
      <c r="B219" s="33">
        <v>804</v>
      </c>
      <c r="C219" s="23" t="s">
        <v>266</v>
      </c>
      <c r="D219" s="23" t="s">
        <v>200</v>
      </c>
      <c r="E219" s="23" t="s">
        <v>290</v>
      </c>
      <c r="F219" s="23"/>
      <c r="G219" s="60">
        <f>SUM(G220)</f>
        <v>26091.2</v>
      </c>
      <c r="H219" s="60">
        <f>SUM(H220)</f>
        <v>26091.2</v>
      </c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</row>
    <row r="220" spans="1:20" ht="16.5">
      <c r="A220" s="61" t="s">
        <v>315</v>
      </c>
      <c r="B220" s="33">
        <v>804</v>
      </c>
      <c r="C220" s="23" t="s">
        <v>266</v>
      </c>
      <c r="D220" s="23" t="s">
        <v>200</v>
      </c>
      <c r="E220" s="23" t="s">
        <v>292</v>
      </c>
      <c r="F220" s="23"/>
      <c r="G220" s="60">
        <f>SUM(G221)</f>
        <v>26091.2</v>
      </c>
      <c r="H220" s="60">
        <f>SUM(H221)</f>
        <v>26091.2</v>
      </c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</row>
    <row r="221" spans="1:20" ht="16.5">
      <c r="A221" s="61" t="s">
        <v>313</v>
      </c>
      <c r="B221" s="33">
        <v>804</v>
      </c>
      <c r="C221" s="23" t="s">
        <v>266</v>
      </c>
      <c r="D221" s="23" t="s">
        <v>200</v>
      </c>
      <c r="E221" s="23" t="s">
        <v>292</v>
      </c>
      <c r="F221" s="23" t="s">
        <v>35</v>
      </c>
      <c r="G221" s="60">
        <v>26091.2</v>
      </c>
      <c r="H221" s="60">
        <v>26091.2</v>
      </c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</row>
    <row r="222" spans="1:20" ht="16.5">
      <c r="A222" s="77" t="s">
        <v>106</v>
      </c>
      <c r="B222" s="33">
        <v>804</v>
      </c>
      <c r="C222" s="23" t="s">
        <v>266</v>
      </c>
      <c r="D222" s="23" t="s">
        <v>200</v>
      </c>
      <c r="E222" s="23" t="s">
        <v>115</v>
      </c>
      <c r="F222" s="23"/>
      <c r="G222" s="60">
        <f aca="true" t="shared" si="15" ref="G222:H224">G223</f>
        <v>173.2</v>
      </c>
      <c r="H222" s="60">
        <f t="shared" si="15"/>
        <v>180</v>
      </c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</row>
    <row r="223" spans="1:20" ht="16.5">
      <c r="A223" s="77" t="s">
        <v>90</v>
      </c>
      <c r="B223" s="33">
        <v>804</v>
      </c>
      <c r="C223" s="23" t="s">
        <v>266</v>
      </c>
      <c r="D223" s="23" t="s">
        <v>200</v>
      </c>
      <c r="E223" s="23" t="s">
        <v>116</v>
      </c>
      <c r="F223" s="23"/>
      <c r="G223" s="60">
        <f t="shared" si="15"/>
        <v>173.2</v>
      </c>
      <c r="H223" s="60">
        <f t="shared" si="15"/>
        <v>180</v>
      </c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</row>
    <row r="224" spans="1:20" ht="49.5">
      <c r="A224" s="61" t="s">
        <v>10</v>
      </c>
      <c r="B224" s="33">
        <v>804</v>
      </c>
      <c r="C224" s="23" t="s">
        <v>266</v>
      </c>
      <c r="D224" s="23" t="s">
        <v>200</v>
      </c>
      <c r="E224" s="23" t="s">
        <v>224</v>
      </c>
      <c r="F224" s="23"/>
      <c r="G224" s="60">
        <f t="shared" si="15"/>
        <v>173.2</v>
      </c>
      <c r="H224" s="60">
        <f t="shared" si="15"/>
        <v>180</v>
      </c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</row>
    <row r="225" spans="1:20" ht="16.5">
      <c r="A225" s="61" t="s">
        <v>313</v>
      </c>
      <c r="B225" s="33">
        <v>804</v>
      </c>
      <c r="C225" s="23" t="s">
        <v>266</v>
      </c>
      <c r="D225" s="23" t="s">
        <v>200</v>
      </c>
      <c r="E225" s="23" t="s">
        <v>224</v>
      </c>
      <c r="F225" s="23" t="s">
        <v>35</v>
      </c>
      <c r="G225" s="60">
        <v>173.2</v>
      </c>
      <c r="H225" s="60">
        <v>180</v>
      </c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</row>
    <row r="226" spans="1:20" ht="16.5">
      <c r="A226" s="78" t="s">
        <v>328</v>
      </c>
      <c r="B226" s="33">
        <v>805</v>
      </c>
      <c r="C226" s="23"/>
      <c r="D226" s="23"/>
      <c r="E226" s="23"/>
      <c r="F226" s="23"/>
      <c r="G226" s="60">
        <f>G227+G317</f>
        <v>2608837.8</v>
      </c>
      <c r="H226" s="60">
        <f>H227+H317</f>
        <v>2588258.4000000004</v>
      </c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</row>
    <row r="227" spans="1:20" ht="16.5">
      <c r="A227" s="77" t="s">
        <v>144</v>
      </c>
      <c r="B227" s="33">
        <v>805</v>
      </c>
      <c r="C227" s="23" t="s">
        <v>199</v>
      </c>
      <c r="D227" s="23"/>
      <c r="E227" s="23"/>
      <c r="F227" s="23"/>
      <c r="G227" s="60">
        <f>G228+G245+G278+G273</f>
        <v>2496107.0999999996</v>
      </c>
      <c r="H227" s="60">
        <f>H228+H245+H278+H273</f>
        <v>2475527.7</v>
      </c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</row>
    <row r="228" spans="1:20" ht="16.5">
      <c r="A228" s="77" t="s">
        <v>366</v>
      </c>
      <c r="B228" s="33">
        <v>805</v>
      </c>
      <c r="C228" s="23" t="s">
        <v>199</v>
      </c>
      <c r="D228" s="23" t="s">
        <v>263</v>
      </c>
      <c r="E228" s="23"/>
      <c r="F228" s="23"/>
      <c r="G228" s="60">
        <f>G229+G233+G241</f>
        <v>1086473</v>
      </c>
      <c r="H228" s="60">
        <f>H229+H233+H241</f>
        <v>1100135.2000000002</v>
      </c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</row>
    <row r="229" spans="1:20" ht="16.5">
      <c r="A229" s="77" t="s">
        <v>367</v>
      </c>
      <c r="B229" s="33">
        <v>805</v>
      </c>
      <c r="C229" s="23" t="s">
        <v>199</v>
      </c>
      <c r="D229" s="23" t="s">
        <v>263</v>
      </c>
      <c r="E229" s="23" t="s">
        <v>168</v>
      </c>
      <c r="F229" s="23"/>
      <c r="G229" s="60">
        <f>G230</f>
        <v>1076135.5</v>
      </c>
      <c r="H229" s="60">
        <f>H230</f>
        <v>1089797.7000000002</v>
      </c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</row>
    <row r="230" spans="1:20" ht="16.5">
      <c r="A230" s="77" t="s">
        <v>102</v>
      </c>
      <c r="B230" s="33">
        <v>805</v>
      </c>
      <c r="C230" s="23" t="s">
        <v>199</v>
      </c>
      <c r="D230" s="23" t="s">
        <v>263</v>
      </c>
      <c r="E230" s="23" t="s">
        <v>169</v>
      </c>
      <c r="F230" s="23"/>
      <c r="G230" s="60">
        <f>G231+G232</f>
        <v>1076135.5</v>
      </c>
      <c r="H230" s="60">
        <f>H231+H232</f>
        <v>1089797.7000000002</v>
      </c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</row>
    <row r="231" spans="1:20" ht="49.5">
      <c r="A231" s="77" t="s">
        <v>78</v>
      </c>
      <c r="B231" s="33">
        <v>805</v>
      </c>
      <c r="C231" s="23" t="s">
        <v>199</v>
      </c>
      <c r="D231" s="23" t="s">
        <v>263</v>
      </c>
      <c r="E231" s="23" t="s">
        <v>169</v>
      </c>
      <c r="F231" s="23" t="s">
        <v>18</v>
      </c>
      <c r="G231" s="60">
        <v>38527.5</v>
      </c>
      <c r="H231" s="60">
        <v>38963.1</v>
      </c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</row>
    <row r="232" spans="1:20" ht="49.5">
      <c r="A232" s="61" t="s">
        <v>309</v>
      </c>
      <c r="B232" s="33">
        <v>805</v>
      </c>
      <c r="C232" s="23" t="s">
        <v>199</v>
      </c>
      <c r="D232" s="23" t="s">
        <v>263</v>
      </c>
      <c r="E232" s="23" t="s">
        <v>169</v>
      </c>
      <c r="F232" s="23" t="s">
        <v>20</v>
      </c>
      <c r="G232" s="60">
        <v>1037608</v>
      </c>
      <c r="H232" s="60">
        <v>1050834.6</v>
      </c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</row>
    <row r="233" spans="1:20" ht="16.5">
      <c r="A233" s="81" t="s">
        <v>341</v>
      </c>
      <c r="B233" s="33">
        <v>805</v>
      </c>
      <c r="C233" s="23" t="s">
        <v>199</v>
      </c>
      <c r="D233" s="23" t="s">
        <v>263</v>
      </c>
      <c r="E233" s="23" t="s">
        <v>157</v>
      </c>
      <c r="F233" s="23"/>
      <c r="G233" s="60">
        <f>G234</f>
        <v>7798.1</v>
      </c>
      <c r="H233" s="60">
        <f>H234</f>
        <v>7798.1</v>
      </c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</row>
    <row r="234" spans="1:20" ht="16.5">
      <c r="A234" s="81" t="s">
        <v>277</v>
      </c>
      <c r="B234" s="33">
        <v>805</v>
      </c>
      <c r="C234" s="23" t="s">
        <v>199</v>
      </c>
      <c r="D234" s="23" t="s">
        <v>263</v>
      </c>
      <c r="E234" s="23" t="s">
        <v>274</v>
      </c>
      <c r="F234" s="23"/>
      <c r="G234" s="60">
        <f>G235+G237+G239</f>
        <v>7798.1</v>
      </c>
      <c r="H234" s="60">
        <f>H235+H237+H239</f>
        <v>7798.1</v>
      </c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</row>
    <row r="235" spans="1:20" ht="49.5">
      <c r="A235" s="75" t="s">
        <v>74</v>
      </c>
      <c r="B235" s="33">
        <v>805</v>
      </c>
      <c r="C235" s="23" t="s">
        <v>199</v>
      </c>
      <c r="D235" s="23" t="s">
        <v>263</v>
      </c>
      <c r="E235" s="23" t="s">
        <v>73</v>
      </c>
      <c r="F235" s="23"/>
      <c r="G235" s="60">
        <f>G236</f>
        <v>3380.4</v>
      </c>
      <c r="H235" s="60">
        <f>H236</f>
        <v>3380.4</v>
      </c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</row>
    <row r="236" spans="1:8" s="58" customFormat="1" ht="16.5">
      <c r="A236" s="61" t="s">
        <v>219</v>
      </c>
      <c r="B236" s="33">
        <v>805</v>
      </c>
      <c r="C236" s="23" t="s">
        <v>199</v>
      </c>
      <c r="D236" s="23" t="s">
        <v>263</v>
      </c>
      <c r="E236" s="23" t="s">
        <v>73</v>
      </c>
      <c r="F236" s="23" t="s">
        <v>305</v>
      </c>
      <c r="G236" s="60">
        <v>3380.4</v>
      </c>
      <c r="H236" s="60">
        <v>3380.4</v>
      </c>
    </row>
    <row r="237" spans="1:8" s="58" customFormat="1" ht="49.5">
      <c r="A237" s="61" t="s">
        <v>190</v>
      </c>
      <c r="B237" s="33">
        <v>805</v>
      </c>
      <c r="C237" s="23" t="s">
        <v>199</v>
      </c>
      <c r="D237" s="23" t="s">
        <v>263</v>
      </c>
      <c r="E237" s="23" t="s">
        <v>189</v>
      </c>
      <c r="F237" s="23"/>
      <c r="G237" s="60">
        <f>G238</f>
        <v>97.7</v>
      </c>
      <c r="H237" s="60">
        <f>H238</f>
        <v>97.7</v>
      </c>
    </row>
    <row r="238" spans="1:8" s="58" customFormat="1" ht="16.5">
      <c r="A238" s="61" t="s">
        <v>219</v>
      </c>
      <c r="B238" s="33">
        <v>805</v>
      </c>
      <c r="C238" s="23" t="s">
        <v>199</v>
      </c>
      <c r="D238" s="23" t="s">
        <v>263</v>
      </c>
      <c r="E238" s="23" t="s">
        <v>189</v>
      </c>
      <c r="F238" s="23" t="s">
        <v>305</v>
      </c>
      <c r="G238" s="60">
        <v>97.7</v>
      </c>
      <c r="H238" s="60">
        <v>97.7</v>
      </c>
    </row>
    <row r="239" spans="1:8" s="58" customFormat="1" ht="33">
      <c r="A239" s="77" t="s">
        <v>401</v>
      </c>
      <c r="B239" s="33">
        <v>805</v>
      </c>
      <c r="C239" s="23" t="s">
        <v>199</v>
      </c>
      <c r="D239" s="23" t="s">
        <v>263</v>
      </c>
      <c r="E239" s="23" t="s">
        <v>389</v>
      </c>
      <c r="F239" s="23"/>
      <c r="G239" s="60">
        <f>G240</f>
        <v>4320</v>
      </c>
      <c r="H239" s="60">
        <f>H240</f>
        <v>4320</v>
      </c>
    </row>
    <row r="240" spans="1:8" s="58" customFormat="1" ht="16.5">
      <c r="A240" s="125" t="s">
        <v>219</v>
      </c>
      <c r="B240" s="33">
        <v>805</v>
      </c>
      <c r="C240" s="23" t="s">
        <v>199</v>
      </c>
      <c r="D240" s="23" t="s">
        <v>263</v>
      </c>
      <c r="E240" s="23" t="s">
        <v>389</v>
      </c>
      <c r="F240" s="23" t="s">
        <v>305</v>
      </c>
      <c r="G240" s="60">
        <v>4320</v>
      </c>
      <c r="H240" s="60">
        <v>4320</v>
      </c>
    </row>
    <row r="241" spans="1:8" s="58" customFormat="1" ht="16.5">
      <c r="A241" s="80" t="s">
        <v>284</v>
      </c>
      <c r="B241" s="33">
        <v>805</v>
      </c>
      <c r="C241" s="23" t="s">
        <v>199</v>
      </c>
      <c r="D241" s="23" t="s">
        <v>263</v>
      </c>
      <c r="E241" s="23" t="s">
        <v>285</v>
      </c>
      <c r="F241" s="23"/>
      <c r="G241" s="60">
        <f aca="true" t="shared" si="16" ref="G241:H243">G242</f>
        <v>2539.4</v>
      </c>
      <c r="H241" s="60">
        <f t="shared" si="16"/>
        <v>2539.4</v>
      </c>
    </row>
    <row r="242" spans="1:8" s="58" customFormat="1" ht="33">
      <c r="A242" s="80" t="s">
        <v>45</v>
      </c>
      <c r="B242" s="33">
        <v>805</v>
      </c>
      <c r="C242" s="23" t="s">
        <v>199</v>
      </c>
      <c r="D242" s="23" t="s">
        <v>263</v>
      </c>
      <c r="E242" s="23" t="s">
        <v>287</v>
      </c>
      <c r="F242" s="23"/>
      <c r="G242" s="60">
        <f t="shared" si="16"/>
        <v>2539.4</v>
      </c>
      <c r="H242" s="60">
        <f t="shared" si="16"/>
        <v>2539.4</v>
      </c>
    </row>
    <row r="243" spans="1:8" s="58" customFormat="1" ht="66">
      <c r="A243" s="80" t="s">
        <v>47</v>
      </c>
      <c r="B243" s="33">
        <v>805</v>
      </c>
      <c r="C243" s="23" t="s">
        <v>199</v>
      </c>
      <c r="D243" s="23" t="s">
        <v>263</v>
      </c>
      <c r="E243" s="23" t="s">
        <v>46</v>
      </c>
      <c r="F243" s="23"/>
      <c r="G243" s="60">
        <f t="shared" si="16"/>
        <v>2539.4</v>
      </c>
      <c r="H243" s="60">
        <f t="shared" si="16"/>
        <v>2539.4</v>
      </c>
    </row>
    <row r="244" spans="1:8" s="58" customFormat="1" ht="49.5">
      <c r="A244" s="61" t="s">
        <v>309</v>
      </c>
      <c r="B244" s="33">
        <v>805</v>
      </c>
      <c r="C244" s="23" t="s">
        <v>199</v>
      </c>
      <c r="D244" s="23" t="s">
        <v>263</v>
      </c>
      <c r="E244" s="23" t="s">
        <v>46</v>
      </c>
      <c r="F244" s="23" t="s">
        <v>20</v>
      </c>
      <c r="G244" s="60">
        <v>2539.4</v>
      </c>
      <c r="H244" s="60">
        <v>2539.4</v>
      </c>
    </row>
    <row r="245" spans="1:20" ht="16.5">
      <c r="A245" s="77" t="s">
        <v>335</v>
      </c>
      <c r="B245" s="33">
        <v>805</v>
      </c>
      <c r="C245" s="23" t="s">
        <v>199</v>
      </c>
      <c r="D245" s="23" t="s">
        <v>264</v>
      </c>
      <c r="E245" s="23"/>
      <c r="F245" s="23"/>
      <c r="G245" s="60">
        <f>G246+G254+G257+G265</f>
        <v>1236878.7999999998</v>
      </c>
      <c r="H245" s="60">
        <f>H246+H254+H257+H265</f>
        <v>1246697.4</v>
      </c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</row>
    <row r="246" spans="1:20" ht="16.5">
      <c r="A246" s="77" t="s">
        <v>368</v>
      </c>
      <c r="B246" s="33">
        <v>805</v>
      </c>
      <c r="C246" s="23" t="s">
        <v>199</v>
      </c>
      <c r="D246" s="23" t="s">
        <v>264</v>
      </c>
      <c r="E246" s="23" t="s">
        <v>170</v>
      </c>
      <c r="F246" s="23"/>
      <c r="G246" s="60">
        <f>G247+G251</f>
        <v>1002071.7999999999</v>
      </c>
      <c r="H246" s="60">
        <f>H247+H251</f>
        <v>1011566.7999999999</v>
      </c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</row>
    <row r="247" spans="1:20" ht="16.5">
      <c r="A247" s="77" t="s">
        <v>102</v>
      </c>
      <c r="B247" s="33">
        <v>805</v>
      </c>
      <c r="C247" s="23" t="s">
        <v>199</v>
      </c>
      <c r="D247" s="23" t="s">
        <v>264</v>
      </c>
      <c r="E247" s="23" t="s">
        <v>171</v>
      </c>
      <c r="F247" s="23"/>
      <c r="G247" s="60">
        <f>G248+G249+G250</f>
        <v>167694.59999999998</v>
      </c>
      <c r="H247" s="60">
        <f>H248+H249+H250</f>
        <v>177189.59999999998</v>
      </c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</row>
    <row r="248" spans="1:20" ht="49.5">
      <c r="A248" s="61" t="s">
        <v>235</v>
      </c>
      <c r="B248" s="33">
        <v>805</v>
      </c>
      <c r="C248" s="23" t="s">
        <v>199</v>
      </c>
      <c r="D248" s="23" t="s">
        <v>264</v>
      </c>
      <c r="E248" s="23" t="s">
        <v>171</v>
      </c>
      <c r="F248" s="23" t="s">
        <v>18</v>
      </c>
      <c r="G248" s="60">
        <v>3378.9</v>
      </c>
      <c r="H248" s="60">
        <v>3587.8</v>
      </c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</row>
    <row r="249" spans="1:20" ht="49.5">
      <c r="A249" s="61" t="s">
        <v>309</v>
      </c>
      <c r="B249" s="33">
        <v>805</v>
      </c>
      <c r="C249" s="23" t="s">
        <v>199</v>
      </c>
      <c r="D249" s="23" t="s">
        <v>264</v>
      </c>
      <c r="E249" s="23" t="s">
        <v>171</v>
      </c>
      <c r="F249" s="23" t="s">
        <v>20</v>
      </c>
      <c r="G249" s="60">
        <v>163903.3</v>
      </c>
      <c r="H249" s="60">
        <v>173189.4</v>
      </c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</row>
    <row r="250" spans="1:20" ht="16.5">
      <c r="A250" s="61" t="s">
        <v>192</v>
      </c>
      <c r="B250" s="33">
        <v>805</v>
      </c>
      <c r="C250" s="23" t="s">
        <v>199</v>
      </c>
      <c r="D250" s="23" t="s">
        <v>264</v>
      </c>
      <c r="E250" s="23" t="s">
        <v>171</v>
      </c>
      <c r="F250" s="23" t="s">
        <v>191</v>
      </c>
      <c r="G250" s="60">
        <v>412.4</v>
      </c>
      <c r="H250" s="60">
        <v>412.4</v>
      </c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</row>
    <row r="251" spans="1:20" ht="33">
      <c r="A251" s="77" t="s">
        <v>51</v>
      </c>
      <c r="B251" s="33">
        <v>805</v>
      </c>
      <c r="C251" s="23" t="s">
        <v>199</v>
      </c>
      <c r="D251" s="23" t="s">
        <v>264</v>
      </c>
      <c r="E251" s="23" t="s">
        <v>171</v>
      </c>
      <c r="F251" s="23"/>
      <c r="G251" s="60">
        <f>G252+G253</f>
        <v>834377.2</v>
      </c>
      <c r="H251" s="60">
        <f>H252+H253</f>
        <v>834377.2</v>
      </c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</row>
    <row r="252" spans="1:20" ht="49.5">
      <c r="A252" s="61" t="s">
        <v>12</v>
      </c>
      <c r="B252" s="33">
        <v>805</v>
      </c>
      <c r="C252" s="23" t="s">
        <v>199</v>
      </c>
      <c r="D252" s="23" t="s">
        <v>264</v>
      </c>
      <c r="E252" s="23" t="s">
        <v>171</v>
      </c>
      <c r="F252" s="23" t="s">
        <v>18</v>
      </c>
      <c r="G252" s="60">
        <v>17853.6</v>
      </c>
      <c r="H252" s="60">
        <v>17853.6</v>
      </c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</row>
    <row r="253" spans="1:20" ht="49.5">
      <c r="A253" s="61" t="s">
        <v>13</v>
      </c>
      <c r="B253" s="33">
        <v>805</v>
      </c>
      <c r="C253" s="23" t="s">
        <v>199</v>
      </c>
      <c r="D253" s="23" t="s">
        <v>264</v>
      </c>
      <c r="E253" s="23" t="s">
        <v>171</v>
      </c>
      <c r="F253" s="23" t="s">
        <v>20</v>
      </c>
      <c r="G253" s="60">
        <v>816523.6</v>
      </c>
      <c r="H253" s="60">
        <v>816523.6</v>
      </c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</row>
    <row r="254" spans="1:20" ht="16.5">
      <c r="A254" s="77" t="s">
        <v>369</v>
      </c>
      <c r="B254" s="33">
        <v>805</v>
      </c>
      <c r="C254" s="23" t="s">
        <v>199</v>
      </c>
      <c r="D254" s="23" t="s">
        <v>264</v>
      </c>
      <c r="E254" s="23" t="s">
        <v>173</v>
      </c>
      <c r="F254" s="23"/>
      <c r="G254" s="60">
        <f>G255</f>
        <v>69130</v>
      </c>
      <c r="H254" s="60">
        <f>H255</f>
        <v>69486.2</v>
      </c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</row>
    <row r="255" spans="1:20" ht="16.5">
      <c r="A255" s="77" t="s">
        <v>102</v>
      </c>
      <c r="B255" s="33">
        <v>805</v>
      </c>
      <c r="C255" s="23" t="s">
        <v>199</v>
      </c>
      <c r="D255" s="23" t="s">
        <v>264</v>
      </c>
      <c r="E255" s="23" t="s">
        <v>174</v>
      </c>
      <c r="F255" s="23"/>
      <c r="G255" s="60">
        <f>G256</f>
        <v>69130</v>
      </c>
      <c r="H255" s="60">
        <f>H256</f>
        <v>69486.2</v>
      </c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</row>
    <row r="256" spans="1:20" ht="49.5">
      <c r="A256" s="61" t="s">
        <v>309</v>
      </c>
      <c r="B256" s="33">
        <v>805</v>
      </c>
      <c r="C256" s="23" t="s">
        <v>199</v>
      </c>
      <c r="D256" s="23" t="s">
        <v>264</v>
      </c>
      <c r="E256" s="23" t="s">
        <v>174</v>
      </c>
      <c r="F256" s="23" t="s">
        <v>20</v>
      </c>
      <c r="G256" s="60">
        <v>69130</v>
      </c>
      <c r="H256" s="60">
        <v>69486.2</v>
      </c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</row>
    <row r="257" spans="1:20" ht="16.5">
      <c r="A257" s="81" t="s">
        <v>341</v>
      </c>
      <c r="B257" s="33">
        <v>805</v>
      </c>
      <c r="C257" s="23" t="s">
        <v>199</v>
      </c>
      <c r="D257" s="23" t="s">
        <v>264</v>
      </c>
      <c r="E257" s="23" t="s">
        <v>157</v>
      </c>
      <c r="F257" s="23"/>
      <c r="G257" s="60">
        <f>G258</f>
        <v>3331.3</v>
      </c>
      <c r="H257" s="60">
        <f>H258</f>
        <v>3298.7000000000003</v>
      </c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</row>
    <row r="258" spans="1:20" ht="16.5">
      <c r="A258" s="81" t="s">
        <v>277</v>
      </c>
      <c r="B258" s="33">
        <v>805</v>
      </c>
      <c r="C258" s="23" t="s">
        <v>199</v>
      </c>
      <c r="D258" s="23" t="s">
        <v>264</v>
      </c>
      <c r="E258" s="23" t="s">
        <v>274</v>
      </c>
      <c r="F258" s="23"/>
      <c r="G258" s="60">
        <f>G259+G261+G263</f>
        <v>3331.3</v>
      </c>
      <c r="H258" s="60">
        <f>H259+H261+H263</f>
        <v>3298.7000000000003</v>
      </c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</row>
    <row r="259" spans="1:20" ht="49.5">
      <c r="A259" s="75" t="s">
        <v>74</v>
      </c>
      <c r="B259" s="33">
        <v>805</v>
      </c>
      <c r="C259" s="23" t="s">
        <v>199</v>
      </c>
      <c r="D259" s="23" t="s">
        <v>264</v>
      </c>
      <c r="E259" s="23" t="s">
        <v>73</v>
      </c>
      <c r="F259" s="23"/>
      <c r="G259" s="60">
        <f>G260</f>
        <v>3070.8</v>
      </c>
      <c r="H259" s="60">
        <f>H260</f>
        <v>3070.8</v>
      </c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</row>
    <row r="260" spans="1:20" ht="16.5">
      <c r="A260" s="61" t="s">
        <v>219</v>
      </c>
      <c r="B260" s="33">
        <v>805</v>
      </c>
      <c r="C260" s="23" t="s">
        <v>199</v>
      </c>
      <c r="D260" s="23" t="s">
        <v>264</v>
      </c>
      <c r="E260" s="23" t="s">
        <v>73</v>
      </c>
      <c r="F260" s="23" t="s">
        <v>305</v>
      </c>
      <c r="G260" s="60">
        <v>3070.8</v>
      </c>
      <c r="H260" s="60">
        <v>3070.8</v>
      </c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</row>
    <row r="261" spans="1:20" ht="49.5">
      <c r="A261" s="61" t="s">
        <v>190</v>
      </c>
      <c r="B261" s="33">
        <v>805</v>
      </c>
      <c r="C261" s="23" t="s">
        <v>199</v>
      </c>
      <c r="D261" s="23" t="s">
        <v>264</v>
      </c>
      <c r="E261" s="23" t="s">
        <v>189</v>
      </c>
      <c r="F261" s="23"/>
      <c r="G261" s="60">
        <f>G262</f>
        <v>227.9</v>
      </c>
      <c r="H261" s="60">
        <f>H262</f>
        <v>227.9</v>
      </c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</row>
    <row r="262" spans="1:20" ht="16.5">
      <c r="A262" s="61" t="s">
        <v>219</v>
      </c>
      <c r="B262" s="33">
        <v>805</v>
      </c>
      <c r="C262" s="23" t="s">
        <v>199</v>
      </c>
      <c r="D262" s="23" t="s">
        <v>264</v>
      </c>
      <c r="E262" s="23" t="s">
        <v>189</v>
      </c>
      <c r="F262" s="23" t="s">
        <v>305</v>
      </c>
      <c r="G262" s="60">
        <v>227.9</v>
      </c>
      <c r="H262" s="60">
        <v>227.9</v>
      </c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</row>
    <row r="263" spans="1:20" ht="49.5">
      <c r="A263" s="75" t="s">
        <v>194</v>
      </c>
      <c r="B263" s="33">
        <v>805</v>
      </c>
      <c r="C263" s="23" t="s">
        <v>199</v>
      </c>
      <c r="D263" s="23" t="s">
        <v>264</v>
      </c>
      <c r="E263" s="23" t="s">
        <v>193</v>
      </c>
      <c r="F263" s="23"/>
      <c r="G263" s="60">
        <f>G264</f>
        <v>32.6</v>
      </c>
      <c r="H263" s="60">
        <f>H264</f>
        <v>0</v>
      </c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</row>
    <row r="264" spans="1:20" ht="16.5">
      <c r="A264" s="61" t="s">
        <v>219</v>
      </c>
      <c r="B264" s="33">
        <v>805</v>
      </c>
      <c r="C264" s="23" t="s">
        <v>199</v>
      </c>
      <c r="D264" s="23" t="s">
        <v>264</v>
      </c>
      <c r="E264" s="23" t="s">
        <v>193</v>
      </c>
      <c r="F264" s="23" t="s">
        <v>305</v>
      </c>
      <c r="G264" s="60">
        <v>32.6</v>
      </c>
      <c r="H264" s="60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</row>
    <row r="265" spans="1:20" ht="16.5">
      <c r="A265" s="61" t="s">
        <v>284</v>
      </c>
      <c r="B265" s="33">
        <v>805</v>
      </c>
      <c r="C265" s="23" t="s">
        <v>199</v>
      </c>
      <c r="D265" s="23" t="s">
        <v>264</v>
      </c>
      <c r="E265" s="23" t="s">
        <v>285</v>
      </c>
      <c r="F265" s="23"/>
      <c r="G265" s="60">
        <f>G266</f>
        <v>162345.7</v>
      </c>
      <c r="H265" s="60">
        <f>H266</f>
        <v>162345.7</v>
      </c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</row>
    <row r="266" spans="1:20" ht="33">
      <c r="A266" s="61" t="s">
        <v>288</v>
      </c>
      <c r="B266" s="33">
        <v>805</v>
      </c>
      <c r="C266" s="23" t="s">
        <v>199</v>
      </c>
      <c r="D266" s="23" t="s">
        <v>264</v>
      </c>
      <c r="E266" s="23" t="s">
        <v>287</v>
      </c>
      <c r="F266" s="23"/>
      <c r="G266" s="60">
        <f>G267+G270</f>
        <v>162345.7</v>
      </c>
      <c r="H266" s="60">
        <f>H267+H270</f>
        <v>162345.7</v>
      </c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</row>
    <row r="267" spans="1:20" ht="132">
      <c r="A267" s="8" t="s">
        <v>364</v>
      </c>
      <c r="B267" s="33">
        <v>805</v>
      </c>
      <c r="C267" s="23" t="s">
        <v>199</v>
      </c>
      <c r="D267" s="23" t="s">
        <v>264</v>
      </c>
      <c r="E267" s="23" t="s">
        <v>289</v>
      </c>
      <c r="F267" s="23"/>
      <c r="G267" s="60">
        <f>SUM(G268:G269)</f>
        <v>82053.59999999999</v>
      </c>
      <c r="H267" s="60">
        <f>SUM(H268:H269)</f>
        <v>82053.59999999999</v>
      </c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</row>
    <row r="268" spans="1:20" ht="16.5">
      <c r="A268" s="61" t="s">
        <v>219</v>
      </c>
      <c r="B268" s="33">
        <v>805</v>
      </c>
      <c r="C268" s="23" t="s">
        <v>199</v>
      </c>
      <c r="D268" s="23" t="s">
        <v>264</v>
      </c>
      <c r="E268" s="23" t="s">
        <v>289</v>
      </c>
      <c r="F268" s="23" t="s">
        <v>305</v>
      </c>
      <c r="G268" s="60">
        <v>1719.9</v>
      </c>
      <c r="H268" s="60">
        <v>1719.9</v>
      </c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</row>
    <row r="269" spans="1:20" ht="53.25" customHeight="1">
      <c r="A269" s="61" t="s">
        <v>309</v>
      </c>
      <c r="B269" s="33">
        <v>805</v>
      </c>
      <c r="C269" s="23" t="s">
        <v>199</v>
      </c>
      <c r="D269" s="23" t="s">
        <v>264</v>
      </c>
      <c r="E269" s="23" t="s">
        <v>289</v>
      </c>
      <c r="F269" s="23" t="s">
        <v>20</v>
      </c>
      <c r="G269" s="60">
        <v>80333.7</v>
      </c>
      <c r="H269" s="60">
        <v>80333.7</v>
      </c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</row>
    <row r="270" spans="1:20" ht="104.25" customHeight="1">
      <c r="A270" s="86" t="s">
        <v>48</v>
      </c>
      <c r="B270" s="33">
        <v>805</v>
      </c>
      <c r="C270" s="23" t="s">
        <v>199</v>
      </c>
      <c r="D270" s="23" t="s">
        <v>264</v>
      </c>
      <c r="E270" s="23" t="s">
        <v>176</v>
      </c>
      <c r="F270" s="23"/>
      <c r="G270" s="60">
        <f>SUM(G271:G272)</f>
        <v>80292.1</v>
      </c>
      <c r="H270" s="60">
        <f>SUM(H271:H272)</f>
        <v>80292.1</v>
      </c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</row>
    <row r="271" spans="1:20" ht="16.5">
      <c r="A271" s="61" t="s">
        <v>219</v>
      </c>
      <c r="B271" s="33">
        <v>805</v>
      </c>
      <c r="C271" s="23" t="s">
        <v>199</v>
      </c>
      <c r="D271" s="23" t="s">
        <v>264</v>
      </c>
      <c r="E271" s="23" t="s">
        <v>176</v>
      </c>
      <c r="F271" s="23" t="s">
        <v>305</v>
      </c>
      <c r="G271" s="60">
        <v>249.6</v>
      </c>
      <c r="H271" s="60">
        <v>249.6</v>
      </c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</row>
    <row r="272" spans="1:20" ht="54" customHeight="1">
      <c r="A272" s="61" t="s">
        <v>309</v>
      </c>
      <c r="B272" s="33">
        <v>805</v>
      </c>
      <c r="C272" s="23" t="s">
        <v>199</v>
      </c>
      <c r="D272" s="23" t="s">
        <v>264</v>
      </c>
      <c r="E272" s="23" t="s">
        <v>176</v>
      </c>
      <c r="F272" s="23" t="s">
        <v>20</v>
      </c>
      <c r="G272" s="60">
        <v>80042.5</v>
      </c>
      <c r="H272" s="60">
        <v>80042.5</v>
      </c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</row>
    <row r="273" spans="1:20" ht="16.5">
      <c r="A273" s="77" t="s">
        <v>215</v>
      </c>
      <c r="B273" s="33">
        <v>805</v>
      </c>
      <c r="C273" s="23" t="s">
        <v>199</v>
      </c>
      <c r="D273" s="23" t="s">
        <v>199</v>
      </c>
      <c r="E273" s="23"/>
      <c r="F273" s="23"/>
      <c r="G273" s="60">
        <f aca="true" t="shared" si="17" ref="G273:H275">G274</f>
        <v>12683.4</v>
      </c>
      <c r="H273" s="60">
        <f t="shared" si="17"/>
        <v>12683.4</v>
      </c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</row>
    <row r="274" spans="1:20" ht="16.5">
      <c r="A274" s="61" t="s">
        <v>284</v>
      </c>
      <c r="B274" s="33">
        <v>805</v>
      </c>
      <c r="C274" s="23" t="s">
        <v>199</v>
      </c>
      <c r="D274" s="23" t="s">
        <v>199</v>
      </c>
      <c r="E274" s="23" t="s">
        <v>285</v>
      </c>
      <c r="F274" s="23"/>
      <c r="G274" s="60">
        <f t="shared" si="17"/>
        <v>12683.4</v>
      </c>
      <c r="H274" s="60">
        <f t="shared" si="17"/>
        <v>12683.4</v>
      </c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</row>
    <row r="275" spans="1:20" ht="33">
      <c r="A275" s="61" t="s">
        <v>288</v>
      </c>
      <c r="B275" s="33">
        <v>805</v>
      </c>
      <c r="C275" s="23" t="s">
        <v>199</v>
      </c>
      <c r="D275" s="23" t="s">
        <v>199</v>
      </c>
      <c r="E275" s="23" t="s">
        <v>287</v>
      </c>
      <c r="F275" s="23"/>
      <c r="G275" s="60">
        <f t="shared" si="17"/>
        <v>12683.4</v>
      </c>
      <c r="H275" s="60">
        <f t="shared" si="17"/>
        <v>12683.4</v>
      </c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</row>
    <row r="276" spans="1:20" ht="141" customHeight="1">
      <c r="A276" s="8" t="s">
        <v>364</v>
      </c>
      <c r="B276" s="33">
        <v>805</v>
      </c>
      <c r="C276" s="23" t="s">
        <v>199</v>
      </c>
      <c r="D276" s="23" t="s">
        <v>199</v>
      </c>
      <c r="E276" s="23" t="s">
        <v>289</v>
      </c>
      <c r="F276" s="23"/>
      <c r="G276" s="60">
        <f>SUM(G277:G277)</f>
        <v>12683.4</v>
      </c>
      <c r="H276" s="60">
        <f>SUM(H277:H277)</f>
        <v>12683.4</v>
      </c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</row>
    <row r="277" spans="1:20" ht="16.5">
      <c r="A277" s="61" t="s">
        <v>377</v>
      </c>
      <c r="B277" s="33">
        <v>805</v>
      </c>
      <c r="C277" s="23" t="s">
        <v>199</v>
      </c>
      <c r="D277" s="23" t="s">
        <v>199</v>
      </c>
      <c r="E277" s="23" t="s">
        <v>289</v>
      </c>
      <c r="F277" s="23" t="s">
        <v>378</v>
      </c>
      <c r="G277" s="60">
        <v>12683.4</v>
      </c>
      <c r="H277" s="60">
        <v>12683.4</v>
      </c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</row>
    <row r="278" spans="1:20" ht="16.5">
      <c r="A278" s="77" t="s">
        <v>336</v>
      </c>
      <c r="B278" s="33">
        <v>805</v>
      </c>
      <c r="C278" s="23" t="s">
        <v>199</v>
      </c>
      <c r="D278" s="23" t="s">
        <v>294</v>
      </c>
      <c r="E278" s="23"/>
      <c r="F278" s="23"/>
      <c r="G278" s="60">
        <f>G279+G285+G288+G294+G282</f>
        <v>160071.9</v>
      </c>
      <c r="H278" s="60">
        <f>H279+H285+H288+H294+H282</f>
        <v>116011.7</v>
      </c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</row>
    <row r="279" spans="1:20" ht="49.5">
      <c r="A279" s="61" t="s">
        <v>311</v>
      </c>
      <c r="B279" s="33">
        <v>805</v>
      </c>
      <c r="C279" s="23" t="s">
        <v>199</v>
      </c>
      <c r="D279" s="23" t="s">
        <v>294</v>
      </c>
      <c r="E279" s="23" t="s">
        <v>290</v>
      </c>
      <c r="F279" s="23"/>
      <c r="G279" s="60">
        <f>SUM(G280)</f>
        <v>16759.1</v>
      </c>
      <c r="H279" s="60">
        <f>SUM(H280)</f>
        <v>16759.1</v>
      </c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</row>
    <row r="280" spans="1:20" ht="16.5">
      <c r="A280" s="61" t="s">
        <v>315</v>
      </c>
      <c r="B280" s="33">
        <v>805</v>
      </c>
      <c r="C280" s="23" t="s">
        <v>199</v>
      </c>
      <c r="D280" s="23" t="s">
        <v>342</v>
      </c>
      <c r="E280" s="23" t="s">
        <v>292</v>
      </c>
      <c r="F280" s="23"/>
      <c r="G280" s="60">
        <f>SUM(G281)</f>
        <v>16759.1</v>
      </c>
      <c r="H280" s="60">
        <f>SUM(H281)</f>
        <v>16759.1</v>
      </c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</row>
    <row r="281" spans="1:20" ht="16.5">
      <c r="A281" s="61" t="s">
        <v>313</v>
      </c>
      <c r="B281" s="33">
        <v>805</v>
      </c>
      <c r="C281" s="23" t="s">
        <v>199</v>
      </c>
      <c r="D281" s="23" t="s">
        <v>294</v>
      </c>
      <c r="E281" s="23" t="s">
        <v>292</v>
      </c>
      <c r="F281" s="23" t="s">
        <v>35</v>
      </c>
      <c r="G281" s="60">
        <v>16759.1</v>
      </c>
      <c r="H281" s="60">
        <v>16759.1</v>
      </c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</row>
    <row r="282" spans="1:20" ht="16.5">
      <c r="A282" s="125" t="s">
        <v>402</v>
      </c>
      <c r="B282" s="33">
        <v>805</v>
      </c>
      <c r="C282" s="23" t="s">
        <v>199</v>
      </c>
      <c r="D282" s="23" t="s">
        <v>294</v>
      </c>
      <c r="E282" s="23" t="s">
        <v>390</v>
      </c>
      <c r="F282" s="23"/>
      <c r="G282" s="60">
        <f>G283</f>
        <v>2245.1</v>
      </c>
      <c r="H282" s="60">
        <f>H283</f>
        <v>2278.7</v>
      </c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</row>
    <row r="283" spans="1:20" ht="16.5">
      <c r="A283" s="126" t="s">
        <v>102</v>
      </c>
      <c r="B283" s="33">
        <v>805</v>
      </c>
      <c r="C283" s="23" t="s">
        <v>199</v>
      </c>
      <c r="D283" s="23" t="s">
        <v>294</v>
      </c>
      <c r="E283" s="23" t="s">
        <v>391</v>
      </c>
      <c r="F283" s="23"/>
      <c r="G283" s="60">
        <f>G284</f>
        <v>2245.1</v>
      </c>
      <c r="H283" s="60">
        <f>H284</f>
        <v>2278.7</v>
      </c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</row>
    <row r="284" spans="1:20" ht="49.5">
      <c r="A284" s="61" t="s">
        <v>309</v>
      </c>
      <c r="B284" s="33">
        <v>805</v>
      </c>
      <c r="C284" s="23" t="s">
        <v>199</v>
      </c>
      <c r="D284" s="23" t="s">
        <v>294</v>
      </c>
      <c r="E284" s="23" t="s">
        <v>391</v>
      </c>
      <c r="F284" s="23" t="s">
        <v>20</v>
      </c>
      <c r="G284" s="60">
        <v>2245.1</v>
      </c>
      <c r="H284" s="60">
        <v>2278.7</v>
      </c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</row>
    <row r="285" spans="1:20" ht="51" customHeight="1">
      <c r="A285" s="61" t="s">
        <v>62</v>
      </c>
      <c r="B285" s="33">
        <v>805</v>
      </c>
      <c r="C285" s="23" t="s">
        <v>199</v>
      </c>
      <c r="D285" s="23" t="s">
        <v>294</v>
      </c>
      <c r="E285" s="23" t="s">
        <v>206</v>
      </c>
      <c r="F285" s="23"/>
      <c r="G285" s="60">
        <f>G286</f>
        <v>49928.4</v>
      </c>
      <c r="H285" s="60">
        <f>H286</f>
        <v>50150.6</v>
      </c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</row>
    <row r="286" spans="1:20" ht="16.5">
      <c r="A286" s="77" t="s">
        <v>102</v>
      </c>
      <c r="B286" s="33">
        <v>805</v>
      </c>
      <c r="C286" s="23" t="s">
        <v>199</v>
      </c>
      <c r="D286" s="23" t="s">
        <v>294</v>
      </c>
      <c r="E286" s="23" t="s">
        <v>207</v>
      </c>
      <c r="F286" s="23"/>
      <c r="G286" s="60">
        <f>G287</f>
        <v>49928.4</v>
      </c>
      <c r="H286" s="60">
        <f>H287</f>
        <v>50150.6</v>
      </c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</row>
    <row r="287" spans="1:20" ht="49.5">
      <c r="A287" s="61" t="s">
        <v>309</v>
      </c>
      <c r="B287" s="33">
        <v>805</v>
      </c>
      <c r="C287" s="23" t="s">
        <v>199</v>
      </c>
      <c r="D287" s="23" t="s">
        <v>294</v>
      </c>
      <c r="E287" s="23" t="s">
        <v>207</v>
      </c>
      <c r="F287" s="23" t="s">
        <v>20</v>
      </c>
      <c r="G287" s="60">
        <v>49928.4</v>
      </c>
      <c r="H287" s="60">
        <v>50150.6</v>
      </c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</row>
    <row r="288" spans="1:20" ht="16.5">
      <c r="A288" s="61" t="s">
        <v>284</v>
      </c>
      <c r="B288" s="33">
        <v>805</v>
      </c>
      <c r="C288" s="23" t="s">
        <v>199</v>
      </c>
      <c r="D288" s="23" t="s">
        <v>294</v>
      </c>
      <c r="E288" s="23" t="s">
        <v>285</v>
      </c>
      <c r="F288" s="23"/>
      <c r="G288" s="60">
        <f>G292+G289</f>
        <v>36625.8</v>
      </c>
      <c r="H288" s="60">
        <f>H292+H289</f>
        <v>36625.8</v>
      </c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</row>
    <row r="289" spans="1:20" ht="36.75" customHeight="1">
      <c r="A289" s="61" t="s">
        <v>288</v>
      </c>
      <c r="B289" s="33">
        <v>805</v>
      </c>
      <c r="C289" s="23" t="s">
        <v>199</v>
      </c>
      <c r="D289" s="23" t="s">
        <v>294</v>
      </c>
      <c r="E289" s="23" t="s">
        <v>287</v>
      </c>
      <c r="F289" s="23"/>
      <c r="G289" s="60">
        <f>G290</f>
        <v>30796</v>
      </c>
      <c r="H289" s="60">
        <f>H290</f>
        <v>30796</v>
      </c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</row>
    <row r="290" spans="1:20" ht="85.5" customHeight="1">
      <c r="A290" s="61" t="s">
        <v>8</v>
      </c>
      <c r="B290" s="33">
        <v>805</v>
      </c>
      <c r="C290" s="23" t="s">
        <v>199</v>
      </c>
      <c r="D290" s="23" t="s">
        <v>294</v>
      </c>
      <c r="E290" s="23" t="s">
        <v>7</v>
      </c>
      <c r="F290" s="23"/>
      <c r="G290" s="60">
        <f>G291</f>
        <v>30796</v>
      </c>
      <c r="H290" s="60">
        <f>H291</f>
        <v>30796</v>
      </c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</row>
    <row r="291" spans="1:20" ht="52.5" customHeight="1">
      <c r="A291" s="61" t="s">
        <v>309</v>
      </c>
      <c r="B291" s="33">
        <v>805</v>
      </c>
      <c r="C291" s="23" t="s">
        <v>199</v>
      </c>
      <c r="D291" s="23" t="s">
        <v>294</v>
      </c>
      <c r="E291" s="23" t="s">
        <v>7</v>
      </c>
      <c r="F291" s="23" t="s">
        <v>20</v>
      </c>
      <c r="G291" s="60">
        <v>30796</v>
      </c>
      <c r="H291" s="60">
        <v>30796</v>
      </c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</row>
    <row r="292" spans="1:20" ht="41.25" customHeight="1">
      <c r="A292" s="61" t="s">
        <v>43</v>
      </c>
      <c r="B292" s="33">
        <v>805</v>
      </c>
      <c r="C292" s="23" t="s">
        <v>199</v>
      </c>
      <c r="D292" s="23" t="s">
        <v>294</v>
      </c>
      <c r="E292" s="23" t="s">
        <v>25</v>
      </c>
      <c r="F292" s="23"/>
      <c r="G292" s="60">
        <f>G293</f>
        <v>5829.8</v>
      </c>
      <c r="H292" s="60">
        <f>H293</f>
        <v>5829.8</v>
      </c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</row>
    <row r="293" spans="1:20" ht="16.5">
      <c r="A293" s="61" t="s">
        <v>313</v>
      </c>
      <c r="B293" s="33">
        <v>805</v>
      </c>
      <c r="C293" s="23" t="s">
        <v>199</v>
      </c>
      <c r="D293" s="23" t="s">
        <v>294</v>
      </c>
      <c r="E293" s="23" t="s">
        <v>25</v>
      </c>
      <c r="F293" s="23" t="s">
        <v>35</v>
      </c>
      <c r="G293" s="60">
        <v>5829.8</v>
      </c>
      <c r="H293" s="60">
        <v>5829.8</v>
      </c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</row>
    <row r="294" spans="1:20" ht="16.5">
      <c r="A294" s="77" t="s">
        <v>106</v>
      </c>
      <c r="B294" s="33">
        <v>805</v>
      </c>
      <c r="C294" s="23" t="s">
        <v>199</v>
      </c>
      <c r="D294" s="23" t="s">
        <v>294</v>
      </c>
      <c r="E294" s="23" t="s">
        <v>115</v>
      </c>
      <c r="F294" s="23"/>
      <c r="G294" s="60">
        <f>G295+G313</f>
        <v>54513.5</v>
      </c>
      <c r="H294" s="60">
        <f>H295+H313</f>
        <v>10197.5</v>
      </c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</row>
    <row r="295" spans="1:20" ht="16.5">
      <c r="A295" s="77" t="s">
        <v>90</v>
      </c>
      <c r="B295" s="33">
        <v>805</v>
      </c>
      <c r="C295" s="23" t="s">
        <v>199</v>
      </c>
      <c r="D295" s="23" t="s">
        <v>294</v>
      </c>
      <c r="E295" s="23" t="s">
        <v>116</v>
      </c>
      <c r="F295" s="23"/>
      <c r="G295" s="60">
        <f>G296+G298+G304+G308+G310+G302</f>
        <v>23190.299999999996</v>
      </c>
      <c r="H295" s="60">
        <f>H296+H298+H304+H308+H310+H302</f>
        <v>10197.5</v>
      </c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</row>
    <row r="296" spans="1:20" ht="16.5">
      <c r="A296" s="77" t="s">
        <v>36</v>
      </c>
      <c r="B296" s="33">
        <v>805</v>
      </c>
      <c r="C296" s="23" t="s">
        <v>199</v>
      </c>
      <c r="D296" s="23" t="s">
        <v>294</v>
      </c>
      <c r="E296" s="23" t="s">
        <v>120</v>
      </c>
      <c r="F296" s="23"/>
      <c r="G296" s="60">
        <f>G297</f>
        <v>1676.7</v>
      </c>
      <c r="H296" s="60">
        <f>H297</f>
        <v>1618</v>
      </c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</row>
    <row r="297" spans="1:20" ht="16.5">
      <c r="A297" s="61" t="s">
        <v>308</v>
      </c>
      <c r="B297" s="33">
        <v>805</v>
      </c>
      <c r="C297" s="23" t="s">
        <v>199</v>
      </c>
      <c r="D297" s="23" t="s">
        <v>294</v>
      </c>
      <c r="E297" s="23" t="s">
        <v>120</v>
      </c>
      <c r="F297" s="23" t="s">
        <v>279</v>
      </c>
      <c r="G297" s="60">
        <v>1676.7</v>
      </c>
      <c r="H297" s="60">
        <v>1618</v>
      </c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</row>
    <row r="298" spans="1:20" ht="16.5">
      <c r="A298" s="75" t="s">
        <v>256</v>
      </c>
      <c r="B298" s="33">
        <v>805</v>
      </c>
      <c r="C298" s="23" t="s">
        <v>199</v>
      </c>
      <c r="D298" s="23" t="s">
        <v>294</v>
      </c>
      <c r="E298" s="23" t="s">
        <v>118</v>
      </c>
      <c r="F298" s="23"/>
      <c r="G298" s="60">
        <f>G300+G301+G299</f>
        <v>737.1</v>
      </c>
      <c r="H298" s="60">
        <f>H300+H301+H299</f>
        <v>737.0999999999999</v>
      </c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</row>
    <row r="299" spans="1:20" ht="16.5">
      <c r="A299" s="77" t="s">
        <v>246</v>
      </c>
      <c r="B299" s="33">
        <v>805</v>
      </c>
      <c r="C299" s="23" t="s">
        <v>199</v>
      </c>
      <c r="D299" s="23" t="s">
        <v>294</v>
      </c>
      <c r="E299" s="23" t="s">
        <v>118</v>
      </c>
      <c r="F299" s="23" t="s">
        <v>334</v>
      </c>
      <c r="G299" s="60">
        <v>104</v>
      </c>
      <c r="H299" s="60">
        <v>166.7</v>
      </c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</row>
    <row r="300" spans="1:20" ht="16.5">
      <c r="A300" s="61" t="s">
        <v>77</v>
      </c>
      <c r="B300" s="33">
        <v>805</v>
      </c>
      <c r="C300" s="23" t="s">
        <v>199</v>
      </c>
      <c r="D300" s="23" t="s">
        <v>294</v>
      </c>
      <c r="E300" s="23" t="s">
        <v>118</v>
      </c>
      <c r="F300" s="23" t="s">
        <v>19</v>
      </c>
      <c r="G300" s="60">
        <v>4.5</v>
      </c>
      <c r="H300" s="60">
        <v>4.5</v>
      </c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</row>
    <row r="301" spans="1:20" ht="16.5">
      <c r="A301" s="61" t="s">
        <v>308</v>
      </c>
      <c r="B301" s="33">
        <v>805</v>
      </c>
      <c r="C301" s="23" t="s">
        <v>199</v>
      </c>
      <c r="D301" s="23" t="s">
        <v>294</v>
      </c>
      <c r="E301" s="23" t="s">
        <v>118</v>
      </c>
      <c r="F301" s="23" t="s">
        <v>279</v>
      </c>
      <c r="G301" s="60">
        <v>628.6</v>
      </c>
      <c r="H301" s="60">
        <v>565.9</v>
      </c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</row>
    <row r="302" spans="1:20" ht="16.5">
      <c r="A302" s="79" t="s">
        <v>411</v>
      </c>
      <c r="B302" s="33">
        <v>805</v>
      </c>
      <c r="C302" s="23" t="s">
        <v>199</v>
      </c>
      <c r="D302" s="23" t="s">
        <v>294</v>
      </c>
      <c r="E302" s="23" t="s">
        <v>119</v>
      </c>
      <c r="F302" s="23"/>
      <c r="G302" s="60">
        <f>G303</f>
        <v>249.6</v>
      </c>
      <c r="H302" s="60">
        <f>H303</f>
        <v>0</v>
      </c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</row>
    <row r="303" spans="1:20" ht="16.5">
      <c r="A303" s="61" t="s">
        <v>308</v>
      </c>
      <c r="B303" s="33">
        <v>805</v>
      </c>
      <c r="C303" s="23" t="s">
        <v>199</v>
      </c>
      <c r="D303" s="23" t="s">
        <v>294</v>
      </c>
      <c r="E303" s="23" t="s">
        <v>119</v>
      </c>
      <c r="F303" s="23" t="s">
        <v>279</v>
      </c>
      <c r="G303" s="60">
        <v>249.6</v>
      </c>
      <c r="H303" s="60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</row>
    <row r="304" spans="1:20" ht="49.5">
      <c r="A304" s="61" t="s">
        <v>10</v>
      </c>
      <c r="B304" s="33">
        <v>805</v>
      </c>
      <c r="C304" s="23" t="s">
        <v>199</v>
      </c>
      <c r="D304" s="23" t="s">
        <v>294</v>
      </c>
      <c r="E304" s="23" t="s">
        <v>224</v>
      </c>
      <c r="F304" s="23"/>
      <c r="G304" s="60">
        <f>G305+G306+G307</f>
        <v>4775</v>
      </c>
      <c r="H304" s="60">
        <f>H305+H306+H307</f>
        <v>7842.4</v>
      </c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</row>
    <row r="305" spans="1:20" ht="16.5">
      <c r="A305" s="61" t="s">
        <v>313</v>
      </c>
      <c r="B305" s="33">
        <v>805</v>
      </c>
      <c r="C305" s="23" t="s">
        <v>199</v>
      </c>
      <c r="D305" s="23" t="s">
        <v>294</v>
      </c>
      <c r="E305" s="23" t="s">
        <v>224</v>
      </c>
      <c r="F305" s="23" t="s">
        <v>35</v>
      </c>
      <c r="G305" s="60">
        <v>119.2</v>
      </c>
      <c r="H305" s="60">
        <v>124.4</v>
      </c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</row>
    <row r="306" spans="1:20" ht="16.5">
      <c r="A306" s="61" t="s">
        <v>77</v>
      </c>
      <c r="B306" s="33">
        <v>805</v>
      </c>
      <c r="C306" s="23" t="s">
        <v>199</v>
      </c>
      <c r="D306" s="23" t="s">
        <v>294</v>
      </c>
      <c r="E306" s="23" t="s">
        <v>224</v>
      </c>
      <c r="F306" s="23" t="s">
        <v>19</v>
      </c>
      <c r="G306" s="60">
        <v>118.3</v>
      </c>
      <c r="H306" s="60">
        <v>76.3</v>
      </c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</row>
    <row r="307" spans="1:20" ht="16.5">
      <c r="A307" s="61" t="s">
        <v>308</v>
      </c>
      <c r="B307" s="33">
        <v>805</v>
      </c>
      <c r="C307" s="23" t="s">
        <v>199</v>
      </c>
      <c r="D307" s="23" t="s">
        <v>294</v>
      </c>
      <c r="E307" s="23" t="s">
        <v>224</v>
      </c>
      <c r="F307" s="23" t="s">
        <v>279</v>
      </c>
      <c r="G307" s="60">
        <v>4537.5</v>
      </c>
      <c r="H307" s="60">
        <v>7641.7</v>
      </c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</row>
    <row r="308" spans="1:20" ht="49.5">
      <c r="A308" s="61" t="s">
        <v>234</v>
      </c>
      <c r="B308" s="33">
        <v>805</v>
      </c>
      <c r="C308" s="23" t="s">
        <v>199</v>
      </c>
      <c r="D308" s="23" t="s">
        <v>294</v>
      </c>
      <c r="E308" s="23" t="s">
        <v>99</v>
      </c>
      <c r="F308" s="23"/>
      <c r="G308" s="60">
        <f>G309</f>
        <v>9400</v>
      </c>
      <c r="H308" s="60">
        <f>H309</f>
        <v>0</v>
      </c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</row>
    <row r="309" spans="1:20" ht="16.5">
      <c r="A309" s="61" t="s">
        <v>308</v>
      </c>
      <c r="B309" s="33">
        <v>805</v>
      </c>
      <c r="C309" s="23" t="s">
        <v>199</v>
      </c>
      <c r="D309" s="23" t="s">
        <v>294</v>
      </c>
      <c r="E309" s="23" t="s">
        <v>99</v>
      </c>
      <c r="F309" s="23" t="s">
        <v>279</v>
      </c>
      <c r="G309" s="60">
        <v>9400</v>
      </c>
      <c r="H309" s="60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</row>
    <row r="310" spans="1:20" ht="16.5">
      <c r="A310" s="8" t="s">
        <v>227</v>
      </c>
      <c r="B310" s="33">
        <v>805</v>
      </c>
      <c r="C310" s="23" t="s">
        <v>199</v>
      </c>
      <c r="D310" s="23" t="s">
        <v>294</v>
      </c>
      <c r="E310" s="23" t="s">
        <v>100</v>
      </c>
      <c r="F310" s="23"/>
      <c r="G310" s="60">
        <f>G311+G312</f>
        <v>6351.9</v>
      </c>
      <c r="H310" s="60">
        <f>H311+H312</f>
        <v>0</v>
      </c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</row>
    <row r="311" spans="1:20" ht="16.5">
      <c r="A311" s="61" t="s">
        <v>77</v>
      </c>
      <c r="B311" s="33">
        <v>805</v>
      </c>
      <c r="C311" s="23" t="s">
        <v>199</v>
      </c>
      <c r="D311" s="23" t="s">
        <v>294</v>
      </c>
      <c r="E311" s="23" t="s">
        <v>100</v>
      </c>
      <c r="F311" s="23" t="s">
        <v>19</v>
      </c>
      <c r="G311" s="60">
        <v>55</v>
      </c>
      <c r="H311" s="60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</row>
    <row r="312" spans="1:20" ht="16.5">
      <c r="A312" s="61" t="s">
        <v>308</v>
      </c>
      <c r="B312" s="33">
        <v>805</v>
      </c>
      <c r="C312" s="23" t="s">
        <v>199</v>
      </c>
      <c r="D312" s="23" t="s">
        <v>294</v>
      </c>
      <c r="E312" s="23" t="s">
        <v>100</v>
      </c>
      <c r="F312" s="23" t="s">
        <v>279</v>
      </c>
      <c r="G312" s="60">
        <v>6296.9</v>
      </c>
      <c r="H312" s="60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</row>
    <row r="313" spans="1:20" ht="16.5">
      <c r="A313" s="61" t="s">
        <v>236</v>
      </c>
      <c r="B313" s="33">
        <v>805</v>
      </c>
      <c r="C313" s="23" t="s">
        <v>199</v>
      </c>
      <c r="D313" s="23" t="s">
        <v>294</v>
      </c>
      <c r="E313" s="23" t="s">
        <v>208</v>
      </c>
      <c r="F313" s="23"/>
      <c r="G313" s="60">
        <f>G314</f>
        <v>31323.2</v>
      </c>
      <c r="H313" s="60">
        <f>H314</f>
        <v>0</v>
      </c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</row>
    <row r="314" spans="1:20" ht="33">
      <c r="A314" s="61" t="s">
        <v>196</v>
      </c>
      <c r="B314" s="33">
        <v>805</v>
      </c>
      <c r="C314" s="23" t="s">
        <v>199</v>
      </c>
      <c r="D314" s="23" t="s">
        <v>294</v>
      </c>
      <c r="E314" s="23" t="s">
        <v>195</v>
      </c>
      <c r="F314" s="23"/>
      <c r="G314" s="60">
        <f>G315+G316</f>
        <v>31323.2</v>
      </c>
      <c r="H314" s="60">
        <f>H315+H316</f>
        <v>0</v>
      </c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</row>
    <row r="315" spans="1:20" ht="16.5">
      <c r="A315" s="61" t="s">
        <v>77</v>
      </c>
      <c r="B315" s="33">
        <v>805</v>
      </c>
      <c r="C315" s="23" t="s">
        <v>199</v>
      </c>
      <c r="D315" s="23" t="s">
        <v>294</v>
      </c>
      <c r="E315" s="23" t="s">
        <v>195</v>
      </c>
      <c r="F315" s="23" t="s">
        <v>19</v>
      </c>
      <c r="G315" s="60">
        <v>202.2</v>
      </c>
      <c r="H315" s="60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</row>
    <row r="316" spans="1:20" ht="16.5">
      <c r="A316" s="61" t="s">
        <v>308</v>
      </c>
      <c r="B316" s="33">
        <v>805</v>
      </c>
      <c r="C316" s="23" t="s">
        <v>199</v>
      </c>
      <c r="D316" s="23" t="s">
        <v>294</v>
      </c>
      <c r="E316" s="23" t="s">
        <v>195</v>
      </c>
      <c r="F316" s="23" t="s">
        <v>279</v>
      </c>
      <c r="G316" s="60">
        <v>31121</v>
      </c>
      <c r="H316" s="60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</row>
    <row r="317" spans="1:20" ht="16.5">
      <c r="A317" s="77" t="s">
        <v>145</v>
      </c>
      <c r="B317" s="33">
        <v>805</v>
      </c>
      <c r="C317" s="23" t="s">
        <v>179</v>
      </c>
      <c r="D317" s="23"/>
      <c r="E317" s="23"/>
      <c r="F317" s="23"/>
      <c r="G317" s="60">
        <f>G318+G330</f>
        <v>112730.7</v>
      </c>
      <c r="H317" s="60">
        <f>H318+H330</f>
        <v>112730.7</v>
      </c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</row>
    <row r="318" spans="1:20" ht="16.5">
      <c r="A318" s="61" t="s">
        <v>149</v>
      </c>
      <c r="B318" s="33">
        <v>805</v>
      </c>
      <c r="C318" s="23" t="s">
        <v>179</v>
      </c>
      <c r="D318" s="23" t="s">
        <v>265</v>
      </c>
      <c r="E318" s="23"/>
      <c r="F318" s="23"/>
      <c r="G318" s="60">
        <f>SUM(G323)+G319</f>
        <v>17982.800000000003</v>
      </c>
      <c r="H318" s="60">
        <f>SUM(H323)+H319</f>
        <v>17982.800000000003</v>
      </c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</row>
    <row r="319" spans="1:20" ht="16.5">
      <c r="A319" s="81" t="s">
        <v>341</v>
      </c>
      <c r="B319" s="33">
        <v>805</v>
      </c>
      <c r="C319" s="23" t="s">
        <v>179</v>
      </c>
      <c r="D319" s="23" t="s">
        <v>265</v>
      </c>
      <c r="E319" s="23" t="s">
        <v>157</v>
      </c>
      <c r="F319" s="23"/>
      <c r="G319" s="60">
        <f aca="true" t="shared" si="18" ref="G319:H321">G320</f>
        <v>9062.4</v>
      </c>
      <c r="H319" s="60">
        <f t="shared" si="18"/>
        <v>9062.4</v>
      </c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</row>
    <row r="320" spans="1:20" ht="16.5">
      <c r="A320" s="81" t="s">
        <v>277</v>
      </c>
      <c r="B320" s="33">
        <v>805</v>
      </c>
      <c r="C320" s="23" t="s">
        <v>179</v>
      </c>
      <c r="D320" s="23" t="s">
        <v>265</v>
      </c>
      <c r="E320" s="23" t="s">
        <v>274</v>
      </c>
      <c r="F320" s="23"/>
      <c r="G320" s="60">
        <f t="shared" si="18"/>
        <v>9062.4</v>
      </c>
      <c r="H320" s="60">
        <f t="shared" si="18"/>
        <v>9062.4</v>
      </c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</row>
    <row r="321" spans="1:20" ht="33">
      <c r="A321" s="81" t="s">
        <v>393</v>
      </c>
      <c r="B321" s="33">
        <v>805</v>
      </c>
      <c r="C321" s="23" t="s">
        <v>179</v>
      </c>
      <c r="D321" s="23" t="s">
        <v>265</v>
      </c>
      <c r="E321" s="23" t="s">
        <v>392</v>
      </c>
      <c r="F321" s="23"/>
      <c r="G321" s="60">
        <f t="shared" si="18"/>
        <v>9062.4</v>
      </c>
      <c r="H321" s="60">
        <f t="shared" si="18"/>
        <v>9062.4</v>
      </c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</row>
    <row r="322" spans="1:20" ht="16.5">
      <c r="A322" s="81" t="s">
        <v>219</v>
      </c>
      <c r="B322" s="33">
        <v>805</v>
      </c>
      <c r="C322" s="23" t="s">
        <v>179</v>
      </c>
      <c r="D322" s="23" t="s">
        <v>265</v>
      </c>
      <c r="E322" s="23" t="s">
        <v>392</v>
      </c>
      <c r="F322" s="23" t="s">
        <v>305</v>
      </c>
      <c r="G322" s="60">
        <v>9062.4</v>
      </c>
      <c r="H322" s="60">
        <v>9062.4</v>
      </c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</row>
    <row r="323" spans="1:20" ht="16.5">
      <c r="A323" s="61" t="s">
        <v>284</v>
      </c>
      <c r="B323" s="33">
        <v>805</v>
      </c>
      <c r="C323" s="23" t="s">
        <v>179</v>
      </c>
      <c r="D323" s="23" t="s">
        <v>265</v>
      </c>
      <c r="E323" s="23" t="s">
        <v>285</v>
      </c>
      <c r="F323" s="23"/>
      <c r="G323" s="60">
        <f>G324</f>
        <v>8920.400000000001</v>
      </c>
      <c r="H323" s="60">
        <f>H324</f>
        <v>8920.400000000001</v>
      </c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</row>
    <row r="324" spans="1:20" ht="33">
      <c r="A324" s="61" t="s">
        <v>288</v>
      </c>
      <c r="B324" s="33">
        <v>805</v>
      </c>
      <c r="C324" s="23" t="s">
        <v>179</v>
      </c>
      <c r="D324" s="23" t="s">
        <v>265</v>
      </c>
      <c r="E324" s="23" t="s">
        <v>287</v>
      </c>
      <c r="F324" s="23"/>
      <c r="G324" s="60">
        <f>G325+G328</f>
        <v>8920.400000000001</v>
      </c>
      <c r="H324" s="60">
        <f>H325+H328</f>
        <v>8920.400000000001</v>
      </c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</row>
    <row r="325" spans="1:20" ht="137.25" customHeight="1">
      <c r="A325" s="8" t="s">
        <v>364</v>
      </c>
      <c r="B325" s="33">
        <v>805</v>
      </c>
      <c r="C325" s="23" t="s">
        <v>179</v>
      </c>
      <c r="D325" s="23" t="s">
        <v>265</v>
      </c>
      <c r="E325" s="23" t="s">
        <v>289</v>
      </c>
      <c r="F325" s="23"/>
      <c r="G325" s="60">
        <f>SUM(G326:G327)</f>
        <v>4508.6</v>
      </c>
      <c r="H325" s="60">
        <f>SUM(H326:H327)</f>
        <v>4508.6</v>
      </c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</row>
    <row r="326" spans="1:20" ht="16.5">
      <c r="A326" s="77" t="s">
        <v>148</v>
      </c>
      <c r="B326" s="33">
        <v>805</v>
      </c>
      <c r="C326" s="23" t="s">
        <v>179</v>
      </c>
      <c r="D326" s="23" t="s">
        <v>265</v>
      </c>
      <c r="E326" s="23" t="s">
        <v>289</v>
      </c>
      <c r="F326" s="23" t="s">
        <v>305</v>
      </c>
      <c r="G326" s="60">
        <v>2961</v>
      </c>
      <c r="H326" s="60">
        <v>2961</v>
      </c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</row>
    <row r="327" spans="1:20" ht="16.5">
      <c r="A327" s="8" t="s">
        <v>377</v>
      </c>
      <c r="B327" s="33">
        <v>805</v>
      </c>
      <c r="C327" s="23" t="s">
        <v>179</v>
      </c>
      <c r="D327" s="23" t="s">
        <v>265</v>
      </c>
      <c r="E327" s="23" t="s">
        <v>289</v>
      </c>
      <c r="F327" s="23" t="s">
        <v>378</v>
      </c>
      <c r="G327" s="60">
        <v>1547.6</v>
      </c>
      <c r="H327" s="60">
        <v>1547.6</v>
      </c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</row>
    <row r="328" spans="1:20" ht="135" customHeight="1">
      <c r="A328" s="77" t="s">
        <v>56</v>
      </c>
      <c r="B328" s="33">
        <v>805</v>
      </c>
      <c r="C328" s="23" t="s">
        <v>179</v>
      </c>
      <c r="D328" s="23" t="s">
        <v>265</v>
      </c>
      <c r="E328" s="23" t="s">
        <v>177</v>
      </c>
      <c r="F328" s="23"/>
      <c r="G328" s="60">
        <f>G329</f>
        <v>4411.8</v>
      </c>
      <c r="H328" s="60">
        <f>H329</f>
        <v>4411.8</v>
      </c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</row>
    <row r="329" spans="1:20" ht="16.5">
      <c r="A329" s="77" t="s">
        <v>148</v>
      </c>
      <c r="B329" s="33">
        <v>805</v>
      </c>
      <c r="C329" s="23" t="s">
        <v>82</v>
      </c>
      <c r="D329" s="23" t="s">
        <v>265</v>
      </c>
      <c r="E329" s="23" t="s">
        <v>177</v>
      </c>
      <c r="F329" s="23" t="s">
        <v>305</v>
      </c>
      <c r="G329" s="60">
        <v>4411.8</v>
      </c>
      <c r="H329" s="60">
        <v>4411.8</v>
      </c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</row>
    <row r="330" spans="1:20" ht="16.5">
      <c r="A330" s="77" t="s">
        <v>237</v>
      </c>
      <c r="B330" s="33">
        <v>805</v>
      </c>
      <c r="C330" s="23" t="s">
        <v>179</v>
      </c>
      <c r="D330" s="23" t="s">
        <v>266</v>
      </c>
      <c r="E330" s="23"/>
      <c r="F330" s="23"/>
      <c r="G330" s="60">
        <f>G335+G331</f>
        <v>94747.9</v>
      </c>
      <c r="H330" s="60">
        <f>H335+H331</f>
        <v>94747.9</v>
      </c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</row>
    <row r="331" spans="1:20" ht="16.5">
      <c r="A331" s="127" t="s">
        <v>341</v>
      </c>
      <c r="B331" s="33">
        <v>805</v>
      </c>
      <c r="C331" s="23" t="s">
        <v>179</v>
      </c>
      <c r="D331" s="23" t="s">
        <v>266</v>
      </c>
      <c r="E331" s="23" t="s">
        <v>394</v>
      </c>
      <c r="F331" s="23"/>
      <c r="G331" s="60">
        <f aca="true" t="shared" si="19" ref="G331:H333">G332</f>
        <v>14192.6</v>
      </c>
      <c r="H331" s="60">
        <f t="shared" si="19"/>
        <v>14192.6</v>
      </c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</row>
    <row r="332" spans="1:20" ht="16.5">
      <c r="A332" s="127" t="s">
        <v>277</v>
      </c>
      <c r="B332" s="33">
        <v>805</v>
      </c>
      <c r="C332" s="23" t="s">
        <v>179</v>
      </c>
      <c r="D332" s="23" t="s">
        <v>266</v>
      </c>
      <c r="E332" s="23" t="s">
        <v>395</v>
      </c>
      <c r="F332" s="23"/>
      <c r="G332" s="60">
        <f t="shared" si="19"/>
        <v>14192.6</v>
      </c>
      <c r="H332" s="60">
        <f t="shared" si="19"/>
        <v>14192.6</v>
      </c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</row>
    <row r="333" spans="1:20" ht="53.25" customHeight="1">
      <c r="A333" s="75" t="s">
        <v>417</v>
      </c>
      <c r="B333" s="33">
        <v>805</v>
      </c>
      <c r="C333" s="23" t="s">
        <v>179</v>
      </c>
      <c r="D333" s="23" t="s">
        <v>266</v>
      </c>
      <c r="E333" s="23" t="s">
        <v>396</v>
      </c>
      <c r="F333" s="23"/>
      <c r="G333" s="60">
        <f t="shared" si="19"/>
        <v>14192.6</v>
      </c>
      <c r="H333" s="60">
        <f t="shared" si="19"/>
        <v>14192.6</v>
      </c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</row>
    <row r="334" spans="1:20" ht="16.5">
      <c r="A334" s="125" t="s">
        <v>219</v>
      </c>
      <c r="B334" s="33">
        <v>805</v>
      </c>
      <c r="C334" s="23" t="s">
        <v>179</v>
      </c>
      <c r="D334" s="23" t="s">
        <v>266</v>
      </c>
      <c r="E334" s="23" t="s">
        <v>396</v>
      </c>
      <c r="F334" s="23" t="s">
        <v>305</v>
      </c>
      <c r="G334" s="60">
        <v>14192.6</v>
      </c>
      <c r="H334" s="60">
        <v>14192.6</v>
      </c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</row>
    <row r="335" spans="1:20" s="69" customFormat="1" ht="16.5">
      <c r="A335" s="81" t="s">
        <v>213</v>
      </c>
      <c r="B335" s="33">
        <v>805</v>
      </c>
      <c r="C335" s="23" t="s">
        <v>179</v>
      </c>
      <c r="D335" s="23" t="s">
        <v>266</v>
      </c>
      <c r="E335" s="23" t="s">
        <v>172</v>
      </c>
      <c r="F335" s="23"/>
      <c r="G335" s="60">
        <f>G336+G338</f>
        <v>80555.29999999999</v>
      </c>
      <c r="H335" s="60">
        <f>H336+H338</f>
        <v>80555.29999999999</v>
      </c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</row>
    <row r="336" spans="1:20" s="71" customFormat="1" ht="73.5" customHeight="1">
      <c r="A336" s="81" t="s">
        <v>9</v>
      </c>
      <c r="B336" s="33">
        <v>805</v>
      </c>
      <c r="C336" s="23" t="s">
        <v>179</v>
      </c>
      <c r="D336" s="23" t="s">
        <v>266</v>
      </c>
      <c r="E336" s="23" t="s">
        <v>92</v>
      </c>
      <c r="F336" s="23"/>
      <c r="G336" s="60">
        <f>G337</f>
        <v>44711.7</v>
      </c>
      <c r="H336" s="60">
        <f>H337</f>
        <v>44711.7</v>
      </c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</row>
    <row r="337" spans="1:8" s="58" customFormat="1" ht="16.5">
      <c r="A337" s="77" t="s">
        <v>148</v>
      </c>
      <c r="B337" s="33">
        <v>805</v>
      </c>
      <c r="C337" s="23" t="s">
        <v>179</v>
      </c>
      <c r="D337" s="23" t="s">
        <v>266</v>
      </c>
      <c r="E337" s="23" t="s">
        <v>92</v>
      </c>
      <c r="F337" s="23" t="s">
        <v>305</v>
      </c>
      <c r="G337" s="60">
        <v>44711.7</v>
      </c>
      <c r="H337" s="60">
        <v>44711.7</v>
      </c>
    </row>
    <row r="338" spans="1:8" s="58" customFormat="1" ht="33">
      <c r="A338" s="77" t="s">
        <v>238</v>
      </c>
      <c r="B338" s="33">
        <v>805</v>
      </c>
      <c r="C338" s="23" t="s">
        <v>179</v>
      </c>
      <c r="D338" s="23" t="s">
        <v>266</v>
      </c>
      <c r="E338" s="23" t="s">
        <v>16</v>
      </c>
      <c r="F338" s="23"/>
      <c r="G338" s="60">
        <f>G339+G340</f>
        <v>35843.6</v>
      </c>
      <c r="H338" s="60">
        <f>H339+H340</f>
        <v>35843.6</v>
      </c>
    </row>
    <row r="339" spans="1:8" s="58" customFormat="1" ht="16.5">
      <c r="A339" s="77" t="s">
        <v>148</v>
      </c>
      <c r="B339" s="33">
        <v>805</v>
      </c>
      <c r="C339" s="23" t="s">
        <v>179</v>
      </c>
      <c r="D339" s="23" t="s">
        <v>266</v>
      </c>
      <c r="E339" s="23" t="s">
        <v>16</v>
      </c>
      <c r="F339" s="23" t="s">
        <v>305</v>
      </c>
      <c r="G339" s="60">
        <v>22412.3</v>
      </c>
      <c r="H339" s="60">
        <v>22412.3</v>
      </c>
    </row>
    <row r="340" spans="1:8" s="58" customFormat="1" ht="16.5">
      <c r="A340" s="8" t="s">
        <v>377</v>
      </c>
      <c r="B340" s="33">
        <v>805</v>
      </c>
      <c r="C340" s="23" t="s">
        <v>179</v>
      </c>
      <c r="D340" s="23" t="s">
        <v>266</v>
      </c>
      <c r="E340" s="23" t="s">
        <v>16</v>
      </c>
      <c r="F340" s="23" t="s">
        <v>378</v>
      </c>
      <c r="G340" s="60">
        <v>13431.3</v>
      </c>
      <c r="H340" s="60">
        <v>13431.3</v>
      </c>
    </row>
    <row r="341" spans="1:20" ht="16.5">
      <c r="A341" s="78" t="s">
        <v>329</v>
      </c>
      <c r="B341" s="33">
        <v>807</v>
      </c>
      <c r="C341" s="23"/>
      <c r="D341" s="23"/>
      <c r="E341" s="23"/>
      <c r="F341" s="23"/>
      <c r="G341" s="60">
        <f>SUM(G342,G362)</f>
        <v>129258.9</v>
      </c>
      <c r="H341" s="60">
        <f>SUM(H342,H362)</f>
        <v>140958.5</v>
      </c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</row>
    <row r="342" spans="1:20" ht="16.5">
      <c r="A342" s="95" t="s">
        <v>280</v>
      </c>
      <c r="B342" s="33">
        <v>807</v>
      </c>
      <c r="C342" s="23" t="s">
        <v>263</v>
      </c>
      <c r="D342" s="23"/>
      <c r="E342" s="23"/>
      <c r="F342" s="23"/>
      <c r="G342" s="60">
        <f>SUM(G343,G354,G358)</f>
        <v>81288.8</v>
      </c>
      <c r="H342" s="60">
        <f>SUM(H343,H354,H358)</f>
        <v>81296.6</v>
      </c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</row>
    <row r="343" spans="1:20" ht="33">
      <c r="A343" s="77" t="s">
        <v>44</v>
      </c>
      <c r="B343" s="33">
        <v>807</v>
      </c>
      <c r="C343" s="23" t="s">
        <v>263</v>
      </c>
      <c r="D343" s="23" t="s">
        <v>267</v>
      </c>
      <c r="E343" s="23"/>
      <c r="F343" s="23"/>
      <c r="G343" s="60">
        <f>G344+G347+G350</f>
        <v>30988.8</v>
      </c>
      <c r="H343" s="60">
        <f>H344+H347+H350</f>
        <v>30996.600000000002</v>
      </c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</row>
    <row r="344" spans="1:20" ht="49.5">
      <c r="A344" s="61" t="s">
        <v>311</v>
      </c>
      <c r="B344" s="33">
        <v>807</v>
      </c>
      <c r="C344" s="23" t="s">
        <v>263</v>
      </c>
      <c r="D344" s="23" t="s">
        <v>267</v>
      </c>
      <c r="E344" s="23" t="s">
        <v>290</v>
      </c>
      <c r="F344" s="23"/>
      <c r="G344" s="60">
        <f>SUM(G345)</f>
        <v>30534</v>
      </c>
      <c r="H344" s="60">
        <f>SUM(H345)</f>
        <v>30534</v>
      </c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</row>
    <row r="345" spans="1:20" ht="16.5">
      <c r="A345" s="61" t="s">
        <v>315</v>
      </c>
      <c r="B345" s="33">
        <v>807</v>
      </c>
      <c r="C345" s="23" t="s">
        <v>263</v>
      </c>
      <c r="D345" s="23" t="s">
        <v>267</v>
      </c>
      <c r="E345" s="23" t="s">
        <v>292</v>
      </c>
      <c r="F345" s="23"/>
      <c r="G345" s="60">
        <f>SUM(G346)</f>
        <v>30534</v>
      </c>
      <c r="H345" s="60">
        <f>SUM(H346)</f>
        <v>30534</v>
      </c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</row>
    <row r="346" spans="1:20" ht="16.5">
      <c r="A346" s="61" t="s">
        <v>313</v>
      </c>
      <c r="B346" s="33">
        <v>807</v>
      </c>
      <c r="C346" s="23" t="s">
        <v>263</v>
      </c>
      <c r="D346" s="23" t="s">
        <v>267</v>
      </c>
      <c r="E346" s="23" t="s">
        <v>292</v>
      </c>
      <c r="F346" s="23" t="s">
        <v>35</v>
      </c>
      <c r="G346" s="60">
        <v>30534</v>
      </c>
      <c r="H346" s="60">
        <v>30534</v>
      </c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</row>
    <row r="347" spans="1:20" ht="16.5">
      <c r="A347" s="61" t="s">
        <v>284</v>
      </c>
      <c r="B347" s="33">
        <v>807</v>
      </c>
      <c r="C347" s="23" t="s">
        <v>263</v>
      </c>
      <c r="D347" s="23" t="s">
        <v>267</v>
      </c>
      <c r="E347" s="23" t="s">
        <v>285</v>
      </c>
      <c r="F347" s="23"/>
      <c r="G347" s="60">
        <f>G348</f>
        <v>277.7</v>
      </c>
      <c r="H347" s="60">
        <f>H348</f>
        <v>277.7</v>
      </c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</row>
    <row r="348" spans="1:20" ht="33">
      <c r="A348" s="78" t="s">
        <v>57</v>
      </c>
      <c r="B348" s="33">
        <v>807</v>
      </c>
      <c r="C348" s="23" t="s">
        <v>263</v>
      </c>
      <c r="D348" s="23" t="s">
        <v>267</v>
      </c>
      <c r="E348" s="23" t="s">
        <v>109</v>
      </c>
      <c r="F348" s="23"/>
      <c r="G348" s="60">
        <f>G349</f>
        <v>277.7</v>
      </c>
      <c r="H348" s="60">
        <f>H349</f>
        <v>277.7</v>
      </c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</row>
    <row r="349" spans="1:20" ht="16.5">
      <c r="A349" s="61" t="s">
        <v>313</v>
      </c>
      <c r="B349" s="33">
        <v>807</v>
      </c>
      <c r="C349" s="23" t="s">
        <v>263</v>
      </c>
      <c r="D349" s="23" t="s">
        <v>267</v>
      </c>
      <c r="E349" s="23" t="s">
        <v>109</v>
      </c>
      <c r="F349" s="23" t="s">
        <v>35</v>
      </c>
      <c r="G349" s="60">
        <v>277.7</v>
      </c>
      <c r="H349" s="60">
        <v>277.7</v>
      </c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</row>
    <row r="350" spans="1:20" ht="16.5">
      <c r="A350" s="77" t="s">
        <v>106</v>
      </c>
      <c r="B350" s="33">
        <v>807</v>
      </c>
      <c r="C350" s="23" t="s">
        <v>263</v>
      </c>
      <c r="D350" s="23" t="s">
        <v>267</v>
      </c>
      <c r="E350" s="23" t="s">
        <v>115</v>
      </c>
      <c r="F350" s="23"/>
      <c r="G350" s="60">
        <f aca="true" t="shared" si="20" ref="G350:H352">G351</f>
        <v>177.1</v>
      </c>
      <c r="H350" s="60">
        <f t="shared" si="20"/>
        <v>184.9</v>
      </c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</row>
    <row r="351" spans="1:20" ht="16.5">
      <c r="A351" s="77" t="s">
        <v>90</v>
      </c>
      <c r="B351" s="33">
        <v>807</v>
      </c>
      <c r="C351" s="23" t="s">
        <v>263</v>
      </c>
      <c r="D351" s="23" t="s">
        <v>267</v>
      </c>
      <c r="E351" s="23" t="s">
        <v>116</v>
      </c>
      <c r="F351" s="23"/>
      <c r="G351" s="60">
        <f t="shared" si="20"/>
        <v>177.1</v>
      </c>
      <c r="H351" s="60">
        <f t="shared" si="20"/>
        <v>184.9</v>
      </c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</row>
    <row r="352" spans="1:20" ht="49.5">
      <c r="A352" s="61" t="s">
        <v>10</v>
      </c>
      <c r="B352" s="33">
        <v>807</v>
      </c>
      <c r="C352" s="23" t="s">
        <v>263</v>
      </c>
      <c r="D352" s="23" t="s">
        <v>267</v>
      </c>
      <c r="E352" s="23" t="s">
        <v>224</v>
      </c>
      <c r="F352" s="23"/>
      <c r="G352" s="60">
        <f t="shared" si="20"/>
        <v>177.1</v>
      </c>
      <c r="H352" s="60">
        <f t="shared" si="20"/>
        <v>184.9</v>
      </c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</row>
    <row r="353" spans="1:20" ht="16.5">
      <c r="A353" s="61" t="s">
        <v>313</v>
      </c>
      <c r="B353" s="33">
        <v>807</v>
      </c>
      <c r="C353" s="23" t="s">
        <v>263</v>
      </c>
      <c r="D353" s="23" t="s">
        <v>267</v>
      </c>
      <c r="E353" s="23" t="s">
        <v>224</v>
      </c>
      <c r="F353" s="23" t="s">
        <v>35</v>
      </c>
      <c r="G353" s="60">
        <v>177.1</v>
      </c>
      <c r="H353" s="60">
        <v>184.9</v>
      </c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</row>
    <row r="354" spans="1:20" ht="16.5">
      <c r="A354" s="77" t="s">
        <v>217</v>
      </c>
      <c r="B354" s="33">
        <v>807</v>
      </c>
      <c r="C354" s="23" t="s">
        <v>263</v>
      </c>
      <c r="D354" s="23" t="s">
        <v>299</v>
      </c>
      <c r="E354" s="23"/>
      <c r="F354" s="23"/>
      <c r="G354" s="60">
        <f>SUM(G355)</f>
        <v>50000</v>
      </c>
      <c r="H354" s="60">
        <f aca="true" t="shared" si="21" ref="G354:H356">SUM(H355)</f>
        <v>50000</v>
      </c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</row>
    <row r="355" spans="1:20" ht="16.5">
      <c r="A355" s="77" t="s">
        <v>217</v>
      </c>
      <c r="B355" s="33">
        <v>807</v>
      </c>
      <c r="C355" s="23" t="s">
        <v>263</v>
      </c>
      <c r="D355" s="23" t="s">
        <v>299</v>
      </c>
      <c r="E355" s="23" t="s">
        <v>96</v>
      </c>
      <c r="F355" s="23"/>
      <c r="G355" s="60">
        <f t="shared" si="21"/>
        <v>50000</v>
      </c>
      <c r="H355" s="60">
        <f t="shared" si="21"/>
        <v>50000</v>
      </c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</row>
    <row r="356" spans="1:20" ht="16.5">
      <c r="A356" s="77" t="s">
        <v>218</v>
      </c>
      <c r="B356" s="33">
        <v>807</v>
      </c>
      <c r="C356" s="23" t="s">
        <v>263</v>
      </c>
      <c r="D356" s="23" t="s">
        <v>299</v>
      </c>
      <c r="E356" s="23" t="s">
        <v>201</v>
      </c>
      <c r="F356" s="23"/>
      <c r="G356" s="60">
        <f t="shared" si="21"/>
        <v>50000</v>
      </c>
      <c r="H356" s="60">
        <f t="shared" si="21"/>
        <v>50000</v>
      </c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</row>
    <row r="357" spans="1:20" ht="16.5">
      <c r="A357" s="77" t="s">
        <v>216</v>
      </c>
      <c r="B357" s="33">
        <v>807</v>
      </c>
      <c r="C357" s="23" t="s">
        <v>263</v>
      </c>
      <c r="D357" s="23" t="s">
        <v>299</v>
      </c>
      <c r="E357" s="23" t="s">
        <v>201</v>
      </c>
      <c r="F357" s="23" t="s">
        <v>209</v>
      </c>
      <c r="G357" s="60">
        <v>50000</v>
      </c>
      <c r="H357" s="60">
        <v>50000</v>
      </c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</row>
    <row r="358" spans="1:20" ht="16.5">
      <c r="A358" s="77" t="s">
        <v>318</v>
      </c>
      <c r="B358" s="33">
        <v>807</v>
      </c>
      <c r="C358" s="23" t="s">
        <v>263</v>
      </c>
      <c r="D358" s="23" t="s">
        <v>184</v>
      </c>
      <c r="E358" s="23"/>
      <c r="F358" s="23"/>
      <c r="G358" s="60">
        <f>SUM(G359)</f>
        <v>300</v>
      </c>
      <c r="H358" s="60">
        <f>SUM(H359)</f>
        <v>300</v>
      </c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</row>
    <row r="359" spans="1:20" ht="16.5">
      <c r="A359" s="77" t="s">
        <v>319</v>
      </c>
      <c r="B359" s="33">
        <v>807</v>
      </c>
      <c r="C359" s="23" t="s">
        <v>263</v>
      </c>
      <c r="D359" s="23" t="s">
        <v>184</v>
      </c>
      <c r="E359" s="23" t="s">
        <v>114</v>
      </c>
      <c r="F359" s="23"/>
      <c r="G359" s="60">
        <f>SUM(G361)</f>
        <v>300</v>
      </c>
      <c r="H359" s="60">
        <f>SUM(H361)</f>
        <v>300</v>
      </c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</row>
    <row r="360" spans="1:20" ht="16.5">
      <c r="A360" s="61" t="s">
        <v>320</v>
      </c>
      <c r="B360" s="33">
        <v>807</v>
      </c>
      <c r="C360" s="23" t="s">
        <v>263</v>
      </c>
      <c r="D360" s="23" t="s">
        <v>184</v>
      </c>
      <c r="E360" s="23" t="s">
        <v>140</v>
      </c>
      <c r="F360" s="23"/>
      <c r="G360" s="60">
        <f>SUM(G361)</f>
        <v>300</v>
      </c>
      <c r="H360" s="60">
        <f>SUM(H361)</f>
        <v>300</v>
      </c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</row>
    <row r="361" spans="1:20" ht="16.5">
      <c r="A361" s="61" t="s">
        <v>313</v>
      </c>
      <c r="B361" s="33">
        <v>807</v>
      </c>
      <c r="C361" s="23" t="s">
        <v>263</v>
      </c>
      <c r="D361" s="23" t="s">
        <v>184</v>
      </c>
      <c r="E361" s="23" t="s">
        <v>140</v>
      </c>
      <c r="F361" s="23" t="s">
        <v>35</v>
      </c>
      <c r="G361" s="60">
        <v>300</v>
      </c>
      <c r="H361" s="60">
        <v>300</v>
      </c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</row>
    <row r="362" spans="1:20" ht="16.5">
      <c r="A362" s="77" t="s">
        <v>155</v>
      </c>
      <c r="B362" s="33">
        <v>807</v>
      </c>
      <c r="C362" s="23" t="s">
        <v>184</v>
      </c>
      <c r="D362" s="23"/>
      <c r="E362" s="23"/>
      <c r="F362" s="23"/>
      <c r="G362" s="60">
        <f aca="true" t="shared" si="22" ref="G362:H365">G363</f>
        <v>47970.1</v>
      </c>
      <c r="H362" s="60">
        <f t="shared" si="22"/>
        <v>59661.9</v>
      </c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</row>
    <row r="363" spans="1:20" ht="16.5">
      <c r="A363" s="77" t="s">
        <v>419</v>
      </c>
      <c r="B363" s="33">
        <v>807</v>
      </c>
      <c r="C363" s="23" t="s">
        <v>184</v>
      </c>
      <c r="D363" s="23" t="s">
        <v>263</v>
      </c>
      <c r="E363" s="23"/>
      <c r="F363" s="23"/>
      <c r="G363" s="60">
        <f t="shared" si="22"/>
        <v>47970.1</v>
      </c>
      <c r="H363" s="60">
        <f t="shared" si="22"/>
        <v>59661.9</v>
      </c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</row>
    <row r="364" spans="1:20" ht="16.5">
      <c r="A364" s="77" t="s">
        <v>250</v>
      </c>
      <c r="B364" s="33">
        <v>807</v>
      </c>
      <c r="C364" s="23" t="s">
        <v>184</v>
      </c>
      <c r="D364" s="23" t="s">
        <v>263</v>
      </c>
      <c r="E364" s="23" t="s">
        <v>343</v>
      </c>
      <c r="F364" s="23"/>
      <c r="G364" s="60">
        <f t="shared" si="22"/>
        <v>47970.1</v>
      </c>
      <c r="H364" s="60">
        <f t="shared" si="22"/>
        <v>59661.9</v>
      </c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</row>
    <row r="365" spans="1:20" ht="16.5">
      <c r="A365" s="61" t="s">
        <v>251</v>
      </c>
      <c r="B365" s="33">
        <v>807</v>
      </c>
      <c r="C365" s="23" t="s">
        <v>184</v>
      </c>
      <c r="D365" s="23" t="s">
        <v>263</v>
      </c>
      <c r="E365" s="23" t="s">
        <v>344</v>
      </c>
      <c r="F365" s="23"/>
      <c r="G365" s="60">
        <f t="shared" si="22"/>
        <v>47970.1</v>
      </c>
      <c r="H365" s="60">
        <f t="shared" si="22"/>
        <v>59661.9</v>
      </c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</row>
    <row r="366" spans="1:20" ht="16.5">
      <c r="A366" s="77" t="s">
        <v>216</v>
      </c>
      <c r="B366" s="33">
        <v>807</v>
      </c>
      <c r="C366" s="23" t="s">
        <v>184</v>
      </c>
      <c r="D366" s="23" t="s">
        <v>263</v>
      </c>
      <c r="E366" s="23" t="s">
        <v>344</v>
      </c>
      <c r="F366" s="23" t="s">
        <v>209</v>
      </c>
      <c r="G366" s="60">
        <v>47970.1</v>
      </c>
      <c r="H366" s="60">
        <v>59661.9</v>
      </c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</row>
    <row r="367" spans="1:20" s="69" customFormat="1" ht="16.5">
      <c r="A367" s="78" t="s">
        <v>156</v>
      </c>
      <c r="B367" s="33">
        <v>808</v>
      </c>
      <c r="C367" s="23"/>
      <c r="D367" s="23"/>
      <c r="E367" s="23"/>
      <c r="F367" s="23"/>
      <c r="G367" s="60">
        <f>G368+G389</f>
        <v>310429.6</v>
      </c>
      <c r="H367" s="60">
        <f>H368+H389</f>
        <v>289540.1</v>
      </c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</row>
    <row r="368" spans="1:20" s="71" customFormat="1" ht="16.5">
      <c r="A368" s="77" t="s">
        <v>144</v>
      </c>
      <c r="B368" s="33">
        <v>808</v>
      </c>
      <c r="C368" s="23" t="s">
        <v>199</v>
      </c>
      <c r="D368" s="23"/>
      <c r="E368" s="23"/>
      <c r="F368" s="23"/>
      <c r="G368" s="60">
        <f>SUM(G369,G377)</f>
        <v>56201.40000000001</v>
      </c>
      <c r="H368" s="60">
        <f>SUM(H369,H377)</f>
        <v>55710.600000000006</v>
      </c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</row>
    <row r="369" spans="1:20" ht="16.5">
      <c r="A369" s="77" t="s">
        <v>335</v>
      </c>
      <c r="B369" s="33">
        <v>808</v>
      </c>
      <c r="C369" s="23" t="s">
        <v>199</v>
      </c>
      <c r="D369" s="23" t="s">
        <v>264</v>
      </c>
      <c r="E369" s="23"/>
      <c r="F369" s="23"/>
      <c r="G369" s="60">
        <f>G370+G373</f>
        <v>55014.100000000006</v>
      </c>
      <c r="H369" s="60">
        <f>H370+H373</f>
        <v>55237.100000000006</v>
      </c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</row>
    <row r="370" spans="1:20" ht="16.5">
      <c r="A370" s="77" t="s">
        <v>369</v>
      </c>
      <c r="B370" s="33">
        <v>808</v>
      </c>
      <c r="C370" s="23" t="s">
        <v>199</v>
      </c>
      <c r="D370" s="23" t="s">
        <v>264</v>
      </c>
      <c r="E370" s="23" t="s">
        <v>173</v>
      </c>
      <c r="F370" s="23"/>
      <c r="G370" s="60">
        <f>G371</f>
        <v>54697.3</v>
      </c>
      <c r="H370" s="60">
        <f>H371</f>
        <v>54920.3</v>
      </c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</row>
    <row r="371" spans="1:20" ht="16.5">
      <c r="A371" s="77" t="s">
        <v>102</v>
      </c>
      <c r="B371" s="33">
        <v>808</v>
      </c>
      <c r="C371" s="23" t="s">
        <v>199</v>
      </c>
      <c r="D371" s="23" t="s">
        <v>264</v>
      </c>
      <c r="E371" s="23" t="s">
        <v>174</v>
      </c>
      <c r="F371" s="23"/>
      <c r="G371" s="60">
        <f>SUM(G372)</f>
        <v>54697.3</v>
      </c>
      <c r="H371" s="60">
        <f>SUM(H372)</f>
        <v>54920.3</v>
      </c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</row>
    <row r="372" spans="1:20" ht="49.5">
      <c r="A372" s="61" t="s">
        <v>309</v>
      </c>
      <c r="B372" s="33">
        <v>808</v>
      </c>
      <c r="C372" s="23" t="s">
        <v>199</v>
      </c>
      <c r="D372" s="23" t="s">
        <v>264</v>
      </c>
      <c r="E372" s="23" t="s">
        <v>174</v>
      </c>
      <c r="F372" s="23" t="s">
        <v>20</v>
      </c>
      <c r="G372" s="60">
        <v>54697.3</v>
      </c>
      <c r="H372" s="60">
        <v>54920.3</v>
      </c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</row>
    <row r="373" spans="1:20" ht="16.5">
      <c r="A373" s="81" t="s">
        <v>341</v>
      </c>
      <c r="B373" s="33">
        <v>808</v>
      </c>
      <c r="C373" s="23" t="s">
        <v>199</v>
      </c>
      <c r="D373" s="23" t="s">
        <v>264</v>
      </c>
      <c r="E373" s="23" t="s">
        <v>157</v>
      </c>
      <c r="F373" s="23"/>
      <c r="G373" s="60">
        <f aca="true" t="shared" si="23" ref="G373:H375">G374</f>
        <v>316.8</v>
      </c>
      <c r="H373" s="60">
        <f t="shared" si="23"/>
        <v>316.8</v>
      </c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</row>
    <row r="374" spans="1:20" ht="16.5">
      <c r="A374" s="81" t="s">
        <v>277</v>
      </c>
      <c r="B374" s="33">
        <v>808</v>
      </c>
      <c r="C374" s="23" t="s">
        <v>199</v>
      </c>
      <c r="D374" s="23" t="s">
        <v>264</v>
      </c>
      <c r="E374" s="23" t="s">
        <v>274</v>
      </c>
      <c r="F374" s="23"/>
      <c r="G374" s="60">
        <f t="shared" si="23"/>
        <v>316.8</v>
      </c>
      <c r="H374" s="60">
        <f t="shared" si="23"/>
        <v>316.8</v>
      </c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</row>
    <row r="375" spans="1:20" ht="49.5">
      <c r="A375" s="75" t="s">
        <v>74</v>
      </c>
      <c r="B375" s="33">
        <v>808</v>
      </c>
      <c r="C375" s="23" t="s">
        <v>199</v>
      </c>
      <c r="D375" s="23" t="s">
        <v>264</v>
      </c>
      <c r="E375" s="23" t="s">
        <v>73</v>
      </c>
      <c r="F375" s="23"/>
      <c r="G375" s="60">
        <f t="shared" si="23"/>
        <v>316.8</v>
      </c>
      <c r="H375" s="60">
        <f t="shared" si="23"/>
        <v>316.8</v>
      </c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</row>
    <row r="376" spans="1:20" ht="16.5">
      <c r="A376" s="61" t="s">
        <v>219</v>
      </c>
      <c r="B376" s="33">
        <v>808</v>
      </c>
      <c r="C376" s="23" t="s">
        <v>199</v>
      </c>
      <c r="D376" s="23" t="s">
        <v>264</v>
      </c>
      <c r="E376" s="23" t="s">
        <v>73</v>
      </c>
      <c r="F376" s="23" t="s">
        <v>305</v>
      </c>
      <c r="G376" s="60">
        <v>316.8</v>
      </c>
      <c r="H376" s="60">
        <v>316.8</v>
      </c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</row>
    <row r="377" spans="1:20" ht="16.5">
      <c r="A377" s="77" t="s">
        <v>336</v>
      </c>
      <c r="B377" s="33">
        <v>808</v>
      </c>
      <c r="C377" s="23" t="s">
        <v>199</v>
      </c>
      <c r="D377" s="23" t="s">
        <v>294</v>
      </c>
      <c r="E377" s="23"/>
      <c r="F377" s="23"/>
      <c r="G377" s="60">
        <f>G378</f>
        <v>1187.3</v>
      </c>
      <c r="H377" s="60">
        <f>H378</f>
        <v>473.5</v>
      </c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</row>
    <row r="378" spans="1:20" ht="16.5">
      <c r="A378" s="77" t="s">
        <v>106</v>
      </c>
      <c r="B378" s="33">
        <v>808</v>
      </c>
      <c r="C378" s="23" t="s">
        <v>199</v>
      </c>
      <c r="D378" s="23" t="s">
        <v>294</v>
      </c>
      <c r="E378" s="23" t="s">
        <v>115</v>
      </c>
      <c r="F378" s="23"/>
      <c r="G378" s="60">
        <f>G379+G386</f>
        <v>1187.3</v>
      </c>
      <c r="H378" s="60">
        <f>H379+H386</f>
        <v>473.5</v>
      </c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</row>
    <row r="379" spans="1:20" ht="16.5">
      <c r="A379" s="77" t="s">
        <v>90</v>
      </c>
      <c r="B379" s="33">
        <v>808</v>
      </c>
      <c r="C379" s="23" t="s">
        <v>199</v>
      </c>
      <c r="D379" s="23" t="s">
        <v>294</v>
      </c>
      <c r="E379" s="23" t="s">
        <v>116</v>
      </c>
      <c r="F379" s="23"/>
      <c r="G379" s="60">
        <f>G380+G382+G384</f>
        <v>581.3</v>
      </c>
      <c r="H379" s="60">
        <f>H380+H382+H384</f>
        <v>473.5</v>
      </c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</row>
    <row r="380" spans="1:20" ht="16.5">
      <c r="A380" s="77" t="s">
        <v>36</v>
      </c>
      <c r="B380" s="33">
        <v>808</v>
      </c>
      <c r="C380" s="23" t="s">
        <v>199</v>
      </c>
      <c r="D380" s="23" t="s">
        <v>294</v>
      </c>
      <c r="E380" s="23" t="s">
        <v>120</v>
      </c>
      <c r="F380" s="23"/>
      <c r="G380" s="60">
        <f>G381</f>
        <v>50</v>
      </c>
      <c r="H380" s="60">
        <f>H381</f>
        <v>50</v>
      </c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</row>
    <row r="381" spans="1:20" ht="16.5">
      <c r="A381" s="61" t="s">
        <v>308</v>
      </c>
      <c r="B381" s="33">
        <v>808</v>
      </c>
      <c r="C381" s="23" t="s">
        <v>199</v>
      </c>
      <c r="D381" s="23" t="s">
        <v>294</v>
      </c>
      <c r="E381" s="23" t="s">
        <v>120</v>
      </c>
      <c r="F381" s="23" t="s">
        <v>279</v>
      </c>
      <c r="G381" s="60">
        <v>50</v>
      </c>
      <c r="H381" s="60">
        <v>50</v>
      </c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</row>
    <row r="382" spans="1:20" ht="49.5">
      <c r="A382" s="61" t="s">
        <v>10</v>
      </c>
      <c r="B382" s="33">
        <v>808</v>
      </c>
      <c r="C382" s="23" t="s">
        <v>199</v>
      </c>
      <c r="D382" s="23" t="s">
        <v>294</v>
      </c>
      <c r="E382" s="23" t="s">
        <v>224</v>
      </c>
      <c r="F382" s="23"/>
      <c r="G382" s="60">
        <f>G383</f>
        <v>40</v>
      </c>
      <c r="H382" s="60">
        <f>H383</f>
        <v>423.5</v>
      </c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</row>
    <row r="383" spans="1:20" ht="16.5">
      <c r="A383" s="61" t="s">
        <v>308</v>
      </c>
      <c r="B383" s="33">
        <v>808</v>
      </c>
      <c r="C383" s="23" t="s">
        <v>199</v>
      </c>
      <c r="D383" s="23" t="s">
        <v>294</v>
      </c>
      <c r="E383" s="23" t="s">
        <v>224</v>
      </c>
      <c r="F383" s="23" t="s">
        <v>279</v>
      </c>
      <c r="G383" s="60">
        <v>40</v>
      </c>
      <c r="H383" s="60">
        <v>423.5</v>
      </c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</row>
    <row r="384" spans="1:20" ht="16.5">
      <c r="A384" s="8" t="s">
        <v>227</v>
      </c>
      <c r="B384" s="33">
        <v>808</v>
      </c>
      <c r="C384" s="23" t="s">
        <v>199</v>
      </c>
      <c r="D384" s="23" t="s">
        <v>294</v>
      </c>
      <c r="E384" s="23" t="s">
        <v>100</v>
      </c>
      <c r="F384" s="23"/>
      <c r="G384" s="60">
        <f>G385</f>
        <v>491.3</v>
      </c>
      <c r="H384" s="60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</row>
    <row r="385" spans="1:20" ht="16.5">
      <c r="A385" s="61" t="s">
        <v>308</v>
      </c>
      <c r="B385" s="33">
        <v>808</v>
      </c>
      <c r="C385" s="23" t="s">
        <v>199</v>
      </c>
      <c r="D385" s="23" t="s">
        <v>294</v>
      </c>
      <c r="E385" s="23" t="s">
        <v>100</v>
      </c>
      <c r="F385" s="23" t="s">
        <v>279</v>
      </c>
      <c r="G385" s="60">
        <v>491.3</v>
      </c>
      <c r="H385" s="60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</row>
    <row r="386" spans="1:20" ht="16.5">
      <c r="A386" s="77" t="s">
        <v>88</v>
      </c>
      <c r="B386" s="33">
        <v>808</v>
      </c>
      <c r="C386" s="23" t="s">
        <v>199</v>
      </c>
      <c r="D386" s="23" t="s">
        <v>294</v>
      </c>
      <c r="E386" s="23" t="s">
        <v>208</v>
      </c>
      <c r="F386" s="23"/>
      <c r="G386" s="60">
        <f>G387</f>
        <v>606</v>
      </c>
      <c r="H386" s="60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</row>
    <row r="387" spans="1:20" ht="16.5">
      <c r="A387" s="61" t="s">
        <v>80</v>
      </c>
      <c r="B387" s="33">
        <v>808</v>
      </c>
      <c r="C387" s="23" t="s">
        <v>199</v>
      </c>
      <c r="D387" s="23" t="s">
        <v>294</v>
      </c>
      <c r="E387" s="23" t="s">
        <v>79</v>
      </c>
      <c r="F387" s="23"/>
      <c r="G387" s="60">
        <f>G388</f>
        <v>606</v>
      </c>
      <c r="H387" s="60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</row>
    <row r="388" spans="1:20" ht="16.5">
      <c r="A388" s="61" t="s">
        <v>308</v>
      </c>
      <c r="B388" s="33">
        <v>808</v>
      </c>
      <c r="C388" s="23" t="s">
        <v>199</v>
      </c>
      <c r="D388" s="23" t="s">
        <v>294</v>
      </c>
      <c r="E388" s="23" t="s">
        <v>79</v>
      </c>
      <c r="F388" s="23" t="s">
        <v>279</v>
      </c>
      <c r="G388" s="60">
        <v>606</v>
      </c>
      <c r="H388" s="60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</row>
    <row r="389" spans="1:20" ht="16.5">
      <c r="A389" s="77" t="s">
        <v>52</v>
      </c>
      <c r="B389" s="33">
        <v>808</v>
      </c>
      <c r="C389" s="23" t="s">
        <v>297</v>
      </c>
      <c r="D389" s="23"/>
      <c r="E389" s="23"/>
      <c r="F389" s="23"/>
      <c r="G389" s="60">
        <f>SUM(G390,G412)</f>
        <v>254228.19999999998</v>
      </c>
      <c r="H389" s="60">
        <f>SUM(H390,H412)</f>
        <v>233829.5</v>
      </c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</row>
    <row r="390" spans="1:20" ht="16.5">
      <c r="A390" s="77" t="s">
        <v>70</v>
      </c>
      <c r="B390" s="33">
        <v>808</v>
      </c>
      <c r="C390" s="23" t="s">
        <v>297</v>
      </c>
      <c r="D390" s="23" t="s">
        <v>263</v>
      </c>
      <c r="E390" s="23"/>
      <c r="F390" s="23"/>
      <c r="G390" s="60">
        <f>SUM(G391,G399,G402,G405,G409)</f>
        <v>217612.8</v>
      </c>
      <c r="H390" s="60">
        <f>SUM(H391,H399,H402,H405,H409)</f>
        <v>218982.3</v>
      </c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</row>
    <row r="391" spans="1:20" ht="16.5">
      <c r="A391" s="8" t="s">
        <v>75</v>
      </c>
      <c r="B391" s="33">
        <v>808</v>
      </c>
      <c r="C391" s="23" t="s">
        <v>297</v>
      </c>
      <c r="D391" s="23" t="s">
        <v>263</v>
      </c>
      <c r="E391" s="23" t="s">
        <v>345</v>
      </c>
      <c r="F391" s="23"/>
      <c r="G391" s="60">
        <f>SUM(G396,G394,G392)</f>
        <v>98026.7</v>
      </c>
      <c r="H391" s="60">
        <f>SUM(H396,H394,H392)</f>
        <v>98630.5</v>
      </c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</row>
    <row r="392" spans="1:20" ht="16.5">
      <c r="A392" s="8" t="s">
        <v>76</v>
      </c>
      <c r="B392" s="33">
        <v>808</v>
      </c>
      <c r="C392" s="37" t="s">
        <v>297</v>
      </c>
      <c r="D392" s="37" t="s">
        <v>263</v>
      </c>
      <c r="E392" s="37" t="s">
        <v>87</v>
      </c>
      <c r="F392" s="37"/>
      <c r="G392" s="60">
        <f>G393</f>
        <v>6499</v>
      </c>
      <c r="H392" s="60">
        <f>H393</f>
        <v>6499</v>
      </c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</row>
    <row r="393" spans="1:20" ht="56.25" customHeight="1">
      <c r="A393" s="61" t="s">
        <v>309</v>
      </c>
      <c r="B393" s="33">
        <v>808</v>
      </c>
      <c r="C393" s="37" t="s">
        <v>297</v>
      </c>
      <c r="D393" s="37" t="s">
        <v>263</v>
      </c>
      <c r="E393" s="37" t="s">
        <v>87</v>
      </c>
      <c r="F393" s="37" t="s">
        <v>20</v>
      </c>
      <c r="G393" s="60">
        <v>6499</v>
      </c>
      <c r="H393" s="60">
        <v>6499</v>
      </c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</row>
    <row r="394" spans="1:20" ht="55.5" customHeight="1">
      <c r="A394" s="80" t="s">
        <v>5</v>
      </c>
      <c r="B394" s="33">
        <v>808</v>
      </c>
      <c r="C394" s="37" t="s">
        <v>297</v>
      </c>
      <c r="D394" s="37" t="s">
        <v>263</v>
      </c>
      <c r="E394" s="37" t="s">
        <v>0</v>
      </c>
      <c r="F394" s="37"/>
      <c r="G394" s="60">
        <f>G395</f>
        <v>771</v>
      </c>
      <c r="H394" s="60">
        <f>H395</f>
        <v>771</v>
      </c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</row>
    <row r="395" spans="1:20" ht="16.5">
      <c r="A395" s="61" t="s">
        <v>308</v>
      </c>
      <c r="B395" s="33">
        <v>808</v>
      </c>
      <c r="C395" s="37" t="s">
        <v>297</v>
      </c>
      <c r="D395" s="37" t="s">
        <v>263</v>
      </c>
      <c r="E395" s="37" t="s">
        <v>0</v>
      </c>
      <c r="F395" s="37" t="s">
        <v>279</v>
      </c>
      <c r="G395" s="60">
        <v>771</v>
      </c>
      <c r="H395" s="60">
        <v>771</v>
      </c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</row>
    <row r="396" spans="1:20" ht="16.5">
      <c r="A396" s="77" t="s">
        <v>102</v>
      </c>
      <c r="B396" s="33">
        <v>808</v>
      </c>
      <c r="C396" s="23" t="s">
        <v>297</v>
      </c>
      <c r="D396" s="23" t="s">
        <v>263</v>
      </c>
      <c r="E396" s="23" t="s">
        <v>346</v>
      </c>
      <c r="F396" s="23"/>
      <c r="G396" s="60">
        <f>SUM(G397:G398)</f>
        <v>90756.7</v>
      </c>
      <c r="H396" s="60">
        <f>SUM(H397:H398)</f>
        <v>91360.5</v>
      </c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</row>
    <row r="397" spans="1:20" ht="49.5">
      <c r="A397" s="77" t="s">
        <v>78</v>
      </c>
      <c r="B397" s="33">
        <v>808</v>
      </c>
      <c r="C397" s="23" t="s">
        <v>297</v>
      </c>
      <c r="D397" s="23" t="s">
        <v>263</v>
      </c>
      <c r="E397" s="23" t="s">
        <v>346</v>
      </c>
      <c r="F397" s="23" t="s">
        <v>18</v>
      </c>
      <c r="G397" s="60">
        <v>1669.7</v>
      </c>
      <c r="H397" s="60">
        <v>1711.3</v>
      </c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</row>
    <row r="398" spans="1:20" ht="49.5">
      <c r="A398" s="61" t="s">
        <v>309</v>
      </c>
      <c r="B398" s="33">
        <v>808</v>
      </c>
      <c r="C398" s="23" t="s">
        <v>297</v>
      </c>
      <c r="D398" s="23" t="s">
        <v>263</v>
      </c>
      <c r="E398" s="23" t="s">
        <v>346</v>
      </c>
      <c r="F398" s="23" t="s">
        <v>20</v>
      </c>
      <c r="G398" s="60">
        <v>89087</v>
      </c>
      <c r="H398" s="60">
        <v>89649.2</v>
      </c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</row>
    <row r="399" spans="1:20" ht="16.5">
      <c r="A399" s="77" t="s">
        <v>370</v>
      </c>
      <c r="B399" s="33">
        <v>808</v>
      </c>
      <c r="C399" s="23" t="s">
        <v>297</v>
      </c>
      <c r="D399" s="23" t="s">
        <v>263</v>
      </c>
      <c r="E399" s="23" t="s">
        <v>347</v>
      </c>
      <c r="F399" s="23"/>
      <c r="G399" s="60">
        <f>SUM(G400)</f>
        <v>39357.5</v>
      </c>
      <c r="H399" s="60">
        <f>SUM(H400)</f>
        <v>39532.5</v>
      </c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</row>
    <row r="400" spans="1:20" ht="16.5">
      <c r="A400" s="77" t="s">
        <v>102</v>
      </c>
      <c r="B400" s="33">
        <v>808</v>
      </c>
      <c r="C400" s="23" t="s">
        <v>297</v>
      </c>
      <c r="D400" s="23" t="s">
        <v>263</v>
      </c>
      <c r="E400" s="23" t="s">
        <v>348</v>
      </c>
      <c r="F400" s="23"/>
      <c r="G400" s="60">
        <f>SUM(G401:G401)</f>
        <v>39357.5</v>
      </c>
      <c r="H400" s="60">
        <f>SUM(H401:H401)</f>
        <v>39532.5</v>
      </c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</row>
    <row r="401" spans="1:20" ht="49.5">
      <c r="A401" s="61" t="s">
        <v>309</v>
      </c>
      <c r="B401" s="33">
        <v>808</v>
      </c>
      <c r="C401" s="23" t="s">
        <v>297</v>
      </c>
      <c r="D401" s="23" t="s">
        <v>263</v>
      </c>
      <c r="E401" s="23" t="s">
        <v>348</v>
      </c>
      <c r="F401" s="23" t="s">
        <v>20</v>
      </c>
      <c r="G401" s="60">
        <v>39357.5</v>
      </c>
      <c r="H401" s="60">
        <v>39532.5</v>
      </c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</row>
    <row r="402" spans="1:20" ht="16.5">
      <c r="A402" s="77" t="s">
        <v>239</v>
      </c>
      <c r="B402" s="33">
        <v>808</v>
      </c>
      <c r="C402" s="23" t="s">
        <v>297</v>
      </c>
      <c r="D402" s="23" t="s">
        <v>263</v>
      </c>
      <c r="E402" s="23" t="s">
        <v>349</v>
      </c>
      <c r="F402" s="23"/>
      <c r="G402" s="60">
        <f>SUM(G403)</f>
        <v>37813.3</v>
      </c>
      <c r="H402" s="60">
        <f>SUM(H403)</f>
        <v>38167.5</v>
      </c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</row>
    <row r="403" spans="1:20" s="69" customFormat="1" ht="16.5">
      <c r="A403" s="77" t="s">
        <v>102</v>
      </c>
      <c r="B403" s="33">
        <v>808</v>
      </c>
      <c r="C403" s="23" t="s">
        <v>297</v>
      </c>
      <c r="D403" s="23" t="s">
        <v>263</v>
      </c>
      <c r="E403" s="23" t="s">
        <v>350</v>
      </c>
      <c r="F403" s="23"/>
      <c r="G403" s="60">
        <f>SUM(G404:G404)</f>
        <v>37813.3</v>
      </c>
      <c r="H403" s="60">
        <f>SUM(H404:H404)</f>
        <v>38167.5</v>
      </c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</row>
    <row r="404" spans="1:8" s="58" customFormat="1" ht="49.5">
      <c r="A404" s="61" t="s">
        <v>309</v>
      </c>
      <c r="B404" s="33">
        <v>808</v>
      </c>
      <c r="C404" s="23" t="s">
        <v>297</v>
      </c>
      <c r="D404" s="23" t="s">
        <v>263</v>
      </c>
      <c r="E404" s="23" t="s">
        <v>350</v>
      </c>
      <c r="F404" s="23" t="s">
        <v>20</v>
      </c>
      <c r="G404" s="60">
        <v>37813.3</v>
      </c>
      <c r="H404" s="60">
        <v>38167.5</v>
      </c>
    </row>
    <row r="405" spans="1:20" ht="16.5">
      <c r="A405" s="61" t="s">
        <v>163</v>
      </c>
      <c r="B405" s="33">
        <v>808</v>
      </c>
      <c r="C405" s="23" t="s">
        <v>297</v>
      </c>
      <c r="D405" s="23" t="s">
        <v>263</v>
      </c>
      <c r="E405" s="23" t="s">
        <v>21</v>
      </c>
      <c r="F405" s="23"/>
      <c r="G405" s="60">
        <f>SUM(G406)</f>
        <v>41900.4</v>
      </c>
      <c r="H405" s="60">
        <f>SUM(H406)</f>
        <v>42136.9</v>
      </c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</row>
    <row r="406" spans="1:20" ht="16.5">
      <c r="A406" s="77" t="s">
        <v>102</v>
      </c>
      <c r="B406" s="33">
        <v>808</v>
      </c>
      <c r="C406" s="23" t="s">
        <v>297</v>
      </c>
      <c r="D406" s="23" t="s">
        <v>263</v>
      </c>
      <c r="E406" s="23" t="s">
        <v>22</v>
      </c>
      <c r="F406" s="23"/>
      <c r="G406" s="60">
        <f>SUM(G407:G408)</f>
        <v>41900.4</v>
      </c>
      <c r="H406" s="60">
        <f>SUM(H407:H408)</f>
        <v>42136.9</v>
      </c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</row>
    <row r="407" spans="1:20" ht="49.5">
      <c r="A407" s="77" t="s">
        <v>78</v>
      </c>
      <c r="B407" s="33">
        <v>808</v>
      </c>
      <c r="C407" s="23" t="s">
        <v>297</v>
      </c>
      <c r="D407" s="23" t="s">
        <v>263</v>
      </c>
      <c r="E407" s="23" t="s">
        <v>22</v>
      </c>
      <c r="F407" s="23" t="s">
        <v>18</v>
      </c>
      <c r="G407" s="60">
        <v>12098.7</v>
      </c>
      <c r="H407" s="60">
        <v>12256.4</v>
      </c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</row>
    <row r="408" spans="1:20" ht="49.5">
      <c r="A408" s="61" t="s">
        <v>309</v>
      </c>
      <c r="B408" s="33">
        <v>808</v>
      </c>
      <c r="C408" s="23" t="s">
        <v>297</v>
      </c>
      <c r="D408" s="23" t="s">
        <v>263</v>
      </c>
      <c r="E408" s="23" t="s">
        <v>22</v>
      </c>
      <c r="F408" s="23" t="s">
        <v>20</v>
      </c>
      <c r="G408" s="60">
        <v>29801.7</v>
      </c>
      <c r="H408" s="60">
        <v>29880.5</v>
      </c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</row>
    <row r="409" spans="1:20" ht="16.5">
      <c r="A409" s="61" t="s">
        <v>90</v>
      </c>
      <c r="B409" s="33">
        <v>808</v>
      </c>
      <c r="C409" s="23" t="s">
        <v>297</v>
      </c>
      <c r="D409" s="23" t="s">
        <v>263</v>
      </c>
      <c r="E409" s="23" t="s">
        <v>130</v>
      </c>
      <c r="F409" s="23"/>
      <c r="G409" s="60">
        <f>G410</f>
        <v>514.9</v>
      </c>
      <c r="H409" s="60">
        <f>H410</f>
        <v>514.9</v>
      </c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</row>
    <row r="410" spans="1:20" ht="33">
      <c r="A410" s="13" t="s">
        <v>164</v>
      </c>
      <c r="B410" s="33">
        <v>808</v>
      </c>
      <c r="C410" s="23" t="s">
        <v>297</v>
      </c>
      <c r="D410" s="23" t="s">
        <v>263</v>
      </c>
      <c r="E410" s="23" t="s">
        <v>91</v>
      </c>
      <c r="F410" s="23"/>
      <c r="G410" s="60">
        <f>SUM(G411)</f>
        <v>514.9</v>
      </c>
      <c r="H410" s="60">
        <f>SUM(H411)</f>
        <v>514.9</v>
      </c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</row>
    <row r="411" spans="1:20" ht="16.5">
      <c r="A411" s="61" t="s">
        <v>308</v>
      </c>
      <c r="B411" s="33">
        <v>808</v>
      </c>
      <c r="C411" s="23" t="s">
        <v>297</v>
      </c>
      <c r="D411" s="23" t="s">
        <v>263</v>
      </c>
      <c r="E411" s="23" t="s">
        <v>91</v>
      </c>
      <c r="F411" s="23" t="s">
        <v>279</v>
      </c>
      <c r="G411" s="60">
        <v>514.9</v>
      </c>
      <c r="H411" s="60">
        <v>514.9</v>
      </c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</row>
    <row r="412" spans="1:20" ht="16.5">
      <c r="A412" s="61" t="s">
        <v>39</v>
      </c>
      <c r="B412" s="33">
        <v>808</v>
      </c>
      <c r="C412" s="23" t="s">
        <v>297</v>
      </c>
      <c r="D412" s="23" t="s">
        <v>266</v>
      </c>
      <c r="E412" s="23"/>
      <c r="F412" s="23"/>
      <c r="G412" s="60">
        <f>G413+G416+G419</f>
        <v>36615.399999999994</v>
      </c>
      <c r="H412" s="60">
        <f>H413+H416+H419</f>
        <v>14847.2</v>
      </c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</row>
    <row r="413" spans="1:20" ht="49.5">
      <c r="A413" s="61" t="s">
        <v>311</v>
      </c>
      <c r="B413" s="33">
        <v>808</v>
      </c>
      <c r="C413" s="23" t="s">
        <v>297</v>
      </c>
      <c r="D413" s="23" t="s">
        <v>266</v>
      </c>
      <c r="E413" s="23" t="s">
        <v>290</v>
      </c>
      <c r="F413" s="23"/>
      <c r="G413" s="60">
        <f>SUM(G414)</f>
        <v>7125.4</v>
      </c>
      <c r="H413" s="60">
        <f>SUM(H414)</f>
        <v>7125.4</v>
      </c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</row>
    <row r="414" spans="1:20" ht="16.5">
      <c r="A414" s="61" t="s">
        <v>315</v>
      </c>
      <c r="B414" s="33">
        <v>808</v>
      </c>
      <c r="C414" s="23" t="s">
        <v>297</v>
      </c>
      <c r="D414" s="23" t="s">
        <v>266</v>
      </c>
      <c r="E414" s="23" t="s">
        <v>292</v>
      </c>
      <c r="F414" s="23"/>
      <c r="G414" s="60">
        <f>SUM(G415)</f>
        <v>7125.4</v>
      </c>
      <c r="H414" s="60">
        <f>SUM(H415)</f>
        <v>7125.4</v>
      </c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</row>
    <row r="415" spans="1:20" ht="16.5">
      <c r="A415" s="61" t="s">
        <v>313</v>
      </c>
      <c r="B415" s="33">
        <v>808</v>
      </c>
      <c r="C415" s="23" t="s">
        <v>297</v>
      </c>
      <c r="D415" s="23" t="s">
        <v>266</v>
      </c>
      <c r="E415" s="23" t="s">
        <v>292</v>
      </c>
      <c r="F415" s="23" t="s">
        <v>35</v>
      </c>
      <c r="G415" s="60">
        <v>7125.4</v>
      </c>
      <c r="H415" s="60">
        <v>7125.4</v>
      </c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</row>
    <row r="416" spans="1:20" ht="49.5">
      <c r="A416" s="61" t="s">
        <v>62</v>
      </c>
      <c r="B416" s="33">
        <v>808</v>
      </c>
      <c r="C416" s="23" t="s">
        <v>297</v>
      </c>
      <c r="D416" s="23" t="s">
        <v>266</v>
      </c>
      <c r="E416" s="23" t="s">
        <v>206</v>
      </c>
      <c r="F416" s="23"/>
      <c r="G416" s="60">
        <f>G417</f>
        <v>6901.8</v>
      </c>
      <c r="H416" s="60">
        <f>H417</f>
        <v>6920.3</v>
      </c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</row>
    <row r="417" spans="1:20" ht="16.5">
      <c r="A417" s="77" t="s">
        <v>102</v>
      </c>
      <c r="B417" s="33">
        <v>808</v>
      </c>
      <c r="C417" s="23" t="s">
        <v>297</v>
      </c>
      <c r="D417" s="23" t="s">
        <v>266</v>
      </c>
      <c r="E417" s="23" t="s">
        <v>207</v>
      </c>
      <c r="F417" s="23"/>
      <c r="G417" s="60">
        <f>G418</f>
        <v>6901.8</v>
      </c>
      <c r="H417" s="60">
        <f>H418</f>
        <v>6920.3</v>
      </c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</row>
    <row r="418" spans="1:20" ht="49.5">
      <c r="A418" s="61" t="s">
        <v>309</v>
      </c>
      <c r="B418" s="33">
        <v>808</v>
      </c>
      <c r="C418" s="23" t="s">
        <v>297</v>
      </c>
      <c r="D418" s="23" t="s">
        <v>266</v>
      </c>
      <c r="E418" s="23" t="s">
        <v>207</v>
      </c>
      <c r="F418" s="23" t="s">
        <v>20</v>
      </c>
      <c r="G418" s="60">
        <v>6901.8</v>
      </c>
      <c r="H418" s="60">
        <v>6920.3</v>
      </c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</row>
    <row r="419" spans="1:20" ht="16.5">
      <c r="A419" s="77" t="s">
        <v>106</v>
      </c>
      <c r="B419" s="33">
        <v>808</v>
      </c>
      <c r="C419" s="23" t="s">
        <v>297</v>
      </c>
      <c r="D419" s="23" t="s">
        <v>266</v>
      </c>
      <c r="E419" s="23" t="s">
        <v>115</v>
      </c>
      <c r="F419" s="23"/>
      <c r="G419" s="60">
        <f>G420+G434</f>
        <v>22588.199999999997</v>
      </c>
      <c r="H419" s="60">
        <f>H420+H434</f>
        <v>801.5</v>
      </c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</row>
    <row r="420" spans="1:20" ht="16.5">
      <c r="A420" s="77" t="s">
        <v>90</v>
      </c>
      <c r="B420" s="33">
        <v>808</v>
      </c>
      <c r="C420" s="23" t="s">
        <v>297</v>
      </c>
      <c r="D420" s="23" t="s">
        <v>266</v>
      </c>
      <c r="E420" s="23" t="s">
        <v>116</v>
      </c>
      <c r="F420" s="23"/>
      <c r="G420" s="60">
        <f>G421+G423+G425+G427+G431</f>
        <v>5447.5</v>
      </c>
      <c r="H420" s="60">
        <f>H421+H423+H425+H427+H431</f>
        <v>801.5</v>
      </c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</row>
    <row r="421" spans="1:20" ht="16.5">
      <c r="A421" s="77" t="s">
        <v>36</v>
      </c>
      <c r="B421" s="33">
        <v>808</v>
      </c>
      <c r="C421" s="23" t="s">
        <v>297</v>
      </c>
      <c r="D421" s="23" t="s">
        <v>266</v>
      </c>
      <c r="E421" s="23" t="s">
        <v>120</v>
      </c>
      <c r="F421" s="23"/>
      <c r="G421" s="60">
        <f>G422</f>
        <v>270</v>
      </c>
      <c r="H421" s="60">
        <f>H422</f>
        <v>321</v>
      </c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</row>
    <row r="422" spans="1:20" ht="16.5">
      <c r="A422" s="61" t="s">
        <v>308</v>
      </c>
      <c r="B422" s="33">
        <v>808</v>
      </c>
      <c r="C422" s="23" t="s">
        <v>297</v>
      </c>
      <c r="D422" s="23" t="s">
        <v>266</v>
      </c>
      <c r="E422" s="23" t="s">
        <v>120</v>
      </c>
      <c r="F422" s="23" t="s">
        <v>279</v>
      </c>
      <c r="G422" s="60">
        <v>270</v>
      </c>
      <c r="H422" s="60">
        <v>321</v>
      </c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</row>
    <row r="423" spans="1:20" ht="16.5">
      <c r="A423" s="81" t="s">
        <v>256</v>
      </c>
      <c r="B423" s="33">
        <v>808</v>
      </c>
      <c r="C423" s="23" t="s">
        <v>297</v>
      </c>
      <c r="D423" s="23" t="s">
        <v>266</v>
      </c>
      <c r="E423" s="23" t="s">
        <v>118</v>
      </c>
      <c r="F423" s="23"/>
      <c r="G423" s="60">
        <f>G424</f>
        <v>30</v>
      </c>
      <c r="H423" s="60">
        <f>H424</f>
        <v>30</v>
      </c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</row>
    <row r="424" spans="1:20" ht="16.5">
      <c r="A424" s="61" t="s">
        <v>308</v>
      </c>
      <c r="B424" s="33">
        <v>808</v>
      </c>
      <c r="C424" s="23" t="s">
        <v>297</v>
      </c>
      <c r="D424" s="23" t="s">
        <v>266</v>
      </c>
      <c r="E424" s="23" t="s">
        <v>118</v>
      </c>
      <c r="F424" s="23" t="s">
        <v>279</v>
      </c>
      <c r="G424" s="60">
        <v>30</v>
      </c>
      <c r="H424" s="60">
        <v>30</v>
      </c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</row>
    <row r="425" spans="1:20" ht="16.5">
      <c r="A425" s="79" t="s">
        <v>411</v>
      </c>
      <c r="B425" s="33">
        <v>808</v>
      </c>
      <c r="C425" s="23" t="s">
        <v>297</v>
      </c>
      <c r="D425" s="23" t="s">
        <v>266</v>
      </c>
      <c r="E425" s="23" t="s">
        <v>119</v>
      </c>
      <c r="F425" s="23"/>
      <c r="G425" s="60">
        <f>G426</f>
        <v>102.4</v>
      </c>
      <c r="H425" s="60">
        <f>H426</f>
        <v>0</v>
      </c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</row>
    <row r="426" spans="1:20" ht="16.5">
      <c r="A426" s="61" t="s">
        <v>308</v>
      </c>
      <c r="B426" s="33">
        <v>808</v>
      </c>
      <c r="C426" s="23" t="s">
        <v>297</v>
      </c>
      <c r="D426" s="23" t="s">
        <v>266</v>
      </c>
      <c r="E426" s="23" t="s">
        <v>119</v>
      </c>
      <c r="F426" s="23" t="s">
        <v>279</v>
      </c>
      <c r="G426" s="60">
        <v>102.4</v>
      </c>
      <c r="H426" s="60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</row>
    <row r="427" spans="1:20" ht="49.5">
      <c r="A427" s="61" t="s">
        <v>10</v>
      </c>
      <c r="B427" s="33">
        <v>808</v>
      </c>
      <c r="C427" s="23" t="s">
        <v>297</v>
      </c>
      <c r="D427" s="23" t="s">
        <v>266</v>
      </c>
      <c r="E427" s="23" t="s">
        <v>224</v>
      </c>
      <c r="F427" s="23"/>
      <c r="G427" s="60">
        <f>G428+G429+G430</f>
        <v>516.3000000000001</v>
      </c>
      <c r="H427" s="60">
        <f>H428+H429+H430</f>
        <v>450.5</v>
      </c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</row>
    <row r="428" spans="1:20" ht="16.5">
      <c r="A428" s="61" t="s">
        <v>313</v>
      </c>
      <c r="B428" s="33">
        <v>808</v>
      </c>
      <c r="C428" s="23" t="s">
        <v>297</v>
      </c>
      <c r="D428" s="23" t="s">
        <v>266</v>
      </c>
      <c r="E428" s="23" t="s">
        <v>224</v>
      </c>
      <c r="F428" s="23" t="s">
        <v>35</v>
      </c>
      <c r="G428" s="60">
        <v>30.7</v>
      </c>
      <c r="H428" s="60">
        <v>32</v>
      </c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</row>
    <row r="429" spans="1:20" ht="16.5">
      <c r="A429" s="77" t="s">
        <v>77</v>
      </c>
      <c r="B429" s="33">
        <v>808</v>
      </c>
      <c r="C429" s="23" t="s">
        <v>297</v>
      </c>
      <c r="D429" s="23" t="s">
        <v>266</v>
      </c>
      <c r="E429" s="23" t="s">
        <v>224</v>
      </c>
      <c r="F429" s="23" t="s">
        <v>19</v>
      </c>
      <c r="G429" s="60">
        <v>34</v>
      </c>
      <c r="H429" s="60">
        <v>68.4</v>
      </c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</row>
    <row r="430" spans="1:20" ht="16.5">
      <c r="A430" s="61" t="s">
        <v>308</v>
      </c>
      <c r="B430" s="33">
        <v>808</v>
      </c>
      <c r="C430" s="23" t="s">
        <v>297</v>
      </c>
      <c r="D430" s="23" t="s">
        <v>266</v>
      </c>
      <c r="E430" s="23" t="s">
        <v>224</v>
      </c>
      <c r="F430" s="23" t="s">
        <v>279</v>
      </c>
      <c r="G430" s="60">
        <v>451.6</v>
      </c>
      <c r="H430" s="60">
        <v>350.1</v>
      </c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</row>
    <row r="431" spans="1:20" ht="16.5">
      <c r="A431" s="8" t="s">
        <v>227</v>
      </c>
      <c r="B431" s="33">
        <v>808</v>
      </c>
      <c r="C431" s="23" t="s">
        <v>297</v>
      </c>
      <c r="D431" s="23" t="s">
        <v>266</v>
      </c>
      <c r="E431" s="23" t="s">
        <v>100</v>
      </c>
      <c r="F431" s="23"/>
      <c r="G431" s="60">
        <f>G432+G433</f>
        <v>4528.8</v>
      </c>
      <c r="H431" s="60">
        <f>H432+H433</f>
        <v>0</v>
      </c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</row>
    <row r="432" spans="1:20" ht="16.5">
      <c r="A432" s="77" t="s">
        <v>77</v>
      </c>
      <c r="B432" s="33">
        <v>808</v>
      </c>
      <c r="C432" s="23" t="s">
        <v>297</v>
      </c>
      <c r="D432" s="23" t="s">
        <v>266</v>
      </c>
      <c r="E432" s="23" t="s">
        <v>100</v>
      </c>
      <c r="F432" s="23" t="s">
        <v>19</v>
      </c>
      <c r="G432" s="60">
        <v>135.5</v>
      </c>
      <c r="H432" s="60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</row>
    <row r="433" spans="1:20" ht="16.5">
      <c r="A433" s="61" t="s">
        <v>308</v>
      </c>
      <c r="B433" s="33">
        <v>808</v>
      </c>
      <c r="C433" s="23" t="s">
        <v>297</v>
      </c>
      <c r="D433" s="23" t="s">
        <v>266</v>
      </c>
      <c r="E433" s="23" t="s">
        <v>100</v>
      </c>
      <c r="F433" s="23" t="s">
        <v>279</v>
      </c>
      <c r="G433" s="60">
        <v>4393.3</v>
      </c>
      <c r="H433" s="60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</row>
    <row r="434" spans="1:20" ht="16.5">
      <c r="A434" s="77" t="s">
        <v>88</v>
      </c>
      <c r="B434" s="33">
        <v>808</v>
      </c>
      <c r="C434" s="23" t="s">
        <v>297</v>
      </c>
      <c r="D434" s="23" t="s">
        <v>266</v>
      </c>
      <c r="E434" s="23" t="s">
        <v>208</v>
      </c>
      <c r="F434" s="23"/>
      <c r="G434" s="60">
        <f>G435+G437</f>
        <v>17140.699999999997</v>
      </c>
      <c r="H434" s="60">
        <f>H435+H437</f>
        <v>0</v>
      </c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</row>
    <row r="435" spans="1:20" ht="16.5">
      <c r="A435" s="61" t="s">
        <v>80</v>
      </c>
      <c r="B435" s="33">
        <v>808</v>
      </c>
      <c r="C435" s="23" t="s">
        <v>297</v>
      </c>
      <c r="D435" s="23" t="s">
        <v>266</v>
      </c>
      <c r="E435" s="23" t="s">
        <v>79</v>
      </c>
      <c r="F435" s="23"/>
      <c r="G435" s="60">
        <f>G436</f>
        <v>12993.8</v>
      </c>
      <c r="H435" s="60">
        <f>H436</f>
        <v>0</v>
      </c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</row>
    <row r="436" spans="1:20" ht="16.5">
      <c r="A436" s="61" t="s">
        <v>308</v>
      </c>
      <c r="B436" s="33">
        <v>808</v>
      </c>
      <c r="C436" s="23" t="s">
        <v>297</v>
      </c>
      <c r="D436" s="23" t="s">
        <v>266</v>
      </c>
      <c r="E436" s="23" t="s">
        <v>79</v>
      </c>
      <c r="F436" s="23" t="s">
        <v>279</v>
      </c>
      <c r="G436" s="60">
        <v>12993.8</v>
      </c>
      <c r="H436" s="60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</row>
    <row r="437" spans="1:20" ht="16.5">
      <c r="A437" s="61" t="s">
        <v>240</v>
      </c>
      <c r="B437" s="33">
        <v>808</v>
      </c>
      <c r="C437" s="23" t="s">
        <v>297</v>
      </c>
      <c r="D437" s="23" t="s">
        <v>266</v>
      </c>
      <c r="E437" s="23" t="s">
        <v>81</v>
      </c>
      <c r="F437" s="23"/>
      <c r="G437" s="60">
        <f>G438</f>
        <v>4146.9</v>
      </c>
      <c r="H437" s="60">
        <f>H438</f>
        <v>0</v>
      </c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</row>
    <row r="438" spans="1:20" ht="16.5">
      <c r="A438" s="61" t="s">
        <v>308</v>
      </c>
      <c r="B438" s="33">
        <v>808</v>
      </c>
      <c r="C438" s="23" t="s">
        <v>297</v>
      </c>
      <c r="D438" s="23" t="s">
        <v>266</v>
      </c>
      <c r="E438" s="23" t="s">
        <v>81</v>
      </c>
      <c r="F438" s="23" t="s">
        <v>279</v>
      </c>
      <c r="G438" s="60">
        <v>4146.9</v>
      </c>
      <c r="H438" s="60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</row>
    <row r="439" spans="1:20" ht="16.5">
      <c r="A439" s="78" t="s">
        <v>330</v>
      </c>
      <c r="B439" s="33">
        <v>809</v>
      </c>
      <c r="C439" s="23"/>
      <c r="D439" s="23"/>
      <c r="E439" s="23"/>
      <c r="F439" s="23"/>
      <c r="G439" s="60">
        <f>G440+G462</f>
        <v>352462.7</v>
      </c>
      <c r="H439" s="60">
        <f>H440+H462</f>
        <v>325815.6</v>
      </c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</row>
    <row r="440" spans="1:20" ht="16.5">
      <c r="A440" s="77" t="s">
        <v>144</v>
      </c>
      <c r="B440" s="33">
        <v>809</v>
      </c>
      <c r="C440" s="23" t="s">
        <v>199</v>
      </c>
      <c r="D440" s="23"/>
      <c r="E440" s="23"/>
      <c r="F440" s="23"/>
      <c r="G440" s="60">
        <f>SUM(G441,G450)</f>
        <v>130423.50000000001</v>
      </c>
      <c r="H440" s="60">
        <f>SUM(H441,H450)</f>
        <v>116599.70000000001</v>
      </c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</row>
    <row r="441" spans="1:20" ht="16.5">
      <c r="A441" s="77" t="s">
        <v>335</v>
      </c>
      <c r="B441" s="33">
        <v>809</v>
      </c>
      <c r="C441" s="23" t="s">
        <v>199</v>
      </c>
      <c r="D441" s="23" t="s">
        <v>264</v>
      </c>
      <c r="E441" s="23"/>
      <c r="F441" s="23"/>
      <c r="G441" s="60">
        <f>G442+G446</f>
        <v>115360.20000000001</v>
      </c>
      <c r="H441" s="60">
        <f>H442+H446</f>
        <v>116536.40000000001</v>
      </c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</row>
    <row r="442" spans="1:27" s="69" customFormat="1" ht="16.5">
      <c r="A442" s="77" t="s">
        <v>369</v>
      </c>
      <c r="B442" s="33">
        <v>809</v>
      </c>
      <c r="C442" s="23" t="s">
        <v>199</v>
      </c>
      <c r="D442" s="23" t="s">
        <v>264</v>
      </c>
      <c r="E442" s="23" t="s">
        <v>173</v>
      </c>
      <c r="F442" s="23"/>
      <c r="G442" s="60">
        <f>G443</f>
        <v>115168.20000000001</v>
      </c>
      <c r="H442" s="60">
        <f>H443</f>
        <v>116344.40000000001</v>
      </c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</row>
    <row r="443" spans="1:20" ht="16.5">
      <c r="A443" s="77" t="s">
        <v>102</v>
      </c>
      <c r="B443" s="33">
        <v>809</v>
      </c>
      <c r="C443" s="23" t="s">
        <v>199</v>
      </c>
      <c r="D443" s="23" t="s">
        <v>264</v>
      </c>
      <c r="E443" s="23" t="s">
        <v>174</v>
      </c>
      <c r="F443" s="23"/>
      <c r="G443" s="60">
        <f>SUM(G444:G445)</f>
        <v>115168.20000000001</v>
      </c>
      <c r="H443" s="60">
        <f>SUM(H444:H445)</f>
        <v>116344.40000000001</v>
      </c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</row>
    <row r="444" spans="1:20" ht="49.5">
      <c r="A444" s="77" t="s">
        <v>78</v>
      </c>
      <c r="B444" s="33">
        <v>809</v>
      </c>
      <c r="C444" s="23" t="s">
        <v>199</v>
      </c>
      <c r="D444" s="23" t="s">
        <v>264</v>
      </c>
      <c r="E444" s="23" t="s">
        <v>174</v>
      </c>
      <c r="F444" s="23" t="s">
        <v>18</v>
      </c>
      <c r="G444" s="60">
        <v>17512.1</v>
      </c>
      <c r="H444" s="60">
        <v>17730.8</v>
      </c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</row>
    <row r="445" spans="1:20" ht="49.5">
      <c r="A445" s="61" t="s">
        <v>309</v>
      </c>
      <c r="B445" s="33">
        <v>809</v>
      </c>
      <c r="C445" s="23" t="s">
        <v>199</v>
      </c>
      <c r="D445" s="23" t="s">
        <v>264</v>
      </c>
      <c r="E445" s="23" t="s">
        <v>174</v>
      </c>
      <c r="F445" s="23" t="s">
        <v>20</v>
      </c>
      <c r="G445" s="60">
        <v>97656.1</v>
      </c>
      <c r="H445" s="60">
        <v>98613.6</v>
      </c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</row>
    <row r="446" spans="1:20" ht="16.5">
      <c r="A446" s="81" t="s">
        <v>341</v>
      </c>
      <c r="B446" s="33">
        <v>809</v>
      </c>
      <c r="C446" s="23" t="s">
        <v>199</v>
      </c>
      <c r="D446" s="23" t="s">
        <v>264</v>
      </c>
      <c r="E446" s="23" t="s">
        <v>157</v>
      </c>
      <c r="F446" s="23"/>
      <c r="G446" s="60">
        <f aca="true" t="shared" si="24" ref="G446:H448">G447</f>
        <v>192</v>
      </c>
      <c r="H446" s="60">
        <f t="shared" si="24"/>
        <v>192</v>
      </c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</row>
    <row r="447" spans="1:20" ht="16.5">
      <c r="A447" s="81" t="s">
        <v>277</v>
      </c>
      <c r="B447" s="33">
        <v>809</v>
      </c>
      <c r="C447" s="23" t="s">
        <v>199</v>
      </c>
      <c r="D447" s="23" t="s">
        <v>264</v>
      </c>
      <c r="E447" s="23" t="s">
        <v>274</v>
      </c>
      <c r="F447" s="23"/>
      <c r="G447" s="60">
        <f t="shared" si="24"/>
        <v>192</v>
      </c>
      <c r="H447" s="60">
        <f t="shared" si="24"/>
        <v>192</v>
      </c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</row>
    <row r="448" spans="1:20" ht="53.25" customHeight="1">
      <c r="A448" s="75" t="s">
        <v>74</v>
      </c>
      <c r="B448" s="33">
        <v>809</v>
      </c>
      <c r="C448" s="23" t="s">
        <v>199</v>
      </c>
      <c r="D448" s="23" t="s">
        <v>264</v>
      </c>
      <c r="E448" s="23" t="s">
        <v>73</v>
      </c>
      <c r="F448" s="23"/>
      <c r="G448" s="60">
        <f t="shared" si="24"/>
        <v>192</v>
      </c>
      <c r="H448" s="60">
        <f t="shared" si="24"/>
        <v>192</v>
      </c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</row>
    <row r="449" spans="1:20" ht="16.5">
      <c r="A449" s="61" t="s">
        <v>219</v>
      </c>
      <c r="B449" s="33">
        <v>809</v>
      </c>
      <c r="C449" s="23" t="s">
        <v>199</v>
      </c>
      <c r="D449" s="23" t="s">
        <v>264</v>
      </c>
      <c r="E449" s="23" t="s">
        <v>73</v>
      </c>
      <c r="F449" s="23" t="s">
        <v>305</v>
      </c>
      <c r="G449" s="60">
        <v>192</v>
      </c>
      <c r="H449" s="60">
        <v>192</v>
      </c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</row>
    <row r="450" spans="1:20" ht="16.5">
      <c r="A450" s="77" t="s">
        <v>336</v>
      </c>
      <c r="B450" s="33">
        <v>809</v>
      </c>
      <c r="C450" s="23" t="s">
        <v>199</v>
      </c>
      <c r="D450" s="23" t="s">
        <v>294</v>
      </c>
      <c r="E450" s="23"/>
      <c r="F450" s="23"/>
      <c r="G450" s="60">
        <f>SUM(G451)</f>
        <v>15063.3</v>
      </c>
      <c r="H450" s="60">
        <f>SUM(H451)</f>
        <v>63.3</v>
      </c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</row>
    <row r="451" spans="1:20" ht="16.5">
      <c r="A451" s="77" t="s">
        <v>106</v>
      </c>
      <c r="B451" s="33">
        <v>809</v>
      </c>
      <c r="C451" s="23" t="s">
        <v>199</v>
      </c>
      <c r="D451" s="23" t="s">
        <v>294</v>
      </c>
      <c r="E451" s="23" t="s">
        <v>115</v>
      </c>
      <c r="F451" s="23"/>
      <c r="G451" s="60">
        <f>G452+G459</f>
        <v>15063.3</v>
      </c>
      <c r="H451" s="60">
        <f>H452+H459</f>
        <v>63.3</v>
      </c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</row>
    <row r="452" spans="1:20" ht="16.5">
      <c r="A452" s="77" t="s">
        <v>90</v>
      </c>
      <c r="B452" s="33">
        <v>809</v>
      </c>
      <c r="C452" s="23" t="s">
        <v>199</v>
      </c>
      <c r="D452" s="23" t="s">
        <v>294</v>
      </c>
      <c r="E452" s="23" t="s">
        <v>116</v>
      </c>
      <c r="F452" s="23"/>
      <c r="G452" s="60">
        <f>G453+G456</f>
        <v>411.9</v>
      </c>
      <c r="H452" s="60">
        <f>H453+H456</f>
        <v>63.3</v>
      </c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</row>
    <row r="453" spans="1:20" ht="54" customHeight="1">
      <c r="A453" s="61" t="s">
        <v>10</v>
      </c>
      <c r="B453" s="33">
        <v>809</v>
      </c>
      <c r="C453" s="23" t="s">
        <v>199</v>
      </c>
      <c r="D453" s="23" t="s">
        <v>294</v>
      </c>
      <c r="E453" s="23" t="s">
        <v>224</v>
      </c>
      <c r="F453" s="23"/>
      <c r="G453" s="60">
        <f>G454+G455</f>
        <v>233.5</v>
      </c>
      <c r="H453" s="60">
        <f>H454+H455</f>
        <v>63.3</v>
      </c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</row>
    <row r="454" spans="1:20" ht="16.5">
      <c r="A454" s="77" t="s">
        <v>77</v>
      </c>
      <c r="B454" s="33">
        <v>809</v>
      </c>
      <c r="C454" s="23" t="s">
        <v>199</v>
      </c>
      <c r="D454" s="23" t="s">
        <v>294</v>
      </c>
      <c r="E454" s="23" t="s">
        <v>224</v>
      </c>
      <c r="F454" s="23" t="s">
        <v>19</v>
      </c>
      <c r="G454" s="60">
        <v>6.5</v>
      </c>
      <c r="H454" s="60">
        <v>6.5</v>
      </c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</row>
    <row r="455" spans="1:20" ht="16.5">
      <c r="A455" s="61" t="s">
        <v>308</v>
      </c>
      <c r="B455" s="33">
        <v>809</v>
      </c>
      <c r="C455" s="23" t="s">
        <v>199</v>
      </c>
      <c r="D455" s="23" t="s">
        <v>294</v>
      </c>
      <c r="E455" s="23" t="s">
        <v>224</v>
      </c>
      <c r="F455" s="23" t="s">
        <v>279</v>
      </c>
      <c r="G455" s="60">
        <v>227</v>
      </c>
      <c r="H455" s="60">
        <v>56.8</v>
      </c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</row>
    <row r="456" spans="1:20" ht="16.5">
      <c r="A456" s="8" t="s">
        <v>227</v>
      </c>
      <c r="B456" s="33">
        <v>809</v>
      </c>
      <c r="C456" s="23" t="s">
        <v>199</v>
      </c>
      <c r="D456" s="23" t="s">
        <v>294</v>
      </c>
      <c r="E456" s="23" t="s">
        <v>100</v>
      </c>
      <c r="F456" s="23"/>
      <c r="G456" s="60">
        <f>G457+G458</f>
        <v>178.39999999999998</v>
      </c>
      <c r="H456" s="60">
        <f>H457+H458</f>
        <v>0</v>
      </c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</row>
    <row r="457" spans="1:20" ht="16.5">
      <c r="A457" s="77" t="s">
        <v>77</v>
      </c>
      <c r="B457" s="33">
        <v>809</v>
      </c>
      <c r="C457" s="23" t="s">
        <v>199</v>
      </c>
      <c r="D457" s="23" t="s">
        <v>294</v>
      </c>
      <c r="E457" s="23" t="s">
        <v>100</v>
      </c>
      <c r="F457" s="23" t="s">
        <v>19</v>
      </c>
      <c r="G457" s="60">
        <v>14.2</v>
      </c>
      <c r="H457" s="60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</row>
    <row r="458" spans="1:20" ht="16.5">
      <c r="A458" s="61" t="s">
        <v>308</v>
      </c>
      <c r="B458" s="33">
        <v>809</v>
      </c>
      <c r="C458" s="23" t="s">
        <v>199</v>
      </c>
      <c r="D458" s="23" t="s">
        <v>294</v>
      </c>
      <c r="E458" s="23" t="s">
        <v>100</v>
      </c>
      <c r="F458" s="23" t="s">
        <v>279</v>
      </c>
      <c r="G458" s="60">
        <v>164.2</v>
      </c>
      <c r="H458" s="60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</row>
    <row r="459" spans="1:20" ht="16.5">
      <c r="A459" s="77" t="s">
        <v>88</v>
      </c>
      <c r="B459" s="33">
        <v>809</v>
      </c>
      <c r="C459" s="23" t="s">
        <v>199</v>
      </c>
      <c r="D459" s="23" t="s">
        <v>294</v>
      </c>
      <c r="E459" s="23" t="s">
        <v>208</v>
      </c>
      <c r="F459" s="23"/>
      <c r="G459" s="60">
        <f>G460</f>
        <v>14651.4</v>
      </c>
      <c r="H459" s="60">
        <f>H460</f>
        <v>0</v>
      </c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</row>
    <row r="460" spans="1:20" ht="16.5">
      <c r="A460" s="77" t="s">
        <v>270</v>
      </c>
      <c r="B460" s="33">
        <v>809</v>
      </c>
      <c r="C460" s="23" t="s">
        <v>199</v>
      </c>
      <c r="D460" s="23" t="s">
        <v>294</v>
      </c>
      <c r="E460" s="23" t="s">
        <v>269</v>
      </c>
      <c r="F460" s="23"/>
      <c r="G460" s="60">
        <f>G461</f>
        <v>14651.4</v>
      </c>
      <c r="H460" s="60">
        <f>H461</f>
        <v>0</v>
      </c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</row>
    <row r="461" spans="1:20" ht="16.5">
      <c r="A461" s="61" t="s">
        <v>308</v>
      </c>
      <c r="B461" s="33">
        <v>809</v>
      </c>
      <c r="C461" s="23" t="s">
        <v>199</v>
      </c>
      <c r="D461" s="23" t="s">
        <v>294</v>
      </c>
      <c r="E461" s="23" t="s">
        <v>269</v>
      </c>
      <c r="F461" s="23" t="s">
        <v>279</v>
      </c>
      <c r="G461" s="60">
        <v>14651.4</v>
      </c>
      <c r="H461" s="60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</row>
    <row r="462" spans="1:20" ht="16.5">
      <c r="A462" s="77" t="s">
        <v>85</v>
      </c>
      <c r="B462" s="33">
        <v>809</v>
      </c>
      <c r="C462" s="23" t="s">
        <v>299</v>
      </c>
      <c r="D462" s="23"/>
      <c r="E462" s="23"/>
      <c r="F462" s="23"/>
      <c r="G462" s="60">
        <f>G463+G483</f>
        <v>222039.19999999998</v>
      </c>
      <c r="H462" s="60">
        <f>H463+H483</f>
        <v>209215.9</v>
      </c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</row>
    <row r="463" spans="1:20" ht="16.5">
      <c r="A463" s="81" t="s">
        <v>38</v>
      </c>
      <c r="B463" s="33">
        <v>809</v>
      </c>
      <c r="C463" s="23" t="s">
        <v>299</v>
      </c>
      <c r="D463" s="23" t="s">
        <v>263</v>
      </c>
      <c r="E463" s="23"/>
      <c r="F463" s="23"/>
      <c r="G463" s="60">
        <f>SUM(G464,G469)</f>
        <v>213539.3</v>
      </c>
      <c r="H463" s="60">
        <f>SUM(H464,H469)</f>
        <v>200707.8</v>
      </c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</row>
    <row r="464" spans="1:20" ht="16.5">
      <c r="A464" s="77" t="s">
        <v>271</v>
      </c>
      <c r="B464" s="33">
        <v>809</v>
      </c>
      <c r="C464" s="23" t="s">
        <v>299</v>
      </c>
      <c r="D464" s="23" t="s">
        <v>263</v>
      </c>
      <c r="E464" s="23" t="s">
        <v>23</v>
      </c>
      <c r="F464" s="23"/>
      <c r="G464" s="60">
        <f>SUM(G465)</f>
        <v>197374.19999999998</v>
      </c>
      <c r="H464" s="60">
        <f>SUM(H465)</f>
        <v>199582.8</v>
      </c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</row>
    <row r="465" spans="1:20" ht="33">
      <c r="A465" s="61" t="s">
        <v>272</v>
      </c>
      <c r="B465" s="33">
        <v>809</v>
      </c>
      <c r="C465" s="23" t="s">
        <v>299</v>
      </c>
      <c r="D465" s="23" t="s">
        <v>263</v>
      </c>
      <c r="E465" s="23" t="s">
        <v>24</v>
      </c>
      <c r="F465" s="23"/>
      <c r="G465" s="60">
        <f>G467+G468+G466</f>
        <v>197374.19999999998</v>
      </c>
      <c r="H465" s="60">
        <f>H467+H468+H466</f>
        <v>199582.8</v>
      </c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</row>
    <row r="466" spans="1:20" ht="22.5" customHeight="1">
      <c r="A466" s="80" t="s">
        <v>433</v>
      </c>
      <c r="B466" s="33">
        <v>809</v>
      </c>
      <c r="C466" s="23" t="s">
        <v>299</v>
      </c>
      <c r="D466" s="23" t="s">
        <v>263</v>
      </c>
      <c r="E466" s="23" t="s">
        <v>24</v>
      </c>
      <c r="F466" s="23" t="s">
        <v>86</v>
      </c>
      <c r="G466" s="60">
        <v>300</v>
      </c>
      <c r="H466" s="60">
        <v>300</v>
      </c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</row>
    <row r="467" spans="1:20" ht="49.5">
      <c r="A467" s="77" t="s">
        <v>78</v>
      </c>
      <c r="B467" s="33">
        <v>809</v>
      </c>
      <c r="C467" s="23" t="s">
        <v>299</v>
      </c>
      <c r="D467" s="23" t="s">
        <v>263</v>
      </c>
      <c r="E467" s="23" t="s">
        <v>24</v>
      </c>
      <c r="F467" s="23" t="s">
        <v>18</v>
      </c>
      <c r="G467" s="60">
        <v>178392.4</v>
      </c>
      <c r="H467" s="60">
        <v>180601</v>
      </c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</row>
    <row r="468" spans="1:20" ht="49.5">
      <c r="A468" s="61" t="s">
        <v>309</v>
      </c>
      <c r="B468" s="33">
        <v>809</v>
      </c>
      <c r="C468" s="23" t="s">
        <v>299</v>
      </c>
      <c r="D468" s="23" t="s">
        <v>263</v>
      </c>
      <c r="E468" s="23" t="s">
        <v>24</v>
      </c>
      <c r="F468" s="23" t="s">
        <v>20</v>
      </c>
      <c r="G468" s="60">
        <v>18681.8</v>
      </c>
      <c r="H468" s="60">
        <v>18681.8</v>
      </c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</row>
    <row r="469" spans="1:20" ht="16.5">
      <c r="A469" s="77" t="s">
        <v>106</v>
      </c>
      <c r="B469" s="33">
        <v>809</v>
      </c>
      <c r="C469" s="23" t="s">
        <v>299</v>
      </c>
      <c r="D469" s="23" t="s">
        <v>263</v>
      </c>
      <c r="E469" s="23" t="s">
        <v>115</v>
      </c>
      <c r="F469" s="23"/>
      <c r="G469" s="60">
        <f>G470+G480</f>
        <v>16165.1</v>
      </c>
      <c r="H469" s="60">
        <f>H470+H480</f>
        <v>1125</v>
      </c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</row>
    <row r="470" spans="1:20" ht="16.5">
      <c r="A470" s="77" t="s">
        <v>90</v>
      </c>
      <c r="B470" s="33">
        <v>809</v>
      </c>
      <c r="C470" s="23" t="s">
        <v>299</v>
      </c>
      <c r="D470" s="23" t="s">
        <v>263</v>
      </c>
      <c r="E470" s="23" t="s">
        <v>116</v>
      </c>
      <c r="F470" s="23"/>
      <c r="G470" s="60">
        <f>G471+G473+G475+G477</f>
        <v>1974.2</v>
      </c>
      <c r="H470" s="60">
        <f>H471+H473+H475+H477</f>
        <v>1125</v>
      </c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</row>
    <row r="471" spans="1:20" ht="16.5">
      <c r="A471" s="77" t="s">
        <v>36</v>
      </c>
      <c r="B471" s="33">
        <v>809</v>
      </c>
      <c r="C471" s="23" t="s">
        <v>299</v>
      </c>
      <c r="D471" s="23" t="s">
        <v>263</v>
      </c>
      <c r="E471" s="23" t="s">
        <v>120</v>
      </c>
      <c r="F471" s="23"/>
      <c r="G471" s="60">
        <f>G472</f>
        <v>705</v>
      </c>
      <c r="H471" s="60">
        <f>H472</f>
        <v>705</v>
      </c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</row>
    <row r="472" spans="1:20" ht="16.5">
      <c r="A472" s="77" t="s">
        <v>77</v>
      </c>
      <c r="B472" s="33">
        <v>809</v>
      </c>
      <c r="C472" s="23" t="s">
        <v>299</v>
      </c>
      <c r="D472" s="23" t="s">
        <v>263</v>
      </c>
      <c r="E472" s="23" t="s">
        <v>120</v>
      </c>
      <c r="F472" s="23" t="s">
        <v>19</v>
      </c>
      <c r="G472" s="60">
        <v>705</v>
      </c>
      <c r="H472" s="60">
        <v>705</v>
      </c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</row>
    <row r="473" spans="1:20" ht="16.5">
      <c r="A473" s="79" t="s">
        <v>411</v>
      </c>
      <c r="B473" s="33">
        <v>809</v>
      </c>
      <c r="C473" s="23" t="s">
        <v>299</v>
      </c>
      <c r="D473" s="23" t="s">
        <v>263</v>
      </c>
      <c r="E473" s="23" t="s">
        <v>119</v>
      </c>
      <c r="F473" s="23"/>
      <c r="G473" s="60">
        <f>G474</f>
        <v>249.2</v>
      </c>
      <c r="H473" s="60">
        <f>H474</f>
        <v>0</v>
      </c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</row>
    <row r="474" spans="1:20" ht="16.5">
      <c r="A474" s="81" t="s">
        <v>321</v>
      </c>
      <c r="B474" s="33">
        <v>809</v>
      </c>
      <c r="C474" s="23" t="s">
        <v>299</v>
      </c>
      <c r="D474" s="23" t="s">
        <v>263</v>
      </c>
      <c r="E474" s="23" t="s">
        <v>119</v>
      </c>
      <c r="F474" s="23" t="s">
        <v>71</v>
      </c>
      <c r="G474" s="60">
        <v>249.2</v>
      </c>
      <c r="H474" s="60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</row>
    <row r="475" spans="1:20" ht="49.5">
      <c r="A475" s="61" t="s">
        <v>10</v>
      </c>
      <c r="B475" s="33">
        <v>809</v>
      </c>
      <c r="C475" s="23" t="s">
        <v>299</v>
      </c>
      <c r="D475" s="23" t="s">
        <v>263</v>
      </c>
      <c r="E475" s="23" t="s">
        <v>224</v>
      </c>
      <c r="F475" s="23"/>
      <c r="G475" s="60">
        <f>G476</f>
        <v>420</v>
      </c>
      <c r="H475" s="60">
        <f>H476</f>
        <v>420</v>
      </c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</row>
    <row r="476" spans="1:20" ht="16.5">
      <c r="A476" s="77" t="s">
        <v>77</v>
      </c>
      <c r="B476" s="33">
        <v>809</v>
      </c>
      <c r="C476" s="23" t="s">
        <v>299</v>
      </c>
      <c r="D476" s="23" t="s">
        <v>263</v>
      </c>
      <c r="E476" s="23" t="s">
        <v>224</v>
      </c>
      <c r="F476" s="23" t="s">
        <v>19</v>
      </c>
      <c r="G476" s="60">
        <v>420</v>
      </c>
      <c r="H476" s="60">
        <v>420</v>
      </c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</row>
    <row r="477" spans="1:20" ht="49.5">
      <c r="A477" s="61" t="s">
        <v>234</v>
      </c>
      <c r="B477" s="33">
        <v>809</v>
      </c>
      <c r="C477" s="23" t="s">
        <v>299</v>
      </c>
      <c r="D477" s="23" t="s">
        <v>263</v>
      </c>
      <c r="E477" s="23" t="s">
        <v>99</v>
      </c>
      <c r="F477" s="23"/>
      <c r="G477" s="60">
        <f>G478</f>
        <v>600</v>
      </c>
      <c r="H477" s="60">
        <f>H478</f>
        <v>0</v>
      </c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</row>
    <row r="478" spans="1:20" ht="16.5">
      <c r="A478" s="77" t="s">
        <v>77</v>
      </c>
      <c r="B478" s="33">
        <v>809</v>
      </c>
      <c r="C478" s="23" t="s">
        <v>299</v>
      </c>
      <c r="D478" s="23" t="s">
        <v>263</v>
      </c>
      <c r="E478" s="23" t="s">
        <v>99</v>
      </c>
      <c r="F478" s="23" t="s">
        <v>19</v>
      </c>
      <c r="G478" s="60">
        <v>600</v>
      </c>
      <c r="H478" s="60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</row>
    <row r="479" spans="1:20" ht="16.5">
      <c r="A479" s="77" t="s">
        <v>88</v>
      </c>
      <c r="B479" s="33">
        <v>809</v>
      </c>
      <c r="C479" s="23" t="s">
        <v>299</v>
      </c>
      <c r="D479" s="23" t="s">
        <v>263</v>
      </c>
      <c r="E479" s="23" t="s">
        <v>208</v>
      </c>
      <c r="F479" s="23"/>
      <c r="G479" s="60">
        <f>G480</f>
        <v>14190.9</v>
      </c>
      <c r="H479" s="60">
        <f>H480</f>
        <v>0</v>
      </c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</row>
    <row r="480" spans="1:20" ht="16.5">
      <c r="A480" s="77" t="s">
        <v>270</v>
      </c>
      <c r="B480" s="33">
        <v>809</v>
      </c>
      <c r="C480" s="23" t="s">
        <v>299</v>
      </c>
      <c r="D480" s="23" t="s">
        <v>263</v>
      </c>
      <c r="E480" s="23" t="s">
        <v>269</v>
      </c>
      <c r="F480" s="23"/>
      <c r="G480" s="60">
        <f>G481+G482</f>
        <v>14190.9</v>
      </c>
      <c r="H480" s="60">
        <f>H481+H482</f>
        <v>0</v>
      </c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</row>
    <row r="481" spans="1:20" ht="16.5">
      <c r="A481" s="81" t="s">
        <v>321</v>
      </c>
      <c r="B481" s="33">
        <v>809</v>
      </c>
      <c r="C481" s="23" t="s">
        <v>299</v>
      </c>
      <c r="D481" s="23" t="s">
        <v>263</v>
      </c>
      <c r="E481" s="23" t="s">
        <v>269</v>
      </c>
      <c r="F481" s="23" t="s">
        <v>71</v>
      </c>
      <c r="G481" s="60">
        <v>4500</v>
      </c>
      <c r="H481" s="60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</row>
    <row r="482" spans="1:20" ht="16.5">
      <c r="A482" s="77" t="s">
        <v>77</v>
      </c>
      <c r="B482" s="33">
        <v>809</v>
      </c>
      <c r="C482" s="23" t="s">
        <v>299</v>
      </c>
      <c r="D482" s="23" t="s">
        <v>263</v>
      </c>
      <c r="E482" s="23" t="s">
        <v>269</v>
      </c>
      <c r="F482" s="23" t="s">
        <v>19</v>
      </c>
      <c r="G482" s="60">
        <v>9690.9</v>
      </c>
      <c r="H482" s="60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</row>
    <row r="483" spans="1:20" ht="16.5">
      <c r="A483" s="81" t="s">
        <v>186</v>
      </c>
      <c r="B483" s="33">
        <v>809</v>
      </c>
      <c r="C483" s="23" t="s">
        <v>299</v>
      </c>
      <c r="D483" s="23" t="s">
        <v>296</v>
      </c>
      <c r="E483" s="23"/>
      <c r="F483" s="23"/>
      <c r="G483" s="60">
        <f>G484+G487+G490</f>
        <v>8499.9</v>
      </c>
      <c r="H483" s="60">
        <f>H484+H487+H490</f>
        <v>8508.099999999999</v>
      </c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</row>
    <row r="484" spans="1:20" ht="49.5">
      <c r="A484" s="61" t="s">
        <v>311</v>
      </c>
      <c r="B484" s="33">
        <v>809</v>
      </c>
      <c r="C484" s="23" t="s">
        <v>299</v>
      </c>
      <c r="D484" s="23" t="s">
        <v>296</v>
      </c>
      <c r="E484" s="23" t="s">
        <v>290</v>
      </c>
      <c r="F484" s="23"/>
      <c r="G484" s="60">
        <f>SUM(G485)</f>
        <v>4955.8</v>
      </c>
      <c r="H484" s="60">
        <f>SUM(H485)</f>
        <v>4955.8</v>
      </c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</row>
    <row r="485" spans="1:20" ht="16.5">
      <c r="A485" s="61" t="s">
        <v>315</v>
      </c>
      <c r="B485" s="33">
        <v>809</v>
      </c>
      <c r="C485" s="23" t="s">
        <v>299</v>
      </c>
      <c r="D485" s="23" t="s">
        <v>296</v>
      </c>
      <c r="E485" s="23" t="s">
        <v>292</v>
      </c>
      <c r="F485" s="23"/>
      <c r="G485" s="60">
        <f>SUM(G486)</f>
        <v>4955.8</v>
      </c>
      <c r="H485" s="60">
        <f>SUM(H486)</f>
        <v>4955.8</v>
      </c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</row>
    <row r="486" spans="1:20" ht="16.5">
      <c r="A486" s="61" t="s">
        <v>313</v>
      </c>
      <c r="B486" s="33">
        <v>809</v>
      </c>
      <c r="C486" s="23" t="s">
        <v>299</v>
      </c>
      <c r="D486" s="23" t="s">
        <v>296</v>
      </c>
      <c r="E486" s="23" t="s">
        <v>292</v>
      </c>
      <c r="F486" s="23" t="s">
        <v>35</v>
      </c>
      <c r="G486" s="60">
        <v>4955.8</v>
      </c>
      <c r="H486" s="60">
        <v>4955.8</v>
      </c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</row>
    <row r="487" spans="1:20" ht="51" customHeight="1">
      <c r="A487" s="61" t="s">
        <v>62</v>
      </c>
      <c r="B487" s="33">
        <v>809</v>
      </c>
      <c r="C487" s="23" t="s">
        <v>299</v>
      </c>
      <c r="D487" s="23" t="s">
        <v>296</v>
      </c>
      <c r="E487" s="23" t="s">
        <v>206</v>
      </c>
      <c r="F487" s="23"/>
      <c r="G487" s="60">
        <f>G488</f>
        <v>3523.7</v>
      </c>
      <c r="H487" s="60">
        <f>H488</f>
        <v>3531</v>
      </c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</row>
    <row r="488" spans="1:20" ht="16.5">
      <c r="A488" s="77" t="s">
        <v>102</v>
      </c>
      <c r="B488" s="33">
        <v>809</v>
      </c>
      <c r="C488" s="23" t="s">
        <v>299</v>
      </c>
      <c r="D488" s="23" t="s">
        <v>296</v>
      </c>
      <c r="E488" s="23" t="s">
        <v>207</v>
      </c>
      <c r="F488" s="23"/>
      <c r="G488" s="60">
        <f>SUM(G489:G489)</f>
        <v>3523.7</v>
      </c>
      <c r="H488" s="60">
        <f>SUM(H489:H489)</f>
        <v>3531</v>
      </c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</row>
    <row r="489" spans="1:20" ht="51" customHeight="1">
      <c r="A489" s="61" t="s">
        <v>309</v>
      </c>
      <c r="B489" s="33">
        <v>809</v>
      </c>
      <c r="C489" s="23" t="s">
        <v>299</v>
      </c>
      <c r="D489" s="23" t="s">
        <v>296</v>
      </c>
      <c r="E489" s="23" t="s">
        <v>207</v>
      </c>
      <c r="F489" s="23" t="s">
        <v>20</v>
      </c>
      <c r="G489" s="60">
        <v>3523.7</v>
      </c>
      <c r="H489" s="60">
        <v>3531</v>
      </c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</row>
    <row r="490" spans="1:20" ht="16.5">
      <c r="A490" s="77" t="s">
        <v>106</v>
      </c>
      <c r="B490" s="33">
        <v>809</v>
      </c>
      <c r="C490" s="23" t="s">
        <v>299</v>
      </c>
      <c r="D490" s="23" t="s">
        <v>296</v>
      </c>
      <c r="E490" s="23" t="s">
        <v>115</v>
      </c>
      <c r="F490" s="23"/>
      <c r="G490" s="60">
        <f aca="true" t="shared" si="25" ref="G490:H492">G491</f>
        <v>20.4</v>
      </c>
      <c r="H490" s="60">
        <f t="shared" si="25"/>
        <v>21.3</v>
      </c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</row>
    <row r="491" spans="1:20" ht="16.5">
      <c r="A491" s="77" t="s">
        <v>90</v>
      </c>
      <c r="B491" s="33">
        <v>809</v>
      </c>
      <c r="C491" s="23" t="s">
        <v>299</v>
      </c>
      <c r="D491" s="23" t="s">
        <v>296</v>
      </c>
      <c r="E491" s="23" t="s">
        <v>116</v>
      </c>
      <c r="F491" s="23"/>
      <c r="G491" s="60">
        <f t="shared" si="25"/>
        <v>20.4</v>
      </c>
      <c r="H491" s="60">
        <f t="shared" si="25"/>
        <v>21.3</v>
      </c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</row>
    <row r="492" spans="1:20" ht="54.75" customHeight="1">
      <c r="A492" s="61" t="s">
        <v>10</v>
      </c>
      <c r="B492" s="33">
        <v>809</v>
      </c>
      <c r="C492" s="23" t="s">
        <v>299</v>
      </c>
      <c r="D492" s="23" t="s">
        <v>296</v>
      </c>
      <c r="E492" s="23" t="s">
        <v>224</v>
      </c>
      <c r="F492" s="23"/>
      <c r="G492" s="60">
        <f t="shared" si="25"/>
        <v>20.4</v>
      </c>
      <c r="H492" s="60">
        <f t="shared" si="25"/>
        <v>21.3</v>
      </c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</row>
    <row r="493" spans="1:20" ht="16.5">
      <c r="A493" s="61" t="s">
        <v>313</v>
      </c>
      <c r="B493" s="33">
        <v>809</v>
      </c>
      <c r="C493" s="23" t="s">
        <v>299</v>
      </c>
      <c r="D493" s="23" t="s">
        <v>296</v>
      </c>
      <c r="E493" s="23" t="s">
        <v>224</v>
      </c>
      <c r="F493" s="23" t="s">
        <v>35</v>
      </c>
      <c r="G493" s="60">
        <v>20.4</v>
      </c>
      <c r="H493" s="60">
        <v>21.3</v>
      </c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</row>
    <row r="494" spans="1:20" ht="16.5">
      <c r="A494" s="78" t="s">
        <v>331</v>
      </c>
      <c r="B494" s="33">
        <v>810</v>
      </c>
      <c r="C494" s="23"/>
      <c r="D494" s="23"/>
      <c r="E494" s="23"/>
      <c r="F494" s="23"/>
      <c r="G494" s="60">
        <f>G495+G506</f>
        <v>808000.5</v>
      </c>
      <c r="H494" s="60">
        <f>H495+H506</f>
        <v>816532.3</v>
      </c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</row>
    <row r="495" spans="1:20" ht="16.5">
      <c r="A495" s="77" t="s">
        <v>144</v>
      </c>
      <c r="B495" s="33">
        <v>810</v>
      </c>
      <c r="C495" s="23" t="s">
        <v>199</v>
      </c>
      <c r="D495" s="23"/>
      <c r="E495" s="23"/>
      <c r="F495" s="23"/>
      <c r="G495" s="60">
        <f>SUM(G496)</f>
        <v>42008.8</v>
      </c>
      <c r="H495" s="60">
        <f>SUM(H496)</f>
        <v>35203</v>
      </c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</row>
    <row r="496" spans="1:20" ht="16.5">
      <c r="A496" s="77" t="s">
        <v>215</v>
      </c>
      <c r="B496" s="33">
        <v>810</v>
      </c>
      <c r="C496" s="23" t="s">
        <v>199</v>
      </c>
      <c r="D496" s="23" t="s">
        <v>199</v>
      </c>
      <c r="E496" s="23"/>
      <c r="F496" s="23"/>
      <c r="G496" s="60">
        <f>G497+G502</f>
        <v>42008.8</v>
      </c>
      <c r="H496" s="60">
        <f>H497+H502</f>
        <v>35203</v>
      </c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</row>
    <row r="497" spans="1:20" ht="16.5">
      <c r="A497" s="61" t="s">
        <v>233</v>
      </c>
      <c r="B497" s="33">
        <v>810</v>
      </c>
      <c r="C497" s="23" t="s">
        <v>199</v>
      </c>
      <c r="D497" s="23" t="s">
        <v>199</v>
      </c>
      <c r="E497" s="23" t="s">
        <v>181</v>
      </c>
      <c r="F497" s="23"/>
      <c r="G497" s="60">
        <f>G498+G500</f>
        <v>7768.3</v>
      </c>
      <c r="H497" s="60">
        <f>H498+H500</f>
        <v>962.5</v>
      </c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</row>
    <row r="498" spans="1:20" ht="16.5">
      <c r="A498" s="77" t="s">
        <v>11</v>
      </c>
      <c r="B498" s="33">
        <v>810</v>
      </c>
      <c r="C498" s="23" t="s">
        <v>199</v>
      </c>
      <c r="D498" s="23" t="s">
        <v>199</v>
      </c>
      <c r="E498" s="23" t="s">
        <v>202</v>
      </c>
      <c r="F498" s="23"/>
      <c r="G498" s="60">
        <f>G499</f>
        <v>6805.8</v>
      </c>
      <c r="H498" s="60">
        <f>H499</f>
        <v>0</v>
      </c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</row>
    <row r="499" spans="1:20" ht="16.5">
      <c r="A499" s="81" t="s">
        <v>379</v>
      </c>
      <c r="B499" s="33">
        <v>810</v>
      </c>
      <c r="C499" s="23" t="s">
        <v>199</v>
      </c>
      <c r="D499" s="23" t="s">
        <v>199</v>
      </c>
      <c r="E499" s="23" t="s">
        <v>202</v>
      </c>
      <c r="F499" s="23" t="s">
        <v>378</v>
      </c>
      <c r="G499" s="60">
        <v>6805.8</v>
      </c>
      <c r="H499" s="60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</row>
    <row r="500" spans="1:20" ht="16.5">
      <c r="A500" s="126" t="s">
        <v>386</v>
      </c>
      <c r="B500" s="128">
        <v>810</v>
      </c>
      <c r="C500" s="129" t="s">
        <v>199</v>
      </c>
      <c r="D500" s="129" t="s">
        <v>199</v>
      </c>
      <c r="E500" s="129" t="s">
        <v>387</v>
      </c>
      <c r="F500" s="129"/>
      <c r="G500" s="60">
        <f>G501</f>
        <v>962.5</v>
      </c>
      <c r="H500" s="60">
        <f>H501</f>
        <v>962.5</v>
      </c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</row>
    <row r="501" spans="1:20" ht="16.5">
      <c r="A501" s="127" t="s">
        <v>388</v>
      </c>
      <c r="B501" s="128">
        <v>810</v>
      </c>
      <c r="C501" s="129" t="s">
        <v>199</v>
      </c>
      <c r="D501" s="129" t="s">
        <v>199</v>
      </c>
      <c r="E501" s="129" t="s">
        <v>387</v>
      </c>
      <c r="F501" s="129" t="s">
        <v>378</v>
      </c>
      <c r="G501" s="60">
        <v>962.5</v>
      </c>
      <c r="H501" s="60">
        <v>962.5</v>
      </c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</row>
    <row r="502" spans="1:20" ht="16.5">
      <c r="A502" s="77" t="s">
        <v>284</v>
      </c>
      <c r="B502" s="33">
        <v>810</v>
      </c>
      <c r="C502" s="23" t="s">
        <v>199</v>
      </c>
      <c r="D502" s="23" t="s">
        <v>199</v>
      </c>
      <c r="E502" s="23" t="s">
        <v>285</v>
      </c>
      <c r="F502" s="23"/>
      <c r="G502" s="60">
        <f>G503</f>
        <v>34240.5</v>
      </c>
      <c r="H502" s="60">
        <f>H503</f>
        <v>34240.5</v>
      </c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</row>
    <row r="503" spans="1:20" ht="120" customHeight="1">
      <c r="A503" s="77" t="s">
        <v>6</v>
      </c>
      <c r="B503" s="33">
        <v>810</v>
      </c>
      <c r="C503" s="23" t="s">
        <v>199</v>
      </c>
      <c r="D503" s="23" t="s">
        <v>199</v>
      </c>
      <c r="E503" s="23" t="s">
        <v>282</v>
      </c>
      <c r="F503" s="23"/>
      <c r="G503" s="60">
        <f>SUM(G504:G505)</f>
        <v>34240.5</v>
      </c>
      <c r="H503" s="60">
        <f>SUM(H504:H505)</f>
        <v>34240.5</v>
      </c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</row>
    <row r="504" spans="1:20" ht="16.5">
      <c r="A504" s="61" t="s">
        <v>377</v>
      </c>
      <c r="B504" s="33">
        <v>810</v>
      </c>
      <c r="C504" s="23" t="s">
        <v>199</v>
      </c>
      <c r="D504" s="23" t="s">
        <v>199</v>
      </c>
      <c r="E504" s="23" t="s">
        <v>282</v>
      </c>
      <c r="F504" s="23" t="s">
        <v>378</v>
      </c>
      <c r="G504" s="60">
        <v>34009.1</v>
      </c>
      <c r="H504" s="60">
        <v>34009.1</v>
      </c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</row>
    <row r="505" spans="1:20" ht="16.5">
      <c r="A505" s="77" t="s">
        <v>308</v>
      </c>
      <c r="B505" s="33">
        <v>810</v>
      </c>
      <c r="C505" s="23" t="s">
        <v>199</v>
      </c>
      <c r="D505" s="23" t="s">
        <v>199</v>
      </c>
      <c r="E505" s="23" t="s">
        <v>282</v>
      </c>
      <c r="F505" s="23" t="s">
        <v>279</v>
      </c>
      <c r="G505" s="60">
        <v>231.4</v>
      </c>
      <c r="H505" s="60">
        <v>231.4</v>
      </c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</row>
    <row r="506" spans="1:20" ht="16.5">
      <c r="A506" s="77" t="s">
        <v>145</v>
      </c>
      <c r="B506" s="33">
        <v>810</v>
      </c>
      <c r="C506" s="23" t="s">
        <v>179</v>
      </c>
      <c r="D506" s="23"/>
      <c r="E506" s="23"/>
      <c r="F506" s="23"/>
      <c r="G506" s="60">
        <f>SUM(G520,G545,G507)</f>
        <v>765991.7</v>
      </c>
      <c r="H506" s="60">
        <f>SUM(H520,H545,H507)</f>
        <v>781329.3</v>
      </c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</row>
    <row r="507" spans="1:20" ht="16.5">
      <c r="A507" s="75" t="s">
        <v>373</v>
      </c>
      <c r="B507" s="33">
        <v>810</v>
      </c>
      <c r="C507" s="23" t="s">
        <v>179</v>
      </c>
      <c r="D507" s="23" t="s">
        <v>264</v>
      </c>
      <c r="E507" s="23"/>
      <c r="F507" s="23"/>
      <c r="G507" s="60">
        <f>G515+G508</f>
        <v>95562.2</v>
      </c>
      <c r="H507" s="60">
        <f>H515+H508</f>
        <v>94413.2</v>
      </c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</row>
    <row r="508" spans="1:20" ht="16.5">
      <c r="A508" s="61" t="s">
        <v>90</v>
      </c>
      <c r="B508" s="33">
        <v>810</v>
      </c>
      <c r="C508" s="23" t="s">
        <v>179</v>
      </c>
      <c r="D508" s="23" t="s">
        <v>264</v>
      </c>
      <c r="E508" s="23" t="s">
        <v>130</v>
      </c>
      <c r="F508" s="23"/>
      <c r="G508" s="60">
        <f>G511+G513+G509</f>
        <v>4040.4</v>
      </c>
      <c r="H508" s="60">
        <f>H511+H513+H509</f>
        <v>2891.4</v>
      </c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</row>
    <row r="509" spans="1:20" ht="33.75" customHeight="1">
      <c r="A509" s="61" t="s">
        <v>434</v>
      </c>
      <c r="B509" s="33">
        <v>810</v>
      </c>
      <c r="C509" s="23" t="s">
        <v>179</v>
      </c>
      <c r="D509" s="23" t="s">
        <v>264</v>
      </c>
      <c r="E509" s="23" t="s">
        <v>166</v>
      </c>
      <c r="F509" s="23"/>
      <c r="G509" s="60">
        <f>G510</f>
        <v>1149</v>
      </c>
      <c r="H509" s="60">
        <f>H510</f>
        <v>0</v>
      </c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</row>
    <row r="510" spans="1:20" ht="16.5">
      <c r="A510" s="61" t="s">
        <v>308</v>
      </c>
      <c r="B510" s="33">
        <v>810</v>
      </c>
      <c r="C510" s="23" t="s">
        <v>179</v>
      </c>
      <c r="D510" s="23" t="s">
        <v>264</v>
      </c>
      <c r="E510" s="23" t="s">
        <v>166</v>
      </c>
      <c r="F510" s="23" t="s">
        <v>279</v>
      </c>
      <c r="G510" s="60">
        <v>1149</v>
      </c>
      <c r="H510" s="60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</row>
    <row r="511" spans="1:20" ht="36.75" customHeight="1">
      <c r="A511" s="75" t="s">
        <v>2</v>
      </c>
      <c r="B511" s="33">
        <v>810</v>
      </c>
      <c r="C511" s="23" t="s">
        <v>179</v>
      </c>
      <c r="D511" s="23" t="s">
        <v>264</v>
      </c>
      <c r="E511" s="23" t="s">
        <v>374</v>
      </c>
      <c r="F511" s="23"/>
      <c r="G511" s="60">
        <f>G512</f>
        <v>20</v>
      </c>
      <c r="H511" s="60">
        <f>H512</f>
        <v>20</v>
      </c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</row>
    <row r="512" spans="1:20" ht="16.5">
      <c r="A512" s="61" t="s">
        <v>308</v>
      </c>
      <c r="B512" s="33">
        <v>810</v>
      </c>
      <c r="C512" s="23" t="s">
        <v>179</v>
      </c>
      <c r="D512" s="23" t="s">
        <v>264</v>
      </c>
      <c r="E512" s="23" t="s">
        <v>374</v>
      </c>
      <c r="F512" s="23" t="s">
        <v>279</v>
      </c>
      <c r="G512" s="60">
        <v>20</v>
      </c>
      <c r="H512" s="60">
        <v>20</v>
      </c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</row>
    <row r="513" spans="1:20" ht="36" customHeight="1">
      <c r="A513" s="61" t="s">
        <v>416</v>
      </c>
      <c r="B513" s="33">
        <v>810</v>
      </c>
      <c r="C513" s="23" t="s">
        <v>179</v>
      </c>
      <c r="D513" s="23" t="s">
        <v>264</v>
      </c>
      <c r="E513" s="23" t="s">
        <v>415</v>
      </c>
      <c r="F513" s="23"/>
      <c r="G513" s="60">
        <f>G514</f>
        <v>2871.4</v>
      </c>
      <c r="H513" s="60">
        <f>H514</f>
        <v>2871.4</v>
      </c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</row>
    <row r="514" spans="1:20" ht="16.5">
      <c r="A514" s="61" t="s">
        <v>308</v>
      </c>
      <c r="B514" s="33">
        <v>810</v>
      </c>
      <c r="C514" s="23" t="s">
        <v>179</v>
      </c>
      <c r="D514" s="23" t="s">
        <v>264</v>
      </c>
      <c r="E514" s="23" t="s">
        <v>415</v>
      </c>
      <c r="F514" s="23" t="s">
        <v>279</v>
      </c>
      <c r="G514" s="60">
        <v>2871.4</v>
      </c>
      <c r="H514" s="60">
        <v>2871.4</v>
      </c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</row>
    <row r="515" spans="1:20" ht="16.5">
      <c r="A515" s="77" t="s">
        <v>284</v>
      </c>
      <c r="B515" s="33">
        <v>810</v>
      </c>
      <c r="C515" s="23" t="s">
        <v>179</v>
      </c>
      <c r="D515" s="23" t="s">
        <v>264</v>
      </c>
      <c r="E515" s="23" t="s">
        <v>285</v>
      </c>
      <c r="F515" s="23"/>
      <c r="G515" s="60">
        <f>G516</f>
        <v>91521.8</v>
      </c>
      <c r="H515" s="60">
        <f>H516</f>
        <v>91521.8</v>
      </c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</row>
    <row r="516" spans="1:20" ht="120" customHeight="1">
      <c r="A516" s="77" t="s">
        <v>6</v>
      </c>
      <c r="B516" s="33">
        <v>810</v>
      </c>
      <c r="C516" s="23" t="s">
        <v>179</v>
      </c>
      <c r="D516" s="23" t="s">
        <v>264</v>
      </c>
      <c r="E516" s="23" t="s">
        <v>282</v>
      </c>
      <c r="F516" s="23"/>
      <c r="G516" s="60">
        <f>G518+G519+G517</f>
        <v>91521.8</v>
      </c>
      <c r="H516" s="60">
        <f>H518+H519+H517</f>
        <v>91521.8</v>
      </c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</row>
    <row r="517" spans="1:20" ht="16.5">
      <c r="A517" s="81" t="s">
        <v>219</v>
      </c>
      <c r="B517" s="33">
        <v>810</v>
      </c>
      <c r="C517" s="23" t="s">
        <v>179</v>
      </c>
      <c r="D517" s="23" t="s">
        <v>264</v>
      </c>
      <c r="E517" s="23" t="s">
        <v>282</v>
      </c>
      <c r="F517" s="23" t="s">
        <v>305</v>
      </c>
      <c r="G517" s="60">
        <v>91.2</v>
      </c>
      <c r="H517" s="60">
        <v>91.2</v>
      </c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</row>
    <row r="518" spans="1:20" ht="49.5">
      <c r="A518" s="61" t="s">
        <v>309</v>
      </c>
      <c r="B518" s="33">
        <v>810</v>
      </c>
      <c r="C518" s="23" t="s">
        <v>179</v>
      </c>
      <c r="D518" s="23" t="s">
        <v>264</v>
      </c>
      <c r="E518" s="23" t="s">
        <v>282</v>
      </c>
      <c r="F518" s="23" t="s">
        <v>20</v>
      </c>
      <c r="G518" s="60">
        <v>88680.6</v>
      </c>
      <c r="H518" s="60">
        <v>88680.6</v>
      </c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</row>
    <row r="519" spans="1:20" ht="16.5">
      <c r="A519" s="61" t="s">
        <v>308</v>
      </c>
      <c r="B519" s="33">
        <v>810</v>
      </c>
      <c r="C519" s="23" t="s">
        <v>179</v>
      </c>
      <c r="D519" s="23" t="s">
        <v>264</v>
      </c>
      <c r="E519" s="23" t="s">
        <v>282</v>
      </c>
      <c r="F519" s="23" t="s">
        <v>279</v>
      </c>
      <c r="G519" s="60">
        <v>2750</v>
      </c>
      <c r="H519" s="60">
        <v>2750</v>
      </c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</row>
    <row r="520" spans="1:20" ht="16.5">
      <c r="A520" s="77" t="s">
        <v>149</v>
      </c>
      <c r="B520" s="33">
        <v>810</v>
      </c>
      <c r="C520" s="23" t="s">
        <v>179</v>
      </c>
      <c r="D520" s="23" t="s">
        <v>265</v>
      </c>
      <c r="E520" s="23"/>
      <c r="F520" s="23"/>
      <c r="G520" s="60">
        <f>SUM(G521,G526,G539)</f>
        <v>626113</v>
      </c>
      <c r="H520" s="60">
        <f>SUM(H521,H526,H539)</f>
        <v>642321.1000000001</v>
      </c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</row>
    <row r="521" spans="1:20" ht="16.5">
      <c r="A521" s="77" t="s">
        <v>322</v>
      </c>
      <c r="B521" s="33">
        <v>810</v>
      </c>
      <c r="C521" s="23" t="s">
        <v>179</v>
      </c>
      <c r="D521" s="23" t="s">
        <v>265</v>
      </c>
      <c r="E521" s="23" t="s">
        <v>128</v>
      </c>
      <c r="F521" s="23"/>
      <c r="G521" s="60">
        <f>SUM(G522,G524,)</f>
        <v>265527.5</v>
      </c>
      <c r="H521" s="60">
        <f>SUM(H522,H524,)</f>
        <v>281586.7</v>
      </c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</row>
    <row r="522" spans="1:20" ht="33">
      <c r="A522" s="13" t="s">
        <v>241</v>
      </c>
      <c r="B522" s="33">
        <v>810</v>
      </c>
      <c r="C522" s="23" t="s">
        <v>179</v>
      </c>
      <c r="D522" s="23" t="s">
        <v>265</v>
      </c>
      <c r="E522" s="23" t="s">
        <v>37</v>
      </c>
      <c r="F522" s="23"/>
      <c r="G522" s="60">
        <f>G523</f>
        <v>232043.4</v>
      </c>
      <c r="H522" s="60">
        <f>H523</f>
        <v>248102.6</v>
      </c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</row>
    <row r="523" spans="1:20" ht="16.5">
      <c r="A523" s="81" t="s">
        <v>219</v>
      </c>
      <c r="B523" s="33">
        <v>810</v>
      </c>
      <c r="C523" s="23" t="s">
        <v>179</v>
      </c>
      <c r="D523" s="23" t="s">
        <v>265</v>
      </c>
      <c r="E523" s="23" t="s">
        <v>323</v>
      </c>
      <c r="F523" s="23" t="s">
        <v>305</v>
      </c>
      <c r="G523" s="60">
        <v>232043.4</v>
      </c>
      <c r="H523" s="60">
        <v>248102.6</v>
      </c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</row>
    <row r="524" spans="1:20" ht="33">
      <c r="A524" s="81" t="s">
        <v>55</v>
      </c>
      <c r="B524" s="33">
        <v>810</v>
      </c>
      <c r="C524" s="23" t="s">
        <v>179</v>
      </c>
      <c r="D524" s="23" t="s">
        <v>265</v>
      </c>
      <c r="E524" s="23" t="s">
        <v>89</v>
      </c>
      <c r="F524" s="23"/>
      <c r="G524" s="60">
        <f>SUM(G525)</f>
        <v>33484.1</v>
      </c>
      <c r="H524" s="60">
        <f>SUM(H525)</f>
        <v>33484.1</v>
      </c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</row>
    <row r="525" spans="1:20" s="69" customFormat="1" ht="16.5">
      <c r="A525" s="81" t="s">
        <v>219</v>
      </c>
      <c r="B525" s="33">
        <v>810</v>
      </c>
      <c r="C525" s="23" t="s">
        <v>179</v>
      </c>
      <c r="D525" s="23" t="s">
        <v>265</v>
      </c>
      <c r="E525" s="23" t="s">
        <v>89</v>
      </c>
      <c r="F525" s="23" t="s">
        <v>305</v>
      </c>
      <c r="G525" s="60">
        <v>33484.1</v>
      </c>
      <c r="H525" s="60">
        <v>33484.1</v>
      </c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</row>
    <row r="526" spans="1:20" ht="16.5">
      <c r="A526" s="81" t="s">
        <v>341</v>
      </c>
      <c r="B526" s="33">
        <v>810</v>
      </c>
      <c r="C526" s="23" t="s">
        <v>179</v>
      </c>
      <c r="D526" s="23" t="s">
        <v>265</v>
      </c>
      <c r="E526" s="23" t="s">
        <v>157</v>
      </c>
      <c r="F526" s="23"/>
      <c r="G526" s="60">
        <f>G527+G530</f>
        <v>61432.9</v>
      </c>
      <c r="H526" s="60">
        <f>H527+H530</f>
        <v>61581.8</v>
      </c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</row>
    <row r="527" spans="1:20" ht="16.5">
      <c r="A527" s="77" t="s">
        <v>361</v>
      </c>
      <c r="B527" s="33">
        <v>810</v>
      </c>
      <c r="C527" s="23" t="s">
        <v>179</v>
      </c>
      <c r="D527" s="23" t="s">
        <v>265</v>
      </c>
      <c r="E527" s="23" t="s">
        <v>158</v>
      </c>
      <c r="F527" s="23"/>
      <c r="G527" s="60">
        <f>G528</f>
        <v>15587</v>
      </c>
      <c r="H527" s="60">
        <f>H528</f>
        <v>15693.4</v>
      </c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</row>
    <row r="528" spans="1:20" ht="16.5">
      <c r="A528" s="77" t="s">
        <v>242</v>
      </c>
      <c r="B528" s="33">
        <v>810</v>
      </c>
      <c r="C528" s="23" t="s">
        <v>179</v>
      </c>
      <c r="D528" s="23" t="s">
        <v>265</v>
      </c>
      <c r="E528" s="23" t="s">
        <v>268</v>
      </c>
      <c r="F528" s="23"/>
      <c r="G528" s="60">
        <f>SUM(G529:G529)</f>
        <v>15587</v>
      </c>
      <c r="H528" s="60">
        <f>SUM(H529:H529)</f>
        <v>15693.4</v>
      </c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</row>
    <row r="529" spans="1:20" ht="16.5">
      <c r="A529" s="81" t="s">
        <v>363</v>
      </c>
      <c r="B529" s="33">
        <v>810</v>
      </c>
      <c r="C529" s="23" t="s">
        <v>179</v>
      </c>
      <c r="D529" s="23" t="s">
        <v>265</v>
      </c>
      <c r="E529" s="23" t="s">
        <v>268</v>
      </c>
      <c r="F529" s="23" t="s">
        <v>293</v>
      </c>
      <c r="G529" s="60">
        <v>15587</v>
      </c>
      <c r="H529" s="60">
        <v>15693.4</v>
      </c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</row>
    <row r="530" spans="1:20" ht="16.5">
      <c r="A530" s="81" t="s">
        <v>277</v>
      </c>
      <c r="B530" s="33">
        <v>810</v>
      </c>
      <c r="C530" s="23" t="s">
        <v>179</v>
      </c>
      <c r="D530" s="23" t="s">
        <v>265</v>
      </c>
      <c r="E530" s="23" t="s">
        <v>274</v>
      </c>
      <c r="F530" s="23"/>
      <c r="G530" s="60">
        <f>G533+G531+G535+G537</f>
        <v>45845.9</v>
      </c>
      <c r="H530" s="60">
        <f>H533+H531+H535+H537</f>
        <v>45888.4</v>
      </c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</row>
    <row r="531" spans="1:20" ht="33">
      <c r="A531" s="81" t="s">
        <v>64</v>
      </c>
      <c r="B531" s="33">
        <v>810</v>
      </c>
      <c r="C531" s="23" t="s">
        <v>179</v>
      </c>
      <c r="D531" s="23" t="s">
        <v>265</v>
      </c>
      <c r="E531" s="23" t="s">
        <v>275</v>
      </c>
      <c r="F531" s="23"/>
      <c r="G531" s="60">
        <f>SUM(G532)</f>
        <v>478.7</v>
      </c>
      <c r="H531" s="60">
        <f>SUM(H532)</f>
        <v>503</v>
      </c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</row>
    <row r="532" spans="1:20" ht="16.5">
      <c r="A532" s="81" t="s">
        <v>219</v>
      </c>
      <c r="B532" s="33">
        <v>810</v>
      </c>
      <c r="C532" s="23" t="s">
        <v>179</v>
      </c>
      <c r="D532" s="23" t="s">
        <v>265</v>
      </c>
      <c r="E532" s="23" t="s">
        <v>275</v>
      </c>
      <c r="F532" s="23" t="s">
        <v>305</v>
      </c>
      <c r="G532" s="60">
        <v>478.7</v>
      </c>
      <c r="H532" s="60">
        <v>503</v>
      </c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</row>
    <row r="533" spans="1:20" ht="49.5">
      <c r="A533" s="81" t="s">
        <v>65</v>
      </c>
      <c r="B533" s="33">
        <v>810</v>
      </c>
      <c r="C533" s="23" t="s">
        <v>179</v>
      </c>
      <c r="D533" s="23" t="s">
        <v>265</v>
      </c>
      <c r="E533" s="23" t="s">
        <v>276</v>
      </c>
      <c r="F533" s="23"/>
      <c r="G533" s="60">
        <f>SUM(G534)</f>
        <v>421.2</v>
      </c>
      <c r="H533" s="60">
        <f>SUM(H534)</f>
        <v>439.4</v>
      </c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</row>
    <row r="534" spans="1:20" ht="16.5">
      <c r="A534" s="81" t="s">
        <v>219</v>
      </c>
      <c r="B534" s="33">
        <v>810</v>
      </c>
      <c r="C534" s="23" t="s">
        <v>179</v>
      </c>
      <c r="D534" s="23" t="s">
        <v>265</v>
      </c>
      <c r="E534" s="23" t="s">
        <v>276</v>
      </c>
      <c r="F534" s="23" t="s">
        <v>305</v>
      </c>
      <c r="G534" s="60">
        <v>421.2</v>
      </c>
      <c r="H534" s="60">
        <v>439.4</v>
      </c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</row>
    <row r="535" spans="1:20" ht="33">
      <c r="A535" s="81" t="s">
        <v>383</v>
      </c>
      <c r="B535" s="33">
        <v>810</v>
      </c>
      <c r="C535" s="23" t="s">
        <v>179</v>
      </c>
      <c r="D535" s="23" t="s">
        <v>265</v>
      </c>
      <c r="E535" s="23" t="s">
        <v>382</v>
      </c>
      <c r="F535" s="23"/>
      <c r="G535" s="60">
        <f>G536</f>
        <v>39006</v>
      </c>
      <c r="H535" s="60">
        <f>H536</f>
        <v>39006</v>
      </c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</row>
    <row r="536" spans="1:20" ht="16.5">
      <c r="A536" s="81" t="s">
        <v>219</v>
      </c>
      <c r="B536" s="33">
        <v>810</v>
      </c>
      <c r="C536" s="23" t="s">
        <v>179</v>
      </c>
      <c r="D536" s="23" t="s">
        <v>265</v>
      </c>
      <c r="E536" s="23" t="s">
        <v>382</v>
      </c>
      <c r="F536" s="23" t="s">
        <v>305</v>
      </c>
      <c r="G536" s="60">
        <v>39006</v>
      </c>
      <c r="H536" s="60">
        <v>39006</v>
      </c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</row>
    <row r="537" spans="1:20" ht="33">
      <c r="A537" s="81" t="s">
        <v>385</v>
      </c>
      <c r="B537" s="33">
        <v>810</v>
      </c>
      <c r="C537" s="23" t="s">
        <v>179</v>
      </c>
      <c r="D537" s="23" t="s">
        <v>265</v>
      </c>
      <c r="E537" s="23" t="s">
        <v>384</v>
      </c>
      <c r="F537" s="23"/>
      <c r="G537" s="60">
        <f>G538</f>
        <v>5940</v>
      </c>
      <c r="H537" s="60">
        <f>H538</f>
        <v>5940</v>
      </c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</row>
    <row r="538" spans="1:20" ht="16.5">
      <c r="A538" s="81" t="s">
        <v>219</v>
      </c>
      <c r="B538" s="33">
        <v>810</v>
      </c>
      <c r="C538" s="23" t="s">
        <v>179</v>
      </c>
      <c r="D538" s="23" t="s">
        <v>265</v>
      </c>
      <c r="E538" s="23" t="s">
        <v>384</v>
      </c>
      <c r="F538" s="23" t="s">
        <v>305</v>
      </c>
      <c r="G538" s="60">
        <v>5940</v>
      </c>
      <c r="H538" s="60">
        <v>5940</v>
      </c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</row>
    <row r="539" spans="1:20" ht="16.5">
      <c r="A539" s="77" t="s">
        <v>284</v>
      </c>
      <c r="B539" s="33">
        <v>810</v>
      </c>
      <c r="C539" s="23" t="s">
        <v>179</v>
      </c>
      <c r="D539" s="23" t="s">
        <v>265</v>
      </c>
      <c r="E539" s="23" t="s">
        <v>285</v>
      </c>
      <c r="F539" s="23"/>
      <c r="G539" s="60">
        <f>G543+G540</f>
        <v>299152.60000000003</v>
      </c>
      <c r="H539" s="60">
        <f>H543+H540</f>
        <v>299152.60000000003</v>
      </c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</row>
    <row r="540" spans="1:20" ht="33">
      <c r="A540" s="61" t="s">
        <v>288</v>
      </c>
      <c r="B540" s="33">
        <v>810</v>
      </c>
      <c r="C540" s="23" t="s">
        <v>179</v>
      </c>
      <c r="D540" s="23" t="s">
        <v>265</v>
      </c>
      <c r="E540" s="23" t="s">
        <v>287</v>
      </c>
      <c r="F540" s="23"/>
      <c r="G540" s="60">
        <f>G541</f>
        <v>481.2</v>
      </c>
      <c r="H540" s="60">
        <f>H541</f>
        <v>481.2</v>
      </c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</row>
    <row r="541" spans="1:20" ht="135.75" customHeight="1">
      <c r="A541" s="8" t="s">
        <v>364</v>
      </c>
      <c r="B541" s="33">
        <v>810</v>
      </c>
      <c r="C541" s="23" t="s">
        <v>179</v>
      </c>
      <c r="D541" s="23" t="s">
        <v>265</v>
      </c>
      <c r="E541" s="23" t="s">
        <v>289</v>
      </c>
      <c r="F541" s="23"/>
      <c r="G541" s="60">
        <f>G542</f>
        <v>481.2</v>
      </c>
      <c r="H541" s="60">
        <f>H542</f>
        <v>481.2</v>
      </c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</row>
    <row r="542" spans="1:20" ht="16.5">
      <c r="A542" s="77" t="s">
        <v>148</v>
      </c>
      <c r="B542" s="33">
        <v>810</v>
      </c>
      <c r="C542" s="23" t="s">
        <v>179</v>
      </c>
      <c r="D542" s="23" t="s">
        <v>265</v>
      </c>
      <c r="E542" s="23" t="s">
        <v>289</v>
      </c>
      <c r="F542" s="23" t="s">
        <v>305</v>
      </c>
      <c r="G542" s="60">
        <v>481.2</v>
      </c>
      <c r="H542" s="60">
        <v>481.2</v>
      </c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</row>
    <row r="543" spans="1:20" ht="123.75" customHeight="1">
      <c r="A543" s="77" t="s">
        <v>6</v>
      </c>
      <c r="B543" s="33">
        <v>810</v>
      </c>
      <c r="C543" s="23" t="s">
        <v>179</v>
      </c>
      <c r="D543" s="23" t="s">
        <v>265</v>
      </c>
      <c r="E543" s="23" t="s">
        <v>282</v>
      </c>
      <c r="F543" s="23"/>
      <c r="G543" s="60">
        <f>G544</f>
        <v>298671.4</v>
      </c>
      <c r="H543" s="60">
        <f>H544</f>
        <v>298671.4</v>
      </c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</row>
    <row r="544" spans="1:20" ht="16.5">
      <c r="A544" s="77" t="s">
        <v>148</v>
      </c>
      <c r="B544" s="33">
        <v>810</v>
      </c>
      <c r="C544" s="23" t="s">
        <v>179</v>
      </c>
      <c r="D544" s="23" t="s">
        <v>265</v>
      </c>
      <c r="E544" s="23" t="s">
        <v>282</v>
      </c>
      <c r="F544" s="23" t="s">
        <v>305</v>
      </c>
      <c r="G544" s="60">
        <v>298671.4</v>
      </c>
      <c r="H544" s="60">
        <v>298671.4</v>
      </c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</row>
    <row r="545" spans="1:20" ht="16.5">
      <c r="A545" s="77" t="s">
        <v>180</v>
      </c>
      <c r="B545" s="33">
        <v>810</v>
      </c>
      <c r="C545" s="23" t="s">
        <v>179</v>
      </c>
      <c r="D545" s="23" t="s">
        <v>267</v>
      </c>
      <c r="E545" s="23"/>
      <c r="F545" s="23"/>
      <c r="G545" s="60">
        <f>SUM(G546,G568,G549,G559,G554)</f>
        <v>44316.5</v>
      </c>
      <c r="H545" s="60">
        <f>SUM(H546,H568,H549,H559,H554)</f>
        <v>44595</v>
      </c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</row>
    <row r="546" spans="1:20" ht="49.5">
      <c r="A546" s="61" t="s">
        <v>311</v>
      </c>
      <c r="B546" s="33">
        <v>810</v>
      </c>
      <c r="C546" s="23" t="s">
        <v>179</v>
      </c>
      <c r="D546" s="23" t="s">
        <v>267</v>
      </c>
      <c r="E546" s="23" t="s">
        <v>290</v>
      </c>
      <c r="F546" s="23"/>
      <c r="G546" s="60">
        <f>SUM(G547)</f>
        <v>4456.2</v>
      </c>
      <c r="H546" s="60">
        <f>SUM(H547)</f>
        <v>4456.2</v>
      </c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</row>
    <row r="547" spans="1:20" ht="16.5">
      <c r="A547" s="61" t="s">
        <v>315</v>
      </c>
      <c r="B547" s="33">
        <v>810</v>
      </c>
      <c r="C547" s="23" t="s">
        <v>179</v>
      </c>
      <c r="D547" s="23" t="s">
        <v>267</v>
      </c>
      <c r="E547" s="23" t="s">
        <v>292</v>
      </c>
      <c r="F547" s="23"/>
      <c r="G547" s="60">
        <f>SUM(G548)</f>
        <v>4456.2</v>
      </c>
      <c r="H547" s="60">
        <f>SUM(H548)</f>
        <v>4456.2</v>
      </c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</row>
    <row r="548" spans="1:20" ht="16.5">
      <c r="A548" s="61" t="s">
        <v>313</v>
      </c>
      <c r="B548" s="33">
        <v>810</v>
      </c>
      <c r="C548" s="23" t="s">
        <v>179</v>
      </c>
      <c r="D548" s="23" t="s">
        <v>267</v>
      </c>
      <c r="E548" s="23" t="s">
        <v>292</v>
      </c>
      <c r="F548" s="23" t="s">
        <v>35</v>
      </c>
      <c r="G548" s="60">
        <v>4456.2</v>
      </c>
      <c r="H548" s="60">
        <v>4456.2</v>
      </c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</row>
    <row r="549" spans="1:20" ht="16.5">
      <c r="A549" s="77" t="s">
        <v>322</v>
      </c>
      <c r="B549" s="33">
        <v>810</v>
      </c>
      <c r="C549" s="23" t="s">
        <v>179</v>
      </c>
      <c r="D549" s="23" t="s">
        <v>267</v>
      </c>
      <c r="E549" s="23" t="s">
        <v>128</v>
      </c>
      <c r="F549" s="23"/>
      <c r="G549" s="60">
        <f>SUM(G550,G552)</f>
        <v>12141.300000000001</v>
      </c>
      <c r="H549" s="60">
        <f>SUM(H550,H552)</f>
        <v>12287.2</v>
      </c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</row>
    <row r="550" spans="1:20" ht="33">
      <c r="A550" s="13" t="s">
        <v>241</v>
      </c>
      <c r="B550" s="33">
        <v>810</v>
      </c>
      <c r="C550" s="23" t="s">
        <v>179</v>
      </c>
      <c r="D550" s="23" t="s">
        <v>267</v>
      </c>
      <c r="E550" s="23" t="s">
        <v>323</v>
      </c>
      <c r="F550" s="23"/>
      <c r="G550" s="60">
        <f>G551</f>
        <v>1241.2</v>
      </c>
      <c r="H550" s="60">
        <f>H551</f>
        <v>1387.1</v>
      </c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</row>
    <row r="551" spans="1:20" ht="16.5">
      <c r="A551" s="61" t="s">
        <v>313</v>
      </c>
      <c r="B551" s="33">
        <v>810</v>
      </c>
      <c r="C551" s="23" t="s">
        <v>179</v>
      </c>
      <c r="D551" s="23" t="s">
        <v>267</v>
      </c>
      <c r="E551" s="23" t="s">
        <v>323</v>
      </c>
      <c r="F551" s="23" t="s">
        <v>35</v>
      </c>
      <c r="G551" s="60">
        <v>1241.2</v>
      </c>
      <c r="H551" s="60">
        <v>1387.1</v>
      </c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</row>
    <row r="552" spans="1:20" ht="33">
      <c r="A552" s="81" t="s">
        <v>243</v>
      </c>
      <c r="B552" s="33">
        <v>810</v>
      </c>
      <c r="C552" s="23" t="s">
        <v>179</v>
      </c>
      <c r="D552" s="23" t="s">
        <v>267</v>
      </c>
      <c r="E552" s="23" t="s">
        <v>89</v>
      </c>
      <c r="F552" s="23"/>
      <c r="G552" s="60">
        <f>SUM(G553:G553)</f>
        <v>10900.1</v>
      </c>
      <c r="H552" s="60">
        <f>SUM(H553:H553)</f>
        <v>10900.1</v>
      </c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</row>
    <row r="553" spans="1:20" ht="16.5">
      <c r="A553" s="61" t="s">
        <v>313</v>
      </c>
      <c r="B553" s="33">
        <v>810</v>
      </c>
      <c r="C553" s="23" t="s">
        <v>179</v>
      </c>
      <c r="D553" s="23" t="s">
        <v>267</v>
      </c>
      <c r="E553" s="23" t="s">
        <v>89</v>
      </c>
      <c r="F553" s="23" t="s">
        <v>35</v>
      </c>
      <c r="G553" s="60">
        <v>10900.1</v>
      </c>
      <c r="H553" s="60">
        <v>10900.1</v>
      </c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</row>
    <row r="554" spans="1:20" ht="16.5">
      <c r="A554" s="61" t="s">
        <v>90</v>
      </c>
      <c r="B554" s="33">
        <v>810</v>
      </c>
      <c r="C554" s="23" t="s">
        <v>179</v>
      </c>
      <c r="D554" s="23" t="s">
        <v>267</v>
      </c>
      <c r="E554" s="23" t="s">
        <v>130</v>
      </c>
      <c r="F554" s="23"/>
      <c r="G554" s="60">
        <f>G555+G557</f>
        <v>1675.8</v>
      </c>
      <c r="H554" s="60">
        <f>H555+H557</f>
        <v>1675.8</v>
      </c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</row>
    <row r="555" spans="1:20" ht="33">
      <c r="A555" s="61" t="s">
        <v>434</v>
      </c>
      <c r="B555" s="33">
        <v>810</v>
      </c>
      <c r="C555" s="23" t="s">
        <v>179</v>
      </c>
      <c r="D555" s="23" t="s">
        <v>267</v>
      </c>
      <c r="E555" s="23" t="s">
        <v>166</v>
      </c>
      <c r="F555" s="23"/>
      <c r="G555" s="60">
        <f>SUM(G556:G556)</f>
        <v>0</v>
      </c>
      <c r="H555" s="60">
        <f>SUM(H556:H556)</f>
        <v>0</v>
      </c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</row>
    <row r="556" spans="1:20" ht="16.5">
      <c r="A556" s="61" t="s">
        <v>308</v>
      </c>
      <c r="B556" s="33">
        <v>810</v>
      </c>
      <c r="C556" s="23" t="s">
        <v>179</v>
      </c>
      <c r="D556" s="23" t="s">
        <v>267</v>
      </c>
      <c r="E556" s="23" t="s">
        <v>166</v>
      </c>
      <c r="F556" s="23" t="s">
        <v>279</v>
      </c>
      <c r="G556" s="60"/>
      <c r="H556" s="60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</row>
    <row r="557" spans="1:20" ht="33">
      <c r="A557" s="75" t="s">
        <v>2</v>
      </c>
      <c r="B557" s="33">
        <v>810</v>
      </c>
      <c r="C557" s="23" t="s">
        <v>179</v>
      </c>
      <c r="D557" s="23" t="s">
        <v>267</v>
      </c>
      <c r="E557" s="23" t="s">
        <v>374</v>
      </c>
      <c r="F557" s="23"/>
      <c r="G557" s="60">
        <f>G558</f>
        <v>1675.8</v>
      </c>
      <c r="H557" s="60">
        <f>H558</f>
        <v>1675.8</v>
      </c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</row>
    <row r="558" spans="1:20" ht="16.5">
      <c r="A558" s="124" t="s">
        <v>363</v>
      </c>
      <c r="B558" s="33">
        <v>810</v>
      </c>
      <c r="C558" s="23" t="s">
        <v>179</v>
      </c>
      <c r="D558" s="23" t="s">
        <v>267</v>
      </c>
      <c r="E558" s="23" t="s">
        <v>374</v>
      </c>
      <c r="F558" s="23" t="s">
        <v>293</v>
      </c>
      <c r="G558" s="60">
        <v>1675.8</v>
      </c>
      <c r="H558" s="60">
        <v>1675.8</v>
      </c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</row>
    <row r="559" spans="1:20" ht="16.5">
      <c r="A559" s="77" t="s">
        <v>284</v>
      </c>
      <c r="B559" s="33">
        <v>810</v>
      </c>
      <c r="C559" s="23" t="s">
        <v>179</v>
      </c>
      <c r="D559" s="23" t="s">
        <v>267</v>
      </c>
      <c r="E559" s="23" t="s">
        <v>285</v>
      </c>
      <c r="F559" s="23"/>
      <c r="G559" s="60">
        <f>G563+G566+G560</f>
        <v>25119.399999999998</v>
      </c>
      <c r="H559" s="60">
        <f>H563+H566+H560</f>
        <v>25119.399999999998</v>
      </c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</row>
    <row r="560" spans="1:20" ht="117" customHeight="1">
      <c r="A560" s="77" t="s">
        <v>6</v>
      </c>
      <c r="B560" s="33">
        <v>810</v>
      </c>
      <c r="C560" s="23" t="s">
        <v>179</v>
      </c>
      <c r="D560" s="23" t="s">
        <v>267</v>
      </c>
      <c r="E560" s="23" t="s">
        <v>282</v>
      </c>
      <c r="F560" s="23"/>
      <c r="G560" s="60">
        <f>G561+G562</f>
        <v>17611.1</v>
      </c>
      <c r="H560" s="60">
        <f>H561+H562</f>
        <v>17611.1</v>
      </c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</row>
    <row r="561" spans="1:20" ht="16.5">
      <c r="A561" s="61" t="s">
        <v>313</v>
      </c>
      <c r="B561" s="33">
        <v>810</v>
      </c>
      <c r="C561" s="23" t="s">
        <v>179</v>
      </c>
      <c r="D561" s="23" t="s">
        <v>267</v>
      </c>
      <c r="E561" s="23" t="s">
        <v>282</v>
      </c>
      <c r="F561" s="23" t="s">
        <v>35</v>
      </c>
      <c r="G561" s="60">
        <v>12206.6</v>
      </c>
      <c r="H561" s="60">
        <v>12206.6</v>
      </c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</row>
    <row r="562" spans="1:20" ht="16.5">
      <c r="A562" s="77" t="s">
        <v>98</v>
      </c>
      <c r="B562" s="33">
        <v>810</v>
      </c>
      <c r="C562" s="23" t="s">
        <v>179</v>
      </c>
      <c r="D562" s="23" t="s">
        <v>267</v>
      </c>
      <c r="E562" s="23" t="s">
        <v>282</v>
      </c>
      <c r="F562" s="23" t="s">
        <v>17</v>
      </c>
      <c r="G562" s="60">
        <v>5404.5</v>
      </c>
      <c r="H562" s="60">
        <v>5404.5</v>
      </c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</row>
    <row r="563" spans="1:20" ht="49.5">
      <c r="A563" s="61" t="s">
        <v>63</v>
      </c>
      <c r="B563" s="33">
        <v>810</v>
      </c>
      <c r="C563" s="23" t="s">
        <v>179</v>
      </c>
      <c r="D563" s="23" t="s">
        <v>267</v>
      </c>
      <c r="E563" s="23" t="s">
        <v>113</v>
      </c>
      <c r="F563" s="23"/>
      <c r="G563" s="60">
        <f>G564+G565</f>
        <v>6605.6</v>
      </c>
      <c r="H563" s="60">
        <f>H564+H565</f>
        <v>6605.6</v>
      </c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</row>
    <row r="564" spans="1:20" ht="16.5">
      <c r="A564" s="61" t="s">
        <v>377</v>
      </c>
      <c r="B564" s="33">
        <v>810</v>
      </c>
      <c r="C564" s="23" t="s">
        <v>179</v>
      </c>
      <c r="D564" s="23" t="s">
        <v>267</v>
      </c>
      <c r="E564" s="23" t="s">
        <v>113</v>
      </c>
      <c r="F564" s="23" t="s">
        <v>378</v>
      </c>
      <c r="G564" s="60">
        <v>3923.1</v>
      </c>
      <c r="H564" s="60">
        <v>3923.1</v>
      </c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</row>
    <row r="565" spans="1:20" ht="16.5">
      <c r="A565" s="61" t="s">
        <v>313</v>
      </c>
      <c r="B565" s="33">
        <v>810</v>
      </c>
      <c r="C565" s="23" t="s">
        <v>179</v>
      </c>
      <c r="D565" s="23" t="s">
        <v>267</v>
      </c>
      <c r="E565" s="23" t="s">
        <v>113</v>
      </c>
      <c r="F565" s="23" t="s">
        <v>35</v>
      </c>
      <c r="G565" s="60">
        <v>2682.5</v>
      </c>
      <c r="H565" s="60">
        <v>2682.5</v>
      </c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</row>
    <row r="566" spans="1:20" ht="36.75" customHeight="1">
      <c r="A566" s="94" t="s">
        <v>410</v>
      </c>
      <c r="B566" s="33">
        <v>810</v>
      </c>
      <c r="C566" s="23" t="s">
        <v>179</v>
      </c>
      <c r="D566" s="23" t="s">
        <v>267</v>
      </c>
      <c r="E566" s="23" t="s">
        <v>225</v>
      </c>
      <c r="F566" s="23"/>
      <c r="G566" s="60">
        <f>G567</f>
        <v>902.7</v>
      </c>
      <c r="H566" s="60">
        <f>H567</f>
        <v>902.7</v>
      </c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</row>
    <row r="567" spans="1:20" ht="16.5">
      <c r="A567" s="61" t="s">
        <v>313</v>
      </c>
      <c r="B567" s="33">
        <v>810</v>
      </c>
      <c r="C567" s="23" t="s">
        <v>179</v>
      </c>
      <c r="D567" s="23" t="s">
        <v>267</v>
      </c>
      <c r="E567" s="23" t="s">
        <v>225</v>
      </c>
      <c r="F567" s="23" t="s">
        <v>35</v>
      </c>
      <c r="G567" s="60">
        <v>902.7</v>
      </c>
      <c r="H567" s="60">
        <v>902.7</v>
      </c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</row>
    <row r="568" spans="1:20" ht="16.5">
      <c r="A568" s="77" t="s">
        <v>106</v>
      </c>
      <c r="B568" s="33">
        <v>810</v>
      </c>
      <c r="C568" s="23" t="s">
        <v>179</v>
      </c>
      <c r="D568" s="23" t="s">
        <v>267</v>
      </c>
      <c r="E568" s="23" t="s">
        <v>115</v>
      </c>
      <c r="F568" s="23"/>
      <c r="G568" s="60">
        <f>G569</f>
        <v>923.8</v>
      </c>
      <c r="H568" s="60">
        <f>H569</f>
        <v>1056.4</v>
      </c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</row>
    <row r="569" spans="1:20" ht="16.5">
      <c r="A569" s="77" t="s">
        <v>90</v>
      </c>
      <c r="B569" s="33">
        <v>810</v>
      </c>
      <c r="C569" s="23" t="s">
        <v>179</v>
      </c>
      <c r="D569" s="23" t="s">
        <v>267</v>
      </c>
      <c r="E569" s="23" t="s">
        <v>116</v>
      </c>
      <c r="F569" s="23"/>
      <c r="G569" s="60">
        <f>G572+G570</f>
        <v>923.8</v>
      </c>
      <c r="H569" s="60">
        <f>H572+H570</f>
        <v>1056.4</v>
      </c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</row>
    <row r="570" spans="1:20" ht="16.5">
      <c r="A570" s="77" t="s">
        <v>36</v>
      </c>
      <c r="B570" s="33">
        <v>810</v>
      </c>
      <c r="C570" s="23" t="s">
        <v>179</v>
      </c>
      <c r="D570" s="23" t="s">
        <v>267</v>
      </c>
      <c r="E570" s="23" t="s">
        <v>120</v>
      </c>
      <c r="F570" s="23"/>
      <c r="G570" s="60">
        <f>G571</f>
        <v>290</v>
      </c>
      <c r="H570" s="60">
        <f>H571</f>
        <v>270</v>
      </c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</row>
    <row r="571" spans="1:20" ht="16.5">
      <c r="A571" s="124" t="s">
        <v>363</v>
      </c>
      <c r="B571" s="33">
        <v>810</v>
      </c>
      <c r="C571" s="23" t="s">
        <v>179</v>
      </c>
      <c r="D571" s="23" t="s">
        <v>267</v>
      </c>
      <c r="E571" s="23" t="s">
        <v>120</v>
      </c>
      <c r="F571" s="23" t="s">
        <v>293</v>
      </c>
      <c r="G571" s="60">
        <v>290</v>
      </c>
      <c r="H571" s="60">
        <v>270</v>
      </c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</row>
    <row r="572" spans="1:20" ht="52.5" customHeight="1">
      <c r="A572" s="61" t="s">
        <v>10</v>
      </c>
      <c r="B572" s="33">
        <v>810</v>
      </c>
      <c r="C572" s="23" t="s">
        <v>179</v>
      </c>
      <c r="D572" s="23" t="s">
        <v>267</v>
      </c>
      <c r="E572" s="23" t="s">
        <v>224</v>
      </c>
      <c r="F572" s="23"/>
      <c r="G572" s="60">
        <f>SUM(G573)</f>
        <v>633.8</v>
      </c>
      <c r="H572" s="60">
        <f>SUM(H573)</f>
        <v>786.4</v>
      </c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</row>
    <row r="573" spans="1:20" ht="16.5">
      <c r="A573" s="61" t="s">
        <v>313</v>
      </c>
      <c r="B573" s="33">
        <v>810</v>
      </c>
      <c r="C573" s="23" t="s">
        <v>179</v>
      </c>
      <c r="D573" s="23" t="s">
        <v>267</v>
      </c>
      <c r="E573" s="23" t="s">
        <v>224</v>
      </c>
      <c r="F573" s="23" t="s">
        <v>35</v>
      </c>
      <c r="G573" s="60">
        <v>633.8</v>
      </c>
      <c r="H573" s="60">
        <v>786.4</v>
      </c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</row>
    <row r="574" spans="1:20" ht="16.5">
      <c r="A574" s="78" t="s">
        <v>332</v>
      </c>
      <c r="B574" s="33">
        <v>811</v>
      </c>
      <c r="C574" s="23"/>
      <c r="D574" s="23"/>
      <c r="E574" s="62"/>
      <c r="F574" s="62"/>
      <c r="G574" s="60">
        <f>SUM(G575,G588,G602)</f>
        <v>93440.6</v>
      </c>
      <c r="H574" s="60">
        <f>SUM(H575,H588,H602)</f>
        <v>92936.6</v>
      </c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</row>
    <row r="575" spans="1:20" ht="16.5">
      <c r="A575" s="95" t="s">
        <v>280</v>
      </c>
      <c r="B575" s="33">
        <v>811</v>
      </c>
      <c r="C575" s="23" t="s">
        <v>263</v>
      </c>
      <c r="D575" s="23"/>
      <c r="E575" s="62"/>
      <c r="F575" s="62"/>
      <c r="G575" s="60">
        <f>G576</f>
        <v>12469.6</v>
      </c>
      <c r="H575" s="60">
        <f>H576</f>
        <v>10831.5</v>
      </c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</row>
    <row r="576" spans="1:20" ht="16.5">
      <c r="A576" s="77" t="s">
        <v>318</v>
      </c>
      <c r="B576" s="33">
        <v>811</v>
      </c>
      <c r="C576" s="23" t="s">
        <v>263</v>
      </c>
      <c r="D576" s="23" t="s">
        <v>184</v>
      </c>
      <c r="E576" s="62"/>
      <c r="F576" s="62"/>
      <c r="G576" s="60">
        <f>SUM(G577,G580,G585,)</f>
        <v>12469.6</v>
      </c>
      <c r="H576" s="60">
        <f>SUM(H577,H580,H585,)</f>
        <v>10831.5</v>
      </c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</row>
    <row r="577" spans="1:20" ht="51" customHeight="1">
      <c r="A577" s="61" t="s">
        <v>311</v>
      </c>
      <c r="B577" s="33">
        <v>811</v>
      </c>
      <c r="C577" s="23" t="s">
        <v>263</v>
      </c>
      <c r="D577" s="23" t="s">
        <v>184</v>
      </c>
      <c r="E577" s="62" t="s">
        <v>290</v>
      </c>
      <c r="F577" s="62"/>
      <c r="G577" s="60">
        <f>SUM(G578)</f>
        <v>2688.3</v>
      </c>
      <c r="H577" s="60">
        <f>SUM(H578)</f>
        <v>2688.3</v>
      </c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</row>
    <row r="578" spans="1:20" ht="33">
      <c r="A578" s="77" t="s">
        <v>244</v>
      </c>
      <c r="B578" s="33">
        <v>811</v>
      </c>
      <c r="C578" s="23" t="s">
        <v>263</v>
      </c>
      <c r="D578" s="23" t="s">
        <v>184</v>
      </c>
      <c r="E578" s="23" t="s">
        <v>28</v>
      </c>
      <c r="F578" s="23"/>
      <c r="G578" s="60">
        <f>SUM(G579)</f>
        <v>2688.3</v>
      </c>
      <c r="H578" s="60">
        <f>SUM(H579)</f>
        <v>2688.3</v>
      </c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</row>
    <row r="579" spans="1:20" ht="16.5">
      <c r="A579" s="61" t="s">
        <v>313</v>
      </c>
      <c r="B579" s="33">
        <v>811</v>
      </c>
      <c r="C579" s="23" t="s">
        <v>263</v>
      </c>
      <c r="D579" s="23" t="s">
        <v>184</v>
      </c>
      <c r="E579" s="23" t="s">
        <v>28</v>
      </c>
      <c r="F579" s="23" t="s">
        <v>35</v>
      </c>
      <c r="G579" s="60">
        <v>2688.3</v>
      </c>
      <c r="H579" s="60">
        <v>2688.3</v>
      </c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</row>
    <row r="580" spans="1:20" ht="33">
      <c r="A580" s="61" t="s">
        <v>333</v>
      </c>
      <c r="B580" s="33">
        <v>811</v>
      </c>
      <c r="C580" s="23" t="s">
        <v>263</v>
      </c>
      <c r="D580" s="23" t="s">
        <v>184</v>
      </c>
      <c r="E580" s="23" t="s">
        <v>29</v>
      </c>
      <c r="F580" s="23"/>
      <c r="G580" s="60">
        <f>G581+G583</f>
        <v>8719.9</v>
      </c>
      <c r="H580" s="60">
        <f>H581+H583</f>
        <v>7081.8</v>
      </c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</row>
    <row r="581" spans="1:20" ht="33">
      <c r="A581" s="81" t="s">
        <v>245</v>
      </c>
      <c r="B581" s="33">
        <v>811</v>
      </c>
      <c r="C581" s="23" t="s">
        <v>263</v>
      </c>
      <c r="D581" s="23" t="s">
        <v>184</v>
      </c>
      <c r="E581" s="23" t="s">
        <v>30</v>
      </c>
      <c r="F581" s="23"/>
      <c r="G581" s="60">
        <f>SUM(G582)</f>
        <v>1701.2</v>
      </c>
      <c r="H581" s="60">
        <f>SUM(H582)</f>
        <v>1701.2</v>
      </c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</row>
    <row r="582" spans="1:20" ht="16.5">
      <c r="A582" s="61" t="s">
        <v>313</v>
      </c>
      <c r="B582" s="33">
        <v>811</v>
      </c>
      <c r="C582" s="23" t="s">
        <v>263</v>
      </c>
      <c r="D582" s="23" t="s">
        <v>184</v>
      </c>
      <c r="E582" s="23" t="s">
        <v>30</v>
      </c>
      <c r="F582" s="23" t="s">
        <v>35</v>
      </c>
      <c r="G582" s="60">
        <v>1701.2</v>
      </c>
      <c r="H582" s="60">
        <v>1701.2</v>
      </c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</row>
    <row r="583" spans="1:20" ht="16.5">
      <c r="A583" s="79" t="s">
        <v>403</v>
      </c>
      <c r="B583" s="33">
        <v>811</v>
      </c>
      <c r="C583" s="23" t="s">
        <v>263</v>
      </c>
      <c r="D583" s="23" t="s">
        <v>184</v>
      </c>
      <c r="E583" s="23" t="s">
        <v>397</v>
      </c>
      <c r="F583" s="23"/>
      <c r="G583" s="60">
        <f>G584</f>
        <v>7018.7</v>
      </c>
      <c r="H583" s="60">
        <f>H584</f>
        <v>5380.6</v>
      </c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</row>
    <row r="584" spans="1:20" ht="16.5">
      <c r="A584" s="61" t="s">
        <v>313</v>
      </c>
      <c r="B584" s="33">
        <v>811</v>
      </c>
      <c r="C584" s="23" t="s">
        <v>263</v>
      </c>
      <c r="D584" s="23" t="s">
        <v>184</v>
      </c>
      <c r="E584" s="23" t="s">
        <v>397</v>
      </c>
      <c r="F584" s="23" t="s">
        <v>35</v>
      </c>
      <c r="G584" s="60">
        <v>7018.7</v>
      </c>
      <c r="H584" s="60">
        <v>5380.6</v>
      </c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</row>
    <row r="585" spans="1:20" ht="16.5">
      <c r="A585" s="77" t="s">
        <v>319</v>
      </c>
      <c r="B585" s="33">
        <v>811</v>
      </c>
      <c r="C585" s="23" t="s">
        <v>263</v>
      </c>
      <c r="D585" s="23" t="s">
        <v>184</v>
      </c>
      <c r="E585" s="23" t="s">
        <v>114</v>
      </c>
      <c r="F585" s="23"/>
      <c r="G585" s="60">
        <f>G586</f>
        <v>1061.4</v>
      </c>
      <c r="H585" s="60">
        <f>H586</f>
        <v>1061.4</v>
      </c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</row>
    <row r="586" spans="1:20" s="69" customFormat="1" ht="16.5">
      <c r="A586" s="61" t="s">
        <v>320</v>
      </c>
      <c r="B586" s="33">
        <v>811</v>
      </c>
      <c r="C586" s="23" t="s">
        <v>263</v>
      </c>
      <c r="D586" s="23" t="s">
        <v>184</v>
      </c>
      <c r="E586" s="23" t="s">
        <v>140</v>
      </c>
      <c r="F586" s="23"/>
      <c r="G586" s="60">
        <f>G587</f>
        <v>1061.4</v>
      </c>
      <c r="H586" s="60">
        <f>H587</f>
        <v>1061.4</v>
      </c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</row>
    <row r="587" spans="1:20" s="71" customFormat="1" ht="16.5">
      <c r="A587" s="61" t="s">
        <v>313</v>
      </c>
      <c r="B587" s="33">
        <v>811</v>
      </c>
      <c r="C587" s="23" t="s">
        <v>263</v>
      </c>
      <c r="D587" s="23" t="s">
        <v>184</v>
      </c>
      <c r="E587" s="23" t="s">
        <v>140</v>
      </c>
      <c r="F587" s="23" t="s">
        <v>35</v>
      </c>
      <c r="G587" s="60">
        <v>1061.4</v>
      </c>
      <c r="H587" s="60">
        <v>1061.4</v>
      </c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</row>
    <row r="588" spans="1:20" ht="16.5">
      <c r="A588" s="61" t="s">
        <v>159</v>
      </c>
      <c r="B588" s="33">
        <v>811</v>
      </c>
      <c r="C588" s="23" t="s">
        <v>266</v>
      </c>
      <c r="D588" s="23"/>
      <c r="E588" s="23"/>
      <c r="F588" s="23"/>
      <c r="G588" s="60">
        <f>SUM(G589,)</f>
        <v>75287</v>
      </c>
      <c r="H588" s="60">
        <f>SUM(H589,)</f>
        <v>75342.5</v>
      </c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</row>
    <row r="589" spans="1:20" ht="16.5">
      <c r="A589" s="77" t="s">
        <v>298</v>
      </c>
      <c r="B589" s="33">
        <v>811</v>
      </c>
      <c r="C589" s="23" t="s">
        <v>266</v>
      </c>
      <c r="D589" s="23" t="s">
        <v>200</v>
      </c>
      <c r="E589" s="23"/>
      <c r="F589" s="23"/>
      <c r="G589" s="60">
        <f>G590+G593+G598</f>
        <v>75287</v>
      </c>
      <c r="H589" s="60">
        <f>H590+H593+H598</f>
        <v>75342.5</v>
      </c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</row>
    <row r="590" spans="1:20" ht="49.5">
      <c r="A590" s="61" t="s">
        <v>311</v>
      </c>
      <c r="B590" s="33">
        <v>811</v>
      </c>
      <c r="C590" s="23" t="s">
        <v>266</v>
      </c>
      <c r="D590" s="23" t="s">
        <v>200</v>
      </c>
      <c r="E590" s="23" t="s">
        <v>290</v>
      </c>
      <c r="F590" s="23"/>
      <c r="G590" s="60">
        <f>SUM(G591)</f>
        <v>29400.5</v>
      </c>
      <c r="H590" s="60">
        <f>SUM(H591)</f>
        <v>29400.5</v>
      </c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</row>
    <row r="591" spans="1:20" ht="16.5">
      <c r="A591" s="61" t="s">
        <v>315</v>
      </c>
      <c r="B591" s="33">
        <v>811</v>
      </c>
      <c r="C591" s="23" t="s">
        <v>266</v>
      </c>
      <c r="D591" s="23" t="s">
        <v>200</v>
      </c>
      <c r="E591" s="23" t="s">
        <v>292</v>
      </c>
      <c r="F591" s="23"/>
      <c r="G591" s="60">
        <f>SUM(G592)</f>
        <v>29400.5</v>
      </c>
      <c r="H591" s="60">
        <f>SUM(H592)</f>
        <v>29400.5</v>
      </c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</row>
    <row r="592" spans="1:20" ht="16.5">
      <c r="A592" s="61" t="s">
        <v>313</v>
      </c>
      <c r="B592" s="33">
        <v>811</v>
      </c>
      <c r="C592" s="23" t="s">
        <v>266</v>
      </c>
      <c r="D592" s="23" t="s">
        <v>200</v>
      </c>
      <c r="E592" s="23" t="s">
        <v>292</v>
      </c>
      <c r="F592" s="23" t="s">
        <v>35</v>
      </c>
      <c r="G592" s="60">
        <v>29400.5</v>
      </c>
      <c r="H592" s="60">
        <v>29400.5</v>
      </c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</row>
    <row r="593" spans="1:20" ht="16.5">
      <c r="A593" s="77" t="s">
        <v>365</v>
      </c>
      <c r="B593" s="33">
        <v>811</v>
      </c>
      <c r="C593" s="23" t="s">
        <v>266</v>
      </c>
      <c r="D593" s="23" t="s">
        <v>200</v>
      </c>
      <c r="E593" s="23" t="s">
        <v>165</v>
      </c>
      <c r="F593" s="23"/>
      <c r="G593" s="60">
        <f>G594+G596</f>
        <v>45709.399999999994</v>
      </c>
      <c r="H593" s="60">
        <f>H594+H596</f>
        <v>45757.1</v>
      </c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</row>
    <row r="594" spans="1:20" ht="16.5">
      <c r="A594" s="81" t="s">
        <v>42</v>
      </c>
      <c r="B594" s="33">
        <v>811</v>
      </c>
      <c r="C594" s="23" t="s">
        <v>266</v>
      </c>
      <c r="D594" s="23" t="s">
        <v>200</v>
      </c>
      <c r="E594" s="23" t="s">
        <v>167</v>
      </c>
      <c r="F594" s="23"/>
      <c r="G594" s="60">
        <f>SUM(G595)</f>
        <v>228.2</v>
      </c>
      <c r="H594" s="60">
        <f>SUM(H595)</f>
        <v>228.2</v>
      </c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</row>
    <row r="595" spans="1:20" ht="16.5">
      <c r="A595" s="61" t="s">
        <v>313</v>
      </c>
      <c r="B595" s="33">
        <v>811</v>
      </c>
      <c r="C595" s="23" t="s">
        <v>266</v>
      </c>
      <c r="D595" s="23" t="s">
        <v>200</v>
      </c>
      <c r="E595" s="23" t="s">
        <v>167</v>
      </c>
      <c r="F595" s="23" t="s">
        <v>35</v>
      </c>
      <c r="G595" s="60">
        <v>228.2</v>
      </c>
      <c r="H595" s="60">
        <v>228.2</v>
      </c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</row>
    <row r="596" spans="1:20" ht="16.5">
      <c r="A596" s="77" t="s">
        <v>102</v>
      </c>
      <c r="B596" s="33">
        <v>811</v>
      </c>
      <c r="C596" s="23" t="s">
        <v>266</v>
      </c>
      <c r="D596" s="23" t="s">
        <v>200</v>
      </c>
      <c r="E596" s="23" t="s">
        <v>67</v>
      </c>
      <c r="F596" s="23"/>
      <c r="G596" s="60">
        <f>G597</f>
        <v>45481.2</v>
      </c>
      <c r="H596" s="60">
        <f>H597</f>
        <v>45528.9</v>
      </c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</row>
    <row r="597" spans="1:20" ht="16.5">
      <c r="A597" s="77" t="s">
        <v>98</v>
      </c>
      <c r="B597" s="33">
        <v>811</v>
      </c>
      <c r="C597" s="23" t="s">
        <v>266</v>
      </c>
      <c r="D597" s="23" t="s">
        <v>200</v>
      </c>
      <c r="E597" s="23" t="s">
        <v>67</v>
      </c>
      <c r="F597" s="23" t="s">
        <v>17</v>
      </c>
      <c r="G597" s="60">
        <v>45481.2</v>
      </c>
      <c r="H597" s="60">
        <v>45528.9</v>
      </c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</row>
    <row r="598" spans="1:20" ht="16.5">
      <c r="A598" s="77" t="s">
        <v>106</v>
      </c>
      <c r="B598" s="33">
        <v>811</v>
      </c>
      <c r="C598" s="23" t="s">
        <v>266</v>
      </c>
      <c r="D598" s="23" t="s">
        <v>200</v>
      </c>
      <c r="E598" s="23" t="s">
        <v>115</v>
      </c>
      <c r="F598" s="23"/>
      <c r="G598" s="60">
        <f aca="true" t="shared" si="26" ref="G598:H600">G599</f>
        <v>177.1</v>
      </c>
      <c r="H598" s="60">
        <f t="shared" si="26"/>
        <v>184.9</v>
      </c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</row>
    <row r="599" spans="1:20" ht="16.5">
      <c r="A599" s="77" t="s">
        <v>90</v>
      </c>
      <c r="B599" s="33">
        <v>811</v>
      </c>
      <c r="C599" s="23" t="s">
        <v>266</v>
      </c>
      <c r="D599" s="23" t="s">
        <v>200</v>
      </c>
      <c r="E599" s="23" t="s">
        <v>116</v>
      </c>
      <c r="F599" s="23"/>
      <c r="G599" s="60">
        <f t="shared" si="26"/>
        <v>177.1</v>
      </c>
      <c r="H599" s="60">
        <f t="shared" si="26"/>
        <v>184.9</v>
      </c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</row>
    <row r="600" spans="1:20" ht="49.5">
      <c r="A600" s="61" t="s">
        <v>10</v>
      </c>
      <c r="B600" s="33">
        <v>811</v>
      </c>
      <c r="C600" s="23" t="s">
        <v>266</v>
      </c>
      <c r="D600" s="23" t="s">
        <v>200</v>
      </c>
      <c r="E600" s="23" t="s">
        <v>224</v>
      </c>
      <c r="F600" s="23"/>
      <c r="G600" s="60">
        <f t="shared" si="26"/>
        <v>177.1</v>
      </c>
      <c r="H600" s="60">
        <f t="shared" si="26"/>
        <v>184.9</v>
      </c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</row>
    <row r="601" spans="1:20" ht="16.5">
      <c r="A601" s="61" t="s">
        <v>313</v>
      </c>
      <c r="B601" s="33">
        <v>811</v>
      </c>
      <c r="C601" s="23" t="s">
        <v>266</v>
      </c>
      <c r="D601" s="23" t="s">
        <v>200</v>
      </c>
      <c r="E601" s="23" t="s">
        <v>224</v>
      </c>
      <c r="F601" s="23" t="s">
        <v>35</v>
      </c>
      <c r="G601" s="60">
        <v>177.1</v>
      </c>
      <c r="H601" s="60">
        <v>184.9</v>
      </c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</row>
    <row r="602" spans="1:20" ht="16.5">
      <c r="A602" s="78" t="s">
        <v>15</v>
      </c>
      <c r="B602" s="33">
        <v>811</v>
      </c>
      <c r="C602" s="23"/>
      <c r="D602" s="23"/>
      <c r="E602" s="23"/>
      <c r="F602" s="23"/>
      <c r="G602" s="60">
        <f>G603</f>
        <v>5684</v>
      </c>
      <c r="H602" s="60">
        <f>H603</f>
        <v>6762.6</v>
      </c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</row>
    <row r="603" spans="1:20" ht="16.5">
      <c r="A603" s="77" t="s">
        <v>144</v>
      </c>
      <c r="B603" s="33">
        <v>811</v>
      </c>
      <c r="C603" s="23" t="s">
        <v>199</v>
      </c>
      <c r="D603" s="23"/>
      <c r="E603" s="23"/>
      <c r="F603" s="23"/>
      <c r="G603" s="60">
        <f>G604</f>
        <v>5684</v>
      </c>
      <c r="H603" s="60">
        <f>H604</f>
        <v>6762.6</v>
      </c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</row>
    <row r="604" spans="1:20" ht="16.5">
      <c r="A604" s="77" t="s">
        <v>215</v>
      </c>
      <c r="B604" s="33">
        <v>811</v>
      </c>
      <c r="C604" s="23" t="s">
        <v>199</v>
      </c>
      <c r="D604" s="23" t="s">
        <v>199</v>
      </c>
      <c r="E604" s="23"/>
      <c r="F604" s="23"/>
      <c r="G604" s="60">
        <f>G605+G609</f>
        <v>5684</v>
      </c>
      <c r="H604" s="60">
        <f>H605+H609</f>
        <v>6762.6</v>
      </c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</row>
    <row r="605" spans="1:20" ht="16.5">
      <c r="A605" s="77" t="s">
        <v>90</v>
      </c>
      <c r="B605" s="33">
        <v>811</v>
      </c>
      <c r="C605" s="23" t="s">
        <v>199</v>
      </c>
      <c r="D605" s="23" t="s">
        <v>199</v>
      </c>
      <c r="E605" s="23" t="s">
        <v>130</v>
      </c>
      <c r="F605" s="23"/>
      <c r="G605" s="60">
        <f aca="true" t="shared" si="27" ref="G605:H607">G606</f>
        <v>5542.6</v>
      </c>
      <c r="H605" s="60">
        <f t="shared" si="27"/>
        <v>5542.6</v>
      </c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</row>
    <row r="606" spans="1:20" ht="49.5">
      <c r="A606" s="80" t="s">
        <v>1</v>
      </c>
      <c r="B606" s="33">
        <v>811</v>
      </c>
      <c r="C606" s="23" t="s">
        <v>199</v>
      </c>
      <c r="D606" s="37" t="s">
        <v>199</v>
      </c>
      <c r="E606" s="37" t="s">
        <v>286</v>
      </c>
      <c r="F606" s="37"/>
      <c r="G606" s="64">
        <f t="shared" si="27"/>
        <v>5542.6</v>
      </c>
      <c r="H606" s="64">
        <f t="shared" si="27"/>
        <v>5542.6</v>
      </c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</row>
    <row r="607" spans="1:20" ht="16.5">
      <c r="A607" s="130" t="s">
        <v>4</v>
      </c>
      <c r="B607" s="33">
        <v>811</v>
      </c>
      <c r="C607" s="23" t="s">
        <v>199</v>
      </c>
      <c r="D607" s="37" t="s">
        <v>199</v>
      </c>
      <c r="E607" s="37" t="s">
        <v>3</v>
      </c>
      <c r="F607" s="37"/>
      <c r="G607" s="64">
        <f t="shared" si="27"/>
        <v>5542.6</v>
      </c>
      <c r="H607" s="64">
        <f t="shared" si="27"/>
        <v>5542.6</v>
      </c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</row>
    <row r="608" spans="1:20" ht="16.5">
      <c r="A608" s="81" t="s">
        <v>14</v>
      </c>
      <c r="B608" s="33">
        <v>811</v>
      </c>
      <c r="C608" s="23" t="s">
        <v>199</v>
      </c>
      <c r="D608" s="37" t="s">
        <v>199</v>
      </c>
      <c r="E608" s="37" t="s">
        <v>3</v>
      </c>
      <c r="F608" s="37" t="s">
        <v>371</v>
      </c>
      <c r="G608" s="64">
        <v>5542.6</v>
      </c>
      <c r="H608" s="64">
        <v>5542.6</v>
      </c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</row>
    <row r="609" spans="1:20" ht="16.5">
      <c r="A609" s="75" t="s">
        <v>106</v>
      </c>
      <c r="B609" s="32">
        <v>811</v>
      </c>
      <c r="C609" s="37" t="s">
        <v>199</v>
      </c>
      <c r="D609" s="37" t="s">
        <v>199</v>
      </c>
      <c r="E609" s="37" t="s">
        <v>398</v>
      </c>
      <c r="F609" s="37"/>
      <c r="G609" s="64">
        <f aca="true" t="shared" si="28" ref="G609:H611">G610</f>
        <v>141.4</v>
      </c>
      <c r="H609" s="60">
        <f t="shared" si="28"/>
        <v>1220</v>
      </c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</row>
    <row r="610" spans="1:20" ht="16.5">
      <c r="A610" s="75" t="s">
        <v>90</v>
      </c>
      <c r="B610" s="32">
        <v>811</v>
      </c>
      <c r="C610" s="37" t="s">
        <v>199</v>
      </c>
      <c r="D610" s="37" t="s">
        <v>199</v>
      </c>
      <c r="E610" s="37" t="s">
        <v>399</v>
      </c>
      <c r="F610" s="37"/>
      <c r="G610" s="64">
        <f t="shared" si="28"/>
        <v>141.4</v>
      </c>
      <c r="H610" s="60">
        <f t="shared" si="28"/>
        <v>1220</v>
      </c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</row>
    <row r="611" spans="1:20" ht="33">
      <c r="A611" s="8" t="s">
        <v>405</v>
      </c>
      <c r="B611" s="32">
        <v>811</v>
      </c>
      <c r="C611" s="37" t="s">
        <v>199</v>
      </c>
      <c r="D611" s="37" t="s">
        <v>199</v>
      </c>
      <c r="E611" s="37" t="s">
        <v>400</v>
      </c>
      <c r="F611" s="37"/>
      <c r="G611" s="64">
        <f t="shared" si="28"/>
        <v>141.4</v>
      </c>
      <c r="H611" s="60">
        <f t="shared" si="28"/>
        <v>1220</v>
      </c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</row>
    <row r="612" spans="1:20" ht="16.5">
      <c r="A612" s="131" t="s">
        <v>14</v>
      </c>
      <c r="B612" s="32">
        <v>811</v>
      </c>
      <c r="C612" s="37" t="s">
        <v>199</v>
      </c>
      <c r="D612" s="37" t="s">
        <v>199</v>
      </c>
      <c r="E612" s="37" t="s">
        <v>400</v>
      </c>
      <c r="F612" s="37" t="s">
        <v>371</v>
      </c>
      <c r="G612" s="64">
        <v>141.4</v>
      </c>
      <c r="H612" s="60">
        <v>1220</v>
      </c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</row>
    <row r="613" spans="1:20" ht="33">
      <c r="A613" s="78" t="s">
        <v>247</v>
      </c>
      <c r="B613" s="33">
        <v>840</v>
      </c>
      <c r="C613" s="23"/>
      <c r="D613" s="23"/>
      <c r="E613" s="23"/>
      <c r="F613" s="23"/>
      <c r="G613" s="60">
        <f>SUM(G614)</f>
        <v>16562.100000000002</v>
      </c>
      <c r="H613" s="60">
        <f>SUM(H614)</f>
        <v>16565.600000000002</v>
      </c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</row>
    <row r="614" spans="1:20" ht="16.5">
      <c r="A614" s="78" t="s">
        <v>33</v>
      </c>
      <c r="B614" s="33">
        <v>840</v>
      </c>
      <c r="C614" s="23" t="s">
        <v>267</v>
      </c>
      <c r="D614" s="23"/>
      <c r="E614" s="23"/>
      <c r="F614" s="23"/>
      <c r="G614" s="60">
        <f>SUM(G619,G615)</f>
        <v>16562.100000000002</v>
      </c>
      <c r="H614" s="60">
        <f>SUM(H619,H615)</f>
        <v>16565.600000000002</v>
      </c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</row>
    <row r="615" spans="1:20" ht="16.5">
      <c r="A615" s="78" t="s">
        <v>27</v>
      </c>
      <c r="B615" s="33">
        <v>840</v>
      </c>
      <c r="C615" s="23" t="s">
        <v>267</v>
      </c>
      <c r="D615" s="23" t="s">
        <v>265</v>
      </c>
      <c r="E615" s="23"/>
      <c r="F615" s="23"/>
      <c r="G615" s="60">
        <f aca="true" t="shared" si="29" ref="G615:H617">G616</f>
        <v>1775.2</v>
      </c>
      <c r="H615" s="60">
        <f t="shared" si="29"/>
        <v>1775.2</v>
      </c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</row>
    <row r="616" spans="1:20" ht="16.5">
      <c r="A616" s="78" t="s">
        <v>284</v>
      </c>
      <c r="B616" s="33">
        <v>840</v>
      </c>
      <c r="C616" s="23" t="s">
        <v>267</v>
      </c>
      <c r="D616" s="23" t="s">
        <v>265</v>
      </c>
      <c r="E616" s="23" t="s">
        <v>285</v>
      </c>
      <c r="F616" s="23"/>
      <c r="G616" s="60">
        <f t="shared" si="29"/>
        <v>1775.2</v>
      </c>
      <c r="H616" s="60">
        <f t="shared" si="29"/>
        <v>1775.2</v>
      </c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</row>
    <row r="617" spans="1:20" ht="33">
      <c r="A617" s="78" t="s">
        <v>248</v>
      </c>
      <c r="B617" s="33">
        <v>840</v>
      </c>
      <c r="C617" s="23" t="s">
        <v>267</v>
      </c>
      <c r="D617" s="23" t="s">
        <v>265</v>
      </c>
      <c r="E617" s="23" t="s">
        <v>26</v>
      </c>
      <c r="F617" s="23"/>
      <c r="G617" s="60">
        <f t="shared" si="29"/>
        <v>1775.2</v>
      </c>
      <c r="H617" s="60">
        <f t="shared" si="29"/>
        <v>1775.2</v>
      </c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</row>
    <row r="618" spans="1:20" ht="16.5">
      <c r="A618" s="61" t="s">
        <v>313</v>
      </c>
      <c r="B618" s="33">
        <v>840</v>
      </c>
      <c r="C618" s="23" t="s">
        <v>267</v>
      </c>
      <c r="D618" s="23" t="s">
        <v>265</v>
      </c>
      <c r="E618" s="23" t="s">
        <v>26</v>
      </c>
      <c r="F618" s="23" t="s">
        <v>35</v>
      </c>
      <c r="G618" s="60">
        <v>1775.2</v>
      </c>
      <c r="H618" s="60">
        <v>1775.2</v>
      </c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</row>
    <row r="619" spans="1:20" ht="16.5">
      <c r="A619" s="77" t="s">
        <v>339</v>
      </c>
      <c r="B619" s="33">
        <v>840</v>
      </c>
      <c r="C619" s="23" t="s">
        <v>267</v>
      </c>
      <c r="D619" s="23" t="s">
        <v>296</v>
      </c>
      <c r="E619" s="23"/>
      <c r="F619" s="23"/>
      <c r="G619" s="60">
        <f>SUM(G620,G623)</f>
        <v>14786.900000000001</v>
      </c>
      <c r="H619" s="60">
        <f>SUM(H620,H623)</f>
        <v>14790.400000000001</v>
      </c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</row>
    <row r="620" spans="1:20" ht="49.5">
      <c r="A620" s="61" t="s">
        <v>311</v>
      </c>
      <c r="B620" s="33">
        <v>840</v>
      </c>
      <c r="C620" s="23" t="s">
        <v>267</v>
      </c>
      <c r="D620" s="23" t="s">
        <v>296</v>
      </c>
      <c r="E620" s="23" t="s">
        <v>290</v>
      </c>
      <c r="F620" s="23"/>
      <c r="G620" s="60">
        <f>SUM(G621)</f>
        <v>9603.6</v>
      </c>
      <c r="H620" s="60">
        <f>SUM(H621)</f>
        <v>9603.6</v>
      </c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</row>
    <row r="621" spans="1:20" ht="16.5">
      <c r="A621" s="61" t="s">
        <v>315</v>
      </c>
      <c r="B621" s="33">
        <v>840</v>
      </c>
      <c r="C621" s="23" t="s">
        <v>267</v>
      </c>
      <c r="D621" s="23" t="s">
        <v>296</v>
      </c>
      <c r="E621" s="23" t="s">
        <v>292</v>
      </c>
      <c r="F621" s="23"/>
      <c r="G621" s="60">
        <f>SUM(G622)</f>
        <v>9603.6</v>
      </c>
      <c r="H621" s="60">
        <f>SUM(H622)</f>
        <v>9603.6</v>
      </c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</row>
    <row r="622" spans="1:20" ht="16.5">
      <c r="A622" s="61" t="s">
        <v>313</v>
      </c>
      <c r="B622" s="33">
        <v>840</v>
      </c>
      <c r="C622" s="23" t="s">
        <v>267</v>
      </c>
      <c r="D622" s="23" t="s">
        <v>296</v>
      </c>
      <c r="E622" s="23" t="s">
        <v>292</v>
      </c>
      <c r="F622" s="23" t="s">
        <v>35</v>
      </c>
      <c r="G622" s="60">
        <v>9603.6</v>
      </c>
      <c r="H622" s="60">
        <v>9603.6</v>
      </c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</row>
    <row r="623" spans="1:20" ht="16.5">
      <c r="A623" s="77" t="s">
        <v>106</v>
      </c>
      <c r="B623" s="33">
        <v>840</v>
      </c>
      <c r="C623" s="23" t="s">
        <v>267</v>
      </c>
      <c r="D623" s="23" t="s">
        <v>296</v>
      </c>
      <c r="E623" s="23" t="s">
        <v>115</v>
      </c>
      <c r="F623" s="23"/>
      <c r="G623" s="60">
        <f>G624</f>
        <v>5183.3</v>
      </c>
      <c r="H623" s="60">
        <f>H624</f>
        <v>5186.8</v>
      </c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</row>
    <row r="624" spans="1:20" ht="16.5">
      <c r="A624" s="77" t="s">
        <v>90</v>
      </c>
      <c r="B624" s="33">
        <v>840</v>
      </c>
      <c r="C624" s="23" t="s">
        <v>267</v>
      </c>
      <c r="D624" s="23" t="s">
        <v>296</v>
      </c>
      <c r="E624" s="23" t="s">
        <v>116</v>
      </c>
      <c r="F624" s="23"/>
      <c r="G624" s="60">
        <f>G625+G627</f>
        <v>5183.3</v>
      </c>
      <c r="H624" s="60">
        <f>H625+H627</f>
        <v>5186.8</v>
      </c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</row>
    <row r="625" spans="1:20" ht="16.5">
      <c r="A625" s="77" t="s">
        <v>256</v>
      </c>
      <c r="B625" s="33">
        <v>840</v>
      </c>
      <c r="C625" s="23" t="s">
        <v>267</v>
      </c>
      <c r="D625" s="23" t="s">
        <v>296</v>
      </c>
      <c r="E625" s="23" t="s">
        <v>118</v>
      </c>
      <c r="F625" s="23"/>
      <c r="G625" s="60">
        <f>SUM(G626)</f>
        <v>5105</v>
      </c>
      <c r="H625" s="60">
        <f>SUM(H626)</f>
        <v>5105</v>
      </c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</row>
    <row r="626" spans="1:20" ht="16.5">
      <c r="A626" s="61" t="s">
        <v>66</v>
      </c>
      <c r="B626" s="33">
        <v>840</v>
      </c>
      <c r="C626" s="23" t="s">
        <v>267</v>
      </c>
      <c r="D626" s="23" t="s">
        <v>296</v>
      </c>
      <c r="E626" s="23" t="s">
        <v>118</v>
      </c>
      <c r="F626" s="23" t="s">
        <v>175</v>
      </c>
      <c r="G626" s="60">
        <v>5105</v>
      </c>
      <c r="H626" s="60">
        <v>5105</v>
      </c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</row>
    <row r="627" spans="1:20" ht="49.5">
      <c r="A627" s="61" t="s">
        <v>10</v>
      </c>
      <c r="B627" s="33">
        <v>840</v>
      </c>
      <c r="C627" s="23" t="s">
        <v>267</v>
      </c>
      <c r="D627" s="23" t="s">
        <v>296</v>
      </c>
      <c r="E627" s="23" t="s">
        <v>224</v>
      </c>
      <c r="F627" s="23"/>
      <c r="G627" s="60">
        <f>G628</f>
        <v>78.3</v>
      </c>
      <c r="H627" s="60">
        <f>H628</f>
        <v>81.8</v>
      </c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</row>
    <row r="628" spans="1:20" ht="16.5">
      <c r="A628" s="61" t="s">
        <v>313</v>
      </c>
      <c r="B628" s="33">
        <v>840</v>
      </c>
      <c r="C628" s="23" t="s">
        <v>267</v>
      </c>
      <c r="D628" s="23" t="s">
        <v>296</v>
      </c>
      <c r="E628" s="23" t="s">
        <v>224</v>
      </c>
      <c r="F628" s="23" t="s">
        <v>35</v>
      </c>
      <c r="G628" s="60">
        <v>78.3</v>
      </c>
      <c r="H628" s="60">
        <v>81.8</v>
      </c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</row>
    <row r="629" spans="1:20" ht="16.5">
      <c r="A629" s="13" t="s">
        <v>50</v>
      </c>
      <c r="B629" s="24"/>
      <c r="C629" s="24"/>
      <c r="D629" s="24"/>
      <c r="E629" s="24"/>
      <c r="F629" s="24"/>
      <c r="G629" s="25">
        <f>SUM(G14,G145,G159,G216,G226,G341,G367,G439,G494,G574,G613,)</f>
        <v>5226790.799999999</v>
      </c>
      <c r="H629" s="25">
        <f>SUM(H14,H145,H159,H216,H226,H341,H367,H439,H494,H574,H613,)</f>
        <v>5186181.3</v>
      </c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</row>
    <row r="630" spans="1:20" ht="16.5">
      <c r="A630" s="13" t="s">
        <v>281</v>
      </c>
      <c r="B630" s="24"/>
      <c r="C630" s="24"/>
      <c r="D630" s="24"/>
      <c r="E630" s="24"/>
      <c r="F630" s="24"/>
      <c r="G630" s="25">
        <v>319393.5900000008</v>
      </c>
      <c r="H630" s="25">
        <v>370272.30000000075</v>
      </c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</row>
    <row r="631" spans="1:20" ht="16.5">
      <c r="A631" s="13" t="s">
        <v>49</v>
      </c>
      <c r="B631" s="24"/>
      <c r="C631" s="24"/>
      <c r="D631" s="24"/>
      <c r="E631" s="24"/>
      <c r="F631" s="24"/>
      <c r="G631" s="25">
        <f>G629+G630</f>
        <v>5546184.39</v>
      </c>
      <c r="H631" s="25">
        <f>H629+H630</f>
        <v>5556453.600000001</v>
      </c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</row>
    <row r="632" spans="1:20" ht="18.75" customHeight="1">
      <c r="A632" s="20"/>
      <c r="B632" s="26"/>
      <c r="C632" s="26"/>
      <c r="D632" s="26"/>
      <c r="E632" s="26"/>
      <c r="F632" s="26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</row>
    <row r="633" spans="1:20" ht="48.75" customHeight="1">
      <c r="A633" s="21"/>
      <c r="B633" s="26"/>
      <c r="C633" s="58"/>
      <c r="D633" s="26"/>
      <c r="E633" s="26"/>
      <c r="F633" s="26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</row>
    <row r="634" spans="7:20" ht="32.25" customHeight="1">
      <c r="G634" s="27">
        <f>G631-'прил.14'!F516</f>
        <v>0</v>
      </c>
      <c r="H634" s="27">
        <f>H631-'прил.14'!G516</f>
        <v>0</v>
      </c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</row>
    <row r="635" spans="7:20" ht="16.5"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</row>
    <row r="636" spans="7:20" ht="16.5">
      <c r="G636" s="27">
        <f>G631-'прил.12'!D58</f>
        <v>0</v>
      </c>
      <c r="H636" s="27">
        <f>H631-'прил.12'!E58</f>
        <v>0</v>
      </c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</row>
    <row r="637" spans="7:20" ht="16.5"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</row>
    <row r="638" spans="7:20" ht="16.5"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</row>
    <row r="639" spans="7:20" ht="16.5"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</row>
    <row r="640" spans="7:20" ht="16.5"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</row>
    <row r="641" spans="7:20" ht="16.5">
      <c r="G641" s="72"/>
      <c r="H641" s="72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</row>
    <row r="642" spans="7:20" ht="16.5">
      <c r="G642" s="27"/>
      <c r="H642" s="27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</row>
    <row r="643" spans="9:20" ht="16.5"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</row>
    <row r="644" spans="7:20" ht="16.5">
      <c r="G644" s="27"/>
      <c r="H644" s="27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</row>
    <row r="645" spans="7:20" ht="16.5">
      <c r="G645" s="27"/>
      <c r="H645" s="27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</row>
    <row r="646" spans="7:20" ht="16.5">
      <c r="G646" s="27"/>
      <c r="H646" s="27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</row>
    <row r="647" spans="7:20" ht="16.5">
      <c r="G647" s="72"/>
      <c r="H647" s="72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</row>
    <row r="648" spans="7:20" ht="16.5">
      <c r="G648" s="72"/>
      <c r="H648" s="72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</row>
    <row r="649" spans="7:20" ht="16.5">
      <c r="G649" s="27"/>
      <c r="H649" s="27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</row>
    <row r="650" spans="7:20" ht="16.5"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</row>
    <row r="651" spans="7:20" ht="16.5">
      <c r="G651" s="27"/>
      <c r="H651" s="27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</row>
    <row r="652" spans="7:20" ht="16.5">
      <c r="G652" s="27"/>
      <c r="H652" s="27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</row>
    <row r="654" spans="7:8" ht="16.5">
      <c r="G654" s="72"/>
      <c r="H654" s="72"/>
    </row>
  </sheetData>
  <sheetProtection/>
  <mergeCells count="10">
    <mergeCell ref="G12:H12"/>
    <mergeCell ref="A7:H7"/>
    <mergeCell ref="A8:H8"/>
    <mergeCell ref="A9:H9"/>
    <mergeCell ref="A12:A13"/>
    <mergeCell ref="B12:B13"/>
    <mergeCell ref="C12:C13"/>
    <mergeCell ref="D12:D13"/>
    <mergeCell ref="E12:E13"/>
    <mergeCell ref="F12:F13"/>
  </mergeCells>
  <printOptions/>
  <pageMargins left="1.3779527559055118" right="0.3937007874015748" top="0.7874015748031497" bottom="0.7874015748031497" header="0.3937007874015748" footer="0.3937007874015748"/>
  <pageSetup fitToHeight="0" fitToWidth="1" horizontalDpi="600" verticalDpi="600" orientation="portrait" paperSize="9" scale="51" r:id="rId2"/>
  <headerFooter alignWithMargins="0">
    <oddHeader>&amp;C&amp;P</oddHeader>
  </headerFooter>
  <rowBreaks count="1" manualBreakCount="1">
    <brk id="63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Budget_05_4</dc:creator>
  <cp:keywords/>
  <dc:description/>
  <cp:lastModifiedBy>buchgl_01_4</cp:lastModifiedBy>
  <cp:lastPrinted>2012-11-06T13:34:47Z</cp:lastPrinted>
  <dcterms:created xsi:type="dcterms:W3CDTF">2005-10-27T10:10:18Z</dcterms:created>
  <dcterms:modified xsi:type="dcterms:W3CDTF">2012-11-08T10:10:18Z</dcterms:modified>
  <cp:category/>
  <cp:version/>
  <cp:contentType/>
  <cp:contentStatus/>
</cp:coreProperties>
</file>